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namedSheetViews/namedSheetView1.xml" ContentType="application/vnd.ms-excel.namedsheetview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namedSheetViews/namedSheetView2.xml" ContentType="application/vnd.ms-excel.namedsheetviews+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webbfamilyenterprises-my.sharepoint.com/personal/michael_webbinvestments_com/Documents/SCM AI/"/>
    </mc:Choice>
  </mc:AlternateContent>
  <xr:revisionPtr revIDLastSave="0" documentId="8_{86D74551-6B8E-4391-8552-124507F19803}" xr6:coauthVersionLast="47" xr6:coauthVersionMax="47" xr10:uidLastSave="{00000000-0000-0000-0000-000000000000}"/>
  <bookViews>
    <workbookView xWindow="-105" yWindow="0" windowWidth="16245" windowHeight="15585" firstSheet="2" activeTab="2" xr2:uid="{00000000-000D-0000-FFFF-FFFF00000000}"/>
  </bookViews>
  <sheets>
    <sheet name="Project Planner" sheetId="20" state="hidden" r:id="rId1"/>
    <sheet name="Sheet2" sheetId="25" state="hidden" r:id="rId2"/>
    <sheet name="2026 Sales Pipeline" sheetId="24" r:id="rId3"/>
    <sheet name="ML Analysis" sheetId="31" state="hidden" r:id="rId4"/>
    <sheet name="Sales Summary Report" sheetId="26" state="hidden" r:id="rId5"/>
    <sheet name="Leads, pre-con" sheetId="30" r:id="rId6"/>
    <sheet name="2 Week Look-Ahead" sheetId="28" r:id="rId7"/>
    <sheet name="Lost Deals" sheetId="2" r:id="rId8"/>
    <sheet name="Sheet3" sheetId="32" state="hidden" r:id="rId9"/>
    <sheet name="Closed Deals 23 &amp; 24" sheetId="19" r:id="rId10"/>
    <sheet name="Closed Deals 25" sheetId="33" r:id="rId11"/>
    <sheet name="Simulation-Production" sheetId="27" state="hidden" r:id="rId12"/>
    <sheet name="DO NOT USE &gt;&gt;&gt;&gt;" sheetId="3" r:id="rId13"/>
    <sheet name="Query Leads" sheetId="29" r:id="rId14"/>
    <sheet name="DO NOT USE 2023-2024 Production" sheetId="1" r:id="rId15"/>
    <sheet name="Gnatt" sheetId="23" r:id="rId16"/>
    <sheet name="ML-Timeline 1" sheetId="4" r:id="rId17"/>
    <sheet name="Detail1-Adela-Sandra" sheetId="6" r:id="rId18"/>
    <sheet name="Master" sheetId="7" r:id="rId19"/>
    <sheet name="Prod" sheetId="10" r:id="rId20"/>
    <sheet name="Sales" sheetId="8" r:id="rId21"/>
    <sheet name="PM" sheetId="9" r:id="rId22"/>
    <sheet name="Field" sheetId="11" r:id="rId23"/>
    <sheet name="PM Sch." sheetId="12" r:id="rId24"/>
    <sheet name="Production Sch." sheetId="13" r:id="rId25"/>
    <sheet name="Field Sch." sheetId="14" r:id="rId26"/>
    <sheet name="Project Management" sheetId="17" r:id="rId27"/>
  </sheets>
  <definedNames>
    <definedName name="\0">#REF!</definedName>
    <definedName name="\a">#REF!</definedName>
    <definedName name="\c">#N/A</definedName>
    <definedName name="\d">#REF!</definedName>
    <definedName name="\j">#REF!</definedName>
    <definedName name="\k">#REF!</definedName>
    <definedName name="\l">#REF!</definedName>
    <definedName name="\n">#REF!</definedName>
    <definedName name="\p">#REF!</definedName>
    <definedName name="\t">#REF!</definedName>
    <definedName name="\v">#REF!</definedName>
    <definedName name="\w">#REF!</definedName>
    <definedName name="\x">#REF!</definedName>
    <definedName name="\z">#REF!</definedName>
    <definedName name="_" hidden="1">#REF!</definedName>
    <definedName name="____" hidden="1">#REF!</definedName>
    <definedName name="__________________T123456" hidden="1">{"COUNT",#N/A,FALSE,"AB"}</definedName>
    <definedName name="____________z2" hidden="1">{"Sch00",#N/A,FALSE,"1";"Contents",#N/A,FALSE,"1"}</definedName>
    <definedName name="____________z3" hidden="1">{"Sch01",#N/A,FALSE,"2";"Sch02",#N/A,FALSE,"2";"Sch03",#N/A,FALSE,"2";"Sch04",#N/A,FALSE,"2";"Sch05",#N/A,FALSE,"2";"Sch06",#N/A,FALSE,"2";"Sch17",#N/A,FALSE,"2";"Sch19",#N/A,FALSE,"2";"Sch20",#N/A,FALSE,"2";"Sch21",#N/A,FALSE,"2";"Sch26",#N/A,FALSE,"2"}</definedName>
    <definedName name="_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2" hidden="1">{"Sch00",#N/A,FALSE,"1";"Contents",#N/A,FALSE,"1"}</definedName>
    <definedName name="___________z3" hidden="1">{"Sch01",#N/A,FALSE,"2";"Sch02",#N/A,FALSE,"2";"Sch03",#N/A,FALSE,"2";"Sch04",#N/A,FALSE,"2";"Sch05",#N/A,FALSE,"2";"Sch06",#N/A,FALSE,"2";"Sch17",#N/A,FALSE,"2";"Sch19",#N/A,FALSE,"2";"Sch20",#N/A,FALSE,"2";"Sch21",#N/A,FALSE,"2";"Sch26",#N/A,FALSE,"2"}</definedName>
    <definedName name="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cd1" hidden="1">{#N/A,#N/A,FALSE,"Job Sched"}</definedName>
    <definedName name="__________Cd5" hidden="1">{#N/A,#N/A,FALSE,"A"}</definedName>
    <definedName name="__________z2" hidden="1">{"Sch00",#N/A,FALSE,"1";"Contents",#N/A,FALSE,"1"}</definedName>
    <definedName name="__________z3" hidden="1">{"Sch01",#N/A,FALSE,"2";"Sch02",#N/A,FALSE,"2";"Sch03",#N/A,FALSE,"2";"Sch04",#N/A,FALSE,"2";"Sch05",#N/A,FALSE,"2";"Sch06",#N/A,FALSE,"2";"Sch17",#N/A,FALSE,"2";"Sch19",#N/A,FALSE,"2";"Sch20",#N/A,FALSE,"2";"Sch21",#N/A,FALSE,"2";"Sch26",#N/A,FALSE,"2"}</definedName>
    <definedName name="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cd1" hidden="1">{#N/A,#N/A,FALSE,"Job Sched"}</definedName>
    <definedName name="_________Cd5" hidden="1">{#N/A,#N/A,FALSE,"A"}</definedName>
    <definedName name="_________z2" hidden="1">{"Sch00",#N/A,FALSE,"1";"Contents",#N/A,FALSE,"1"}</definedName>
    <definedName name="_________z3" hidden="1">{"Sch01",#N/A,FALSE,"2";"Sch02",#N/A,FALSE,"2";"Sch03",#N/A,FALSE,"2";"Sch04",#N/A,FALSE,"2";"Sch05",#N/A,FALSE,"2";"Sch06",#N/A,FALSE,"2";"Sch17",#N/A,FALSE,"2";"Sch19",#N/A,FALSE,"2";"Sch20",#N/A,FALSE,"2";"Sch21",#N/A,FALSE,"2";"Sch26",#N/A,FALSE,"2"}</definedName>
    <definedName name="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rl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______wrn3"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________z2" hidden="1">{"Sch00",#N/A,FALSE,"1";"Contents",#N/A,FALSE,"1"}</definedName>
    <definedName name="________z3" hidden="1">{"Sch01",#N/A,FALSE,"2";"Sch02",#N/A,FALSE,"2";"Sch03",#N/A,FALSE,"2";"Sch04",#N/A,FALSE,"2";"Sch05",#N/A,FALSE,"2";"Sch06",#N/A,FALSE,"2";"Sch17",#N/A,FALSE,"2";"Sch19",#N/A,FALSE,"2";"Sch20",#N/A,FALSE,"2";"Sch21",#N/A,FALSE,"2";"Sch26",#N/A,FALSE,"2"}</definedName>
    <definedName name="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cd4" hidden="1">{#N/A,#N/A,FALSE,"Job Sched"}</definedName>
    <definedName name="_______T123456" hidden="1">{"COUNT",#N/A,FALSE,"AB"}</definedName>
    <definedName name="_______wrn3"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_______z2" hidden="1">{"Sch00",#N/A,FALSE,"1";"Contents",#N/A,FALSE,"1"}</definedName>
    <definedName name="_______z3" hidden="1">{"Sch01",#N/A,FALSE,"2";"Sch02",#N/A,FALSE,"2";"Sch03",#N/A,FALSE,"2";"Sch04",#N/A,FALSE,"2";"Sch05",#N/A,FALSE,"2";"Sch06",#N/A,FALSE,"2";"Sch17",#N/A,FALSE,"2";"Sch19",#N/A,FALSE,"2";"Sch20",#N/A,FALSE,"2";"Sch21",#N/A,FALSE,"2";"Sch26",#N/A,FALSE,"2"}</definedName>
    <definedName name="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fd4" hidden="1">#REF!</definedName>
    <definedName name="______jo1" hidden="1">{#N/A,#N/A,FALSE,"Calculator"}</definedName>
    <definedName name="______key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_r" hidden="1">{#N/A,#N/A,FALSE,"Actual";#N/A,#N/A,FALSE,"Management Report 2";#N/A,#N/A,FALSE,"Management Report 3";#N/A,#N/A,FALSE,"Ergebnis";#N/A,#N/A,FALSE,"Summary";#N/A,#N/A,FALSE,"Konrzern";#N/A,#N/A,FALSE,"Abweichung Budget-Actuell"}</definedName>
    <definedName name="______rl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____wrn3"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______ww2" hidden="1">{#N/A,#N/A,FALSE,"Admin";#N/A,#N/A,FALSE,"Other"}</definedName>
    <definedName name="______www1" hidden="1">{#N/A,#N/A,FALSE,"Calculator"}</definedName>
    <definedName name="______www2" hidden="1">{#N/A,#N/A,FALSE,"Calculator"}</definedName>
    <definedName name="______z2" hidden="1">{"Sch00",#N/A,FALSE,"1";"Contents",#N/A,FALSE,"1"}</definedName>
    <definedName name="______z3" hidden="1">{"Sch01",#N/A,FALSE,"2";"Sch02",#N/A,FALSE,"2";"Sch03",#N/A,FALSE,"2";"Sch04",#N/A,FALSE,"2";"Sch05",#N/A,FALSE,"2";"Sch06",#N/A,FALSE,"2";"Sch17",#N/A,FALSE,"2";"Sch19",#N/A,FALSE,"2";"Sch20",#N/A,FALSE,"2";"Sch21",#N/A,FALSE,"2";"Sch26",#N/A,FALSE,"2"}</definedName>
    <definedName name="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cd1" hidden="1">{#N/A,#N/A,FALSE,"Job Sched"}</definedName>
    <definedName name="_____Cd5" hidden="1">{#N/A,#N/A,FALSE,"A"}</definedName>
    <definedName name="_____fd4" hidden="1">#REF!</definedName>
    <definedName name="_____fdg1" hidden="1">{"incomemth",#N/A,TRUE,"forecast00";"incomepercentmth",#N/A,TRUE,"forecast00";"balancemth",#N/A,TRUE,"forecast00";"cashmth",#N/A,TRUE,"forecast00";"covenantmth",#N/A,TRUE,"forecast00"}</definedName>
    <definedName name="_____I2" hidden="1">{"PVGraph2",#N/A,FALSE,"PV Data"}</definedName>
    <definedName name="_____I3" hidden="1">{"PVGraph2",#N/A,FALSE,"PV Data"}</definedName>
    <definedName name="____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NA5">#REF!</definedName>
    <definedName name="_____T12347" hidden="1">{"COUNT",#N/A,FALSE,"AB"}</definedName>
    <definedName name="_____w1" hidden="1">{"PVGraph2",#N/A,FALSE,"PV Data"}</definedName>
    <definedName name="_____w2" hidden="1">{"PVGraph2",#N/A,FALSE,"PV Data"}</definedName>
    <definedName name="_____w3" hidden="1">{"PVGraph2",#N/A,FALSE,"PV Data"}</definedName>
    <definedName name="_____wrn2"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_____ww2" hidden="1">{#N/A,#N/A,FALSE,"Admin";#N/A,#N/A,FALSE,"Other"}</definedName>
    <definedName name="_____y2" hidden="1">{"PVGraph2",#N/A,FALSE,"PV Data"}</definedName>
    <definedName name="_____z2" hidden="1">{"Sch00",#N/A,FALSE,"1";"Contents",#N/A,FALSE,"1"}</definedName>
    <definedName name="_____z3" hidden="1">{"Sch01",#N/A,FALSE,"2";"Sch02",#N/A,FALSE,"2";"Sch03",#N/A,FALSE,"2";"Sch04",#N/A,FALSE,"2";"Sch05",#N/A,FALSE,"2";"Sch06",#N/A,FALSE,"2";"Sch17",#N/A,FALSE,"2";"Sch19",#N/A,FALSE,"2";"Sch20",#N/A,FALSE,"2";"Sch21",#N/A,FALSE,"2";"Sch26",#N/A,FALSE,"2"}</definedName>
    <definedName name="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fd4" hidden="1">#REF!</definedName>
    <definedName name="____jo1" hidden="1">{#N/A,#N/A,FALSE,"Calculator"}</definedName>
    <definedName name="____key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New2" hidden="1">{"TOTAL",#N/A,FALSE,"A";"FISCAL94",#N/A,FALSE,"A";"FISCAL95",#N/A,FALSE,"A";"FISCAL96",#N/A,FALSE,"A";"misc page",#N/A,FALSE,"A"}</definedName>
    <definedName name="____new3" hidden="1">{#N/A,#N/A,FALSE,"YTD"}</definedName>
    <definedName name="____o1" hidden="1">{#N/A,#N/A,FALSE,"SUMMARY";#N/A,#N/A,FALSE,"mcsh";#N/A,#N/A,FALSE,"vol&amp;rev";#N/A,#N/A,FALSE,"wkgcap";#N/A,#N/A,FALSE,"DEPR&amp;DT";#N/A,#N/A,FALSE,"ASSETS";#N/A,#N/A,FALSE,"NI&amp;OTH&amp;DIV";#N/A,#N/A,FALSE,"CASHFLOW";#N/A,#N/A,FALSE,"CAPEMPL";#N/A,#N/A,FALSE,"ROCE"}</definedName>
    <definedName name="____r" hidden="1">{#N/A,#N/A,FALSE,"Actual";#N/A,#N/A,FALSE,"Management Report 2";#N/A,#N/A,FALSE,"Management Report 3";#N/A,#N/A,FALSE,"Ergebnis";#N/A,#N/A,FALSE,"Summary";#N/A,#N/A,FALSE,"Konrzern";#N/A,#N/A,FALSE,"Abweichung Budget-Actuell"}</definedName>
    <definedName name="____rl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wrn6"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____www1" hidden="1">{#N/A,#N/A,FALSE,"Calculator"}</definedName>
    <definedName name="____www2" hidden="1">{#N/A,#N/A,FALSE,"Calculator"}</definedName>
    <definedName name="____z2" hidden="1">{"Sch00",#N/A,FALSE,"1";"Contents",#N/A,FALSE,"1"}</definedName>
    <definedName name="____z3" hidden="1">{"Sch01",#N/A,FALSE,"2";"Sch02",#N/A,FALSE,"2";"Sch03",#N/A,FALSE,"2";"Sch04",#N/A,FALSE,"2";"Sch05",#N/A,FALSE,"2";"Sch06",#N/A,FALSE,"2";"Sch17",#N/A,FALSE,"2";"Sch19",#N/A,FALSE,"2";"Sch20",#N/A,FALSE,"2";"Sch21",#N/A,FALSE,"2";"Sch26",#N/A,FALSE,"2"}</definedName>
    <definedName name="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123Graph__AA" hidden="1">#REF!</definedName>
    <definedName name="___123Graph_ACOAL" hidden="1">#REF!</definedName>
    <definedName name="___cd4" hidden="1">{#N/A,#N/A,FALSE,"Job Sched"}</definedName>
    <definedName name="___fd4" hidden="1">#REF!</definedName>
    <definedName name="___fdf1" hidden="1">{"incomemth",#N/A,TRUE,"forecast00";"incomepercentmth",#N/A,TRUE,"forecast00";"balancemth",#N/A,TRUE,"forecast00";"cashmth",#N/A,TRUE,"forecast00";"covenantmth",#N/A,TRUE,"forecast00"}</definedName>
    <definedName name="___I2" hidden="1">{"PVGraph2",#N/A,FALSE,"PV Data"}</definedName>
    <definedName name="___I3" hidden="1">{"PVGraph2",#N/A,FALSE,"PV Data"}</definedName>
    <definedName name="__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mfg4" hidden="1">{"PAGE 1",#N/A,FALSE,"WEST_OT"}</definedName>
    <definedName name="___NA5">#REF!</definedName>
    <definedName name="___o1" hidden="1">{#N/A,#N/A,FALSE,"SUMMARY";#N/A,#N/A,FALSE,"mcsh";#N/A,#N/A,FALSE,"vol&amp;rev";#N/A,#N/A,FALSE,"wkgcap";#N/A,#N/A,FALSE,"DEPR&amp;DT";#N/A,#N/A,FALSE,"ASSETS";#N/A,#N/A,FALSE,"NI&amp;OTH&amp;DIV";#N/A,#N/A,FALSE,"CASHFLOW";#N/A,#N/A,FALSE,"CAPEMPL";#N/A,#N/A,FALSE,"ROCE"}</definedName>
    <definedName name="___Rev1" hidden="1">{#N/A,#N/A,FALSE,"3mos";#N/A,#N/A,FALSE,"dedicated"}</definedName>
    <definedName name="___rl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__s1" hidden="1">#REF!</definedName>
    <definedName name="___s2" hidden="1">#REF!</definedName>
    <definedName name="___s3" hidden="1">#REF!</definedName>
    <definedName name="___s4" hidden="1">#REF!</definedName>
    <definedName name="___s5" hidden="1">#REF!</definedName>
    <definedName name="___s6" hidden="1">#REF!</definedName>
    <definedName name="___V4"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___w1" hidden="1">{"PVGraph2",#N/A,FALSE,"PV Data"}</definedName>
    <definedName name="___w2" hidden="1">{"PVGraph2",#N/A,FALSE,"PV Data"}</definedName>
    <definedName name="___w3" hidden="1">{"PVGraph2",#N/A,FALSE,"PV Data"}</definedName>
    <definedName name="___wrn3"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___ww2" hidden="1">{#N/A,#N/A,FALSE,"Admin";#N/A,#N/A,FALSE,"Other"}</definedName>
    <definedName name="___x2" hidden="1">{"summary",#N/A,FALSE,"2000 vs 1999";"detail",#N/A,FALSE,"2000 vs 1999"}</definedName>
    <definedName name="___x3" hidden="1">{"summary",#N/A,FALSE,"2000 vs 1999";"detail",#N/A,FALSE,"2000 vs 1999"}</definedName>
    <definedName name="___x4" hidden="1">{"summary",#N/A,FALSE,"2000 vs 1999";"detail",#N/A,FALSE,"2000 vs 1999"}</definedName>
    <definedName name="___x7" hidden="1">{"summary",#N/A,FALSE,"2000 vs 1999";"detail",#N/A,FALSE,"2000 vs 1999"}</definedName>
    <definedName name="___x9" hidden="1">{"summary",#N/A,FALSE,"2000 vs 1999";"detail",#N/A,FALSE,"2000 vs 1999"}</definedName>
    <definedName name="___y2" hidden="1">{"PVGraph2",#N/A,FALSE,"PV Data"}</definedName>
    <definedName name="___z2" hidden="1">{"Sch00",#N/A,FALSE,"1";"Contents",#N/A,FALSE,"1"}</definedName>
    <definedName name="___z3" hidden="1">{"Sch01",#N/A,FALSE,"2";"Sch02",#N/A,FALSE,"2";"Sch03",#N/A,FALSE,"2";"Sch04",#N/A,FALSE,"2";"Sch05",#N/A,FALSE,"2";"Sch06",#N/A,FALSE,"2";"Sch17",#N/A,FALSE,"2";"Sch19",#N/A,FALSE,"2";"Sch20",#N/A,FALSE,"2";"Sch21",#N/A,FALSE,"2";"Sch26",#N/A,FALSE,"2"}</definedName>
    <definedName name="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1__xlfn.IFERROR" hidden="1">#NAME?</definedName>
    <definedName name="__123Grapgh__s" hidden="1">#REF!</definedName>
    <definedName name="__123Graph_A" hidden="1">#REF!</definedName>
    <definedName name="__123Graph_AChart1" hidden="1">#REF!</definedName>
    <definedName name="__123Graph_ACOAL" hidden="1">#REF!</definedName>
    <definedName name="__123Graph_ACOOL" hidden="1">#REF!</definedName>
    <definedName name="__123Graph_ACOSTS" hidden="1">#REF!</definedName>
    <definedName name="__123Graph_ACurrent" hidden="1">#REF!</definedName>
    <definedName name="__123Graph_AGraph1" hidden="1">#REF!</definedName>
    <definedName name="__123Graph_AGraph10" hidden="1">#REF!</definedName>
    <definedName name="__123Graph_AGraph11" hidden="1">#REF!</definedName>
    <definedName name="__123Graph_AGraph3" hidden="1">#REF!</definedName>
    <definedName name="__123Graph_AGraph5" hidden="1">#REF!</definedName>
    <definedName name="__123Graph_AGraph6" hidden="1">#REF!</definedName>
    <definedName name="__123Graph_AGraph7" hidden="1">#REF!</definedName>
    <definedName name="__123Graph_AGraph8" hidden="1">#REF!</definedName>
    <definedName name="__123Graph_AGRPH_EXPIRE" hidden="1">#N/A</definedName>
    <definedName name="__123Graph_AHISTORY" hidden="1">#REF!</definedName>
    <definedName name="__123Graph_ALINEOFUN" hidden="1">#REF!</definedName>
    <definedName name="__123Graph_ANPV" hidden="1">#REF!</definedName>
    <definedName name="__123Graph_APRODBVC" hidden="1">#REF!</definedName>
    <definedName name="__123Graph_ASALESTREND" hidden="1">#REF!</definedName>
    <definedName name="__123Graph_ATOP10" hidden="1">#N/A</definedName>
    <definedName name="__123Graph_AWOW" hidden="1">#REF!</definedName>
    <definedName name="__123Graph_B" hidden="1">#REF!</definedName>
    <definedName name="__123Graph_BChart1" hidden="1">#REF!</definedName>
    <definedName name="__123Graph_BCOAL" hidden="1">#REF!</definedName>
    <definedName name="__123Graph_BCOMP" hidden="1">#REF!</definedName>
    <definedName name="__123Graph_BCOOL" hidden="1">#REF!</definedName>
    <definedName name="__123Graph_BCOSTS" hidden="1">#REF!</definedName>
    <definedName name="__123Graph_BCurrent" hidden="1">#REF!</definedName>
    <definedName name="__123Graph_BGraph8" hidden="1">#REF!</definedName>
    <definedName name="__123Graph_BHOBKEN4H" hidden="1">#REF!</definedName>
    <definedName name="__123Graph_BHOBOKEN" hidden="1">#REF!</definedName>
    <definedName name="__123Graph_BLINEOFUN" hidden="1">#REF!</definedName>
    <definedName name="__123Graph_BPRODBVC" hidden="1">#REF!</definedName>
    <definedName name="__123Graph_BTOP10" hidden="1">#N/A</definedName>
    <definedName name="__123Graph_BWOW" hidden="1">#REF!</definedName>
    <definedName name="__123Graph_C" hidden="1">#REF!</definedName>
    <definedName name="__123Graph_CChart1" hidden="1">#REF!</definedName>
    <definedName name="__123Graph_CCOAL" hidden="1">#REF!</definedName>
    <definedName name="__123Graph_CCOMP" hidden="1">#REF!</definedName>
    <definedName name="__123Graph_CCurrent" hidden="1">#REF!</definedName>
    <definedName name="__123Graph_CGraph8" hidden="1">#REF!</definedName>
    <definedName name="__123Graph_D" hidden="1">#REF!</definedName>
    <definedName name="__123Graph_DChart1" hidden="1">#REF!</definedName>
    <definedName name="__123Graph_DCOAL" hidden="1">#REF!</definedName>
    <definedName name="__123Graph_DCOMP" hidden="1">#REF!</definedName>
    <definedName name="__123Graph_DCurrent" hidden="1">#REF!</definedName>
    <definedName name="__123Graph_DGraph8" hidden="1">#REF!</definedName>
    <definedName name="__123Graph_E" hidden="1">#REF!</definedName>
    <definedName name="__123Graph_EChart1" hidden="1">#REF!</definedName>
    <definedName name="__123Graph_ECOAL" hidden="1">#REF!</definedName>
    <definedName name="__123Graph_ECOMP" hidden="1">#REF!</definedName>
    <definedName name="__123Graph_ECurrent" hidden="1">#REF!</definedName>
    <definedName name="__123Graph_F" hidden="1">#REF!</definedName>
    <definedName name="__123Graph_LBL_A" hidden="1">#REF!</definedName>
    <definedName name="__123Graph_LBL_ACOMP" hidden="1">#REF!</definedName>
    <definedName name="__123Graph_LBL_AHISTORY" hidden="1">#REF!</definedName>
    <definedName name="__123Graph_LBL_ASALESTREND" hidden="1">#REF!</definedName>
    <definedName name="__123Graph_LBL_BCOMP" hidden="1">#REF!</definedName>
    <definedName name="__123Graph_LBL_CCOMP" hidden="1">#REF!</definedName>
    <definedName name="__123Graph_LBL_DCOMP" hidden="1">#REF!</definedName>
    <definedName name="__123Graph_LBL_ECOMP" hidden="1">#REF!</definedName>
    <definedName name="__123Graph_X" hidden="1">#REF!</definedName>
    <definedName name="__123Graph_XChart1" hidden="1">#REF!</definedName>
    <definedName name="__123Graph_XCOAL" hidden="1">#REF!</definedName>
    <definedName name="__123Graph_XCOMP" hidden="1">#REF!</definedName>
    <definedName name="__123Graph_XCOOL" hidden="1">#REF!</definedName>
    <definedName name="__123Graph_XCurrent" hidden="1">#REF!</definedName>
    <definedName name="__123Graph_XGraph11" hidden="1">#REF!</definedName>
    <definedName name="__123Graph_XGraph3" hidden="1">#REF!</definedName>
    <definedName name="__123Graph_XGraph5" hidden="1">#REF!</definedName>
    <definedName name="__123Graph_XGRPH_EXPIRE" hidden="1">#N/A</definedName>
    <definedName name="__123Graph_XHISTORY" hidden="1">#REF!</definedName>
    <definedName name="__123Graph_XLINEOFUN" hidden="1">#REF!</definedName>
    <definedName name="__123Graph_XPRODBVC" hidden="1">#REF!</definedName>
    <definedName name="__123Graph_XSALESTREND" hidden="1">#REF!</definedName>
    <definedName name="__123Graph_XTOP10" hidden="1">#N/A</definedName>
    <definedName name="__123Graph_XWOW" hidden="1">#REF!</definedName>
    <definedName name="__a1" hidden="1">{"Month End Performance",#N/A,FALSE,"Report";"Site Talk Times",#N/A,FALSE,"Report"}</definedName>
    <definedName name="__aaa1" hidden="1">{#N/A,#N/A,FALSE,"REPORT"}</definedName>
    <definedName name="__ACC0320">#REF!</definedName>
    <definedName name="__c" hidden="1">{"Fiesta Facer Page",#N/A,FALSE,"Q_C_S";"Fiesta Main Page",#N/A,FALSE,"V_L";"Fiesta 95BP Struct",#N/A,FALSE,"StructBP";"Fiesta Post 95BP Struct",#N/A,FALSE,"AdjStructBP"}</definedName>
    <definedName name="__cd4" hidden="1">{#N/A,#N/A,FALSE,"Job Sched"}</definedName>
    <definedName name="__fd4" hidden="1">#REF!</definedName>
    <definedName name="__fdf1" hidden="1">{"incomemth",#N/A,TRUE,"forecast00";"incomepercentmth",#N/A,TRUE,"forecast00";"balancemth",#N/A,TRUE,"forecast00";"cashmth",#N/A,TRUE,"forecast00";"covenantmth",#N/A,TRUE,"forecast00"}</definedName>
    <definedName name="__FDS_HYPERLINK_TOGGLE_STATE__" hidden="1">"ON"</definedName>
    <definedName name="__FDS_UNIQUE_RANGE_ID_GENERATOR_COUNTER">1</definedName>
    <definedName name="__FDS_USED_FOR_REUSING_RANGE_IDS_RECYCLE" hidden="1">{152,168,338,189,173,195,158,390,7,11,232,378,159,175,261,183,177,129,8,155,265,394,57}</definedName>
    <definedName name="__IntlFixup" hidden="1">TRUE</definedName>
    <definedName name="__IntlFixupTable" hidden="1">#REF!</definedName>
    <definedName name="__JJJ3">#REF!</definedName>
    <definedName name="__JJJ4">#REF!</definedName>
    <definedName name="__JJJ5">#REF!</definedName>
    <definedName name="__jo1" hidden="1">{#N/A,#N/A,FALSE,"Calculator"}</definedName>
    <definedName name="__key1">#REF!</definedName>
    <definedName name="__key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3" hidden="1">#REF!</definedName>
    <definedName name="__May2007">#REF!</definedName>
    <definedName name="__may2008">#REF!</definedName>
    <definedName name="__mfg5" hidden="1">{"PAGE 1",#N/A,FALSE,"WEST_OT"}</definedName>
    <definedName name="__NA1">#REF!</definedName>
    <definedName name="__NA2">#REF!</definedName>
    <definedName name="__NA3">#REF!</definedName>
    <definedName name="__NA4">#REF!</definedName>
    <definedName name="__NA5">#REF!</definedName>
    <definedName name="__NEW6" hidden="1">{#N/A,#N/A,FALSE,"YTD"}</definedName>
    <definedName name="__o1" hidden="1">{#N/A,#N/A,FALSE,"SUMMARY";#N/A,#N/A,FALSE,"mcsh";#N/A,#N/A,FALSE,"vol&amp;rev";#N/A,#N/A,FALSE,"wkgcap";#N/A,#N/A,FALSE,"DEPR&amp;DT";#N/A,#N/A,FALSE,"ASSETS";#N/A,#N/A,FALSE,"NI&amp;OTH&amp;DIV";#N/A,#N/A,FALSE,"CASHFLOW";#N/A,#N/A,FALSE,"CAPEMPL";#N/A,#N/A,FALSE,"ROCE"}</definedName>
    <definedName name="__r" hidden="1">{#N/A,#N/A,FALSE,"Actual";#N/A,#N/A,FALSE,"Management Report 2";#N/A,#N/A,FALSE,"Management Report 3";#N/A,#N/A,FALSE,"Ergebnis";#N/A,#N/A,FALSE,"Summary";#N/A,#N/A,FALSE,"Konrzern";#N/A,#N/A,FALSE,"Abweichung Budget-Actuell"}</definedName>
    <definedName name="__Rev1" hidden="1">{#N/A,#N/A,FALSE,"3mos";#N/A,#N/A,FALSE,"dedicated"}</definedName>
    <definedName name="__s1" hidden="1">#REF!</definedName>
    <definedName name="__s2" hidden="1">#REF!</definedName>
    <definedName name="__s3" hidden="1">#REF!</definedName>
    <definedName name="__s4" hidden="1">#REF!</definedName>
    <definedName name="__s5" hidden="1">#REF!</definedName>
    <definedName name="__s6" hidden="1">#REF!</definedName>
    <definedName name="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v1" hidden="1">{"Month End Performance",#N/A,FALSE,"Report";"Site Talk Times",#N/A,FALSE,"Report"}</definedName>
    <definedName name="__v2" hidden="1">{"Budget by Month",#N/A,FALSE,"VA Departments Roll-up";"Budget by Month",#N/A,FALSE,"220";"Budget by Month",#N/A,FALSE,"300";"Budget by Month",#N/A,FALSE,"302";"Budget by Month",#N/A,FALSE,"305";"Budget by Month",#N/A,FALSE,"310"}</definedName>
    <definedName name="__wrn2"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__www1" hidden="1">{#N/A,#N/A,FALSE,"Calculator"}</definedName>
    <definedName name="__www2" hidden="1">{#N/A,#N/A,FALSE,"Calculator"}</definedName>
    <definedName name="__z2" hidden="1">{"Sch00",#N/A,FALSE,"1";"Contents",#N/A,FALSE,"1"}</definedName>
    <definedName name="__z3" hidden="1">{"Sch01",#N/A,FALSE,"2";"Sch02",#N/A,FALSE,"2";"Sch03",#N/A,FALSE,"2";"Sch04",#N/A,FALSE,"2";"Sch05",#N/A,FALSE,"2";"Sch06",#N/A,FALSE,"2";"Sch17",#N/A,FALSE,"2";"Sch19",#N/A,FALSE,"2";"Sch20",#N/A,FALSE,"2";"Sch21",#N/A,FALSE,"2";"Sch26",#N/A,FALSE,"2"}</definedName>
    <definedName name="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01_Apr">#REF!</definedName>
    <definedName name="_01_May">#REF!</definedName>
    <definedName name="_1__123Graph_ABOOK_VALUE" hidden="1">#REF!</definedName>
    <definedName name="_1__123Graph_ACHART_1" hidden="1">#REF!</definedName>
    <definedName name="_1__FDSAUDITLINK__"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__xlfn.IFERROR" hidden="1">#NAME?</definedName>
    <definedName name="_10____123Graph_LBL_ACHART_4" hidden="1">#REF!</definedName>
    <definedName name="_10__123Graph_BBOOK_VALUE" hidden="1">#REF!</definedName>
    <definedName name="_10__123Graph_CCHART_1" hidden="1">#REF!</definedName>
    <definedName name="_10__123Graph_LBL_BCHART_3" hidden="1">#REF!</definedName>
    <definedName name="_10__FDSAUDITLINK__"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101__FDSAUDITLINK__" hidden="1">{"fdsup://IBCentral/FAT Viewer?action=UPDATE&amp;creator=factset&amp;DOC_NAME=fat:reuters_annual_source_window.fat&amp;display_string=Audit&amp;DYN_ARGS=TRUE&amp;VAR:ID1=ACI&amp;VAR:RCODE=SCEX&amp;VAR:SDATE=40178&amp;VAR:FREQ=Y&amp;VAR:RELITEM=RP&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ARLP&amp;VAR:RCODE=SCEX&amp;VAR:SDATE=39813&amp;VAR:FREQ=Y&amp;VAR:RELITEM=RP&amp;VAR:CURRENCY=&amp;VAR:CURRSOURCE=EXSHARE&amp;VAR:NATF","REQ=ANNUAL&amp;VAR:RFIELD=FINALIZED&amp;VAR:DB_TYPE=&amp;VAR:UNITS=M&amp;window=popup&amp;width=450&amp;height=300&amp;START_MAXIMIZED=FALSE"}</definedName>
    <definedName name="_109__FDSAUDITLINK__" hidden="1">{"fdsup://IBCentral/FAT Viewer?action=UPDATE&amp;creator=factset&amp;DOC_NAME=fat:reuters_annual_source_window.fat&amp;display_string=Audit&amp;DYN_ARGS=TRUE&amp;VAR:ID1=NCOC&amp;VAR:RCODE=SCEX&amp;VAR:SDATE=39813&amp;VAR:FREQ=Y&amp;VAR:RELITEM=RP&amp;VAR:CURRENCY=&amp;VAR:CURRSOURCE=EXSHARE&amp;VAR:NATF","REQ=ANNUAL&amp;VAR:RFIELD=FINALIZED&amp;VAR:DB_TYPE=&amp;VAR:UNITS=M&amp;window=popup&amp;width=450&amp;height=300&amp;START_MAXIMIZED=FALSE"}</definedName>
    <definedName name="_11____123Graph_LBL_BCHART_3" hidden="1">#REF!</definedName>
    <definedName name="_11__123Graph_BCHART_10" hidden="1">#REF!</definedName>
    <definedName name="_11__123Graph_BEPS_CF" hidden="1">#REF!</definedName>
    <definedName name="_11__123Graph_CCHART_3" hidden="1">#REF!</definedName>
    <definedName name="_11__123Graph_LBL_BCHART_4" hidden="1">#REF!</definedName>
    <definedName name="_11__FDSAUDITLINK__"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_111__FDSAUDITLINK__" hidden="1">{"fdsup://IBCentral/FAT Viewer?action=UPDATE&amp;creator=factset&amp;DOC_NAME=fat:reuters_annual_source_window.fat&amp;display_string=Audit&amp;DYN_ARGS=TRUE&amp;VAR:ID1=JRCC&amp;VAR:RCODE=SCEX&amp;VAR:SDATE=39813&amp;VAR:FREQ=Y&amp;VAR:RELITEM=RP&amp;VAR:CURRENCY=&amp;VAR:CURRSOURCE=EXSHARE&amp;VAR:NATF","REQ=ANNUAL&amp;VAR:RFIELD=FINALIZED&amp;VAR:DB_TYPE=&amp;VAR:UNITS=M&amp;window=popup&amp;width=450&amp;height=300&amp;START_MAXIMIZED=FALSE"}</definedName>
    <definedName name="_115__FDSAUDITLINK__" hidden="1">{"fdsup://IBCentral/FAT Viewer?action=UPDATE&amp;creator=factset&amp;DOC_NAME=fat:reuters_annual_source_window.fat&amp;display_string=Audit&amp;DYN_ARGS=TRUE&amp;VAR:ID1=CNX&amp;VAR:RCODE=SCEX&amp;VAR:SDATE=39813&amp;VAR:FREQ=Y&amp;VAR:RELITEM=RP&amp;VAR:CURRENCY=&amp;VAR:CURRSOURCE=EXSHARE&amp;VAR:NATFR","EQ=ANNUAL&amp;VAR:RFIELD=FINALIZED&amp;VAR:DB_TYPE=&amp;VAR:UNITS=M&amp;window=popup&amp;width=450&amp;height=300&amp;START_MAXIMIZED=FALSE"}</definedName>
    <definedName name="_119__FDSAUDITLINK__" hidden="1">{"fdsup://IBCentral/FAT Viewer?action=UPDATE&amp;creator=factset&amp;DOC_NAME=fat:reuters_annual_source_window.fat&amp;display_string=Audit&amp;DYN_ARGS=TRUE&amp;VAR:ID1=ANR&amp;VAR:RCODE=SCEX&amp;VAR:SDATE=39813&amp;VAR:FREQ=Y&amp;VAR:RELITEM=RP&amp;VAR:CURRENCY=&amp;VAR:CURRSOURCE=EXSHARE&amp;VAR:NATFR","EQ=ANNUAL&amp;VAR:RFIELD=FINALIZED&amp;VAR:DB_TYPE=&amp;VAR:UNITS=M&amp;window=popup&amp;width=450&amp;height=300&amp;START_MAXIMIZED=FALSE"}</definedName>
    <definedName name="_12____123Graph_LBL_BCHART_4" hidden="1">#REF!</definedName>
    <definedName name="_12__123Graph_BCHART_14" hidden="1">#REF!</definedName>
    <definedName name="_12__123Graph_CCHART_8" hidden="1">#REF!</definedName>
    <definedName name="_12__123Graph_XCHART_2" hidden="1">#REF!</definedName>
    <definedName name="_12__FDSAUDITLINK__"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121__FDSAUDITLINK__" hidden="1">{"fdsup://IBCentral/FAT Viewer?action=UPDATE&amp;creator=factset&amp;DOC_NAME=fat:reuters_annual_source_window.fat&amp;display_string=Audit&amp;DYN_ARGS=TRUE&amp;VAR:ID1=NRP&amp;VAR:RCODE=SCEX&amp;VAR:SDATE=39447&amp;VAR:FREQ=Y&amp;VAR:RELITEM=RP&amp;VAR:CURRENCY=&amp;VAR:CURRSOURCE=EXSHARE&amp;VAR:NATFR","EQ=ANNUAL&amp;VAR:RFIELD=FINALIZED&amp;VAR:DB_TYPE=&amp;VAR:UNITS=M&amp;window=popup&amp;width=450&amp;height=300&amp;START_MAXIMIZED=FALSE"}</definedName>
    <definedName name="_123" hidden="1">#REF!</definedName>
    <definedName name="_123Graph_B" hidden="1">#REF!</definedName>
    <definedName name="_125__FDSAUDITLINK__" hidden="1">{"fdsup://IBCentral/FAT Viewer?action=UPDATE&amp;creator=factset&amp;DOC_NAME=fat:reuters_annual_source_window.fat&amp;display_string=Audit&amp;DYN_ARGS=TRUE&amp;VAR:ID1=PCX&amp;VAR:RCODE=SCEX&amp;VAR:SDATE=39447&amp;VAR:FREQ=Y&amp;VAR:RELITEM=RP&amp;VAR:CURRENCY=&amp;VAR:CURRSOURCE=EXSHARE&amp;VAR:NATFR","EQ=ANNUAL&amp;VAR:RFIELD=FINALIZED&amp;VAR:DB_TYPE=&amp;VAR:UNITS=M&amp;window=popup&amp;width=450&amp;height=300&amp;START_MAXIMIZED=FALSE"}</definedName>
    <definedName name="_129__FDSAUDITLINK__" hidden="1">{"fdsup://IBCentral/FAT Viewer?action=UPDATE&amp;creator=factset&amp;DOC_NAME=fat:reuters_annual_source_window.fat&amp;display_string=Audit&amp;DYN_ARGS=TRUE&amp;VAR:ID1=ICO&amp;VAR:RCODE=SCEX&amp;VAR:SDATE=39447&amp;VAR:FREQ=Y&amp;VAR:RELITEM=RP&amp;VAR:CURRENCY=&amp;VAR:CURRSOURCE=EXSHARE&amp;VAR:NATFR","EQ=ANNUAL&amp;VAR:RFIELD=FINALIZED&amp;VAR:DB_TYPE=&amp;VAR:UNITS=M&amp;window=popup&amp;width=450&amp;height=300&amp;START_MAXIMIZED=FALSE"}</definedName>
    <definedName name="_13____123Graph_XCHART_2" hidden="1">#REF!</definedName>
    <definedName name="_13__123Graph_BCHART_16" hidden="1">#REF!</definedName>
    <definedName name="_13__123Graph_BCHART_4" hidden="1">#REF!</definedName>
    <definedName name="_13__123Graph_DCHART_1" hidden="1">#REF!</definedName>
    <definedName name="_13__123Graph_XCHART_3" hidden="1">#REF!</definedName>
    <definedName name="_13__FDSAUDITLINK__"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131__FDSAUDITLINK__" hidden="1">{"fdsup://IBCentral/FAT Viewer?action=UPDATE&amp;creator=factset&amp;DOC_NAME=fat:reuters_annual_source_window.fat&amp;display_string=Audit&amp;DYN_ARGS=TRUE&amp;VAR:ID1=232758&amp;VAR:RCODE=SCEX&amp;VAR:SDATE=39447&amp;VAR:FREQ=Y&amp;VAR:RELITEM=RP&amp;VAR:CURRENCY=&amp;VAR:CURRSOURCE=EXSHARE&amp;VAR:NA","TFREQ=ANNUAL&amp;VAR:RFIELD=FINALIZED&amp;VAR:DB_TYPE=&amp;VAR:UNITS=M&amp;window=popup&amp;width=450&amp;height=300&amp;START_MAXIMIZED=FALSE"}</definedName>
    <definedName name="_135__FDSAUDITLINK__" hidden="1">{"fdsup://IBCentral/FAT Viewer?action=UPDATE&amp;creator=factset&amp;DOC_NAME=fat:reuters_annual_source_window.fat&amp;display_string=Audit&amp;DYN_ARGS=TRUE&amp;VAR:ID1=ACI&amp;VAR:RCODE=SCEX&amp;VAR:SDATE=39447&amp;VAR:FREQ=Y&amp;VAR:RELITEM=RP&amp;VAR:CURRENCY=&amp;VAR:CURRSOURCE=EXSHARE&amp;VAR:NATFR","EQ=ANNUAL&amp;VAR:RFIELD=FINALIZED&amp;VAR:DB_TYPE=&amp;VAR:UNITS=M&amp;window=popup&amp;width=450&amp;height=300&amp;START_MAXIMIZED=FALSE"}</definedName>
    <definedName name="_139__FDSAUDITLINK__" hidden="1">{"fdsup://IBCentral/FAT Viewer?action=UPDATE&amp;creator=factset&amp;DOC_NAME=fat:reuters_annual_source_window.fat&amp;display_string=Audit&amp;DYN_ARGS=TRUE&amp;VAR:ID1=ARLP&amp;VAR:RCODE=SCEX&amp;VAR:SDATE=39082&amp;VAR:FREQ=Y&amp;VAR:RELITEM=RP&amp;VAR:CURRENCY=&amp;VAR:CURRSOURCE=EXSHARE&amp;VAR:NATF","REQ=ANNUAL&amp;VAR:RFIELD=FINALIZED&amp;VAR:DB_TYPE=&amp;VAR:UNITS=M&amp;window=popup&amp;width=450&amp;height=300&amp;START_MAXIMIZED=FALSE"}</definedName>
    <definedName name="_14____123Graph_XCHART_3" hidden="1">#REF!</definedName>
    <definedName name="_14__123Graph_BCHART_5" hidden="1">#REF!</definedName>
    <definedName name="_14__123Graph_DCHART_8" hidden="1">#REF!</definedName>
    <definedName name="_14__123Graph_LBL_ACHART_5" hidden="1">#REF!</definedName>
    <definedName name="_14__123Graph_XCHART_4" hidden="1">#REF!</definedName>
    <definedName name="_14__FDSAUDITLINK__"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141__FDSAUDITLINK__" hidden="1">{"fdsup://IBCentral/FAT Viewer?action=UPDATE&amp;creator=factset&amp;DOC_NAME=fat:reuters_annual_source_window.fat&amp;display_string=Audit&amp;DYN_ARGS=TRUE&amp;VAR:ID1=BTU&amp;VAR:RCODE=SCEX&amp;VAR:SDATE=39082&amp;VAR:FREQ=Y&amp;VAR:RELITEM=RP&amp;VAR:CURRENCY=&amp;VAR:CURRSOURCE=EXSHARE&amp;VAR:NATFR","EQ=ANNUAL&amp;VAR:RFIELD=FINALIZED&amp;VAR:DB_TYPE=&amp;VAR:UNITS=M&amp;window=popup&amp;width=450&amp;height=300&amp;START_MAXIMIZED=FALSE"}</definedName>
    <definedName name="_145__FDSAUDITLINK__" hidden="1">{"fdsup://IBCentral/FAT Viewer?action=UPDATE&amp;creator=factset&amp;DOC_NAME=fat:reuters_annual_source_window.fat&amp;display_string=Audit&amp;DYN_ARGS=TRUE&amp;VAR:ID1=JRCC&amp;VAR:RCODE=SCEX&amp;VAR:SDATE=39082&amp;VAR:FREQ=Y&amp;VAR:RELITEM=RP&amp;VAR:CURRENCY=&amp;VAR:CURRSOURCE=EXSHARE&amp;VAR:NATF","REQ=ANNUAL&amp;VAR:RFIELD=FINALIZED&amp;VAR:DB_TYPE=&amp;VAR:UNITS=M&amp;window=popup&amp;width=450&amp;height=300&amp;START_MAXIMIZED=FALSE"}</definedName>
    <definedName name="_149__FDSAUDITLINK__" hidden="1">{"fdsup://IBCentral/FAT Viewer?action=UPDATE&amp;creator=factset&amp;DOC_NAME=fat:reuters_annual_source_window.fat&amp;display_string=Audit&amp;DYN_ARGS=TRUE&amp;VAR:ID1=CNX&amp;VAR:RCODE=SCEX&amp;VAR:SDATE=39082&amp;VAR:FREQ=Y&amp;VAR:RELITEM=RP&amp;VAR:CURRENCY=&amp;VAR:CURRSOURCE=EXSHARE&amp;VAR:NATFR","EQ=ANNUAL&amp;VAR:RFIELD=FINALIZED&amp;VAR:DB_TYPE=&amp;VAR:UNITS=M&amp;window=popup&amp;width=450&amp;height=300&amp;START_MAXIMIZED=FALSE"}</definedName>
    <definedName name="_15____123Graph_XCHART_4" hidden="1">#REF!</definedName>
    <definedName name="_15__123Graph_BCHART_6" hidden="1">#REF!</definedName>
    <definedName name="_15__123Graph_LBL_ACHART_3" hidden="1">#REF!</definedName>
    <definedName name="_15__123Graph_LBL_BCHART_4" hidden="1">#REF!</definedName>
    <definedName name="_15__FDSAUDITLINK__"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15_0__123Grap" hidden="1">#REF!</definedName>
    <definedName name="_151__FDSAUDITLINK__" hidden="1">{"fdsup://IBCentral/FAT Viewer?action=UPDATE&amp;creator=factset&amp;DOC_NAME=fat:reuters_annual_source_window.fat&amp;display_string=Audit&amp;DYN_ARGS=TRUE&amp;VAR:ID1=CLF&amp;VAR:RCODE=SCEX&amp;VAR:SDATE=39082&amp;VAR:FREQ=Y&amp;VAR:RELITEM=RP&amp;VAR:CURRENCY=&amp;VAR:CURRSOURCE=EXSHARE&amp;VAR:NATFR","EQ=ANNUAL&amp;VAR:RFIELD=FINALIZED&amp;VAR:DB_TYPE=&amp;VAR:UNITS=M&amp;window=popup&amp;width=450&amp;height=300&amp;START_MAXIMIZED=FALSE"}</definedName>
    <definedName name="_155__FDSAUDITLINK__" hidden="1">{"fdsup://IBCentral/FAT Viewer?action=UPDATE&amp;creator=factset&amp;DOC_NAME=fat:reuters_annual_source_window.fat&amp;display_string=Audit&amp;DYN_ARGS=TRUE&amp;VAR:ID1=NRP&amp;VAR:RCODE=SCEX&amp;VAR:SDATE=38717&amp;VAR:FREQ=Y&amp;VAR:RELITEM=RP&amp;VAR:CURRENCY=&amp;VAR:CURRSOURCE=EXSHARE&amp;VAR:NATFR","EQ=ANNUAL&amp;VAR:RFIELD=FINALIZED&amp;VAR:DB_TYPE=&amp;VAR:UNITS=M&amp;window=popup&amp;width=450&amp;height=300&amp;START_MAXIMIZED=FALSE"}</definedName>
    <definedName name="_159__FDSAUDITLINK__" hidden="1">{"fdsup://IBCentral/FAT Viewer?action=UPDATE&amp;creator=factset&amp;DOC_NAME=fat:reuters_annual_source_window.fat&amp;display_string=Audit&amp;DYN_ARGS=TRUE&amp;VAR:ID1=PCX&amp;VAR:RCODE=SCEX&amp;VAR:SDATE=38717&amp;VAR:FREQ=Y&amp;VAR:RELITEM=RP&amp;VAR:CURRENCY=&amp;VAR:CURRSOURCE=EXSHARE&amp;VAR:NATFR","EQ=ANNUAL&amp;VAR:RFIELD=FINALIZED&amp;VAR:DB_TYPE=&amp;VAR:UNITS=M&amp;window=popup&amp;width=450&amp;height=300&amp;START_MAXIMIZED=FALSE"}</definedName>
    <definedName name="_16___123Graph_ACHART_1" hidden="1">#REF!</definedName>
    <definedName name="_16__123Graph_BCHART_8" hidden="1">#REF!</definedName>
    <definedName name="_16__123Graph_LBL_ACHART_4" hidden="1">#REF!</definedName>
    <definedName name="_16__FDSAUDITLINK__"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16_0__123Graph_A" hidden="1">#REF!</definedName>
    <definedName name="_161__FDSAUDITLINK__" hidden="1">{"fdsup://IBCentral/FAT Viewer?action=UPDATE&amp;creator=factset&amp;DOC_NAME=fat:reuters_annual_source_window.fat&amp;display_string=Audit&amp;DYN_ARGS=TRUE&amp;VAR:ID1=MEE&amp;VAR:RCODE=SCEX&amp;VAR:SDATE=38717&amp;VAR:FREQ=Y&amp;VAR:RELITEM=RP&amp;VAR:CURRENCY=&amp;VAR:CURRSOURCE=EXSHARE&amp;VAR:NATFR","EQ=ANNUAL&amp;VAR:RFIELD=FINALIZED&amp;VAR:DB_TYPE=&amp;VAR:UNITS=M&amp;window=popup&amp;width=450&amp;height=300&amp;START_MAXIMIZED=FALSE"}</definedName>
    <definedName name="_165__FDSAUDITLINK__" hidden="1">{"fdsup://IBCentral/FAT Viewer?action=UPDATE&amp;creator=factset&amp;DOC_NAME=fat:reuters_annual_source_window.fat&amp;display_string=Audit&amp;DYN_ARGS=TRUE&amp;VAR:ID1=232758&amp;VAR:RCODE=SCEX&amp;VAR:SDATE=38717&amp;VAR:FREQ=Y&amp;VAR:RELITEM=RP&amp;VAR:CURRENCY=&amp;VAR:CURRSOURCE=EXSHARE&amp;VAR:NA","TFREQ=ANNUAL&amp;VAR:RFIELD=FINALIZED&amp;VAR:DB_TYPE=&amp;VAR:UNITS=M&amp;window=popup&amp;width=450&amp;height=300&amp;START_MAXIMIZED=FALSE"}</definedName>
    <definedName name="_169__FDSAUDITLINK__" hidden="1">{"fdsup://IBCentral/FAT Viewer?action=UPDATE&amp;creator=factset&amp;DOC_NAME=fat:reuters_annual_source_window.fat&amp;display_string=Audit&amp;DYN_ARGS=TRUE&amp;VAR:ID1=ACI&amp;VAR:RCODE=SCEX&amp;VAR:SDATE=38717&amp;VAR:FREQ=Y&amp;VAR:RELITEM=RP&amp;VAR:CURRENCY=&amp;VAR:CURRSOURCE=EXSHARE&amp;VAR:NATFR","EQ=ANNUAL&amp;VAR:RFIELD=FINALIZED&amp;VAR:DB_TYPE=&amp;VAR:UNITS=M&amp;window=popup&amp;width=450&amp;height=300&amp;START_MAXIMIZED=FALSE"}</definedName>
    <definedName name="_17___123Graph_ACHART_2" hidden="1">#REF!</definedName>
    <definedName name="_17__123Graph_CCHART_10" hidden="1">#REF!</definedName>
    <definedName name="_17__123Graph_LBL_BCHART_3" hidden="1">#REF!</definedName>
    <definedName name="_17__FDSAUDITLINK__"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17_0__123Graph_BEPS" hidden="1">#REF!</definedName>
    <definedName name="_171__FDSAUDITLINK__" hidden="1">{"fdsup://directions/FAT Viewer?action=UPDATE&amp;creator=factset&amp;DYN_ARGS=TRUE&amp;DOC_NAME=FAT:FQL_AUDITING_CLIENT_TEMPLATE.FAT&amp;display_string=Audit&amp;VAR:KEY=YRSHMDSZQB&amp;VAR:QUERY=RkZfRU5UUlBSX1ZBTF9EQUlMWSg0MDQ4NywsLCwsJ0JBUycp&amp;WINDOW=FIRST_POPUP&amp;HEIGHT=450&amp;WIDTH=","450&amp;START_MAXIMIZED=FALSE&amp;VAR:CALENDAR=US&amp;VAR:SYMBOL=PVR&amp;VAR:INDEX=0"}</definedName>
    <definedName name="_175__FDSAUDITLINK__" hidden="1">{"fdsup://directions/FAT Viewer?action=UPDATE&amp;creator=factset&amp;DYN_ARGS=TRUE&amp;DOC_NAME=FAT:FQL_AUDITING_CLIENT_TEMPLATE.FAT&amp;display_string=Audit&amp;VAR:KEY=QJKTUJWBKT&amp;VAR:QUERY=RkZfRU5UUlBSX1ZBTF9EQUlMWSg0MDQ4NywsLCwsJ0JBUycp&amp;WINDOW=FIRST_POPUP&amp;HEIGHT=450&amp;WIDTH=","450&amp;START_MAXIMIZED=FALSE&amp;VAR:CALENDAR=US&amp;VAR:SYMBOL=BTU&amp;VAR:INDEX=0"}</definedName>
    <definedName name="_179__FDSAUDITLINK__" hidden="1">{"fdsup://directions/FAT Viewer?action=UPDATE&amp;creator=factset&amp;DYN_ARGS=TRUE&amp;DOC_NAME=FAT:FQL_AUDITING_CLIENT_TEMPLATE.FAT&amp;display_string=Audit&amp;VAR:KEY=KLSXAFWPYJ&amp;VAR:QUERY=RkZfRU5UUlBSX1ZBTF9EQUlMWSg0MDQ4NywsLCwsJ0JBUycp&amp;WINDOW=FIRST_POPUP&amp;HEIGHT=450&amp;WIDTH=","450&amp;START_MAXIMIZED=FALSE&amp;VAR:CALENDAR=US&amp;VAR:SYMBOL=JRCC&amp;VAR:INDEX=0"}</definedName>
    <definedName name="_18___123Graph_ACHART_3" hidden="1">#REF!</definedName>
    <definedName name="_18__123Graph_CCHART_14" hidden="1">#REF!</definedName>
    <definedName name="_18__123Graph_LBL_BCHART_4" hidden="1">#REF!</definedName>
    <definedName name="_18__FDSAUDITLINK__"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18_0_0__123Graph_A" hidden="1">#REF!</definedName>
    <definedName name="_181__FDSAUDITLINK__" hidden="1">{"fdsup://directions/FAT Viewer?action=UPDATE&amp;creator=factset&amp;DYN_ARGS=TRUE&amp;DOC_NAME=FAT:FQL_AUDITING_CLIENT_TEMPLATE.FAT&amp;display_string=Audit&amp;VAR:KEY=IHWHWBGVER&amp;VAR:QUERY=RkZfRU5UUlBSX1ZBTF9EQUlMWSg0MDQ4NywsLCwsJ0JBUycp&amp;WINDOW=FIRST_POPUP&amp;HEIGHT=450&amp;WIDTH=","450&amp;START_MAXIMIZED=FALSE&amp;VAR:CALENDAR=US&amp;VAR:SYMBOL=B0131S&amp;VAR:INDEX=0"}</definedName>
    <definedName name="_1823__FDSAUDITLINK__" hidden="1">{"fdsup://IBCentral/FAT Viewer?action=UPDATE&amp;creator=factset&amp;DOC_NAME=fat:reuters_annual_source_window.fat&amp;display_string=Audit&amp;DYN_ARGS=TRUE&amp;VAR:ID1=02076X10&amp;VAR:RCODE=OTLO&amp;VAR:SDATE=20081299&amp;VAR:FREQ=Y&amp;VAR:RELITEM=RP&amp;VAR:CURRENCY=&amp;VAR:CURRSOURCE=EXSHARE&amp;V","AR:NATFREQ=ANNUAL&amp;VAR:RFIELD=FINALIZED&amp;VAR:DB_TYPE=&amp;VAR:UNITS=M&amp;window=popup&amp;width=450&amp;height=300&amp;START_MAXIMIZED=FALSE"}</definedName>
    <definedName name="_1827__FDSAUDITLINK__" hidden="1">{"fdsup://IBCentral/FAT Viewer?action=UPDATE&amp;creator=factset&amp;DOC_NAME=fat:reuters_annual_source_window.fat&amp;display_string=Audit&amp;DYN_ARGS=TRUE&amp;VAR:ID1=02076X10&amp;VAR:RCODE=OTLO&amp;VAR:SDATE=20061299&amp;VAR:FREQ=Y&amp;VAR:RELITEM=RP&amp;VAR:CURRENCY=&amp;VAR:CURRSOURCE=EXSHARE&amp;V","AR:NATFREQ=ANNUAL&amp;VAR:RFIELD=FINALIZED&amp;VAR:DB_TYPE=&amp;VAR:UNITS=M&amp;window=popup&amp;width=450&amp;height=300&amp;START_MAXIMIZED=FALSE"}</definedName>
    <definedName name="_1830__FDSAUDITLINK__" hidden="1">{"fdsup://IBCentral/FAT Viewer?action=UPDATE&amp;creator=factset&amp;DOC_NAME=fat:reuters_annual_source_window.fat&amp;display_string=Audit&amp;DYN_ARGS=TRUE&amp;VAR:ID1=70788410&amp;VAR:RCODE=OTLO&amp;VAR:SDATE=20081299&amp;VAR:FREQ=Y&amp;VAR:RELITEM=RP&amp;VAR:CURRENCY=&amp;VAR:CURRSOURCE=EXSHARE&amp;V","AR:NATFREQ=ANNUAL&amp;VAR:RFIELD=FINALIZED&amp;VAR:DB_TYPE=&amp;VAR:UNITS=M&amp;window=popup&amp;width=450&amp;height=300&amp;START_MAXIMIZED=FALSE"}</definedName>
    <definedName name="_1834__FDSAUDITLINK__" hidden="1">{"fdsup://IBCentral/FAT Viewer?action=UPDATE&amp;creator=factset&amp;DOC_NAME=fat:reuters_annual_source_window.fat&amp;display_string=Audit&amp;DYN_ARGS=TRUE&amp;VAR:ID1=01877R10&amp;VAR:RCODE=OTLO&amp;VAR:SDATE=20081299&amp;VAR:FREQ=Y&amp;VAR:RELITEM=RP&amp;VAR:CURRENCY=&amp;VAR:CURRSOURCE=EXSHARE&amp;V","AR:NATFREQ=ANNUAL&amp;VAR:RFIELD=FINALIZED&amp;VAR:DB_TYPE=&amp;VAR:UNITS=M&amp;window=popup&amp;width=450&amp;height=300&amp;START_MAXIMIZED=FALSE"}</definedName>
    <definedName name="_1838__FDSAUDITLINK__" hidden="1">{"fdsup://IBCentral/FAT Viewer?action=UPDATE&amp;creator=factset&amp;DOC_NAME=fat:reuters_annual_source_window.fat&amp;display_string=Audit&amp;DYN_ARGS=TRUE&amp;VAR:ID1=70454910&amp;VAR:RCODE=OTLO&amp;VAR:SDATE=20081299&amp;VAR:FREQ=Y&amp;VAR:RELITEM=RP&amp;VAR:CURRENCY=&amp;VAR:CURRSOURCE=EXSHARE&amp;V","AR:NATFREQ=ANNUAL&amp;VAR:RFIELD=FINALIZED&amp;VAR:DB_TYPE=&amp;VAR:UNITS=M&amp;window=popup&amp;width=450&amp;height=300&amp;START_MAXIMIZED=FALSE"}</definedName>
    <definedName name="_1841__FDSAUDITLINK__" hidden="1">{"fdsup://IBCentral/FAT Viewer?action=UPDATE&amp;creator=factset&amp;DOC_NAME=fat:reuters_annual_source_window.fat&amp;display_string=Audit&amp;DYN_ARGS=TRUE&amp;VAR:ID1=63238120&amp;VAR:RCODE=OTLO&amp;VAR:SDATE=20081299&amp;VAR:FREQ=Y&amp;VAR:RELITEM=RP&amp;VAR:CURRENCY=&amp;VAR:CURRSOURCE=EXSHARE&amp;V","AR:NATFREQ=ANNUAL&amp;VAR:RFIELD=FINALIZED&amp;VAR:DB_TYPE=&amp;VAR:UNITS=M&amp;window=popup&amp;width=450&amp;height=300&amp;START_MAXIMIZED=FALSE"}</definedName>
    <definedName name="_1845__FDSAUDITLINK__" hidden="1">{"fdsup://IBCentral/FAT Viewer?action=UPDATE&amp;creator=factset&amp;DOC_NAME=fat:reuters_annual_source_window.fat&amp;display_string=Audit&amp;DYN_ARGS=TRUE&amp;VAR:ID1=47035520&amp;VAR:RCODE=OTLO&amp;VAR:SDATE=20081299&amp;VAR:FREQ=Y&amp;VAR:RELITEM=RP&amp;VAR:CURRENCY=&amp;VAR:CURRSOURCE=EXSHARE&amp;V","AR:NATFREQ=ANNUAL&amp;VAR:RFIELD=FINALIZED&amp;VAR:DB_TYPE=&amp;VAR:UNITS=M&amp;window=popup&amp;width=450&amp;height=300&amp;START_MAXIMIZED=FALSE"}</definedName>
    <definedName name="_1849__FDSAUDITLINK__" hidden="1">{"fdsup://IBCentral/FAT Viewer?action=UPDATE&amp;creator=factset&amp;DOC_NAME=fat:reuters_annual_source_window.fat&amp;display_string=Audit&amp;DYN_ARGS=TRUE&amp;VAR:ID1=20854P10&amp;VAR:RCODE=OTLO&amp;VAR:SDATE=20081299&amp;VAR:FREQ=Y&amp;VAR:RELITEM=RP&amp;VAR:CURRENCY=&amp;VAR:CURRSOURCE=EXSHARE&amp;V","AR:NATFREQ=ANNUAL&amp;VAR:RFIELD=FINALIZED&amp;VAR:DB_TYPE=&amp;VAR:UNITS=M&amp;window=popup&amp;width=450&amp;height=300&amp;START_MAXIMIZED=FALSE"}</definedName>
    <definedName name="_1852__FDSAUDITLINK__" hidden="1">{"fdsup://IBCentral/FAT Viewer?action=UPDATE&amp;creator=factset&amp;DOC_NAME=fat:reuters_annual_source_window.fat&amp;display_string=Audit&amp;DYN_ARGS=TRUE&amp;VAR:ID1=18683K10&amp;VAR:RCODE=OTLO&amp;VAR:SDATE=20081299&amp;VAR:FREQ=Y&amp;VAR:RELITEM=RP&amp;VAR:CURRENCY=&amp;VAR:CURRSOURCE=EXSHARE&amp;V","AR:NATFREQ=ANNUAL&amp;VAR:RFIELD=FINALIZED&amp;VAR:DB_TYPE=&amp;VAR:UNITS=M&amp;window=popup&amp;width=450&amp;height=300&amp;START_MAXIMIZED=FALSE"}</definedName>
    <definedName name="_1856__FDSAUDITLINK__" hidden="1">{"fdsup://IBCentral/FAT Viewer?action=UPDATE&amp;creator=factset&amp;DOC_NAME=fat:reuters_annual_source_window.fat&amp;display_string=Audit&amp;DYN_ARGS=TRUE&amp;VAR:ID1=70788410&amp;VAR:RCODE=OTLO&amp;VAR:SDATE=20081299&amp;VAR:FREQ=Y&amp;VAR:RELITEM=RP&amp;VAR:CURRENCY=&amp;VAR:CURRSOURCE=EXSHARE&amp;V","AR:NATFREQ=ANNUAL&amp;VAR:RFIELD=FINALIZED&amp;VAR:DB_TYPE=&amp;VAR:UNITS=M&amp;window=popup&amp;width=450&amp;height=300&amp;START_MAXIMIZED=FALSE"}</definedName>
    <definedName name="_186__FDSAUDITLINK__" hidden="1">{"fdsup://directions/FAT Viewer?action=UPDATE&amp;creator=factset&amp;DYN_ARGS=TRUE&amp;DOC_NAME=FAT:FQL_AUDITING_CLIENT_TEMPLATE.FAT&amp;display_string=Audit&amp;VAR:KEY=KNQTQLQXUN&amp;VAR:QUERY=RkZfRU5UUlBSX1ZBTF9EQUlMWSg0MDQ4NywsLCwsJ0JBUycp&amp;WINDOW=FIRST_POPUP&amp;HEIGHT=450&amp;WIDTH=","450&amp;START_MAXIMIZED=FALSE&amp;VAR:CALENDAR=US&amp;VAR:SYMBOL=ACI&amp;VAR:INDEX=0"}</definedName>
    <definedName name="_1863__FDSAUDITLINK__" hidden="1">{"fdsup://IBCentral/FAT Viewer?action=UPDATE&amp;creator=factset&amp;DOC_NAME=fat:reuters_annual_source_window.fat&amp;display_string=Audit&amp;DYN_ARGS=TRUE&amp;VAR:ID1=70454910&amp;VAR:RCODE=OTLO&amp;VAR:SDATE=20081299&amp;VAR:FREQ=Y&amp;VAR:RELITEM=RP&amp;VAR:CURRENCY=&amp;VAR:CURRSOURCE=EXSHARE&amp;V","AR:NATFREQ=ANNUAL&amp;VAR:RFIELD=FINALIZED&amp;VAR:DB_TYPE=&amp;VAR:UNITS=M&amp;window=popup&amp;width=450&amp;height=300&amp;START_MAXIMIZED=FALSE"}</definedName>
    <definedName name="_1867__FDSAUDITLINK__" hidden="1">{"fdsup://IBCentral/FAT Viewer?action=UPDATE&amp;creator=factset&amp;DOC_NAME=fat:reuters_annual_source_window.fat&amp;display_string=Audit&amp;DYN_ARGS=TRUE&amp;VAR:ID1=63238120&amp;VAR:RCODE=OTLO&amp;VAR:SDATE=20081299&amp;VAR:FREQ=Y&amp;VAR:RELITEM=RP&amp;VAR:CURRENCY=&amp;VAR:CURRSOURCE=EXSHARE&amp;V","AR:NATFREQ=ANNUAL&amp;VAR:RFIELD=FINALIZED&amp;VAR:DB_TYPE=&amp;VAR:UNITS=M&amp;window=popup&amp;width=450&amp;height=300&amp;START_MAXIMIZED=FALSE"}</definedName>
    <definedName name="_1870__FDSAUDITLINK__" hidden="1">{"fdsup://IBCentral/FAT Viewer?action=UPDATE&amp;creator=factset&amp;DOC_NAME=fat:reuters_annual_source_window.fat&amp;display_string=Audit&amp;DYN_ARGS=TRUE&amp;VAR:ID1=57620610&amp;VAR:RCODE=OTLO&amp;VAR:SDATE=20081299&amp;VAR:FREQ=Y&amp;VAR:RELITEM=RP&amp;VAR:CURRENCY=&amp;VAR:CURRSOURCE=EXSHARE&amp;V","AR:NATFREQ=ANNUAL&amp;VAR:RFIELD=FINALIZED&amp;VAR:DB_TYPE=&amp;VAR:UNITS=M&amp;window=popup&amp;width=450&amp;height=300&amp;START_MAXIMIZED=FALSE"}</definedName>
    <definedName name="_1874__FDSAUDITLINK__" hidden="1">{"fdsup://IBCentral/FAT Viewer?action=UPDATE&amp;creator=factset&amp;DOC_NAME=fat:reuters_annual_source_window.fat&amp;display_string=Audit&amp;DYN_ARGS=TRUE&amp;VAR:ID1=45928H10&amp;VAR:RCODE=OTLO&amp;VAR:SDATE=20081299&amp;VAR:FREQ=Y&amp;VAR:RELITEM=RP&amp;VAR:CURRENCY=&amp;VAR:CURRSOURCE=EXSHARE&amp;V","AR:NATFREQ=ANNUAL&amp;VAR:RFIELD=FINALIZED&amp;VAR:DB_TYPE=&amp;VAR:UNITS=M&amp;window=popup&amp;width=450&amp;height=300&amp;START_MAXIMIZED=FALSE"}</definedName>
    <definedName name="_1878__FDSAUDITLINK__" hidden="1">{"fdsup://IBCentral/FAT Viewer?action=UPDATE&amp;creator=factset&amp;DOC_NAME=fat:reuters_annual_source_window.fat&amp;display_string=Audit&amp;DYN_ARGS=TRUE&amp;VAR:ID1=18683K10&amp;VAR:RCODE=OTLO&amp;VAR:SDATE=20081299&amp;VAR:FREQ=Y&amp;VAR:RELITEM=RP&amp;VAR:CURRENCY=&amp;VAR:CURRSOURCE=EXSHARE&amp;V","AR:NATFREQ=ANNUAL&amp;VAR:RFIELD=FINALIZED&amp;VAR:DB_TYPE=&amp;VAR:UNITS=M&amp;window=popup&amp;width=450&amp;height=300&amp;START_MAXIMIZED=FALSE"}</definedName>
    <definedName name="_1881__FDSAUDITLINK__" hidden="1">{"fdsup://IBCentral/FAT Viewer?action=UPDATE&amp;creator=factset&amp;DOC_NAME=fat:reuters_annual_source_window.fat&amp;display_string=Audit&amp;DYN_ARGS=TRUE&amp;VAR:ID1=70788410&amp;VAR:RCODE=OTLO&amp;VAR:SDATE=20071299&amp;VAR:FREQ=Y&amp;VAR:RELITEM=RP&amp;VAR:CURRENCY=&amp;VAR:CURRSOURCE=EXSHARE&amp;V","AR:NATFREQ=ANNUAL&amp;VAR:RFIELD=FINALIZED&amp;VAR:DB_TYPE=&amp;VAR:UNITS=M&amp;window=popup&amp;width=450&amp;height=300&amp;START_MAXIMIZED=FALSE"}</definedName>
    <definedName name="_1885__FDSAUDITLINK__" hidden="1">{"fdsup://IBCentral/FAT Viewer?action=UPDATE&amp;creator=factset&amp;DOC_NAME=fat:reuters_annual_source_window.fat&amp;display_string=Audit&amp;DYN_ARGS=TRUE&amp;VAR:ID1=01877R10&amp;VAR:RCODE=OTLO&amp;VAR:SDATE=20071299&amp;VAR:FREQ=Y&amp;VAR:RELITEM=RP&amp;VAR:CURRENCY=&amp;VAR:CURRSOURCE=EXSHARE&amp;V","AR:NATFREQ=ANNUAL&amp;VAR:RFIELD=FINALIZED&amp;VAR:DB_TYPE=&amp;VAR:UNITS=M&amp;window=popup&amp;width=450&amp;height=300&amp;START_MAXIMIZED=FALSE"}</definedName>
    <definedName name="_1889__FDSAUDITLINK__" hidden="1">{"fdsup://IBCentral/FAT Viewer?action=UPDATE&amp;creator=factset&amp;DOC_NAME=fat:reuters_annual_source_window.fat&amp;display_string=Audit&amp;DYN_ARGS=TRUE&amp;VAR:ID1=70454910&amp;VAR:RCODE=OTLO&amp;VAR:SDATE=20071299&amp;VAR:FREQ=Y&amp;VAR:RELITEM=RP&amp;VAR:CURRENCY=&amp;VAR:CURRSOURCE=EXSHARE&amp;V","AR:NATFREQ=ANNUAL&amp;VAR:RFIELD=FINALIZED&amp;VAR:DB_TYPE=&amp;VAR:UNITS=M&amp;window=popup&amp;width=450&amp;height=300&amp;START_MAXIMIZED=FALSE"}</definedName>
    <definedName name="_1892__FDSAUDITLINK__" hidden="1">{"fdsup://IBCentral/FAT Viewer?action=UPDATE&amp;creator=factset&amp;DOC_NAME=fat:reuters_annual_source_window.fat&amp;display_string=Audit&amp;DYN_ARGS=TRUE&amp;VAR:ID1=70336T10&amp;VAR:RCODE=OTLO&amp;VAR:SDATE=20071299&amp;VAR:FREQ=Y&amp;VAR:RELITEM=RP&amp;VAR:CURRENCY=&amp;VAR:CURRSOURCE=EXSHARE&amp;V","AR:NATFREQ=ANNUAL&amp;VAR:RFIELD=FINALIZED&amp;VAR:DB_TYPE=&amp;VAR:UNITS=M&amp;window=popup&amp;width=450&amp;height=300&amp;START_MAXIMIZED=FALSE"}</definedName>
    <definedName name="_1896__FDSAUDITLINK__" hidden="1">{"fdsup://IBCentral/FAT Viewer?action=UPDATE&amp;creator=factset&amp;DOC_NAME=fat:reuters_annual_source_window.fat&amp;display_string=Audit&amp;DYN_ARGS=TRUE&amp;VAR:ID1=57620610&amp;VAR:RCODE=OTLO&amp;VAR:SDATE=20071299&amp;VAR:FREQ=Y&amp;VAR:RELITEM=RP&amp;VAR:CURRENCY=&amp;VAR:CURRSOURCE=EXSHARE&amp;V","AR:NATFREQ=ANNUAL&amp;VAR:RFIELD=FINALIZED&amp;VAR:DB_TYPE=&amp;VAR:UNITS=M&amp;window=popup&amp;width=450&amp;height=300&amp;START_MAXIMIZED=FALSE"}</definedName>
    <definedName name="_19___123Graph_ACHART_4" hidden="1">#REF!</definedName>
    <definedName name="_19__123Graph_CCHART_16" hidden="1">#REF!</definedName>
    <definedName name="_19__123Graph_LBL_CCHART_3" hidden="1">#REF!</definedName>
    <definedName name="_19__FDSAUDITLINK__"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19_0_0__123Graph_BEPS" hidden="1">#REF!</definedName>
    <definedName name="_1901__FDSAUDITLINK__" hidden="1">{"fdsup://IBCentral/FAT Viewer?action=UPDATE&amp;creator=factset&amp;DOC_NAME=fat:reuters_annual_source_window.fat&amp;display_string=Audit&amp;DYN_ARGS=TRUE&amp;VAR:ID1=20854P10&amp;VAR:RCODE=OTLO&amp;VAR:SDATE=20071299&amp;VAR:FREQ=Y&amp;VAR:RELITEM=RP&amp;VAR:CURRENCY=&amp;VAR:CURRSOURCE=EXSHARE&amp;V","AR:NATFREQ=ANNUAL&amp;VAR:RFIELD=FINALIZED&amp;VAR:DB_TYPE=&amp;VAR:UNITS=M&amp;window=popup&amp;width=450&amp;height=300&amp;START_MAXIMIZED=FALSE"}</definedName>
    <definedName name="_1905__FDSAUDITLINK__" hidden="1">{"fdsup://IBCentral/FAT Viewer?action=UPDATE&amp;creator=factset&amp;DOC_NAME=fat:reuters_annual_source_window.fat&amp;display_string=Audit&amp;DYN_ARGS=TRUE&amp;VAR:ID1=03938010&amp;VAR:RCODE=OTLO&amp;VAR:SDATE=20071299&amp;VAR:FREQ=Y&amp;VAR:RELITEM=RP&amp;VAR:CURRENCY=&amp;VAR:CURRSOURCE=EXSHARE&amp;V","AR:NATFREQ=ANNUAL&amp;VAR:RFIELD=FINALIZED&amp;VAR:DB_TYPE=&amp;VAR:UNITS=M&amp;window=popup&amp;width=450&amp;height=300&amp;START_MAXIMIZED=FALSE"}</definedName>
    <definedName name="_1909__FDSAUDITLINK__" hidden="1">{"fdsup://IBCentral/FAT Viewer?action=UPDATE&amp;creator=factset&amp;DOC_NAME=fat:reuters_annual_source_window.fat&amp;display_string=Audit&amp;DYN_ARGS=TRUE&amp;VAR:ID1=63900P10&amp;VAR:RCODE=OTLO&amp;VAR:SDATE=20061299&amp;VAR:FREQ=Y&amp;VAR:RELITEM=RP&amp;VAR:CURRENCY=&amp;VAR:CURRSOURCE=EXSHARE&amp;V","AR:NATFREQ=ANNUAL&amp;VAR:RFIELD=FINALIZED&amp;VAR:DB_TYPE=&amp;VAR:UNITS=M&amp;window=popup&amp;width=450&amp;height=300&amp;START_MAXIMIZED=FALSE"}</definedName>
    <definedName name="_1912__FDSAUDITLINK__" hidden="1">{"fdsup://IBCentral/FAT Viewer?action=UPDATE&amp;creator=factset&amp;DOC_NAME=fat:reuters_annual_source_window.fat&amp;display_string=Audit&amp;DYN_ARGS=TRUE&amp;VAR:ID1=01877R10&amp;VAR:RCODE=OTLO&amp;VAR:SDATE=20061299&amp;VAR:FREQ=Y&amp;VAR:RELITEM=RP&amp;VAR:CURRENCY=&amp;VAR:CURRSOURCE=EXSHARE&amp;V","AR:NATFREQ=ANNUAL&amp;VAR:RFIELD=FINALIZED&amp;VAR:DB_TYPE=&amp;VAR:UNITS=M&amp;window=popup&amp;width=450&amp;height=300&amp;START_MAXIMIZED=FALSE"}</definedName>
    <definedName name="_1916__FDSAUDITLINK__" hidden="1">{"fdsup://IBCentral/FAT Viewer?action=UPDATE&amp;creator=factset&amp;DOC_NAME=fat:reuters_annual_source_window.fat&amp;display_string=Audit&amp;DYN_ARGS=TRUE&amp;VAR:ID1=70454910&amp;VAR:RCODE=OTLO&amp;VAR:SDATE=20061299&amp;VAR:FREQ=Y&amp;VAR:RELITEM=RP&amp;VAR:CURRENCY=&amp;VAR:CURRSOURCE=EXSHARE&amp;V","AR:NATFREQ=ANNUAL&amp;VAR:RFIELD=FINALIZED&amp;VAR:DB_TYPE=&amp;VAR:UNITS=M&amp;window=popup&amp;width=450&amp;height=300&amp;START_MAXIMIZED=FALSE"}</definedName>
    <definedName name="_192__FDSAUDITLINK__" hidden="1">{"fdsup://directions/FAT Viewer?action=UPDATE&amp;creator=factset&amp;DYN_ARGS=TRUE&amp;DOC_NAME=FAT:FQL_AUDITING_CLIENT_TEMPLATE.FAT&amp;display_string=Audit&amp;VAR:KEY=OHUPQDUJSV&amp;VAR:QUERY=RkZfRU5UUlBSX1ZBTF9EQUlMWSg0MDQ4NywsLCwsJ0JBUycp&amp;WINDOW=FIRST_POPUP&amp;HEIGHT=450&amp;WIDTH=","450&amp;START_MAXIMIZED=FALSE&amp;VAR:CALENDAR=US&amp;VAR:SYMBOL=CRS&amp;VAR:INDEX=0"}</definedName>
    <definedName name="_1923__FDSAUDITLINK__" hidden="1">{"fdsup://IBCentral/FAT Viewer?action=UPDATE&amp;creator=factset&amp;DOC_NAME=fat:reuters_annual_source_window.fat&amp;display_string=Audit&amp;DYN_ARGS=TRUE&amp;VAR:ID1=47035520&amp;VAR:RCODE=OTLO&amp;VAR:SDATE=20061299&amp;VAR:FREQ=Y&amp;VAR:RELITEM=RP&amp;VAR:CURRENCY=&amp;VAR:CURRSOURCE=EXSHARE&amp;V","AR:NATFREQ=ANNUAL&amp;VAR:RFIELD=FINALIZED&amp;VAR:DB_TYPE=&amp;VAR:UNITS=M&amp;window=popup&amp;width=450&amp;height=300&amp;START_MAXIMIZED=FALSE"}</definedName>
    <definedName name="_1927__FDSAUDITLINK__" hidden="1">{"fdsup://IBCentral/FAT Viewer?action=UPDATE&amp;creator=factset&amp;DOC_NAME=fat:reuters_annual_source_window.fat&amp;display_string=Audit&amp;DYN_ARGS=TRUE&amp;VAR:ID1=20854P10&amp;VAR:RCODE=OTLO&amp;VAR:SDATE=20061299&amp;VAR:FREQ=Y&amp;VAR:RELITEM=RP&amp;VAR:CURRENCY=&amp;VAR:CURRSOURCE=EXSHARE&amp;V","AR:NATFREQ=ANNUAL&amp;VAR:RFIELD=FINALIZED&amp;VAR:DB_TYPE=&amp;VAR:UNITS=M&amp;window=popup&amp;width=450&amp;height=300&amp;START_MAXIMIZED=FALSE"}</definedName>
    <definedName name="_1930__FDSAUDITLINK__" hidden="1">{"fdsup://IBCentral/FAT Viewer?action=UPDATE&amp;creator=factset&amp;DOC_NAME=fat:reuters_annual_source_window.fat&amp;display_string=Audit&amp;DYN_ARGS=TRUE&amp;VAR:ID1=18683K10&amp;VAR:RCODE=OTLO&amp;VAR:SDATE=20061299&amp;VAR:FREQ=Y&amp;VAR:RELITEM=RP&amp;VAR:CURRENCY=&amp;VAR:CURRSOURCE=EXSHARE&amp;V","AR:NATFREQ=ANNUAL&amp;VAR:RFIELD=FINALIZED&amp;VAR:DB_TYPE=&amp;VAR:UNITS=M&amp;window=popup&amp;width=450&amp;height=300&amp;START_MAXIMIZED=FALSE"}</definedName>
    <definedName name="_1934__FDSAUDITLINK__" hidden="1">{"fdsup://IBCentral/FAT Viewer?action=UPDATE&amp;creator=factset&amp;DOC_NAME=fat:reuters_annual_source_window.fat&amp;display_string=Audit&amp;DYN_ARGS=TRUE&amp;VAR:ID1=70788410&amp;VAR:RCODE=OTLO&amp;VAR:SDATE=20051299&amp;VAR:FREQ=Y&amp;VAR:RELITEM=RP&amp;VAR:CURRENCY=&amp;VAR:CURRSOURCE=EXSHARE&amp;V","AR:NATFREQ=ANNUAL&amp;VAR:RFIELD=FINALIZED&amp;VAR:DB_TYPE=&amp;VAR:UNITS=M&amp;window=popup&amp;width=450&amp;height=300&amp;START_MAXIMIZED=FALSE"}</definedName>
    <definedName name="_1938__FDSAUDITLINK__" hidden="1">{"fdsup://IBCentral/FAT Viewer?action=UPDATE&amp;creator=factset&amp;DOC_NAME=fat:reuters_annual_source_window.fat&amp;display_string=Audit&amp;DYN_ARGS=TRUE&amp;VAR:ID1=01877R10&amp;VAR:RCODE=OTLO&amp;VAR:SDATE=20051299&amp;VAR:FREQ=Y&amp;VAR:RELITEM=RP&amp;VAR:CURRENCY=&amp;VAR:CURRSOURCE=EXSHARE&amp;V","AR:NATFREQ=ANNUAL&amp;VAR:RFIELD=FINALIZED&amp;VAR:DB_TYPE=&amp;VAR:UNITS=M&amp;window=popup&amp;width=450&amp;height=300&amp;START_MAXIMIZED=FALSE"}</definedName>
    <definedName name="_1941__FDSAUDITLINK__" hidden="1">{"fdsup://IBCentral/FAT Viewer?action=UPDATE&amp;creator=factset&amp;DOC_NAME=fat:reuters_annual_source_window.fat&amp;display_string=Audit&amp;DYN_ARGS=TRUE&amp;VAR:ID1=70454910&amp;VAR:RCODE=OTLO&amp;VAR:SDATE=20051299&amp;VAR:FREQ=Y&amp;VAR:RELITEM=RP&amp;VAR:CURRENCY=&amp;VAR:CURRSOURCE=EXSHARE&amp;V","AR:NATFREQ=ANNUAL&amp;VAR:RFIELD=FINALIZED&amp;VAR:DB_TYPE=&amp;VAR:UNITS=M&amp;window=popup&amp;width=450&amp;height=300&amp;START_MAXIMIZED=FALSE"}</definedName>
    <definedName name="_1945__FDSAUDITLINK__" hidden="1">{"fdsup://IBCentral/FAT Viewer?action=UPDATE&amp;creator=factset&amp;DOC_NAME=fat:reuters_annual_source_window.fat&amp;display_string=Audit&amp;DYN_ARGS=TRUE&amp;VAR:ID1=63238120&amp;VAR:RCODE=OTLO&amp;VAR:SDATE=20051299&amp;VAR:FREQ=Y&amp;VAR:RELITEM=RP&amp;VAR:CURRENCY=&amp;VAR:CURRSOURCE=EXSHARE&amp;V","AR:NATFREQ=ANNUAL&amp;VAR:RFIELD=FINALIZED&amp;VAR:DB_TYPE=&amp;VAR:UNITS=M&amp;window=popup&amp;width=450&amp;height=300&amp;START_MAXIMIZED=FALSE"}</definedName>
    <definedName name="_1949__FDSAUDITLINK__" hidden="1">{"fdsup://IBCentral/FAT Viewer?action=UPDATE&amp;creator=factset&amp;DOC_NAME=fat:reuters_annual_source_window.fat&amp;display_string=Audit&amp;DYN_ARGS=TRUE&amp;VAR:ID1=47035520&amp;VAR:RCODE=OTLO&amp;VAR:SDATE=20051299&amp;VAR:FREQ=Y&amp;VAR:RELITEM=RP&amp;VAR:CURRENCY=&amp;VAR:CURRSOURCE=EXSHARE&amp;V","AR:NATFREQ=ANNUAL&amp;VAR:RFIELD=FINALIZED&amp;VAR:DB_TYPE=&amp;VAR:UNITS=M&amp;window=popup&amp;width=450&amp;height=300&amp;START_MAXIMIZED=FALSE"}</definedName>
    <definedName name="_1952__FDSAUDITLINK__" hidden="1">{"fdsup://IBCentral/FAT Viewer?action=UPDATE&amp;creator=factset&amp;DOC_NAME=fat:reuters_annual_source_window.fat&amp;display_string=Audit&amp;DYN_ARGS=TRUE&amp;VAR:ID1=45928H10&amp;VAR:RCODE=OTLO&amp;VAR:SDATE=20051299&amp;VAR:FREQ=Y&amp;VAR:RELITEM=RP&amp;VAR:CURRENCY=&amp;VAR:CURRSOURCE=EXSHARE&amp;V","AR:NATFREQ=ANNUAL&amp;VAR:RFIELD=FINALIZED&amp;VAR:DB_TYPE=&amp;VAR:UNITS=M&amp;window=popup&amp;width=450&amp;height=300&amp;START_MAXIMIZED=FALSE"}</definedName>
    <definedName name="_1956__FDSAUDITLINK__" hidden="1">{"fdsup://IBCentral/FAT Viewer?action=UPDATE&amp;creator=factset&amp;DOC_NAME=fat:reuters_annual_source_window.fat&amp;display_string=Audit&amp;DYN_ARGS=TRUE&amp;VAR:ID1=18683K10&amp;VAR:RCODE=OTLO&amp;VAR:SDATE=20051299&amp;VAR:FREQ=Y&amp;VAR:RELITEM=RP&amp;VAR:CURRENCY=&amp;VAR:CURRSOURCE=EXSHARE&amp;V","AR:NATFREQ=ANNUAL&amp;VAR:RFIELD=FINALIZED&amp;VAR:DB_TYPE=&amp;VAR:UNITS=M&amp;window=popup&amp;width=450&amp;height=300&amp;START_MAXIMIZED=FALSE"}</definedName>
    <definedName name="_196__FDSAUDITLINK__" hidden="1">{"fdsup://directions/FAT Viewer?action=UPDATE&amp;creator=factset&amp;DYN_ARGS=TRUE&amp;DOC_NAME=FAT:FQL_AUDITING_CLIENT_TEMPLATE.FAT&amp;display_string=Audit&amp;VAR:KEY=WBCTGVEJAF&amp;VAR:QUERY=RkZfRU5UUlBSX1ZBTF9EQUlMWSg0MDQ4NywsLCwsJ0JBUycp&amp;WINDOW=FIRST_POPUP&amp;HEIGHT=450&amp;WIDTH=","450&amp;START_MAXIMIZED=FALSE&amp;VAR:CALENDAR=US&amp;VAR:SYMBOL=KALU&amp;VAR:INDEX=0"}</definedName>
    <definedName name="_1963__FDSAUDITLINK__" hidden="1">{"fdsup://IBCentral/FAT Viewer?action=UPDATE&amp;creator=factset&amp;DOC_NAME=fat:reuters_annual_source_window.fat&amp;display_string=Audit&amp;DYN_ARGS=TRUE&amp;VAR:ID1=03938010&amp;VAR:RCODE=SCEX&amp;VAR:SDATE=20071299&amp;VAR:FREQ=Y&amp;VAR:RELITEM=RP&amp;VAR:CURRENCY=&amp;VAR:CURRSOURCE=EXSHARE&amp;V","AR:NATFREQ=ANNUAL&amp;VAR:RFIELD=FINALIZED&amp;VAR:DB_TYPE=&amp;VAR:UNITS=M&amp;window=popup&amp;width=450&amp;height=300&amp;START_MAXIMIZED=FALSE"}</definedName>
    <definedName name="_1967__FDSAUDITLINK__" hidden="1">{"fdsup://IBCentral/FAT Viewer?action=UPDATE&amp;creator=factset&amp;DOC_NAME=fat:reuters_annual_source_window.fat&amp;display_string=Audit&amp;DYN_ARGS=TRUE&amp;VAR:ID1=70788410&amp;VAR:RCODE=SCEX&amp;VAR:SDATE=20081299&amp;VAR:FREQ=Y&amp;VAR:RELITEM=RP&amp;VAR:CURRENCY=&amp;VAR:CURRSOURCE=EXSHARE&amp;V","AR:NATFREQ=ANNUAL&amp;VAR:RFIELD=FINALIZED&amp;VAR:DB_TYPE=&amp;VAR:UNITS=M&amp;window=popup&amp;width=450&amp;height=300&amp;START_MAXIMIZED=FALSE"}</definedName>
    <definedName name="_1970__FDSAUDITLINK__" hidden="1">{"fdsup://IBCentral/FAT Viewer?action=UPDATE&amp;creator=factset&amp;DOC_NAME=fat:reuters_annual_source_window.fat&amp;display_string=Audit&amp;DYN_ARGS=TRUE&amp;VAR:ID1=63900P10&amp;VAR:RCODE=SCEX&amp;VAR:SDATE=20081299&amp;VAR:FREQ=Y&amp;VAR:RELITEM=RP&amp;VAR:CURRENCY=&amp;VAR:CURRSOURCE=EXSHARE&amp;V","AR:NATFREQ=ANNUAL&amp;VAR:RFIELD=FINALIZED&amp;VAR:DB_TYPE=&amp;VAR:UNITS=M&amp;window=popup&amp;width=450&amp;height=300&amp;START_MAXIMIZED=FALSE"}</definedName>
    <definedName name="_1974__FDSAUDITLINK__" hidden="1">{"fdsup://IBCentral/FAT Viewer?action=UPDATE&amp;creator=factset&amp;DOC_NAME=fat:reuters_annual_source_window.fat&amp;display_string=Audit&amp;DYN_ARGS=TRUE&amp;VAR:ID1=93317Q10&amp;VAR:RCODE=SCEX&amp;VAR:SDATE=20081299&amp;VAR:FREQ=Y&amp;VAR:RELITEM=RP&amp;VAR:CURRENCY=&amp;VAR:CURRSOURCE=EXSHARE&amp;V","AR:NATFREQ=ANNUAL&amp;VAR:RFIELD=FINALIZED&amp;VAR:DB_TYPE=&amp;VAR:UNITS=M&amp;window=popup&amp;width=450&amp;height=300&amp;START_MAXIMIZED=FALSE"}</definedName>
    <definedName name="_1978__FDSAUDITLINK__" hidden="1">{"fdsup://IBCentral/FAT Viewer?action=UPDATE&amp;creator=factset&amp;DOC_NAME=fat:reuters_annual_source_window.fat&amp;display_string=Audit&amp;DYN_ARGS=TRUE&amp;VAR:ID1=70336T10&amp;VAR:RCODE=SCEX&amp;VAR:SDATE=20081299&amp;VAR:FREQ=Y&amp;VAR:RELITEM=RP&amp;VAR:CURRENCY=&amp;VAR:CURRSOURCE=EXSHARE&amp;V","AR:NATFREQ=ANNUAL&amp;VAR:RFIELD=FINALIZED&amp;VAR:DB_TYPE=&amp;VAR:UNITS=M&amp;window=popup&amp;width=450&amp;height=300&amp;START_MAXIMIZED=FALSE"}</definedName>
    <definedName name="_1981__FDSAUDITLINK__" hidden="1">{"fdsup://IBCentral/FAT Viewer?action=UPDATE&amp;creator=factset&amp;DOC_NAME=fat:reuters_annual_source_window.fat&amp;display_string=Audit&amp;DYN_ARGS=TRUE&amp;VAR:ID1=57620610&amp;VAR:RCODE=SCEX&amp;VAR:SDATE=20081299&amp;VAR:FREQ=Y&amp;VAR:RELITEM=RP&amp;VAR:CURRENCY=&amp;VAR:CURRSOURCE=EXSHARE&amp;V","AR:NATFREQ=ANNUAL&amp;VAR:RFIELD=FINALIZED&amp;VAR:DB_TYPE=&amp;VAR:UNITS=M&amp;window=popup&amp;width=450&amp;height=300&amp;START_MAXIMIZED=FALSE"}</definedName>
    <definedName name="_1985__FDSAUDITLINK__" hidden="1">{"fdsup://IBCentral/FAT Viewer?action=UPDATE&amp;creator=factset&amp;DOC_NAME=fat:reuters_annual_source_window.fat&amp;display_string=Audit&amp;DYN_ARGS=TRUE&amp;VAR:ID1=45928H10&amp;VAR:RCODE=SCEX&amp;VAR:SDATE=20081299&amp;VAR:FREQ=Y&amp;VAR:RELITEM=RP&amp;VAR:CURRENCY=&amp;VAR:CURRSOURCE=EXSHARE&amp;V","AR:NATFREQ=ANNUAL&amp;VAR:RFIELD=FINALIZED&amp;VAR:DB_TYPE=&amp;VAR:UNITS=M&amp;window=popup&amp;width=450&amp;height=300&amp;START_MAXIMIZED=FALSE"}</definedName>
    <definedName name="_1989__FDSAUDITLINK__" hidden="1">{"fdsup://IBCentral/FAT Viewer?action=UPDATE&amp;creator=factset&amp;DOC_NAME=fat:reuters_annual_source_window.fat&amp;display_string=Audit&amp;DYN_ARGS=TRUE&amp;VAR:ID1=18683K10&amp;VAR:RCODE=SCEX&amp;VAR:SDATE=20081299&amp;VAR:FREQ=Y&amp;VAR:RELITEM=RP&amp;VAR:CURRENCY=&amp;VAR:CURRSOURCE=EXSHARE&amp;V","AR:NATFREQ=ANNUAL&amp;VAR:RFIELD=FINALIZED&amp;VAR:DB_TYPE=&amp;VAR:UNITS=M&amp;window=popup&amp;width=450&amp;height=300&amp;START_MAXIMIZED=FALSE"}</definedName>
    <definedName name="_1992__FDSAUDITLINK__" hidden="1">{"fdsup://IBCentral/FAT Viewer?action=UPDATE&amp;creator=factset&amp;DOC_NAME=fat:reuters_annual_source_window.fat&amp;display_string=Audit&amp;DYN_ARGS=TRUE&amp;VAR:ID1=70788410&amp;VAR:RCODE=SCEX&amp;VAR:SDATE=20081299&amp;VAR:FREQ=Y&amp;VAR:RELITEM=RP&amp;VAR:CURRENCY=&amp;VAR:CURRSOURCE=EXSHARE&amp;V","AR:NATFREQ=ANNUAL&amp;VAR:RFIELD=FINALIZED&amp;VAR:DB_TYPE=&amp;VAR:UNITS=M&amp;window=popup&amp;width=450&amp;height=300&amp;START_MAXIMIZED=FALSE"}</definedName>
    <definedName name="_1996__FDSAUDITLINK__" hidden="1">{"fdsup://IBCentral/FAT Viewer?action=UPDATE&amp;creator=factset&amp;DOC_NAME=fat:reuters_annual_source_window.fat&amp;display_string=Audit&amp;DYN_ARGS=TRUE&amp;VAR:ID1=01877R10&amp;VAR:RCODE=SCEX&amp;VAR:SDATE=20081299&amp;VAR:FREQ=Y&amp;VAR:RELITEM=RP&amp;VAR:CURRENCY=&amp;VAR:CURRSOURCE=EXSHARE&amp;V","AR:NATFREQ=ANNUAL&amp;VAR:RFIELD=FINALIZED&amp;VAR:DB_TYPE=&amp;VAR:UNITS=M&amp;window=popup&amp;width=450&amp;height=300&amp;START_MAXIMIZED=FALSE"}</definedName>
    <definedName name="_1IQ_CLAIMS_ADJUS塅䕃_塅E_EXP_PC_FFIEC" hidden="1">"c13100"</definedName>
    <definedName name="_2____123Graph_ACHART_1" hidden="1">#REF!</definedName>
    <definedName name="_2__123Graph_ACHART_1" hidden="1">#REF!</definedName>
    <definedName name="_2__123Graph_ACHART_10" hidden="1">#REF!</definedName>
    <definedName name="_2__123Graph_ACHART_2" hidden="1">#REF!</definedName>
    <definedName name="_2__FDSAUDITLINK__" hidden="1">{"fdsup://directions/News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name="_20___123Graph_BCHART_3" hidden="1">#REF!</definedName>
    <definedName name="_20__123Graph_CCHART_5" hidden="1">#REF!</definedName>
    <definedName name="_20__123Graph_XCHART_1" hidden="1">#REF!</definedName>
    <definedName name="_20__FDSAUDITLINK__" hidden="1">{"fdsup://directions/News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name="_2002__FDSAUDITLINK__" hidden="1">{"fdsup://IBCentral/FAT Viewer?action=UPDATE&amp;creator=factset&amp;DOC_NAME=fat:reuters_annual_source_window.fat&amp;display_string=Audit&amp;DYN_ARGS=TRUE&amp;VAR:ID1=70336T10&amp;VAR:RCODE=SCEX&amp;VAR:SDATE=20081299&amp;VAR:FREQ=Y&amp;VAR:RELITEM=RP&amp;VAR:CURRENCY=&amp;VAR:CURRSOURCE=EXSHARE&amp;V","AR:NATFREQ=ANNUAL&amp;VAR:RFIELD=FINALIZED&amp;VAR:DB_TYPE=&amp;VAR:UNITS=M&amp;window=popup&amp;width=450&amp;height=300&amp;START_MAXIMIZED=FALSE"}</definedName>
    <definedName name="_2006__FDSAUDITLINK__" hidden="1">{"fdsup://IBCentral/FAT Viewer?action=UPDATE&amp;creator=factset&amp;DOC_NAME=fat:reuters_annual_source_window.fat&amp;display_string=Audit&amp;DYN_ARGS=TRUE&amp;VAR:ID1=57620610&amp;VAR:RCODE=SCEX&amp;VAR:SDATE=20081299&amp;VAR:FREQ=Y&amp;VAR:RELITEM=RP&amp;VAR:CURRENCY=&amp;VAR:CURRSOURCE=EXSHARE&amp;V","AR:NATFREQ=ANNUAL&amp;VAR:RFIELD=FINALIZED&amp;VAR:DB_TYPE=&amp;VAR:UNITS=M&amp;window=popup&amp;width=450&amp;height=300&amp;START_MAXIMIZED=FALSE"}</definedName>
    <definedName name="_201__FDSAUDITLINK__" hidden="1">{"fdsup://directions/FAT Viewer?action=UPDATE&amp;creator=factset&amp;DYN_ARGS=TRUE&amp;DOC_NAME=FAT:FQL_AUDITING_CLIENT_TEMPLATE.FAT&amp;display_string=Audit&amp;VAR:KEY=ONQNATINUN&amp;VAR:QUERY=RkZfRU5UUlBSX1ZBTF9EQUlMWSg0MDQ4NywsLCwsJ0JBUycp&amp;WINDOW=FIRST_POPUP&amp;HEIGHT=450&amp;WIDTH=","450&amp;START_MAXIMIZED=FALSE&amp;VAR:CALENDAR=US&amp;VAR:SYMBOL=SCHN&amp;VAR:INDEX=0"}</definedName>
    <definedName name="_2013__FDSAUDITLINK__" hidden="1">{"fdsup://IBCentral/FAT Viewer?action=UPDATE&amp;creator=factset&amp;DOC_NAME=fat:reuters_annual_source_window.fat&amp;display_string=Audit&amp;DYN_ARGS=TRUE&amp;VAR:ID1=18683K10&amp;VAR:RCODE=SCEX&amp;VAR:SDATE=20081299&amp;VAR:FREQ=Y&amp;VAR:RELITEM=RP&amp;VAR:CURRENCY=&amp;VAR:CURRSOURCE=EXSHARE&amp;V","AR:NATFREQ=ANNUAL&amp;VAR:RFIELD=FINALIZED&amp;VAR:DB_TYPE=&amp;VAR:UNITS=M&amp;window=popup&amp;width=450&amp;height=300&amp;START_MAXIMIZED=FALSE"}</definedName>
    <definedName name="_2017__FDSAUDITLINK__" hidden="1">{"fdsup://IBCentral/FAT Viewer?action=UPDATE&amp;creator=factset&amp;DOC_NAME=fat:reuters_annual_source_window.fat&amp;display_string=Audit&amp;DYN_ARGS=TRUE&amp;VAR:ID1=63900P10&amp;VAR:RCODE=SCEX&amp;VAR:SDATE=20071299&amp;VAR:FREQ=Y&amp;VAR:RELITEM=RP&amp;VAR:CURRENCY=&amp;VAR:CURRSOURCE=EXSHARE&amp;V","AR:NATFREQ=ANNUAL&amp;VAR:RFIELD=FINALIZED&amp;VAR:DB_TYPE=&amp;VAR:UNITS=M&amp;window=popup&amp;width=450&amp;height=300&amp;START_MAXIMIZED=FALSE"}</definedName>
    <definedName name="_2020__FDSAUDITLINK__" hidden="1">{"fdsup://IBCentral/FAT Viewer?action=UPDATE&amp;creator=factset&amp;DOC_NAME=fat:reuters_annual_source_window.fat&amp;display_string=Audit&amp;DYN_ARGS=TRUE&amp;VAR:ID1=01877R10&amp;VAR:RCODE=SCEX&amp;VAR:SDATE=20071299&amp;VAR:FREQ=Y&amp;VAR:RELITEM=RP&amp;VAR:CURRENCY=&amp;VAR:CURRSOURCE=EXSHARE&amp;V","AR:NATFREQ=ANNUAL&amp;VAR:RFIELD=FINALIZED&amp;VAR:DB_TYPE=&amp;VAR:UNITS=M&amp;window=popup&amp;width=450&amp;height=300&amp;START_MAXIMIZED=FALSE"}</definedName>
    <definedName name="_2024__FDSAUDITLINK__" hidden="1">{"fdsup://IBCentral/FAT Viewer?action=UPDATE&amp;creator=factset&amp;DOC_NAME=fat:reuters_annual_source_window.fat&amp;display_string=Audit&amp;DYN_ARGS=TRUE&amp;VAR:ID1=70454910&amp;VAR:RCODE=SCEX&amp;VAR:SDATE=20071299&amp;VAR:FREQ=Y&amp;VAR:RELITEM=RP&amp;VAR:CURRENCY=&amp;VAR:CURRSOURCE=EXSHARE&amp;V","AR:NATFREQ=ANNUAL&amp;VAR:RFIELD=FINALIZED&amp;VAR:DB_TYPE=&amp;VAR:UNITS=M&amp;window=popup&amp;width=450&amp;height=300&amp;START_MAXIMIZED=FALSE"}</definedName>
    <definedName name="_2028__FDSAUDITLINK__" hidden="1">{"fdsup://IBCentral/FAT Viewer?action=UPDATE&amp;creator=factset&amp;DOC_NAME=fat:reuters_annual_source_window.fat&amp;display_string=Audit&amp;DYN_ARGS=TRUE&amp;VAR:ID1=63238120&amp;VAR:RCODE=SCEX&amp;VAR:SDATE=20071299&amp;VAR:FREQ=Y&amp;VAR:RELITEM=RP&amp;VAR:CURRENCY=&amp;VAR:CURRSOURCE=EXSHARE&amp;V","AR:NATFREQ=ANNUAL&amp;VAR:RFIELD=FINALIZED&amp;VAR:DB_TYPE=&amp;VAR:UNITS=M&amp;window=popup&amp;width=450&amp;height=300&amp;START_MAXIMIZED=FALSE"}</definedName>
    <definedName name="_2031__FDSAUDITLINK__" hidden="1">{"fdsup://IBCentral/FAT Viewer?action=UPDATE&amp;creator=factset&amp;DOC_NAME=fat:reuters_annual_source_window.fat&amp;display_string=Audit&amp;DYN_ARGS=TRUE&amp;VAR:ID1=47035520&amp;VAR:RCODE=SCEX&amp;VAR:SDATE=20071299&amp;VAR:FREQ=Y&amp;VAR:RELITEM=RP&amp;VAR:CURRENCY=&amp;VAR:CURRSOURCE=EXSHARE&amp;V","AR:NATFREQ=ANNUAL&amp;VAR:RFIELD=FINALIZED&amp;VAR:DB_TYPE=&amp;VAR:UNITS=M&amp;window=popup&amp;width=450&amp;height=300&amp;START_MAXIMIZED=FALSE"}</definedName>
    <definedName name="_2035__FDSAUDITLINK__" hidden="1">{"fdsup://IBCentral/FAT Viewer?action=UPDATE&amp;creator=factset&amp;DOC_NAME=fat:reuters_annual_source_window.fat&amp;display_string=Audit&amp;DYN_ARGS=TRUE&amp;VAR:ID1=20854P10&amp;VAR:RCODE=SCEX&amp;VAR:SDATE=20071299&amp;VAR:FREQ=Y&amp;VAR:RELITEM=RP&amp;VAR:CURRENCY=&amp;VAR:CURRSOURCE=EXSHARE&amp;V","AR:NATFREQ=ANNUAL&amp;VAR:RFIELD=FINALIZED&amp;VAR:DB_TYPE=&amp;VAR:UNITS=M&amp;window=popup&amp;width=450&amp;height=300&amp;START_MAXIMIZED=FALSE"}</definedName>
    <definedName name="_2039__FDSAUDITLINK__" hidden="1">{"fdsup://IBCentral/FAT Viewer?action=UPDATE&amp;creator=factset&amp;DOC_NAME=fat:reuters_annual_source_window.fat&amp;display_string=Audit&amp;DYN_ARGS=TRUE&amp;VAR:ID1=70788410&amp;VAR:RCODE=SCEX&amp;VAR:SDATE=20061299&amp;VAR:FREQ=Y&amp;VAR:RELITEM=RP&amp;VAR:CURRENCY=&amp;VAR:CURRSOURCE=EXSHARE&amp;V","AR:NATFREQ=ANNUAL&amp;VAR:RFIELD=FINALIZED&amp;VAR:DB_TYPE=&amp;VAR:UNITS=M&amp;window=popup&amp;width=450&amp;height=300&amp;START_MAXIMIZED=FALSE"}</definedName>
    <definedName name="_2042__FDSAUDITLINK__" hidden="1">{"fdsup://IBCentral/FAT Viewer?action=UPDATE&amp;creator=factset&amp;DOC_NAME=fat:reuters_annual_source_window.fat&amp;display_string=Audit&amp;DYN_ARGS=TRUE&amp;VAR:ID1=63900P10&amp;VAR:RCODE=SCEX&amp;VAR:SDATE=20061299&amp;VAR:FREQ=Y&amp;VAR:RELITEM=RP&amp;VAR:CURRENCY=&amp;VAR:CURRSOURCE=EXSHARE&amp;V","AR:NATFREQ=ANNUAL&amp;VAR:RFIELD=FINALIZED&amp;VAR:DB_TYPE=&amp;VAR:UNITS=M&amp;window=popup&amp;width=450&amp;height=300&amp;START_MAXIMIZED=FALSE"}</definedName>
    <definedName name="_2046__FDSAUDITLINK__" hidden="1">{"fdsup://IBCentral/FAT Viewer?action=UPDATE&amp;creator=factset&amp;DOC_NAME=fat:reuters_annual_source_window.fat&amp;display_string=Audit&amp;DYN_ARGS=TRUE&amp;VAR:ID1=93317Q10&amp;VAR:RCODE=SCEX&amp;VAR:SDATE=20061299&amp;VAR:FREQ=Y&amp;VAR:RELITEM=RP&amp;VAR:CURRENCY=&amp;VAR:CURRSOURCE=EXSHARE&amp;V","AR:NATFREQ=ANNUAL&amp;VAR:RFIELD=FINALIZED&amp;VAR:DB_TYPE=&amp;VAR:UNITS=M&amp;window=popup&amp;width=450&amp;height=300&amp;START_MAXIMIZED=FALSE"}</definedName>
    <definedName name="_205__FDSAUDITLINK__" hidden="1">{"fdsup://directions/FAT Viewer?action=UPDATE&amp;creator=factset&amp;DYN_ARGS=TRUE&amp;DOC_NAME=FAT:FQL_AUDITING_CLIENT_TEMPLATE.FAT&amp;display_string=Audit&amp;VAR:KEY=MDARMHGDCL&amp;VAR:QUERY=RkZfRU5UUlBSX1ZBTF9EQUlMWSg0MDQ4NywsLCwsJ0JBUycp&amp;WINDOW=FIRST_POPUP&amp;HEIGHT=450&amp;WIDTH=","450&amp;START_MAXIMIZED=FALSE&amp;VAR:CALENDAR=US&amp;VAR:SYMBOL=WOR&amp;VAR:INDEX=0"}</definedName>
    <definedName name="_2053__FDSAUDITLINK__" hidden="1">{"fdsup://IBCentral/FAT Viewer?action=UPDATE&amp;creator=factset&amp;DOC_NAME=fat:reuters_annual_source_window.fat&amp;display_string=Audit&amp;DYN_ARGS=TRUE&amp;VAR:ID1=57620610&amp;VAR:RCODE=SCEX&amp;VAR:SDATE=20061299&amp;VAR:FREQ=Y&amp;VAR:RELITEM=RP&amp;VAR:CURRENCY=&amp;VAR:CURRSOURCE=EXSHARE&amp;V","AR:NATFREQ=ANNUAL&amp;VAR:RFIELD=FINALIZED&amp;VAR:DB_TYPE=&amp;VAR:UNITS=M&amp;window=popup&amp;width=450&amp;height=300&amp;START_MAXIMIZED=FALSE"}</definedName>
    <definedName name="_2057__FDSAUDITLINK__" hidden="1">{"fdsup://IBCentral/FAT Viewer?action=UPDATE&amp;creator=factset&amp;DOC_NAME=fat:reuters_annual_source_window.fat&amp;display_string=Audit&amp;DYN_ARGS=TRUE&amp;VAR:ID1=45928H10&amp;VAR:RCODE=SCEX&amp;VAR:SDATE=20061299&amp;VAR:FREQ=Y&amp;VAR:RELITEM=RP&amp;VAR:CURRENCY=&amp;VAR:CURRSOURCE=EXSHARE&amp;V","AR:NATFREQ=ANNUAL&amp;VAR:RFIELD=FINALIZED&amp;VAR:DB_TYPE=&amp;VAR:UNITS=M&amp;window=popup&amp;width=450&amp;height=300&amp;START_MAXIMIZED=FALSE"}</definedName>
    <definedName name="_2060__FDSAUDITLINK__" hidden="1">{"fdsup://IBCentral/FAT Viewer?action=UPDATE&amp;creator=factset&amp;DOC_NAME=fat:reuters_annual_source_window.fat&amp;display_string=Audit&amp;DYN_ARGS=TRUE&amp;VAR:ID1=20854P10&amp;VAR:RCODE=SCEX&amp;VAR:SDATE=20061299&amp;VAR:FREQ=Y&amp;VAR:RELITEM=RP&amp;VAR:CURRENCY=&amp;VAR:CURRSOURCE=EXSHARE&amp;V","AR:NATFREQ=ANNUAL&amp;VAR:RFIELD=FINALIZED&amp;VAR:DB_TYPE=&amp;VAR:UNITS=M&amp;window=popup&amp;width=450&amp;height=300&amp;START_MAXIMIZED=FALSE"}</definedName>
    <definedName name="_2064__FDSAUDITLINK__" hidden="1">{"fdsup://IBCentral/FAT Viewer?action=UPDATE&amp;creator=factset&amp;DOC_NAME=fat:reuters_annual_source_window.fat&amp;display_string=Audit&amp;DYN_ARGS=TRUE&amp;VAR:ID1=70788410&amp;VAR:RCODE=SCEX&amp;VAR:SDATE=20051299&amp;VAR:FREQ=Y&amp;VAR:RELITEM=RP&amp;VAR:CURRENCY=&amp;VAR:CURRSOURCE=EXSHARE&amp;V","AR:NATFREQ=ANNUAL&amp;VAR:RFIELD=FINALIZED&amp;VAR:DB_TYPE=&amp;VAR:UNITS=M&amp;window=popup&amp;width=450&amp;height=300&amp;START_MAXIMIZED=FALSE"}</definedName>
    <definedName name="_2068__FDSAUDITLINK__" hidden="1">{"fdsup://IBCentral/FAT Viewer?action=UPDATE&amp;creator=factset&amp;DOC_NAME=fat:reuters_annual_source_window.fat&amp;display_string=Audit&amp;DYN_ARGS=TRUE&amp;VAR:ID1=01877R10&amp;VAR:RCODE=SCEX&amp;VAR:SDATE=20051299&amp;VAR:FREQ=Y&amp;VAR:RELITEM=RP&amp;VAR:CURRENCY=&amp;VAR:CURRSOURCE=EXSHARE&amp;V","AR:NATFREQ=ANNUAL&amp;VAR:RFIELD=FINALIZED&amp;VAR:DB_TYPE=&amp;VAR:UNITS=M&amp;window=popup&amp;width=450&amp;height=300&amp;START_MAXIMIZED=FALSE"}</definedName>
    <definedName name="_2071__FDSAUDITLINK__" hidden="1">{"fdsup://IBCentral/FAT Viewer?action=UPDATE&amp;creator=factset&amp;DOC_NAME=fat:reuters_annual_source_window.fat&amp;display_string=Audit&amp;DYN_ARGS=TRUE&amp;VAR:ID1=70454910&amp;VAR:RCODE=SCEX&amp;VAR:SDATE=20051299&amp;VAR:FREQ=Y&amp;VAR:RELITEM=RP&amp;VAR:CURRENCY=&amp;VAR:CURRSOURCE=EXSHARE&amp;V","AR:NATFREQ=ANNUAL&amp;VAR:RFIELD=FINALIZED&amp;VAR:DB_TYPE=&amp;VAR:UNITS=M&amp;window=popup&amp;width=450&amp;height=300&amp;START_MAXIMIZED=FALSE"}</definedName>
    <definedName name="_2075__FDSAUDITLINK__" hidden="1">{"fdsup://IBCentral/FAT Viewer?action=UPDATE&amp;creator=factset&amp;DOC_NAME=fat:reuters_annual_source_window.fat&amp;display_string=Audit&amp;DYN_ARGS=TRUE&amp;VAR:ID1=63238120&amp;VAR:RCODE=SCEX&amp;VAR:SDATE=20051299&amp;VAR:FREQ=Y&amp;VAR:RELITEM=RP&amp;VAR:CURRENCY=&amp;VAR:CURRSOURCE=EXSHARE&amp;V","AR:NATFREQ=ANNUAL&amp;VAR:RFIELD=FINALIZED&amp;VAR:DB_TYPE=&amp;VAR:UNITS=M&amp;window=popup&amp;width=450&amp;height=300&amp;START_MAXIMIZED=FALSE"}</definedName>
    <definedName name="_2079__FDSAUDITLINK__" hidden="1">{"fdsup://IBCentral/FAT Viewer?action=UPDATE&amp;creator=factset&amp;DOC_NAME=fat:reuters_annual_source_window.fat&amp;display_string=Audit&amp;DYN_ARGS=TRUE&amp;VAR:ID1=47035520&amp;VAR:RCODE=SCEX&amp;VAR:SDATE=20051299&amp;VAR:FREQ=Y&amp;VAR:RELITEM=RP&amp;VAR:CURRENCY=&amp;VAR:CURRSOURCE=EXSHARE&amp;V","AR:NATFREQ=ANNUAL&amp;VAR:RFIELD=FINALIZED&amp;VAR:DB_TYPE=&amp;VAR:UNITS=M&amp;window=popup&amp;width=450&amp;height=300&amp;START_MAXIMIZED=FALSE"}</definedName>
    <definedName name="_2082__FDSAUDITLINK__" hidden="1">{"fdsup://IBCentral/FAT Viewer?action=UPDATE&amp;creator=factset&amp;DOC_NAME=fat:reuters_annual_source_window.fat&amp;display_string=Audit&amp;DYN_ARGS=TRUE&amp;VAR:ID1=45928H10&amp;VAR:RCODE=SCEX&amp;VAR:SDATE=20051299&amp;VAR:FREQ=Y&amp;VAR:RELITEM=RP&amp;VAR:CURRENCY=&amp;VAR:CURRSOURCE=EXSHARE&amp;V","AR:NATFREQ=ANNUAL&amp;VAR:RFIELD=FINALIZED&amp;VAR:DB_TYPE=&amp;VAR:UNITS=M&amp;window=popup&amp;width=450&amp;height=300&amp;START_MAXIMIZED=FALSE"}</definedName>
    <definedName name="_2086__FDSAUDITLINK__" hidden="1">{"fdsup://IBCentral/FAT Viewer?action=UPDATE&amp;creator=factset&amp;DOC_NAME=fat:reuters_annual_source_window.fat&amp;display_string=Audit&amp;DYN_ARGS=TRUE&amp;VAR:ID1=18683K10&amp;VAR:RCODE=SCEX&amp;VAR:SDATE=20051299&amp;VAR:FREQ=Y&amp;VAR:RELITEM=RP&amp;VAR:CURRENCY=&amp;VAR:CURRSOURCE=EXSHARE&amp;V","AR:NATFREQ=ANNUAL&amp;VAR:RFIELD=FINALIZED&amp;VAR:DB_TYPE=&amp;VAR:UNITS=M&amp;window=popup&amp;width=450&amp;height=300&amp;START_MAXIMIZED=FALSE"}</definedName>
    <definedName name="_21___123Graph_BCHART_4" hidden="1">#REF!</definedName>
    <definedName name="_21__123Graph_CCHART_6" hidden="1">#REF!</definedName>
    <definedName name="_21__123Graph_XCHART_3" hidden="1">#REF!</definedName>
    <definedName name="_211__FDSAUDITLINK__" hidden="1">{"fdsup://directions/FAT Viewer?action=UPDATE&amp;creator=factset&amp;DYN_ARGS=TRUE&amp;DOC_NAME=FAT:FQL_AUDITING_CLIENT_TEMPLATE.FAT&amp;display_string=Audit&amp;VAR:KEY=SFADGHKVSN&amp;VAR:QUERY=RkZfRU5UUlBSX1ZBTF9EQUlMWSg0MDQ4NywsLCwsJ0JBUycp&amp;WINDOW=FIRST_POPUP&amp;HEIGHT=450&amp;WIDTH=","450&amp;START_MAXIMIZED=FALSE&amp;VAR:CALENDAR=US&amp;VAR:SYMBOL=B170DQ&amp;VAR:INDEX=0"}</definedName>
    <definedName name="_2143__FDSAUDITLINK__" hidden="1">{"fdsup://IBCentral/FAT Viewer?action=UPDATE&amp;creator=factset&amp;DOC_NAME=fat:reuters_annual_source_window.fat&amp;display_string=Audit&amp;DYN_ARGS=TRUE&amp;VAR:ID1=02076X10&amp;VAR:RCODE=SCEX&amp;VAR:SDATE=20081299&amp;VAR:FREQ=Y&amp;VAR:RELITEM=RP&amp;VAR:CURRENCY=&amp;VAR:CURRSOURCE=EXSHARE&amp;V","AR:NATFREQ=ANNUAL&amp;VAR:RFIELD=FINALIZED&amp;VAR:DB_TYPE=&amp;VAR:UNITS=M&amp;window=popup&amp;width=450&amp;height=300&amp;START_MAXIMIZED=FALSE"}</definedName>
    <definedName name="_2147__FDSAUDITLINK__" hidden="1">{"fdsup://IBCentral/FAT Viewer?action=UPDATE&amp;creator=factset&amp;DOC_NAME=fat:reuters_annual_source_window.fat&amp;display_string=Audit&amp;DYN_ARGS=TRUE&amp;VAR:ID1=02076X10&amp;VAR:RCODE=OTLO&amp;VAR:SDATE=20051299&amp;VAR:FREQ=Y&amp;VAR:RELITEM=RP&amp;VAR:CURRENCY=&amp;VAR:CURRSOURCE=EXSHARE&amp;V","AR:NATFREQ=ANNUAL&amp;VAR:RFIELD=FINALIZED&amp;VAR:DB_TYPE=&amp;VAR:UNITS=M&amp;window=popup&amp;width=450&amp;height=300&amp;START_MAXIMIZED=FALSE"}</definedName>
    <definedName name="_2150__FDSAUDITLINK__" hidden="1">{"fdsup://IBCentral/FAT Viewer?action=UPDATE&amp;creator=factset&amp;DOC_NAME=fat:reuters_annual_source_window.fat&amp;display_string=Audit&amp;DYN_ARGS=TRUE&amp;VAR:ID1=03938010&amp;VAR:RCODE=SCEX&amp;VAR:SDATE=20051299&amp;VAR:FREQ=Y&amp;VAR:RELITEM=RP&amp;VAR:CURRENCY=&amp;VAR:CURRSOURCE=EXSHARE&amp;V","AR:NATFREQ=ANNUAL&amp;VAR:RFIELD=FINALIZED&amp;VAR:DB_TYPE=&amp;VAR:UNITS=M&amp;window=popup&amp;width=450&amp;height=300&amp;START_MAXIMIZED=FALSE"}</definedName>
    <definedName name="_217__FDSAUDITLINK__" hidden="1">{"fdsup://directions/FAT Viewer?action=UPDATE&amp;creator=factset&amp;DYN_ARGS=TRUE&amp;DOC_NAME=FAT:FQL_AUDITING_CLIENT_TEMPLATE.FAT&amp;display_string=Audit&amp;VAR:KEY=CXWNOFIHOF&amp;VAR:QUERY=RkZfRU5UUlBSX1ZBTF9EQUlMWSg0MDQ4NywsLCwsJ0JBUycp&amp;WINDOW=FIRST_POPUP&amp;HEIGHT=450&amp;WIDTH=","450&amp;START_MAXIMIZED=FALSE&amp;VAR:CALENDAR=US&amp;VAR:SYMBOL=STLD&amp;VAR:INDEX=0"}</definedName>
    <definedName name="_22___123Graph_CCHART_2" hidden="1">#REF!</definedName>
    <definedName name="_22__123Graph_DCHART_10" hidden="1">#REF!</definedName>
    <definedName name="_22__123Graph_XCHART_4" hidden="1">#REF!</definedName>
    <definedName name="_220__FDSAUDITLINK__" hidden="1">{"fdsup://directions/FAT Viewer?action=UPDATE&amp;creator=factset&amp;DYN_ARGS=TRUE&amp;DOC_NAME=FAT:FQL_AUDITING_CLIENT_TEMPLATE.FAT&amp;display_string=Audit&amp;VAR:KEY=UFQVMZWPOL&amp;VAR:QUERY=RkZfRU5UUlBSX1ZBTF9EQUlMWSg0MDQ4NywsLCwsJ0JBUycp&amp;WINDOW=FIRST_POPUP&amp;HEIGHT=450&amp;WIDTH=","450&amp;START_MAXIMIZED=FALSE&amp;VAR:CALENDAR=US&amp;VAR:SYMBOL=220501&amp;VAR:INDEX=0"}</definedName>
    <definedName name="_224__FDSAUDITLINK__" hidden="1">{"fdsup://directions/FAT Viewer?action=UPDATE&amp;creator=factset&amp;DYN_ARGS=TRUE&amp;DOC_NAME=FAT:FQL_AUDITING_CLIENT_TEMPLATE.FAT&amp;display_string=Audit&amp;VAR:KEY=OTSFKZADCX&amp;VAR:QUERY=RkZfTkVUX0lOQyhDQUwsMjAxMSwsLCxVU0Qp&amp;WINDOW=FIRST_POPUP&amp;HEIGHT=450&amp;WIDTH=450&amp;START_MA","XIMIZED=FALSE&amp;VAR:CALENDAR=US&amp;VAR:SYMBOL=PCX&amp;VAR:INDEX=0"}</definedName>
    <definedName name="_228__FDSAUDITLINK__" hidden="1">{"fdsup://directions/FAT Viewer?action=UPDATE&amp;creator=factset&amp;DYN_ARGS=TRUE&amp;DOC_NAME=FAT:FQL_AUDITING_CLIENT_TEMPLATE.FAT&amp;display_string=Audit&amp;VAR:KEY=YFIDWJOJKF&amp;VAR:QUERY=RkZfTkVUX0lOQyhDQUwsMjAwNywsLCxVU0Qp&amp;WINDOW=FIRST_POPUP&amp;HEIGHT=450&amp;WIDTH=450&amp;START_MA","XIMIZED=FALSE&amp;VAR:CALENDAR=US&amp;VAR:SYMBOL=PCX&amp;VAR:INDEX=0"}</definedName>
    <definedName name="_23___123Graph_LBL_ACHART_3" hidden="1">#REF!</definedName>
    <definedName name="_23__123Graph_DCHART_16" hidden="1">#REF!</definedName>
    <definedName name="_23__123Graph_XCHART_8" hidden="1">#REF!</definedName>
    <definedName name="_231__FDSAUDITLINK__" hidden="1">{"fdsup://directions/FAT Viewer?action=UPDATE&amp;creator=factset&amp;DYN_ARGS=TRUE&amp;DOC_NAME=FAT:FQL_AUDITING_CLIENT_TEMPLATE.FAT&amp;display_string=Audit&amp;VAR:KEY=MFYFYTATKH&amp;VAR:QUERY=RkZfTkVUX0lOQyhDQUwsMjAwOSwsLCxVU0Qp&amp;WINDOW=FIRST_POPUP&amp;HEIGHT=450&amp;WIDTH=450&amp;START_MA","XIMIZED=FALSE&amp;VAR:CALENDAR=US&amp;VAR:SYMBOL=BTU&amp;VAR:INDEX=0"}</definedName>
    <definedName name="_234Grapgh_a" hidden="1">#REF!</definedName>
    <definedName name="_234Graph_AB" hidden="1">#REF!</definedName>
    <definedName name="_234Graph_B" hidden="1">#REF!</definedName>
    <definedName name="_234Graph_C" hidden="1">#REF!</definedName>
    <definedName name="_234Graph_D" hidden="1">#REF!</definedName>
    <definedName name="_234Graph_E" hidden="1">#REF!</definedName>
    <definedName name="_235__FDSAUDITLINK__" hidden="1">{"fdsup://directions/FAT Viewer?action=UPDATE&amp;creator=factset&amp;DYN_ARGS=TRUE&amp;DOC_NAME=FAT:FQL_AUDITING_CLIENT_TEMPLATE.FAT&amp;display_string=Audit&amp;VAR:KEY=MHITQROXGN&amp;VAR:QUERY=RkZfTkVUX0lOQyhDQUwsMjAxMCwsLCxVU0Qp&amp;WINDOW=FIRST_POPUP&amp;HEIGHT=450&amp;WIDTH=450&amp;START_MA","XIMIZED=FALSE&amp;VAR:CALENDAR=US&amp;VAR:SYMBOL=ARLP&amp;VAR:INDEX=0"}</definedName>
    <definedName name="_239__FDSAUDITLINK__" hidden="1">{"fdsup://directions/FAT Viewer?action=UPDATE&amp;creator=factset&amp;DYN_ARGS=TRUE&amp;DOC_NAME=FAT:FQL_AUDITING_CLIENT_TEMPLATE.FAT&amp;display_string=Audit&amp;VAR:KEY=SZGJUPIFQJ&amp;VAR:QUERY=RkZfU0hMRFJTX0VRKENBTCwyMDA5LCwsLFVTRCk=&amp;WINDOW=FIRST_POPUP&amp;HEIGHT=450&amp;WIDTH=450&amp;STAR","T_MAXIMIZED=FALSE&amp;VAR:CALENDAR=US&amp;VAR:SYMBOL=ACI&amp;VAR:INDEX=0"}</definedName>
    <definedName name="_24___123Graph_LBL_ACHART_4" hidden="1">#REF!</definedName>
    <definedName name="_24__123Graph_DCHART_6" hidden="1">#REF!</definedName>
    <definedName name="_242__FDSAUDITLINK__" hidden="1">{"fdsup://directions/FAT Viewer?action=UPDATE&amp;creator=factset&amp;DYN_ARGS=TRUE&amp;DOC_NAME=FAT:FQL_AUDITING_CLIENT_TEMPLATE.FAT&amp;display_string=Audit&amp;VAR:KEY=AFCTWLMTET&amp;VAR:QUERY=RkZfU0hMRFJTX0VRKENBTCwyMDA5LCwsLFVTRCk=&amp;WINDOW=FIRST_POPUP&amp;HEIGHT=450&amp;WIDTH=450&amp;STAR","T_MAXIMIZED=FALSE&amp;VAR:CALENDAR=US&amp;VAR:SYMBOL=ICO&amp;VAR:INDEX=0"}</definedName>
    <definedName name="_246__FDSAUDITLINK__" hidden="1">{"fdsup://directions/FAT Viewer?action=UPDATE&amp;creator=factset&amp;DYN_ARGS=TRUE&amp;DOC_NAME=FAT:FQL_AUDITING_CLIENT_TEMPLATE.FAT&amp;display_string=Audit&amp;VAR:KEY=KPWPQLWRUH&amp;VAR:QUERY=RkZfU0hMRFJTX0VRKENBTCwyMDA4LCwsLFVTRCk=&amp;WINDOW=FIRST_POPUP&amp;HEIGHT=450&amp;WIDTH=450&amp;STAR","T_MAXIMIZED=FALSE&amp;VAR:CALENDAR=US&amp;VAR:SYMBOL=JRCC&amp;VAR:INDEX=0"}</definedName>
    <definedName name="_25___123Graph_LBL_BCHART_3" hidden="1">#REF!</definedName>
    <definedName name="_25__123Graph_ECHART_16" hidden="1">#REF!</definedName>
    <definedName name="_25__FDSAUDITLINK__" hidden="1">{"fdsup://IBCentral/FAT Viewer?action=UPDATE&amp;creator=factset&amp;DOC_NAME=fat:reuters_annual_source_window.fat&amp;display_string=Audit&amp;DYN_ARGS=TRUE&amp;VAR:ID1=MEE&amp;VAR:RCODE=OTLO&amp;VAR:SDATE=40178&amp;VAR:FREQ=Y&amp;VAR:RELITEM=RP&amp;VAR:CURRENCY=&amp;VAR:CURRSOURCE=EXSHARE&amp;VAR:NATFR","EQ=ANNUAL&amp;VAR:RFIELD=FINALIZED&amp;VAR:DB_TYPE=&amp;VAR:UNITS=M&amp;window=popup&amp;width=450&amp;height=300&amp;START_MAXIMIZED=FALSE"}</definedName>
    <definedName name="_253__FDSAUDITLINK__" hidden="1">{"fdsup://directions/FAT Viewer?action=UPDATE&amp;creator=factset&amp;DYN_ARGS=TRUE&amp;DOC_NAME=FAT:FQL_AUDITING_CLIENT_TEMPLATE.FAT&amp;display_string=Audit&amp;VAR:KEY=QDSXEBGRIR&amp;VAR:QUERY=RkZfU0hMRFJTX0VRKENBTCwyMDA3LCwsLFVTRCk=&amp;WINDOW=FIRST_POPUP&amp;HEIGHT=450&amp;WIDTH=450&amp;STAR","T_MAXIMIZED=FALSE&amp;VAR:CALENDAR=US&amp;VAR:SYMBOL=BTU&amp;VAR:INDEX=0"}</definedName>
    <definedName name="_257__FDSAUDITLINK__" hidden="1">{"fdsup://Directions/FactSet Auditing Viewer?action=AUDIT_VALUE&amp;DB=129&amp;ID1=03938010&amp;VALUEID=03426&amp;SDATE=2009&amp;PERIODTYPE=ANN_STD&amp;window=popup_no_bar&amp;width=385&amp;height=120&amp;START_MAXIMIZED=FALSE&amp;creator=factset&amp;display_string=Audit"}</definedName>
    <definedName name="_26___123Graph_LBL_BCHART_4" hidden="1">#REF!</definedName>
    <definedName name="_26__123Graph_ECHART_6" hidden="1">#REF!</definedName>
    <definedName name="_260__FDSAUDITLINK__" hidden="1">{"fdsup://Directions/FactSet Auditing Viewer?action=AUDIT_VALUE&amp;DB=129&amp;ID1=45928H10&amp;VALUEID=03426&amp;SDATE=2007&amp;PERIODTYPE=ANN_STD&amp;window=popup_no_bar&amp;width=385&amp;height=120&amp;START_MAXIMIZED=FALSE&amp;creator=factset&amp;display_string=Audit"}</definedName>
    <definedName name="_264__FDSAUDITLINK__" hidden="1">{"fdsup://Directions/FactSet Auditing Viewer?action=AUDIT_VALUE&amp;DB=129&amp;ID1=01877R10&amp;VALUEID=03426&amp;SDATE=2009&amp;PERIODTYPE=ANN_STD&amp;window=popup_no_bar&amp;width=385&amp;height=120&amp;START_MAXIMIZED=FALSE&amp;creator=factset&amp;display_string=Audit"}</definedName>
    <definedName name="_268__FDSAUDITLINK__" hidden="1">{"fdsup://Directions/FactSet Auditing Viewer?action=AUDIT_VALUE&amp;DB=129&amp;ID1=03938010&amp;VALUEID=02999&amp;SDATE=2009&amp;PERIODTYPE=ANN_STD&amp;window=popup_no_bar&amp;width=385&amp;height=120&amp;START_MAXIMIZED=FALSE&amp;creator=factset&amp;display_string=Audit"}</definedName>
    <definedName name="_27___123Graph_XCHART_2" hidden="1">#REF!</definedName>
    <definedName name="_27__123Graph_FCHART_16" hidden="1">#REF!</definedName>
    <definedName name="_271__FDSAUDITLINK__" hidden="1">{"fdsup://Directions/FactSet Auditing Viewer?action=AUDIT_VALUE&amp;DB=129&amp;ID1=45928H10&amp;VALUEID=02999&amp;SDATE=2009&amp;PERIODTYPE=ANN_STD&amp;window=popup_no_bar&amp;width=385&amp;height=120&amp;START_MAXIMIZED=FALSE&amp;creator=factset&amp;display_string=Audit"}</definedName>
    <definedName name="_275__FDSAUDITLINK__" hidden="1">{"fdsup://Directions/FactSet Auditing Viewer?action=AUDIT_VALUE&amp;DB=129&amp;ID1=47035520&amp;VALUEID=02999&amp;SDATE=2008&amp;PERIODTYPE=ANN_STD&amp;window=popup_no_bar&amp;width=385&amp;height=120&amp;START_MAXIMIZED=FALSE&amp;creator=factset&amp;display_string=Audit"}</definedName>
    <definedName name="_279__FDSAUDITLINK__" hidden="1">{"fdsup://Directions/FactSet Auditing Viewer?action=AUDIT_VALUE&amp;DB=129&amp;ID1=70336T10&amp;VALUEID=02999&amp;SDATE=2007&amp;PERIODTYPE=ANN_STD&amp;window=popup_no_bar&amp;width=385&amp;height=120&amp;START_MAXIMIZED=FALSE&amp;creator=factset&amp;display_string=Audit"}</definedName>
    <definedName name="_28___123Graph_XCHART_3" hidden="1">#REF!</definedName>
    <definedName name="_28__123Graph_FCHART_6" hidden="1">#REF!</definedName>
    <definedName name="_282__FDSAUDITLINK__" hidden="1">{"fdsup://Directions/FactSet Auditing Viewer?action=AUDIT_VALUE&amp;DB=129&amp;ID1=70454910&amp;VALUEID=02999&amp;SDATE=2007&amp;PERIODTYPE=ANN_STD&amp;window=popup_no_bar&amp;width=385&amp;height=120&amp;START_MAXIMIZED=FALSE&amp;creator=factset&amp;display_string=Audit"}</definedName>
    <definedName name="_286__FDSAUDITLINK__" hidden="1">{"fdsup://Directions/FactSet Auditing Viewer?action=AUDIT_VALUE&amp;DB=129&amp;ID1=03938010&amp;VALUEID=02003&amp;SDATE=2009&amp;PERIODTYPE=ANN_STD&amp;window=popup_no_bar&amp;width=385&amp;height=120&amp;START_MAXIMIZED=FALSE&amp;creator=factset&amp;display_string=Audit"}</definedName>
    <definedName name="_29___123Graph_XCHART_4" hidden="1">#REF!</definedName>
    <definedName name="_29__123Graph_LBL_ABOOK_VALUE" hidden="1">#REF!</definedName>
    <definedName name="_29__FDSAUDITLINK__" hidden="1">{"fdsup://IBCentral/FAT Viewer?action=UPDATE&amp;creator=factset&amp;DOC_NAME=fat:reuters_annual_source_window.fat&amp;display_string=Audit&amp;DYN_ARGS=TRUE&amp;VAR:ID1=232758&amp;VAR:RCODE=OTLO&amp;VAR:SDATE=40178&amp;VAR:FREQ=Y&amp;VAR:RELITEM=RP&amp;VAR:CURRENCY=&amp;VAR:CURRSOURCE=EXSHARE&amp;VAR:NA","TFREQ=ANNUAL&amp;VAR:RFIELD=FINALIZED&amp;VAR:DB_TYPE=&amp;VAR:UNITS=M&amp;window=popup&amp;width=450&amp;height=300&amp;START_MAXIMIZED=FALSE"}</definedName>
    <definedName name="_293__FDSAUDITLINK__" hidden="1">{"fdsup://Directions/FactSet Auditing Viewer?action=AUDIT_VALUE&amp;DB=129&amp;ID1=70454910&amp;VALUEID=02003&amp;SDATE=2007&amp;PERIODTYPE=ANN_STD&amp;window=popup_no_bar&amp;width=385&amp;height=120&amp;START_MAXIMIZED=FALSE&amp;creator=factset&amp;display_string=Audit"}</definedName>
    <definedName name="_297__FDSAUDITLINK__" hidden="1">{"fdsup://Directions/FactSet Auditing Viewer?action=AUDIT_VALUE&amp;DB=129&amp;ID1=45928H10&amp;VALUEID=02001&amp;SDATE=2007&amp;PERIODTYPE=ANN_STD&amp;window=popup_no_bar&amp;width=385&amp;height=120&amp;START_MAXIMIZED=FALSE&amp;creator=factset&amp;display_string=Audit"}</definedName>
    <definedName name="_3____123Graph_ACHART_2" hidden="1">#REF!</definedName>
    <definedName name="_3__123Graph_ACHART_14" hidden="1">#REF!</definedName>
    <definedName name="_3__123Graph_ACHART_3" hidden="1">#REF!</definedName>
    <definedName name="_3__FDSAUDITLINK__" hidden="1">{"fdsup://directions/News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name="_30__123Graph_XBOOK_VALUE" hidden="1">#REF!</definedName>
    <definedName name="_302__FDSAUDITLINK__" hidden="1">{"fdsup://IBCentral/FAT Viewer?action=UPDATE&amp;creator=factset&amp;DOC_NAME=fat:reuters_annual_source_window.fat&amp;display_string=Audit&amp;DYN_ARGS=TRUE&amp;VAR:ID1=01877R10&amp;VAR:RCODE=OTLO&amp;VAR:SDATE=20091299&amp;VAR:FREQ=Y&amp;VAR:RELITEM=RP&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70454910&amp;VAR:RCODE=OTLO&amp;VAR:SDATE=20091299&amp;VAR:FREQ=Y&amp;VAR:RELITEM=RP&amp;VAR:CURRENCY=&amp;VAR:CURRSOURCE=EXSHARE&amp;V","AR:NATFREQ=ANNUAL&amp;VAR:RFIELD=FINALIZED&amp;VAR:DB_TYPE=&amp;VAR:UNITS=M&amp;window=popup&amp;width=450&amp;height=300&amp;START_MAXIMIZED=FALSE"}</definedName>
    <definedName name="_31__123Graph_XCHART_10" hidden="1">#REF!</definedName>
    <definedName name="_31__FDSAUDITLINK__" hidden="1">{"fdsup://IBCentral/FAT Viewer?action=UPDATE&amp;creator=factset&amp;DOC_NAME=fat:reuters_annual_source_window.fat&amp;display_string=Audit&amp;DYN_ARGS=TRUE&amp;VAR:ID1=CLD&amp;VAR:RCODE=OTLO&amp;VAR:SDATE=40178&amp;VAR:FREQ=Y&amp;VAR:RELITEM=RP&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01877R10&amp;VAR:RCODE=SCEX&amp;VAR:SDATE=20091299&amp;VAR:FREQ=Y&amp;VAR:RELITEM=RP&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70454910&amp;VAR:RCODE=SCEX&amp;VAR:SDATE=20091299&amp;VAR:FREQ=Y&amp;VAR:RELITEM=RP&amp;VAR:CURRENCY=&amp;VAR:CURRSOURCE=EXSHARE&amp;V","AR:NATFREQ=ANNUAL&amp;VAR:RFIELD=FINALIZED&amp;VAR:DB_TYPE=&amp;VAR:UNITS=M&amp;window=popup&amp;width=450&amp;height=300&amp;START_MAXIMIZED=FALSE"}</definedName>
    <definedName name="_32__123Graph_XCHART_14" hidden="1">#REF!</definedName>
    <definedName name="_320__FDSAUDITLINK__" hidden="1">{"fdsup://IBCentral/FAT Viewer?action=UPDATE&amp;creator=factset&amp;DOC_NAME=fat:reuters_annual_source_window.fat&amp;display_string=Audit&amp;DYN_ARGS=TRUE&amp;VAR:ID1=70336T10&amp;VAR:RCODE=SCEX&amp;VAR:SDATE=20091299&amp;VAR:FREQ=Y&amp;VAR:RELITEM=RP&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47035520&amp;VAR:RCODE=SCEX&amp;VAR:SDATE=20091299&amp;VAR:FREQ=Y&amp;VAR:RELITEM=RP&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20854P10&amp;VAR:RCODE=SCEX&amp;VAR:SDATE=20091299&amp;VAR:FREQ=Y&amp;VAR:RELITEM=RP&amp;VAR:CURRENCY=&amp;VAR:CURRSOURCE=EXSHARE&amp;V","AR:NATFREQ=ANNUAL&amp;VAR:RFIELD=FINALIZED&amp;VAR:DB_TYPE=&amp;VAR:UNITS=M&amp;window=popup&amp;width=450&amp;height=300&amp;START_MAXIMIZED=FALSE"}</definedName>
    <definedName name="_33__123Graph_XCHART_15" hidden="1">#REF!</definedName>
    <definedName name="_331__FDSAUDITLINK__" hidden="1">{"fdsup://IBCentral/FAT Viewer?action=UPDATE&amp;creator=factset&amp;DOC_NAME=fat:reuters_annual_source_window.fat&amp;display_string=Audit&amp;DYN_ARGS=TRUE&amp;VAR:ID1=18683K10&amp;VAR:RCODE=SCEX&amp;VAR:SDATE=20091299&amp;VAR:FREQ=Y&amp;VAR:RELITEM=RP&amp;VAR:CURRENCY=&amp;VAR:CURRSOURCE=EXSHARE&amp;V","AR:NATFREQ=ANNUAL&amp;VAR:RFIELD=FINALIZED&amp;VAR:DB_TYPE=&amp;VAR:UNITS=M&amp;window=popup&amp;width=450&amp;height=300&amp;START_MAXIMIZED=FALSE"}</definedName>
    <definedName name="_335__FDSAUDITLINK__" hidden="1">{"fdsup://IBCentral/FAT Viewer?action=UPDATE&amp;creator=factset&amp;DOC_NAME=fat:reuters_annual_source_window.fat&amp;display_string=Audit&amp;DYN_ARGS=TRUE&amp;VAR:ID1=02076X10&amp;VAR:RCODE=SCEX&amp;VAR:SDATE=20091299&amp;VAR:FREQ=Y&amp;VAR:RELITEM=RP&amp;VAR:CURRENCY=&amp;VAR:CURRSOURCE=EXSHARE&amp;V","AR:NATFREQ=ANNUAL&amp;VAR:RFIELD=FINALIZED&amp;VAR:DB_TYPE=&amp;VAR:UNITS=M&amp;window=popup&amp;width=450&amp;height=300&amp;START_MAXIMIZED=FALSE"}</definedName>
    <definedName name="_339__FDSAUDITLINK__" hidden="1">{"fdsup://IBCentral/FAT Viewer?action=UPDATE&amp;creator=factset&amp;DOC_NAME=fat:reuters_annual_source_window.fat&amp;display_string=Audit&amp;DYN_ARGS=TRUE&amp;VAR:ID1=18911Q10&amp;VAR:RCODE=SCEX&amp;VAR:SDATE=20081299&amp;VAR:FREQ=Y&amp;VAR:RELITEM=RP&amp;VAR:CURRENCY=&amp;VAR:CURRSOURCE=EXSHARE&amp;V","AR:NATFREQ=ANNUAL&amp;VAR:RFIELD=FINALIZED&amp;VAR:DB_TYPE=&amp;VAR:UNITS=M&amp;window=popup&amp;width=450&amp;height=300&amp;START_MAXIMIZED=FALSE"}</definedName>
    <definedName name="_34__123Graph_XCHART_5" hidden="1">#REF!</definedName>
    <definedName name="_342__FDSAUDITLINK__" hidden="1">{"fdsup://IBCentral/FAT Viewer?action=UPDATE&amp;creator=factset&amp;DOC_NAME=fat:reuters_annual_source_window.fat&amp;display_string=Audit&amp;DYN_ARGS=TRUE&amp;VAR:ID1=02076X10&amp;VAR:RCODE=SCEX&amp;VAR:SDATE=20071299&amp;VAR:FREQ=Y&amp;VAR:RELITEM=RP&amp;VAR:CURRENCY=&amp;VAR:CURRSOURCE=EXSHARE&amp;V","AR:NATFREQ=ANNUAL&amp;VAR:RFIELD=FINALIZED&amp;VAR:DB_TYPE=&amp;VAR:UNITS=M&amp;window=popup&amp;width=450&amp;height=300&amp;START_MAXIMIZED=FALSE"}</definedName>
    <definedName name="_346__FDSAUDITLINK__" hidden="1">{"fdsup://Directions/FactSet Auditing Viewer?action=AUDIT_VALUE&amp;DB=129&amp;ID1=01877R10&amp;VALUEID=02001&amp;SDATE=2007&amp;PERIODTYPE=ANN_STD&amp;window=popup_no_bar&amp;width=385&amp;height=120&amp;START_MAXIMIZED=FALSE&amp;creator=factset&amp;display_string=Audit"}</definedName>
    <definedName name="_35__FDSAUDITLINK__" hidden="1">{"fdsup://IBCentral/FAT Viewer?action=UPDATE&amp;creator=factset&amp;DOC_NAME=fat:reuters_annual_source_window.fat&amp;display_string=Audit&amp;DYN_ARGS=TRUE&amp;VAR:ID1=PVR&amp;VAR:RCODE=OTLO&amp;VAR:SDATE=39813&amp;VAR:FREQ=Y&amp;VAR:RELITEM=RP&amp;VAR:CURRENCY=&amp;VAR:CURRSOURCE=EXSHARE&amp;VAR:NATFR","EQ=ANNUAL&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7__FDSAUDITLINK__" hidden="1">{"fdsup://IBCentral/FAT Viewer?action=UPDATE&amp;creator=factset&amp;DOC_NAME=fat:reuters_annual_source_window.fat&amp;display_string=Audit&amp;DYN_ARGS=TRUE&amp;VAR:ID1=02076X10&amp;VAR:RCODE=OTLO&amp;VAR:SDATE=20091299&amp;VAR:FREQ=Y&amp;VAR:RELITEM=RP&amp;VAR:CURRENCY=&amp;VAR:CURRSOURCE=EXSHARE&amp;V","AR:NATFREQ=ANNUAL&amp;VAR:RFIELD=FINALIZED&amp;VAR:DB_TYPE=&amp;VAR:UNITS=M&amp;window=popup&amp;width=450&amp;height=300&amp;START_MAXIMIZED=FALSE"}</definedName>
    <definedName name="_360__FDSAUDITLINK__" hidden="1">{"fdsup://IBCentral/FAT Viewer?action=UPDATE&amp;creator=factset&amp;DOC_NAME=fat:reuters_annual_source_window.fat&amp;display_string=Audit&amp;DYN_ARGS=TRUE&amp;VAR:ID1=63900P10&amp;VAR:RCODE=OTLO&amp;VAR:SDATE=20081299&amp;VAR:FREQ=Y&amp;VAR:RELITEM=RP&amp;VAR:CURRENCY=&amp;VAR:CURRSOURCE=EXSHARE&amp;V","AR:NATFREQ=ANNUAL&amp;VAR:RFIELD=FINALIZED&amp;VAR:DB_TYPE=&amp;VAR:UNITS=M&amp;window=popup&amp;width=450&amp;height=300&amp;START_MAXIMIZED=FALSE"}</definedName>
    <definedName name="_364__FDSAUDITLINK__" hidden="1">{"fdsup://IBCentral/FAT Viewer?action=UPDATE&amp;creator=factset&amp;DOC_NAME=fat:reuters_annual_source_window.fat&amp;display_string=Audit&amp;DYN_ARGS=TRUE&amp;VAR:ID1=93317Q10&amp;VAR:RCODE=OTLO&amp;VAR:SDATE=20081299&amp;VAR:FREQ=Y&amp;VAR:RELITEM=RP&amp;VAR:CURRENCY=&amp;VAR:CURRSOURCE=EXSHARE&amp;V","AR:NATFREQ=ANNUAL&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70336T10&amp;VAR:RCODE=OTLO&amp;VAR:SDATE=20081299&amp;VAR:FREQ=Y&amp;VAR:RELITEM=RP&amp;VAR:CURRENCY=&amp;VAR:CURRSOURCE=EXSHARE&amp;V","AR:NATFREQ=ANNUAL&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5__FDSAUDITLINK__" hidden="1">{"fdsup://IBCentral/FAT Viewer?action=UPDATE&amp;creator=factset&amp;DOC_NAME=fat:reuters_annual_source_window.fat&amp;display_string=Audit&amp;DYN_ARGS=TRUE&amp;VAR:ID1=47035520&amp;VAR:RCODE=OTLO&amp;VAR:SDATE=20081299&amp;VAR:FREQ=Y&amp;VAR:RELITEM=RP&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20854P10&amp;VAR:RCODE=OTLO&amp;VAR:SDATE=20081299&amp;VAR:FREQ=Y&amp;VAR:RELITEM=RP&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18683K10&amp;VAR:RCODE=OTLO&amp;VAR:SDATE=20081299&amp;VAR:FREQ=Y&amp;VAR:RELITEM=RP&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source_window.fat&amp;display_string=Audit&amp;DYN_ARGS=TRUE&amp;VAR:ID1=02076X10&amp;VAR:RCODE=OTLO&amp;VAR:SDATE=20081299&amp;VAR:FREQ=Y&amp;VAR:RELITEM=RP&amp;VAR:CURRENCY=&amp;VAR:CURRSOURCE=EXSHARE&amp;V","AR:NATFREQ=ANNUAL&amp;VAR:RFIELD=FINALIZED&amp;VAR:DB_TYPE=&amp;VAR:UNITS=M&amp;window=popup&amp;width=450&amp;height=300&amp;START_MAXIMIZED=FALSE"}</definedName>
    <definedName name="_39__FDSAUDITLINK__" hidden="1">{"fdsup://IBCentral/FAT Viewer?action=UPDATE&amp;creator=factset&amp;DOC_NAME=fat:reuters_annual_source_window.fat&amp;display_string=Audit&amp;DYN_ARGS=TRUE&amp;VAR:ID1=BTU&amp;VAR:RCODE=OTLO&amp;VAR:SDATE=39813&amp;VAR:FREQ=Y&amp;VAR:RELITEM=RP&amp;VAR:CURRENCY=&amp;VAR:CURRSOURCE=EXSHARE&amp;VAR:NATFR","EQ=ANNUAL&amp;VAR:RFIELD=FINALIZED&amp;VAR:DB_TYPE=&amp;VAR:UNITS=M&amp;window=popup&amp;width=450&amp;height=300&amp;START_MAXIMIZED=FALSE"}</definedName>
    <definedName name="_393__FDSAUDITLINK__" hidden="1">{"fdsup://IBCentral/FAT Viewer?action=UPDATE&amp;creator=factset&amp;DOC_NAME=fat:reuters_annual_source_window.fat&amp;display_string=Audit&amp;DYN_ARGS=TRUE&amp;VAR:ID1=01877R10&amp;VAR:RCODE=OTLO&amp;VAR:SDATE=20071299&amp;VAR:FREQ=Y&amp;VAR:RELITEM=RP&amp;VAR:CURRENCY=&amp;VAR:CURRSOURCE=EXSHARE&amp;V","AR:NATFREQ=ANNUAL&amp;VAR:RFIELD=FINALIZED&amp;VAR:DB_TYPE=&amp;VAR:UNITS=M&amp;window=popup&amp;width=450&amp;height=300&amp;START_MAXIMIZED=FALSE"}</definedName>
    <definedName name="_397__FDSAUDITLINK__" hidden="1">{"fdsup://IBCentral/FAT Viewer?action=UPDATE&amp;creator=factset&amp;DOC_NAME=fat:reuters_annual_source_window.fat&amp;display_string=Audit&amp;DYN_ARGS=TRUE&amp;VAR:ID1=70454910&amp;VAR:RCODE=OTLO&amp;VAR:SDATE=20071299&amp;VAR:FREQ=Y&amp;VAR:RELITEM=RP&amp;VAR:CURRENCY=&amp;VAR:CURRSOURCE=EXSHARE&amp;V","AR:NATFREQ=ANNUAL&amp;VAR:RFIELD=FINALIZED&amp;VAR:DB_TYPE=&amp;VAR:UNITS=M&amp;window=popup&amp;width=450&amp;height=300&amp;START_MAXIMIZED=FALSE"}</definedName>
    <definedName name="_4____123Graph_ACHART_3" hidden="1">#REF!</definedName>
    <definedName name="_4__123Graph_ACHART_15" hidden="1">#REF!</definedName>
    <definedName name="_4__123Graph_ACHART_4" hidden="1">#REF!</definedName>
    <definedName name="_4__FDSAUDITLINK__" hidden="1">{"fdsup://directions/News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name="_402__FDSAUDITLINK__" hidden="1">{"fdsup://IBCentral/FAT Viewer?action=UPDATE&amp;creator=factset&amp;DOC_NAME=fat:reuters_annual_source_window.fat&amp;display_string=Audit&amp;DYN_ARGS=TRUE&amp;VAR:ID1=57620610&amp;VAR:RCODE=OTLO&amp;VAR:SDATE=20071299&amp;VAR:FREQ=Y&amp;VAR:RELITEM=RP&amp;VAR:CURRENCY=&amp;VAR:CURRSOURCE=EXSHARE&amp;V","AR:NATFREQ=ANNUAL&amp;VAR:RFIELD=FINALIZED&amp;VAR:DB_TYPE=&amp;VAR:UNITS=M&amp;window=popup&amp;width=450&amp;height=300&amp;START_MAXIMIZED=FALSE"}</definedName>
    <definedName name="_406__FDSAUDITLINK__" hidden="1">{"fdsup://IBCentral/FAT Viewer?action=UPDATE&amp;creator=factset&amp;DOC_NAME=fat:reuters_annual_source_window.fat&amp;display_string=Audit&amp;DYN_ARGS=TRUE&amp;VAR:ID1=45928H10&amp;VAR:RCODE=OTLO&amp;VAR:SDATE=20071299&amp;VAR:FREQ=Y&amp;VAR:RELITEM=RP&amp;VAR:CURRENCY=&amp;VAR:CURRSOURCE=EXSHARE&amp;V","AR:NATFREQ=ANNUAL&amp;VAR:RFIELD=FINALIZED&amp;VAR:DB_TYPE=&amp;VAR:UNITS=M&amp;window=popup&amp;width=450&amp;height=300&amp;START_MAXIMIZED=FALSE"}</definedName>
    <definedName name="_41__FDSAUDITLINK__" hidden="1">{"fdsup://IBCentral/FAT Viewer?action=UPDATE&amp;creator=factset&amp;DOC_NAME=fat:reuters_annual_source_window.fat&amp;display_string=Audit&amp;DYN_ARGS=TRUE&amp;VAR:ID1=NCOC&amp;VAR:RCODE=OTLO&amp;VAR:SDATE=39813&amp;VAR:FREQ=Y&amp;VAR:RELITEM=RP&amp;VAR:CURRENCY=&amp;VAR:CURRSOURCE=EXSHARE&amp;VAR:NATF","REQ=ANNUAL&amp;VAR:RFIELD=FINALIZED&amp;VAR:DB_TYPE=&amp;VAR:UNITS=M&amp;window=popup&amp;width=450&amp;height=300&amp;START_MAXIMIZED=FALSE"}</definedName>
    <definedName name="_413__FDSAUDITLINK__" hidden="1">{"fdsup://IBCentral/FAT Viewer?action=UPDATE&amp;creator=factset&amp;DOC_NAME=fat:reuters_annual_source_window.fat&amp;display_string=Audit&amp;DYN_ARGS=TRUE&amp;VAR:ID1=18683K10&amp;VAR:RCODE=OTLO&amp;VAR:SDATE=20071299&amp;VAR:FREQ=Y&amp;VAR:RELITEM=RP&amp;VAR:CURRENCY=&amp;VAR:CURRSOURCE=EXSHARE&amp;V","AR:NATFREQ=ANNUAL&amp;VAR:RFIELD=FINALIZED&amp;VAR:DB_TYPE=&amp;VAR:UNITS=M&amp;window=popup&amp;width=450&amp;height=300&amp;START_MAXIMIZED=FALSE"}</definedName>
    <definedName name="_417__FDSAUDITLINK__" hidden="1">{"fdsup://IBCentral/FAT Viewer?action=UPDATE&amp;creator=factset&amp;DOC_NAME=fat:reuters_annual_source_window.fat&amp;display_string=Audit&amp;DYN_ARGS=TRUE&amp;VAR:ID1=02076X10&amp;VAR:RCODE=OTLO&amp;VAR:SDATE=20071299&amp;VAR:FREQ=Y&amp;VAR:RELITEM=RP&amp;VAR:CURRENCY=&amp;VAR:CURRSOURCE=EXSHARE&amp;V","AR:NATFREQ=ANNUAL&amp;VAR:RFIELD=FINALIZED&amp;VAR:DB_TYPE=&amp;VAR:UNITS=M&amp;window=popup&amp;width=450&amp;height=300&amp;START_MAXIMIZED=FALSE"}</definedName>
    <definedName name="_420__FDSAUDITLINK__" hidden="1">{"fdsup://IBCentral/FAT Viewer?action=UPDATE&amp;creator=factset&amp;DOC_NAME=fat:reuters_annual_source_window.fat&amp;display_string=Audit&amp;DYN_ARGS=TRUE&amp;VAR:ID1=63900P10&amp;VAR:RCODE=OTLO&amp;VAR:SDATE=20061299&amp;VAR:FREQ=Y&amp;VAR:RELITEM=RP&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93317Q10&amp;VAR:RCODE=OTLO&amp;VAR:SDATE=20061299&amp;VAR:FREQ=Y&amp;VAR:RELITEM=RP&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70336T10&amp;VAR:RCODE=OTLO&amp;VAR:SDATE=20061299&amp;VAR:FREQ=Y&amp;VAR:RELITEM=RP&amp;VAR:CURRENCY=&amp;VAR:CURRSOURCE=EXSHARE&amp;V","AR:NATFREQ=ANNUAL&amp;VAR:RFIELD=FINALIZED&amp;VAR:DB_TYPE=&amp;VAR:UNITS=M&amp;window=popup&amp;width=450&amp;height=300&amp;START_MAXIMIZED=FALSE"}</definedName>
    <definedName name="_430__FDSAUDITLINK__" hidden="1">{"fdsup://IBCentral/FAT Viewer?action=UPDATE&amp;creator=factset&amp;DOC_NAME=fat:reuters_annual_source_window.fat&amp;display_string=Audit&amp;DYN_ARGS=TRUE&amp;VAR:ID1=63238120&amp;VAR:RCODE=OTLO&amp;VAR:SDATE=20061299&amp;VAR:FREQ=Y&amp;VAR:RELITEM=RP&amp;VAR:CURRENCY=&amp;VAR:CURRSOURCE=EXSHARE&amp;V","AR:NATFREQ=ANNUAL&amp;VAR:RFIELD=FINALIZED&amp;VAR:DB_TYPE=&amp;VAR:UNITS=M&amp;window=popup&amp;width=450&amp;height=300&amp;START_MAXIMIZED=FALSE"}</definedName>
    <definedName name="_434__FDSAUDITLINK__" hidden="1">{"fdsup://IBCentral/FAT Viewer?action=UPDATE&amp;creator=factset&amp;DOC_NAME=fat:reuters_annual_source_window.fat&amp;display_string=Audit&amp;DYN_ARGS=TRUE&amp;VAR:ID1=47035520&amp;VAR:RCODE=OTLO&amp;VAR:SDATE=20061299&amp;VAR:FREQ=Y&amp;VAR:RELITEM=RP&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20854P10&amp;VAR:RCODE=OTLO&amp;VAR:SDATE=20061299&amp;VAR:FREQ=Y&amp;VAR:RELITEM=RP&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18683K10&amp;VAR:RCODE=OTLO&amp;VAR:SDATE=20061299&amp;VAR:FREQ=Y&amp;VAR:RELITEM=RP&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02076X10&amp;VAR:RCODE=OTLO&amp;VAR:SDATE=20061299&amp;VAR:FREQ=Y&amp;VAR:RELITEM=RP&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63900P10&amp;VAR:RCODE=SCEX&amp;VAR:SDATE=20091299&amp;VAR:FREQ=Y&amp;VAR:RELITEM=RP&amp;VAR:CURRENCY=&amp;VAR:CURRSOURCE=EXSHARE&amp;V","AR:NATFREQ=ANNUAL&amp;VAR:RFIELD=FINALIZED&amp;VAR:DB_TYPE=&amp;VAR:UNITS=M&amp;window=popup&amp;width=450&amp;height=300&amp;START_MAXIMIZED=FALSE"}</definedName>
    <definedName name="_452__FDSAUDITLINK__" hidden="1">{"fdsup://IBCentral/FAT Viewer?action=UPDATE&amp;creator=factset&amp;DOC_NAME=fat:reuters_annual_source_window.fat&amp;display_string=Audit&amp;DYN_ARGS=TRUE&amp;VAR:ID1=93317Q10&amp;VAR:RCODE=SCEX&amp;VAR:SDATE=20091299&amp;VAR:FREQ=Y&amp;VAR:RELITEM=RP&amp;VAR:CURRENCY=&amp;VAR:CURRSOURCE=EXSHARE&amp;V","AR:NATFREQ=ANNUAL&amp;VAR:RFIELD=FINALIZED&amp;VAR:DB_TYPE=&amp;VAR:UNITS=M&amp;window=popup&amp;width=450&amp;height=300&amp;START_MAXIMIZED=FALSE"}</definedName>
    <definedName name="_456__FDSAUDITLINK__" hidden="1">{"fdsup://IBCentral/FAT Viewer?action=UPDATE&amp;creator=factset&amp;DOC_NAME=fat:reuters_annual_source_window.fat&amp;display_string=Audit&amp;DYN_ARGS=TRUE&amp;VAR:ID1=70336T10&amp;VAR:RCODE=SCEX&amp;VAR:SDATE=20091299&amp;VAR:FREQ=Y&amp;VAR:RELITEM=RP&amp;VAR:CURRENCY=&amp;VAR:CURRSOURCE=EXSHARE&amp;V","AR:NATFREQ=ANNUAL&amp;VAR:RFIELD=FINALIZED&amp;VAR:DB_TYPE=&amp;VAR:UNITS=M&amp;window=popup&amp;width=450&amp;height=300&amp;START_MAXIMIZED=FALSE"}</definedName>
    <definedName name="_46__FDSAUDITLINK__" hidden="1">{"fdsup://IBCentral/FAT Viewer?action=UPDATE&amp;creator=factset&amp;DOC_NAME=fat:reuters_annual_source_window.fat&amp;display_string=Audit&amp;DYN_ARGS=TRUE&amp;VAR:ID1=232758&amp;VAR:RCODE=OTLO&amp;VAR:SDATE=39813&amp;VAR:FREQ=Y&amp;VAR:RELITEM=RP&amp;VAR:CURRENCY=&amp;VAR:CURRSOURCE=EXSHARE&amp;VAR:NA","TFREQ=ANNUAL&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47035520&amp;VAR:RCODE=SCEX&amp;VAR:SDATE=20091299&amp;VAR:FREQ=Y&amp;VAR:RELITEM=RP&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20854P10&amp;VAR:RCODE=SCEX&amp;VAR:SDATE=20091299&amp;VAR:FREQ=Y&amp;VAR:RELITEM=RP&amp;VAR:CURRENCY=&amp;VAR:CURRSOURCE=EXSHARE&amp;V","AR:NATFREQ=ANNUAL&amp;VAR:RFIELD=FINALIZED&amp;VAR:DB_TYPE=&amp;VAR:UNITS=M&amp;window=popup&amp;width=450&amp;height=300&amp;START_MAXIMIZED=FALSE"}</definedName>
    <definedName name="_470__FDSAUDITLINK__" hidden="1">{"fdsup://IBCentral/FAT Viewer?action=UPDATE&amp;creator=factset&amp;DOC_NAME=fat:reuters_annual_source_window.fat&amp;display_string=Audit&amp;DYN_ARGS=TRUE&amp;VAR:ID1=18683K10&amp;VAR:RCODE=SCEX&amp;VAR:SDATE=20091299&amp;VAR:FREQ=Y&amp;VAR:RELITEM=RP&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63238120&amp;VAR:RCODE=SCEX&amp;VAR:SDATE=20091299&amp;VAR:FREQ=Y&amp;VAR:RELITEM=RP&amp;VAR:CURRENCY=&amp;VAR:CURRSOURCE=EXSHARE&amp;V","AR:NATFREQ=ANNUAL&amp;VAR:RFIELD=FINALIZED&amp;VAR:DB_TYPE=&amp;VAR:UNITS=M&amp;window=popup&amp;width=450&amp;height=300&amp;START_MAXIMIZED=FALSE"}</definedName>
    <definedName name="_478__FDSAUDITLINK__" hidden="1">{"fdsup://IBCentral/FAT Viewer?action=UPDATE&amp;creator=factset&amp;DOC_NAME=fat:reuters_annual_source_window.fat&amp;display_string=Audit&amp;DYN_ARGS=TRUE&amp;VAR:ID1=63900P10&amp;VAR:RCODE=SCEX&amp;VAR:SDATE=20081299&amp;VAR:FREQ=Y&amp;VAR:RELITEM=RP&amp;VAR:CURRENCY=&amp;VAR:CURRSOURCE=EXSHARE&amp;V","AR:NATFREQ=ANNUAL&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93317Q10&amp;VAR:RCODE=SCEX&amp;VAR:SDATE=20081299&amp;VAR:FREQ=Y&amp;VAR:RELITEM=RP&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70336T10&amp;VAR:RCODE=SCEX&amp;VAR:SDATE=20081299&amp;VAR:FREQ=Y&amp;VAR:RELITEM=RP&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57620610&amp;VAR:RCODE=SCEX&amp;VAR:SDATE=20081299&amp;VAR:FREQ=Y&amp;VAR:RELITEM=RP&amp;VAR:CURRENCY=&amp;VAR:CURRSOURCE=EXSHARE&amp;V","AR:NATFREQ=ANNUAL&amp;VAR:RFIELD=FINALIZED&amp;VAR:DB_TYPE=&amp;VAR:UNITS=M&amp;window=popup&amp;width=450&amp;height=300&amp;START_MAXIMIZED=FALSE"}</definedName>
    <definedName name="_492__FDSAUDITLINK__" hidden="1">{"fdsup://IBCentral/FAT Viewer?action=UPDATE&amp;creator=factset&amp;DOC_NAME=fat:reuters_annual_source_window.fat&amp;display_string=Audit&amp;DYN_ARGS=TRUE&amp;VAR:ID1=45928H10&amp;VAR:RCODE=SCEX&amp;VAR:SDATE=20081299&amp;VAR:FREQ=Y&amp;VAR:RELITEM=RP&amp;VAR:CURRENCY=&amp;VAR:CURRSOURCE=EXSHARE&amp;V","AR:NATFREQ=ANNUAL&amp;VAR:RFIELD=FINALIZED&amp;VAR:DB_TYPE=&amp;VAR:UNITS=M&amp;window=popup&amp;width=450&amp;height=300&amp;START_MAXIMIZED=FALSE"}</definedName>
    <definedName name="_496__FDSAUDITLINK__" hidden="1">{"fdsup://IBCentral/FAT Viewer?action=UPDATE&amp;creator=factset&amp;DOC_NAME=fat:reuters_annual_source_window.fat&amp;display_string=Audit&amp;DYN_ARGS=TRUE&amp;VAR:ID1=18683K10&amp;VAR:RCODE=SCEX&amp;VAR:SDATE=20081299&amp;VAR:FREQ=Y&amp;VAR:RELITEM=RP&amp;VAR:CURRENCY=&amp;VAR:CURRSOURCE=EXSHARE&amp;V","AR:NATFREQ=ANNUAL&amp;VAR:RFIELD=FINALIZED&amp;VAR:DB_TYPE=&amp;VAR:UNITS=M&amp;window=popup&amp;width=450&amp;height=300&amp;START_MAXIMIZED=FALSE"}</definedName>
    <definedName name="_5____123Graph_ACHART_4" hidden="1">#REF!</definedName>
    <definedName name="_5__123Graph_ACHART_16" hidden="1">#REF!</definedName>
    <definedName name="_5__123Graph_ACHART_8" hidden="1">#REF!</definedName>
    <definedName name="_5__123Graph_BCHART_3" hidden="1">#REF!</definedName>
    <definedName name="_5__FDSAUDITLINK__" hidden="1">{"fdsup://directions/News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name="_501__FDSAUDITLINK__" hidden="1">{"fdsup://IBCentral/FAT Viewer?action=UPDATE&amp;creator=factset&amp;DOC_NAME=fat:reuters_annual_source_window.fat&amp;display_string=Audit&amp;DYN_ARGS=TRUE&amp;VAR:ID1=70788410&amp;VAR:RCODE=SCEX&amp;VAR:SDATE=20071299&amp;VAR:FREQ=Y&amp;VAR:RELITEM=RP&amp;VAR:CURRENCY=&amp;VAR:CURRSOURCE=EXSHARE&amp;V","AR:NATFREQ=ANNUAL&amp;VAR:RFIELD=FINALIZED&amp;VAR:DB_TYPE=&amp;VAR:UNITS=M&amp;window=popup&amp;width=450&amp;height=300&amp;START_MAXIMIZED=FALSE"}</definedName>
    <definedName name="_505__FDSAUDITLINK__" hidden="1">{"fdsup://IBCentral/FAT Viewer?action=UPDATE&amp;creator=factset&amp;DOC_NAME=fat:reuters_annual_source_window.fat&amp;display_string=Audit&amp;DYN_ARGS=TRUE&amp;VAR:ID1=01877R10&amp;VAR:RCODE=SCEX&amp;VAR:SDATE=20071299&amp;VAR:FREQ=Y&amp;VAR:RELITEM=RP&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70454910&amp;VAR:RCODE=SCEX&amp;VAR:SDATE=20071299&amp;VAR:FREQ=Y&amp;VAR:RELITEM=RP&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70336T10&amp;VAR:RCODE=SCEX&amp;VAR:SDATE=20071299&amp;VAR:FREQ=Y&amp;VAR:RELITEM=RP&amp;VAR:CURRENCY=&amp;VAR:CURRSOURCE=EXSHARE&amp;V","AR:NATFREQ=ANNUAL&amp;VAR:RFIELD=FINALIZED&amp;VAR:DB_TYPE=&amp;VAR:UNITS=M&amp;window=popup&amp;width=450&amp;height=300&amp;START_MAXIMIZED=FALSE"}</definedName>
    <definedName name="_516__FDSAUDITLINK__" hidden="1">{"fdsup://IBCentral/FAT Viewer?action=UPDATE&amp;creator=factset&amp;DOC_NAME=fat:reuters_annual_source_window.fat&amp;display_string=Audit&amp;DYN_ARGS=TRUE&amp;VAR:ID1=57620610&amp;VAR:RCODE=SCEX&amp;VAR:SDATE=20071299&amp;VAR:FREQ=Y&amp;VAR:RELITEM=RP&amp;VAR:CURRENCY=&amp;VAR:CURRSOURCE=EXSHARE&amp;V","AR:NATFREQ=ANNUAL&amp;VAR:RFIELD=FINALIZED&amp;VAR:DB_TYPE=&amp;VAR:UNITS=M&amp;window=popup&amp;width=450&amp;height=300&amp;START_MAXIMIZED=FALSE"}</definedName>
    <definedName name="_52__FDSAUDITLINK__" hidden="1">{"fdsup://IBCentral/FAT Viewer?action=UPDATE&amp;creator=factset&amp;DOC_NAME=fat:reuters_annual_source_window.fat&amp;display_string=Audit&amp;DYN_ARGS=TRUE&amp;VAR:ID1=PVR&amp;VAR:RCODE=OTLO&amp;VAR:SDATE=39447&amp;VAR:FREQ=Y&amp;VAR:RELITEM=RP&amp;VAR:CURRENCY=&amp;VAR:CURRSOURCE=EXSHARE&amp;VAR:NATFR","EQ=ANNUAL&amp;VAR:RFIELD=FINALIZED&amp;VAR:DB_TYPE=&amp;VAR:UNITS=M&amp;window=popup&amp;width=450&amp;height=300&amp;START_MAXIMIZED=FALSE"}</definedName>
    <definedName name="_523__FDSAUDITLINK__" hidden="1">{"fdsup://IBCentral/FAT Viewer?action=UPDATE&amp;creator=factset&amp;DOC_NAME=fat:reuters_annual_source_window.fat&amp;display_string=Audit&amp;DYN_ARGS=TRUE&amp;VAR:ID1=18683K10&amp;VAR:RCODE=SCEX&amp;VAR:SDATE=20071299&amp;VAR:FREQ=Y&amp;VAR:RELITEM=RP&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annual_source_window.fat&amp;display_string=Audit&amp;DYN_ARGS=TRUE&amp;VAR:ID1=70788410&amp;VAR:RCODE=SCEX&amp;VAR:SDATE=20061299&amp;VAR:FREQ=Y&amp;VAR:RELITEM=RP&amp;VAR:CURRENCY=&amp;VAR:CURRSOURCE=EXSHARE&amp;V","AR:NATFREQ=ANNUAL&amp;VAR:RFIELD=FINALIZED&amp;VAR:DB_TYPE=&amp;VAR:UNITS=M&amp;window=popup&amp;width=450&amp;height=300&amp;START_MAXIMIZED=FALSE"}</definedName>
    <definedName name="_530__FDSAUDITLINK__" hidden="1">{"fdsup://IBCentral/FAT Viewer?action=UPDATE&amp;creator=factset&amp;DOC_NAME=fat:reuters_annual_source_window.fat&amp;display_string=Audit&amp;DYN_ARGS=TRUE&amp;VAR:ID1=63900P10&amp;VAR:RCODE=SCEX&amp;VAR:SDATE=20061299&amp;VAR:FREQ=Y&amp;VAR:RELITEM=RP&amp;VAR:CURRENCY=&amp;VAR:CURRSOURCE=EXSHARE&amp;V","AR:NATFREQ=ANNUAL&amp;VAR:RFIELD=FINALIZED&amp;VAR:DB_TYPE=&amp;VAR:UNITS=M&amp;window=popup&amp;width=450&amp;height=300&amp;START_MAXIMIZED=FALSE"}</definedName>
    <definedName name="_534__FDSAUDITLINK__" hidden="1">{"fdsup://IBCentral/FAT Viewer?action=UPDATE&amp;creator=factset&amp;DOC_NAME=fat:reuters_annual_source_window.fat&amp;display_string=Audit&amp;DYN_ARGS=TRUE&amp;VAR:ID1=93317Q10&amp;VAR:RCODE=SCEX&amp;VAR:SDATE=20061299&amp;VAR:FREQ=Y&amp;VAR:RELITEM=RP&amp;VAR:CURRENCY=&amp;VAR:CURRSOURCE=EXSHARE&amp;V","AR:NATFREQ=ANNUAL&amp;VAR:RFIELD=FINALIZED&amp;VAR:DB_TYPE=&amp;VAR:UNITS=M&amp;window=popup&amp;width=450&amp;height=300&amp;START_MAXIMIZED=FALSE"}</definedName>
    <definedName name="_538__FDSAUDITLINK__" hidden="1">{"fdsup://IBCentral/FAT Viewer?action=UPDATE&amp;creator=factset&amp;DOC_NAME=fat:reuters_annual_source_window.fat&amp;display_string=Audit&amp;DYN_ARGS=TRUE&amp;VAR:ID1=70336T10&amp;VAR:RCODE=SCEX&amp;VAR:SDATE=20061299&amp;VAR:FREQ=Y&amp;VAR:RELITEM=RP&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annual_source_window.fat&amp;display_string=Audit&amp;DYN_ARGS=TRUE&amp;VAR:ID1=57620610&amp;VAR:RCODE=SCEX&amp;VAR:SDATE=20061299&amp;VAR:FREQ=Y&amp;VAR:RELITEM=RP&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annual_source_window.fat&amp;display_string=Audit&amp;DYN_ARGS=TRUE&amp;VAR:ID1=45928H10&amp;VAR:RCODE=SCEX&amp;VAR:SDATE=20061299&amp;VAR:FREQ=Y&amp;VAR:RELITEM=RP&amp;VAR:CURRENCY=&amp;VAR:CURRSOURCE=EXSHARE&amp;V","AR:NATFREQ=ANNUAL&amp;VAR:RFIELD=FINALIZED&amp;VAR:DB_TYPE=&amp;VAR:UNITS=M&amp;window=popup&amp;width=450&amp;height=300&amp;START_MAXIMIZED=FALSE"}</definedName>
    <definedName name="_549__FDSAUDITLINK__" hidden="1">{"fdsup://IBCentral/FAT Viewer?action=UPDATE&amp;creator=factset&amp;DOC_NAME=fat:reuters_annual_source_window.fat&amp;display_string=Audit&amp;DYN_ARGS=TRUE&amp;VAR:ID1=18683K10&amp;VAR:RCODE=SCEX&amp;VAR:SDATE=20061299&amp;VAR:FREQ=Y&amp;VAR:RELITEM=RP&amp;VAR:CURRENCY=&amp;VAR:CURRSOURCE=EXSHARE&amp;V","AR:NATFREQ=ANNUAL&amp;VAR:RFIELD=FINALIZED&amp;VAR:DB_TYPE=&amp;VAR:UNITS=M&amp;window=popup&amp;width=450&amp;height=300&amp;START_MAXIMIZED=FALSE"}</definedName>
    <definedName name="_552__FDSAUDITLINK__" hidden="1">{"fdsup://IBCentral/FAT Viewer?action=UPDATE&amp;creator=factset&amp;DOC_NAME=fat:reuters_annual_source_window.fat&amp;display_string=Audit&amp;DYN_ARGS=TRUE&amp;VAR:ID1=03938010&amp;VAR:RCODE=SCEX&amp;VAR:SDATE=20061299&amp;VAR:FREQ=Y&amp;VAR:RELITEM=RP&amp;VAR:CURRENCY=&amp;VAR:CURRSOURCE=EXSHARE&amp;V","AR:NATFREQ=ANNUAL&amp;VAR:RFIELD=FINALIZED&amp;VAR:DB_TYPE=&amp;VAR:UNITS=M&amp;window=popup&amp;width=450&amp;height=300&amp;START_MAXIMIZED=FALSE"}</definedName>
    <definedName name="_556__FDSAUDITLINK__" hidden="1">{"fdsup://IBCentral/FAT Viewer?action=UPDATE&amp;creator=factset&amp;DOC_NAME=fat:reuters_annual_source_window.fat&amp;display_string=Audit&amp;DYN_ARGS=TRUE&amp;VAR:ID1=70336T10&amp;VAR:RCODE=OTLO&amp;VAR:SDATE=20081299&amp;VAR:FREQ=Y&amp;VAR:RELITEM=RP&amp;VAR:CURRENCY=&amp;VAR:CURRSOURCE=EXSHARE&amp;V","AR:NATFREQ=ANNUAL&amp;VAR:RFIELD=FINALIZED&amp;VAR:DB_TYPE=&amp;VAR:UNITS=M&amp;window=popup&amp;width=450&amp;height=300&amp;START_MAXIMIZED=FALSE"}</definedName>
    <definedName name="_56__FDSAUDITLINK__" hidden="1">{"fdsup://IBCentral/FAT Viewer?action=UPDATE&amp;creator=factset&amp;DOC_NAME=fat:reuters_annual_source_window.fat&amp;display_string=Audit&amp;DYN_ARGS=TRUE&amp;VAR:ID1=BTU&amp;VAR:RCODE=OTLO&amp;VAR:SDATE=39447&amp;VAR:FREQ=Y&amp;VAR:RELITEM=RP&amp;VAR:CURRENCY=&amp;VAR:CURRSOURCE=EXSHARE&amp;VAR:NATFR","EQ=ANNUAL&amp;VAR:RFIELD=FINALIZED&amp;VAR:DB_TYPE=&amp;VAR:UNITS=M&amp;window=popup&amp;width=450&amp;height=300&amp;START_MAXIMIZED=FALSE"}</definedName>
    <definedName name="_563__FDSAUDITLINK__" hidden="1">{"fdsup://IBCentral/FAT Viewer?action=UPDATE&amp;creator=factset&amp;DOC_NAME=fat:reuters_annual_source_window.fat&amp;display_string=Audit&amp;DYN_ARGS=TRUE&amp;VAR:ID1=47035520&amp;VAR:RCODE=OTLO&amp;VAR:SDATE=20081299&amp;VAR:FREQ=Y&amp;VAR:RELITEM=RP&amp;VAR:CURRENCY=&amp;VAR:CURRSOURCE=EXSHARE&amp;V","AR:NATFREQ=ANNUAL&amp;VAR:RFIELD=FINALIZED&amp;VAR:DB_TYPE=&amp;VAR:UNITS=M&amp;window=popup&amp;width=450&amp;height=300&amp;START_MAXIMIZED=FALSE"}</definedName>
    <definedName name="_567__FDSAUDITLINK__" hidden="1">{"fdsup://IBCentral/FAT Viewer?action=UPDATE&amp;creator=factset&amp;DOC_NAME=fat:reuters_annual_source_window.fat&amp;display_string=Audit&amp;DYN_ARGS=TRUE&amp;VAR:ID1=20854P10&amp;VAR:RCODE=OTLO&amp;VAR:SDATE=20081299&amp;VAR:FREQ=Y&amp;VAR:RELITEM=RP&amp;VAR:CURRENCY=&amp;VAR:CURRSOURCE=EXSHARE&amp;V","AR:NATFREQ=ANNUAL&amp;VAR:RFIELD=FINALIZED&amp;VAR:DB_TYPE=&amp;VAR:UNITS=M&amp;window=popup&amp;width=450&amp;height=300&amp;START_MAXIMIZED=FALSE"}</definedName>
    <definedName name="_570__FDSAUDITLINK__" hidden="1">{"fdsup://IBCentral/FAT Viewer?action=UPDATE&amp;creator=factset&amp;DOC_NAME=fat:reuters_annual_source_window.fat&amp;display_string=Audit&amp;DYN_ARGS=TRUE&amp;VAR:ID1=03938010&amp;VAR:RCODE=OTLO&amp;VAR:SDATE=20081299&amp;VAR:FREQ=Y&amp;VAR:RELITEM=RP&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annual_source_window.fat&amp;display_string=Audit&amp;DYN_ARGS=TRUE&amp;VAR:ID1=63900P10&amp;VAR:RCODE=OTLO&amp;VAR:SDATE=20071299&amp;VAR:FREQ=Y&amp;VAR:RELITEM=RP&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annual_source_window.fat&amp;display_string=Audit&amp;DYN_ARGS=TRUE&amp;VAR:ID1=93317Q10&amp;VAR:RCODE=OTLO&amp;VAR:SDATE=20071299&amp;VAR:FREQ=Y&amp;VAR:RELITEM=RP&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annual_source_window.fat&amp;display_string=Audit&amp;DYN_ARGS=TRUE&amp;VAR:ID1=70454910&amp;VAR:RCODE=OTLO&amp;VAR:SDATE=20071299&amp;VAR:FREQ=Y&amp;VAR:RELITEM=RP&amp;VAR:CURRENCY=&amp;VAR:CURRSOURCE=EXSHARE&amp;V","AR:NATFREQ=ANNUAL&amp;VAR:RFIELD=FINALIZED&amp;VAR:DB_TYPE=&amp;VAR:UNITS=M&amp;window=popup&amp;width=450&amp;height=300&amp;START_MAXIMIZED=FALSE"}</definedName>
    <definedName name="_585__FDSAUDITLINK__" hidden="1">{"fdsup://IBCentral/FAT Viewer?action=UPDATE&amp;creator=factset&amp;DOC_NAME=fat:reuters_annual_source_window.fat&amp;display_string=Audit&amp;DYN_ARGS=TRUE&amp;VAR:ID1=63238120&amp;VAR:RCODE=OTLO&amp;VAR:SDATE=20071299&amp;VAR:FREQ=Y&amp;VAR:RELITEM=RP&amp;VAR:CURRENCY=&amp;VAR:CURRSOURCE=EXSHARE&amp;V","AR:NATFREQ=ANNUAL&amp;VAR:RFIELD=FINALIZED&amp;VAR:DB_TYPE=&amp;VAR:UNITS=M&amp;window=popup&amp;width=450&amp;height=300&amp;START_MAXIMIZED=FALSE"}</definedName>
    <definedName name="_589__FDSAUDITLINK__" hidden="1">{"fdsup://IBCentral/FAT Viewer?action=UPDATE&amp;creator=factset&amp;DOC_NAME=fat:reuters_annual_source_window.fat&amp;display_string=Audit&amp;DYN_ARGS=TRUE&amp;VAR:ID1=47035520&amp;VAR:RCODE=OTLO&amp;VAR:SDATE=20071299&amp;VAR:FREQ=Y&amp;VAR:RELITEM=RP&amp;VAR:CURRENCY=&amp;VAR:CURRSOURCE=EXSHARE&amp;V","AR:NATFREQ=ANNUAL&amp;VAR:RFIELD=FINALIZED&amp;VAR:DB_TYPE=&amp;VAR:UNITS=M&amp;window=popup&amp;width=450&amp;height=300&amp;START_MAXIMIZED=FALSE"}</definedName>
    <definedName name="_592__FDSAUDITLINK__" hidden="1">{"fdsup://IBCentral/FAT Viewer?action=UPDATE&amp;creator=factset&amp;DOC_NAME=fat:reuters_annual_source_window.fat&amp;display_string=Audit&amp;DYN_ARGS=TRUE&amp;VAR:ID1=20854P10&amp;VAR:RCODE=OTLO&amp;VAR:SDATE=20071299&amp;VAR:FREQ=Y&amp;VAR:RELITEM=RP&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annual_source_window.fat&amp;display_string=Audit&amp;DYN_ARGS=TRUE&amp;VAR:ID1=03938010&amp;VAR:RCODE=OTLO&amp;VAR:SDATE=20071299&amp;VAR:FREQ=Y&amp;VAR:RELITEM=RP&amp;VAR:CURRENCY=&amp;VAR:CURRSOURCE=EXSHARE&amp;V","AR:NATFREQ=ANNUAL&amp;VAR:RFIELD=FINALIZED&amp;VAR:DB_TYPE=&amp;VAR:UNITS=M&amp;window=popup&amp;width=450&amp;height=300&amp;START_MAXIMIZED=FALSE"}</definedName>
    <definedName name="_6____123Graph_BCHART_3" hidden="1">#REF!</definedName>
    <definedName name="_6__123Graph_ACHART_4" hidden="1">#REF!</definedName>
    <definedName name="_6__123Graph_BCHART_1" hidden="1">#REF!</definedName>
    <definedName name="_6__123Graph_BCHART_4" hidden="1">#REF!</definedName>
    <definedName name="_6__FDSAUDITLINK__" hidden="1">{"fdsup://directions/News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name="_601__FDSAUDITLINK__" hidden="1">{"fdsup://IBCentral/FAT Viewer?action=UPDATE&amp;creator=factset&amp;DOC_NAME=fat:reuters_annual_source_window.fat&amp;display_string=Audit&amp;DYN_ARGS=TRUE&amp;VAR:ID1=63900P10&amp;VAR:RCODE=OTLO&amp;VAR:SDATE=20061299&amp;VAR:FREQ=Y&amp;VAR:RELITEM=RP&amp;VAR:CURRENCY=&amp;VAR:CURRSOURCE=EXSHARE&amp;V","AR:NATFREQ=ANNUAL&amp;VAR:RFIELD=FINALIZED&amp;VAR:DB_TYPE=&amp;VAR:UNITS=M&amp;window=popup&amp;width=450&amp;height=300&amp;START_MAXIMIZED=FALSE"}</definedName>
    <definedName name="_605__FDSAUDITLINK__" hidden="1">{"fdsup://IBCentral/FAT Viewer?action=UPDATE&amp;creator=factset&amp;DOC_NAME=fat:reuters_annual_source_window.fat&amp;display_string=Audit&amp;DYN_ARGS=TRUE&amp;VAR:ID1=93317Q10&amp;VAR:RCODE=OTLO&amp;VAR:SDATE=20061299&amp;VAR:FREQ=Y&amp;VAR:RELITEM=RP&amp;VAR:CURRENCY=&amp;VAR:CURRSOURCE=EXSHARE&amp;V","AR:NATFREQ=ANNUAL&amp;VAR:RFIELD=FINALIZED&amp;VAR:DB_TYPE=&amp;VAR:UNITS=M&amp;window=popup&amp;width=450&amp;height=300&amp;START_MAXIMIZED=FALSE"}</definedName>
    <definedName name="_609__FDSAUDITLINK__" hidden="1">{"fdsup://IBCentral/FAT Viewer?action=UPDATE&amp;creator=factset&amp;DOC_NAME=fat:reuters_annual_source_window.fat&amp;display_string=Audit&amp;DYN_ARGS=TRUE&amp;VAR:ID1=70336T10&amp;VAR:RCODE=OTLO&amp;VAR:SDATE=20061299&amp;VAR:FREQ=Y&amp;VAR:RELITEM=RP&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annual_source_window.fat&amp;display_string=Audit&amp;DYN_ARGS=TRUE&amp;VAR:ID1=57620610&amp;VAR:RCODE=OTLO&amp;VAR:SDATE=20061299&amp;VAR:FREQ=Y&amp;VAR:RELITEM=RP&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annual_source_window.fat&amp;display_string=Audit&amp;DYN_ARGS=TRUE&amp;VAR:ID1=45928H10&amp;VAR:RCODE=OTLO&amp;VAR:SDATE=20061299&amp;VAR:FREQ=Y&amp;VAR:RELITEM=RP&amp;VAR:CURRENCY=&amp;VAR:CURRSOURCE=EXSHARE&amp;V","AR:NATFREQ=ANNUAL&amp;VAR:RFIELD=FINALIZED&amp;VAR:DB_TYPE=&amp;VAR:UNITS=M&amp;window=popup&amp;width=450&amp;height=300&amp;START_MAXIMIZED=FALSE"}</definedName>
    <definedName name="_62__FDSAUDITLINK__" hidden="1">{"fdsup://IBCentral/FAT Viewer?action=UPDATE&amp;creator=factset&amp;DOC_NAME=fat:reuters_annual_source_window.fat&amp;display_string=Audit&amp;DYN_ARGS=TRUE&amp;VAR:ID1=B0131S&amp;VAR:RCODE=OTLO&amp;VAR:SDATE=39447&amp;VAR:FREQ=Y&amp;VAR:RELITEM=RP&amp;VAR:CURRENCY=&amp;VAR:CURRSOURCE=EXSHARE&amp;VAR:NA","TFREQ=ANNUAL&amp;VAR:RFIELD=FINALIZED&amp;VAR:DB_TYPE=&amp;VAR:UNITS=M&amp;window=popup&amp;width=450&amp;height=300&amp;START_MAXIMIZED=FALSE"}</definedName>
    <definedName name="_623__FDSAUDITLINK__" hidden="1">{"fdsup://IBCentral/FAT Viewer?action=UPDATE&amp;creator=factset&amp;DOC_NAME=fat:reuters_annual_source_window.fat&amp;display_string=Audit&amp;DYN_ARGS=TRUE&amp;VAR:ID1=03938010&amp;VAR:RCODE=OTLO&amp;VAR:SDATE=20061299&amp;VAR:FREQ=Y&amp;VAR:RELITEM=RP&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annual_source_window.fat&amp;display_string=Audit&amp;DYN_ARGS=TRUE&amp;VAR:ID1=63900P10&amp;VAR:RCODE=OTLO&amp;VAR:SDATE=20051299&amp;VAR:FREQ=Y&amp;VAR:RELITEM=RP&amp;VAR:CURRENCY=&amp;VAR:CURRSOURCE=EXSHARE&amp;V","AR:NATFREQ=ANNUAL&amp;VAR:RFIELD=FINALIZED&amp;VAR:DB_TYPE=&amp;VAR:UNITS=M&amp;window=popup&amp;width=450&amp;height=300&amp;START_MAXIMIZED=FALSE"}</definedName>
    <definedName name="_630__FDSAUDITLINK__" hidden="1">{"fdsup://IBCentral/FAT Viewer?action=UPDATE&amp;creator=factset&amp;DOC_NAME=fat:reuters_annual_source_window.fat&amp;display_string=Audit&amp;DYN_ARGS=TRUE&amp;VAR:ID1=93317Q10&amp;VAR:RCODE=OTLO&amp;VAR:SDATE=20051299&amp;VAR:FREQ=Y&amp;VAR:RELITEM=RP&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annual_source_window.fat&amp;display_string=Audit&amp;DYN_ARGS=TRUE&amp;VAR:ID1=70336T10&amp;VAR:RCODE=OTLO&amp;VAR:SDATE=20051299&amp;VAR:FREQ=Y&amp;VAR:RELITEM=RP&amp;VAR:CURRENCY=&amp;VAR:CURRSOURCE=EXSHARE&amp;V","AR:NATFREQ=ANNUAL&amp;VAR:RFIELD=FINALIZED&amp;VAR:DB_TYPE=&amp;VAR:UNITS=M&amp;window=popup&amp;width=450&amp;height=300&amp;START_MAXIMIZED=FALSE"}</definedName>
    <definedName name="_638__FDSAUDITLINK__" hidden="1">{"fdsup://IBCentral/FAT Viewer?action=UPDATE&amp;creator=factset&amp;DOC_NAME=fat:reuters_annual_source_window.fat&amp;display_string=Audit&amp;DYN_ARGS=TRUE&amp;VAR:ID1=57620610&amp;VAR:RCODE=OTLO&amp;VAR:SDATE=20051299&amp;VAR:FREQ=Y&amp;VAR:RELITEM=RP&amp;VAR:CURRENCY=&amp;VAR:CURRSOURCE=EXSHARE&amp;V","AR:NATFREQ=ANNUAL&amp;VAR:RFIELD=FINALIZED&amp;VAR:DB_TYPE=&amp;VAR:UNITS=M&amp;window=popup&amp;width=450&amp;height=300&amp;START_MAXIMIZED=FALSE"}</definedName>
    <definedName name="_641__FDSAUDITLINK__" hidden="1">{"fdsup://IBCentral/FAT Viewer?action=UPDATE&amp;creator=factset&amp;DOC_NAME=fat:reuters_annual_source_window.fat&amp;display_string=Audit&amp;DYN_ARGS=TRUE&amp;VAR:ID1=47035520&amp;VAR:RCODE=OTLO&amp;VAR:SDATE=20051299&amp;VAR:FREQ=Y&amp;VAR:RELITEM=RP&amp;VAR:CURRENCY=&amp;VAR:CURRSOURCE=EXSHARE&amp;V","AR:NATFREQ=ANNUAL&amp;VAR:RFIELD=FINALIZED&amp;VAR:DB_TYPE=&amp;VAR:UNITS=M&amp;window=popup&amp;width=450&amp;height=300&amp;START_MAXIMIZED=FALSE"}</definedName>
    <definedName name="_645__FDSAUDITLINK__" hidden="1">{"fdsup://IBCentral/FAT Viewer?action=UPDATE&amp;creator=factset&amp;DOC_NAME=fat:reuters_annual_source_window.fat&amp;display_string=Audit&amp;DYN_ARGS=TRUE&amp;VAR:ID1=20854P10&amp;VAR:RCODE=OTLO&amp;VAR:SDATE=20051299&amp;VAR:FREQ=Y&amp;VAR:RELITEM=RP&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annual_source_window.fat&amp;display_string=Audit&amp;DYN_ARGS=TRUE&amp;VAR:ID1=03938010&amp;VAR:RCODE=OTLO&amp;VAR:SDATE=20051299&amp;VAR:FREQ=Y&amp;VAR:RELITEM=RP&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annual_source_window.fat&amp;display_string=Audit&amp;DYN_ARGS=TRUE&amp;VAR:ID1=63900P10&amp;VAR:RCODE=SCEX&amp;VAR:SDATE=20081299&amp;VAR:FREQ=Y&amp;VAR:RELITEM=RP&amp;VAR:CURRENCY=&amp;VAR:CURRSOURCE=EXSHARE&amp;V","AR:NATFREQ=ANNUAL&amp;VAR:RFIELD=FINALIZED&amp;VAR:DB_TYPE=&amp;VAR:UNITS=M&amp;window=popup&amp;width=450&amp;height=300&amp;START_MAXIMIZED=FALSE"}</definedName>
    <definedName name="_656__FDSAUDITLINK__" hidden="1">{"fdsup://IBCentral/FAT Viewer?action=UPDATE&amp;creator=factset&amp;DOC_NAME=fat:reuters_annual_source_window.fat&amp;display_string=Audit&amp;DYN_ARGS=TRUE&amp;VAR:ID1=93317Q10&amp;VAR:RCODE=SCEX&amp;VAR:SDATE=20081299&amp;VAR:FREQ=Y&amp;VAR:RELITEM=RP&amp;VAR:CURRENCY=&amp;VAR:CURRSOURCE=EXSHARE&amp;V","AR:NATFREQ=ANNUAL&amp;VAR:RFIELD=FINALIZED&amp;VAR:DB_TYPE=&amp;VAR:UNITS=M&amp;window=popup&amp;width=450&amp;height=300&amp;START_MAXIMIZED=FALSE"}</definedName>
    <definedName name="_66__FDSAUDITLINK__" hidden="1">{"fdsup://IBCentral/FAT Viewer?action=UPDATE&amp;creator=factset&amp;DOC_NAME=fat:reuters_annual_source_window.fat&amp;display_string=Audit&amp;DYN_ARGS=TRUE&amp;VAR:ID1=CLF&amp;VAR:RCODE=OTLO&amp;VAR:SDATE=39447&amp;VAR:FREQ=Y&amp;VAR:RELITEM=RP&amp;VAR:CURRENCY=&amp;VAR:CURRSOURCE=EXSHARE&amp;VAR:NATFR","EQ=ANNUAL&amp;VAR:RFIELD=FINALIZED&amp;VAR:DB_TYPE=&amp;VAR:UNITS=M&amp;window=popup&amp;width=450&amp;height=300&amp;START_MAXIMIZED=FALSE"}</definedName>
    <definedName name="_663__FDSAUDITLINK__" hidden="1">{"fdsup://IBCentral/FAT Viewer?action=UPDATE&amp;creator=factset&amp;DOC_NAME=fat:reuters_annual_source_window.fat&amp;display_string=Audit&amp;DYN_ARGS=TRUE&amp;VAR:ID1=63238120&amp;VAR:RCODE=SCEX&amp;VAR:SDATE=20081299&amp;VAR:FREQ=Y&amp;VAR:RELITEM=RP&amp;VAR:CURRENCY=&amp;VAR:CURRSOURCE=EXSHARE&amp;V","AR:NATFREQ=ANNUAL&amp;VAR:RFIELD=FINALIZED&amp;VAR:DB_TYPE=&amp;VAR:UNITS=M&amp;window=popup&amp;width=450&amp;height=300&amp;START_MAXIMIZED=FALSE"}</definedName>
    <definedName name="_667__FDSAUDITLINK__" hidden="1">{"fdsup://IBCentral/FAT Viewer?action=UPDATE&amp;creator=factset&amp;DOC_NAME=fat:reuters_annual_source_window.fat&amp;display_string=Audit&amp;DYN_ARGS=TRUE&amp;VAR:ID1=47035520&amp;VAR:RCODE=SCEX&amp;VAR:SDATE=20081299&amp;VAR:FREQ=Y&amp;VAR:RELITEM=RP&amp;VAR:CURRENCY=&amp;VAR:CURRSOURCE=EXSHARE&amp;V","AR:NATFREQ=ANNUAL&amp;VAR:RFIELD=FINALIZED&amp;VAR:DB_TYPE=&amp;VAR:UNITS=M&amp;window=popup&amp;width=450&amp;height=300&amp;START_MAXIMIZED=FALSE"}</definedName>
    <definedName name="_670__FDSAUDITLINK__" hidden="1">{"fdsup://IBCentral/FAT Viewer?action=UPDATE&amp;creator=factset&amp;DOC_NAME=fat:reuters_annual_source_window.fat&amp;display_string=Audit&amp;DYN_ARGS=TRUE&amp;VAR:ID1=20854P10&amp;VAR:RCODE=SCEX&amp;VAR:SDATE=20081299&amp;VAR:FREQ=Y&amp;VAR:RELITEM=RP&amp;VAR:CURRENCY=&amp;VAR:CURRSOURCE=EXSHARE&amp;V","AR:NATFREQ=ANNUAL&amp;VAR:RFIELD=FINALIZED&amp;VAR:DB_TYPE=&amp;VAR:UNITS=M&amp;window=popup&amp;width=450&amp;height=300&amp;START_MAXIMIZED=FALSE"}</definedName>
    <definedName name="_674__FDSAUDITLINK__" hidden="1">{"fdsup://IBCentral/FAT Viewer?action=UPDATE&amp;creator=factset&amp;DOC_NAME=fat:reuters_annual_source_window.fat&amp;display_string=Audit&amp;DYN_ARGS=TRUE&amp;VAR:ID1=03938010&amp;VAR:RCODE=SCEX&amp;VAR:SDATE=20081299&amp;VAR:FREQ=Y&amp;VAR:RELITEM=RP&amp;VAR:CURRENCY=&amp;VAR:CURRSOURCE=EXSHARE&amp;V","AR:NATFREQ=ANNUAL&amp;VAR:RFIELD=FINALIZED&amp;VAR:DB_TYPE=&amp;VAR:UNITS=M&amp;window=popup&amp;width=450&amp;height=300&amp;START_MAXIMIZED=FALSE"}</definedName>
    <definedName name="_678__FDSAUDITLINK__" hidden="1">{"fdsup://IBCentral/FAT Viewer?action=UPDATE&amp;creator=factset&amp;DOC_NAME=fat:reuters_annual_source_window.fat&amp;display_string=Audit&amp;DYN_ARGS=TRUE&amp;VAR:ID1=63900P10&amp;VAR:RCODE=SCEX&amp;VAR:SDATE=20081299&amp;VAR:FREQ=Y&amp;VAR:RELITEM=RP&amp;VAR:CURRENCY=&amp;VAR:CURRSOURCE=EXSHARE&amp;V","AR:NATFREQ=ANNUAL&amp;VAR:RFIELD=FINALIZED&amp;VAR:DB_TYPE=&amp;VAR:UNITS=M&amp;window=popup&amp;width=450&amp;height=300&amp;START_MAXIMIZED=FALSE"}</definedName>
    <definedName name="_681__FDSAUDITLINK__" hidden="1">{"fdsup://IBCentral/FAT Viewer?action=UPDATE&amp;creator=factset&amp;DOC_NAME=fat:reuters_annual_source_window.fat&amp;display_string=Audit&amp;DYN_ARGS=TRUE&amp;VAR:ID1=01877R10&amp;VAR:RCODE=SCEX&amp;VAR:SDATE=20081299&amp;VAR:FREQ=Y&amp;VAR:RELITEM=RP&amp;VAR:CURRENCY=&amp;VAR:CURRSOURCE=EXSHARE&amp;V","AR:NATFREQ=ANNUAL&amp;VAR:RFIELD=FINALIZED&amp;VAR:DB_TYPE=&amp;VAR:UNITS=M&amp;window=popup&amp;width=450&amp;height=300&amp;START_MAXIMIZED=FALSE"}</definedName>
    <definedName name="_685__FDSAUDITLINK__" hidden="1">{"fdsup://IBCentral/FAT Viewer?action=UPDATE&amp;creator=factset&amp;DOC_NAME=fat:reuters_annual_source_window.fat&amp;display_string=Audit&amp;DYN_ARGS=TRUE&amp;VAR:ID1=70454910&amp;VAR:RCODE=SCEX&amp;VAR:SDATE=20081299&amp;VAR:FREQ=Y&amp;VAR:RELITEM=RP&amp;VAR:CURRENCY=&amp;VAR:CURRSOURCE=EXSHARE&amp;V","AR:NATFREQ=ANNUAL&amp;VAR:RFIELD=FINALIZED&amp;VAR:DB_TYPE=&amp;VAR:UNITS=M&amp;window=popup&amp;width=450&amp;height=300&amp;START_MAXIMIZED=FALSE"}</definedName>
    <definedName name="_689__FDSAUDITLINK__" hidden="1">{"fdsup://IBCentral/FAT Viewer?action=UPDATE&amp;creator=factset&amp;DOC_NAME=fat:reuters_annual_source_window.fat&amp;display_string=Audit&amp;DYN_ARGS=TRUE&amp;VAR:ID1=63238120&amp;VAR:RCODE=SCEX&amp;VAR:SDATE=20081299&amp;VAR:FREQ=Y&amp;VAR:RELITEM=RP&amp;VAR:CURRENCY=&amp;VAR:CURRSOURCE=EXSHARE&amp;V","AR:NATFREQ=ANNUAL&amp;VAR:RFIELD=FINALIZED&amp;VAR:DB_TYPE=&amp;VAR:UNITS=M&amp;window=popup&amp;width=450&amp;height=300&amp;START_MAXIMIZED=FALSE"}</definedName>
    <definedName name="_692__FDSAUDITLINK__" hidden="1">{"fdsup://IBCentral/FAT Viewer?action=UPDATE&amp;creator=factset&amp;DOC_NAME=fat:reuters_annual_source_window.fat&amp;display_string=Audit&amp;DYN_ARGS=TRUE&amp;VAR:ID1=47035520&amp;VAR:RCODE=SCEX&amp;VAR:SDATE=20081299&amp;VAR:FREQ=Y&amp;VAR:RELITEM=RP&amp;VAR:CURRENCY=&amp;VAR:CURRSOURCE=EXSHARE&amp;V","AR:NATFREQ=ANNUAL&amp;VAR:RFIELD=FINALIZED&amp;VAR:DB_TYPE=&amp;VAR:UNITS=M&amp;window=popup&amp;width=450&amp;height=300&amp;START_MAXIMIZED=FALSE"}</definedName>
    <definedName name="_696__FDSAUDITLINK__" hidden="1">{"fdsup://IBCentral/FAT Viewer?action=UPDATE&amp;creator=factset&amp;DOC_NAME=fat:reuters_annual_source_window.fat&amp;display_string=Audit&amp;DYN_ARGS=TRUE&amp;VAR:ID1=20854P10&amp;VAR:RCODE=SCEX&amp;VAR:SDATE=20081299&amp;VAR:FREQ=Y&amp;VAR:RELITEM=RP&amp;VAR:CURRENCY=&amp;VAR:CURRSOURCE=EXSHARE&amp;V","AR:NATFREQ=ANNUAL&amp;VAR:RFIELD=FINALIZED&amp;VAR:DB_TYPE=&amp;VAR:UNITS=M&amp;window=popup&amp;width=450&amp;height=300&amp;START_MAXIMIZED=FALSE"}</definedName>
    <definedName name="_7____123Graph_BCHART_4" hidden="1">#REF!</definedName>
    <definedName name="_7__123Graph_ACHART_5" hidden="1">#REF!</definedName>
    <definedName name="_7__123Graph_BCHART_3" hidden="1">#REF!</definedName>
    <definedName name="_7__123Graph_CCHART_2" hidden="1">#REF!</definedName>
    <definedName name="_7__FDSAUDITLINK__" hidden="1">{"fdsup://directions/News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name="_701__FDSAUDITLINK__" hidden="1">{"fdsup://IBCentral/FAT Viewer?action=UPDATE&amp;creator=factset&amp;DOC_NAME=fat:reuters_annual_source_window.fat&amp;display_string=Audit&amp;DYN_ARGS=TRUE&amp;VAR:ID1=03938010&amp;VAR:RCODE=SCEX&amp;VAR:SDATE=20081299&amp;VAR:FREQ=Y&amp;VAR:RELITEM=RP&amp;VAR:CURRENCY=&amp;VAR:CURRSOURCE=EXSHARE&amp;V","AR:NATFREQ=ANNUAL&amp;VAR:RFIELD=FINALIZED&amp;VAR:DB_TYPE=&amp;VAR:UNITS=M&amp;window=popup&amp;width=450&amp;height=300&amp;START_MAXIMIZED=FALSE"}</definedName>
    <definedName name="_705__FDSAUDITLINK__" hidden="1">{"fdsup://IBCentral/FAT Viewer?action=UPDATE&amp;creator=factset&amp;DOC_NAME=fat:reuters_annual_source_window.fat&amp;display_string=Audit&amp;DYN_ARGS=TRUE&amp;VAR:ID1=63900P10&amp;VAR:RCODE=SCEX&amp;VAR:SDATE=20071299&amp;VAR:FREQ=Y&amp;VAR:RELITEM=RP&amp;VAR:CURRENCY=&amp;VAR:CURRSOURCE=EXSHARE&amp;V","AR:NATFREQ=ANNUAL&amp;VAR:RFIELD=FINALIZED&amp;VAR:DB_TYPE=&amp;VAR:UNITS=M&amp;window=popup&amp;width=450&amp;height=300&amp;START_MAXIMIZED=FALSE"}</definedName>
    <definedName name="_709__FDSAUDITLINK__" hidden="1">{"fdsup://IBCentral/FAT Viewer?action=UPDATE&amp;creator=factset&amp;DOC_NAME=fat:reuters_annual_source_window.fat&amp;display_string=Audit&amp;DYN_ARGS=TRUE&amp;VAR:ID1=93317Q10&amp;VAR:RCODE=SCEX&amp;VAR:SDATE=20071299&amp;VAR:FREQ=Y&amp;VAR:RELITEM=RP&amp;VAR:CURRENCY=&amp;VAR:CURRSOURCE=EXSHARE&amp;V","AR:NATFREQ=ANNUAL&amp;VAR:RFIELD=FINALIZED&amp;VAR:DB_TYPE=&amp;VAR:UNITS=M&amp;window=popup&amp;width=450&amp;height=300&amp;START_MAXIMIZED=FALSE"}</definedName>
    <definedName name="_712__FDSAUDITLINK__" hidden="1">{"fdsup://IBCentral/FAT Viewer?action=UPDATE&amp;creator=factset&amp;DOC_NAME=fat:reuters_annual_source_window.fat&amp;display_string=Audit&amp;DYN_ARGS=TRUE&amp;VAR:ID1=70336T10&amp;VAR:RCODE=SCEX&amp;VAR:SDATE=20071299&amp;VAR:FREQ=Y&amp;VAR:RELITEM=RP&amp;VAR:CURRENCY=&amp;VAR:CURRSOURCE=EXSHARE&amp;V","AR:NATFREQ=ANNUAL&amp;VAR:RFIELD=FINALIZED&amp;VAR:DB_TYPE=&amp;VAR:UNITS=M&amp;window=popup&amp;width=450&amp;height=300&amp;START_MAXIMIZED=FALSE"}</definedName>
    <definedName name="_716__FDSAUDITLINK__" hidden="1">{"fdsup://IBCentral/FAT Viewer?action=UPDATE&amp;creator=factset&amp;DOC_NAME=fat:reuters_annual_source_window.fat&amp;display_string=Audit&amp;DYN_ARGS=TRUE&amp;VAR:ID1=57620610&amp;VAR:RCODE=SCEX&amp;VAR:SDATE=20071299&amp;VAR:FREQ=Y&amp;VAR:RELITEM=RP&amp;VAR:CURRENCY=&amp;VAR:CURRSOURCE=EXSHARE&amp;V","AR:NATFREQ=ANNUAL&amp;VAR:RFIELD=FINALIZED&amp;VAR:DB_TYPE=&amp;VAR:UNITS=M&amp;window=popup&amp;width=450&amp;height=300&amp;START_MAXIMIZED=FALSE"}</definedName>
    <definedName name="_72__FDSAUDITLINK__" hidden="1">{"fdsup://IBCentral/FAT Viewer?action=UPDATE&amp;creator=factset&amp;DOC_NAME=fat:reuters_annual_source_window.fat&amp;display_string=Audit&amp;DYN_ARGS=TRUE&amp;VAR:ID1=WLT&amp;VAR:RCODE=OTLO&amp;VAR:SDATE=39082&amp;VAR:FREQ=Y&amp;VAR:RELITEM=RP&amp;VAR:CURRENCY=&amp;VAR:CURRSOURCE=EXSHARE&amp;VAR:NATFR","EQ=ANNUAL&amp;VAR:RFIELD=FINALIZED&amp;VAR:DB_TYPE=&amp;VAR:UNITS=M&amp;window=popup&amp;width=450&amp;height=300&amp;START_MAXIMIZED=FALSE"}</definedName>
    <definedName name="_723__FDSAUDITLINK__" hidden="1">{"fdsup://IBCentral/FAT Viewer?action=UPDATE&amp;creator=factset&amp;DOC_NAME=fat:reuters_annual_source_window.fat&amp;display_string=Audit&amp;DYN_ARGS=TRUE&amp;VAR:ID1=20854P10&amp;VAR:RCODE=SCEX&amp;VAR:SDATE=20071299&amp;VAR:FREQ=Y&amp;VAR:RELITEM=RP&amp;VAR:CURRENCY=&amp;VAR:CURRSOURCE=EXSHARE&amp;V","AR:NATFREQ=ANNUAL&amp;VAR:RFIELD=FINALIZED&amp;VAR:DB_TYPE=&amp;VAR:UNITS=M&amp;window=popup&amp;width=450&amp;height=300&amp;START_MAXIMIZED=FALSE"}</definedName>
    <definedName name="_727__FDSAUDITLINK__" hidden="1">{"fdsup://IBCentral/FAT Viewer?action=UPDATE&amp;creator=factset&amp;DOC_NAME=fat:reuters_annual_source_window.fat&amp;display_string=Audit&amp;DYN_ARGS=TRUE&amp;VAR:ID1=03938010&amp;VAR:RCODE=SCEX&amp;VAR:SDATE=20071299&amp;VAR:FREQ=Y&amp;VAR:RELITEM=RP&amp;VAR:CURRENCY=&amp;VAR:CURRSOURCE=EXSHARE&amp;V","AR:NATFREQ=ANNUAL&amp;VAR:RFIELD=FINALIZED&amp;VAR:DB_TYPE=&amp;VAR:UNITS=M&amp;window=popup&amp;width=450&amp;height=300&amp;START_MAXIMIZED=FALSE"}</definedName>
    <definedName name="_730__FDSAUDITLINK__" hidden="1">{"fdsup://IBCentral/FAT Viewer?action=UPDATE&amp;creator=factset&amp;DOC_NAME=fat:reuters_annual_source_window.fat&amp;display_string=Audit&amp;DYN_ARGS=TRUE&amp;VAR:ID1=63900P10&amp;VAR:RCODE=SCEX&amp;VAR:SDATE=20061299&amp;VAR:FREQ=Y&amp;VAR:RELITEM=RP&amp;VAR:CURRENCY=&amp;VAR:CURRSOURCE=EXSHARE&amp;V","AR:NATFREQ=ANNUAL&amp;VAR:RFIELD=FINALIZED&amp;VAR:DB_TYPE=&amp;VAR:UNITS=M&amp;window=popup&amp;width=450&amp;height=300&amp;START_MAXIMIZED=FALSE"}</definedName>
    <definedName name="_734__FDSAUDITLINK__" hidden="1">{"fdsup://IBCentral/FAT Viewer?action=UPDATE&amp;creator=factset&amp;DOC_NAME=fat:reuters_annual_source_window.fat&amp;display_string=Audit&amp;DYN_ARGS=TRUE&amp;VAR:ID1=93317Q10&amp;VAR:RCODE=SCEX&amp;VAR:SDATE=20061299&amp;VAR:FREQ=Y&amp;VAR:RELITEM=RP&amp;VAR:CURRENCY=&amp;VAR:CURRSOURCE=EXSHARE&amp;V","AR:NATFREQ=ANNUAL&amp;VAR:RFIELD=FINALIZED&amp;VAR:DB_TYPE=&amp;VAR:UNITS=M&amp;window=popup&amp;width=450&amp;height=300&amp;START_MAXIMIZED=FALSE"}</definedName>
    <definedName name="_738__FDSAUDITLINK__" hidden="1">{"fdsup://IBCentral/FAT Viewer?action=UPDATE&amp;creator=factset&amp;DOC_NAME=fat:reuters_annual_source_window.fat&amp;display_string=Audit&amp;DYN_ARGS=TRUE&amp;VAR:ID1=70336T10&amp;VAR:RCODE=SCEX&amp;VAR:SDATE=20061299&amp;VAR:FREQ=Y&amp;VAR:RELITEM=RP&amp;VAR:CURRENCY=&amp;VAR:CURRSOURCE=EXSHARE&amp;V","AR:NATFREQ=ANNUAL&amp;VAR:RFIELD=FINALIZED&amp;VAR:DB_TYPE=&amp;VAR:UNITS=M&amp;window=popup&amp;width=450&amp;height=300&amp;START_MAXIMIZED=FALSE"}</definedName>
    <definedName name="_741__FDSAUDITLINK__" hidden="1">{"fdsup://IBCentral/FAT Viewer?action=UPDATE&amp;creator=factset&amp;DOC_NAME=fat:reuters_annual_source_window.fat&amp;display_string=Audit&amp;DYN_ARGS=TRUE&amp;VAR:ID1=63238120&amp;VAR:RCODE=SCEX&amp;VAR:SDATE=20061299&amp;VAR:FREQ=Y&amp;VAR:RELITEM=RP&amp;VAR:CURRENCY=&amp;VAR:CURRSOURCE=EXSHARE&amp;V","AR:NATFREQ=ANNUAL&amp;VAR:RFIELD=FINALIZED&amp;VAR:DB_TYPE=&amp;VAR:UNITS=M&amp;window=popup&amp;width=450&amp;height=300&amp;START_MAXIMIZED=FALSE"}</definedName>
    <definedName name="_745__FDSAUDITLINK__" hidden="1">{"fdsup://IBCentral/FAT Viewer?action=UPDATE&amp;creator=factset&amp;DOC_NAME=fat:reuters_annual_source_window.fat&amp;display_string=Audit&amp;DYN_ARGS=TRUE&amp;VAR:ID1=47035520&amp;VAR:RCODE=SCEX&amp;VAR:SDATE=20061299&amp;VAR:FREQ=Y&amp;VAR:RELITEM=RP&amp;VAR:CURRENCY=&amp;VAR:CURRSOURCE=EXSHARE&amp;V","AR:NATFREQ=ANNUAL&amp;VAR:RFIELD=FINALIZED&amp;VAR:DB_TYPE=&amp;VAR:UNITS=M&amp;window=popup&amp;width=450&amp;height=300&amp;START_MAXIMIZED=FALSE"}</definedName>
    <definedName name="_749__FDSAUDITLINK__" hidden="1">{"fdsup://IBCentral/FAT Viewer?action=UPDATE&amp;creator=factset&amp;DOC_NAME=fat:reuters_annual_source_window.fat&amp;display_string=Audit&amp;DYN_ARGS=TRUE&amp;VAR:ID1=20854P10&amp;VAR:RCODE=SCEX&amp;VAR:SDATE=20061299&amp;VAR:FREQ=Y&amp;VAR:RELITEM=RP&amp;VAR:CURRENCY=&amp;VAR:CURRSOURCE=EXSHARE&amp;V","AR:NATFREQ=ANNUAL&amp;VAR:RFIELD=FINALIZED&amp;VAR:DB_TYPE=&amp;VAR:UNITS=M&amp;window=popup&amp;width=450&amp;height=300&amp;START_MAXIMIZED=FALSE"}</definedName>
    <definedName name="_752__FDSAUDITLINK__" hidden="1">{"fdsup://IBCentral/FAT Viewer?action=UPDATE&amp;creator=factset&amp;DOC_NAME=fat:reuters_annual_source_window.fat&amp;display_string=Audit&amp;DYN_ARGS=TRUE&amp;VAR:ID1=03938010&amp;VAR:RCODE=SCEX&amp;VAR:SDATE=20061299&amp;VAR:FREQ=Y&amp;VAR:RELITEM=RP&amp;VAR:CURRENCY=&amp;VAR:CURRSOURCE=EXSHARE&amp;V","AR:NATFREQ=ANNUAL&amp;VAR:RFIELD=FINALIZED&amp;VAR:DB_TYPE=&amp;VAR:UNITS=M&amp;window=popup&amp;width=450&amp;height=300&amp;START_MAXIMIZED=FALSE"}</definedName>
    <definedName name="_756__FDSAUDITLINK__" hidden="1">{"fdsup://IBCentral/FAT Viewer?action=UPDATE&amp;creator=factset&amp;DOC_NAME=fat:reuters_annual_source_window.fat&amp;display_string=Audit&amp;DYN_ARGS=TRUE&amp;VAR:ID1=63900P10&amp;VAR:RCODE=SCEX&amp;VAR:SDATE=20051299&amp;VAR:FREQ=Y&amp;VAR:RELITEM=RP&amp;VAR:CURRENCY=&amp;VAR:CURRSOURCE=EXSHARE&amp;V","AR:NATFREQ=ANNUAL&amp;VAR:RFIELD=FINALIZED&amp;VAR:DB_TYPE=&amp;VAR:UNITS=M&amp;window=popup&amp;width=450&amp;height=300&amp;START_MAXIMIZED=FALSE"}</definedName>
    <definedName name="_76__FDSAUDITLINK__" hidden="1">{"fdsup://IBCentral/FAT Viewer?action=UPDATE&amp;creator=factset&amp;DOC_NAME=fat:reuters_annual_source_window.fat&amp;display_string=Audit&amp;DYN_ARGS=TRUE&amp;VAR:ID1=MEE&amp;VAR:RCODE=OTLO&amp;VAR:SDATE=39082&amp;VAR:FREQ=Y&amp;VAR:RELITEM=RP&amp;VAR:CURRENCY=&amp;VAR:CURRSOURCE=EXSHARE&amp;VAR:NATFR","EQ=ANNUAL&amp;VAR:RFIELD=FINALIZED&amp;VAR:DB_TYPE=&amp;VAR:UNITS=M&amp;window=popup&amp;width=450&amp;height=300&amp;START_MAXIMIZED=FALSE"}</definedName>
    <definedName name="_763__FDSAUDITLINK__" hidden="1">{"fdsup://IBCentral/FAT Viewer?action=UPDATE&amp;creator=factset&amp;DOC_NAME=fat:reuters_annual_source_window.fat&amp;display_string=Audit&amp;DYN_ARGS=TRUE&amp;VAR:ID1=70454910&amp;VAR:RCODE=SCEX&amp;VAR:SDATE=20051299&amp;VAR:FREQ=Y&amp;VAR:RELITEM=RP&amp;VAR:CURRENCY=&amp;VAR:CURRSOURCE=EXSHARE&amp;V","AR:NATFREQ=ANNUAL&amp;VAR:RFIELD=FINALIZED&amp;VAR:DB_TYPE=&amp;VAR:UNITS=M&amp;window=popup&amp;width=450&amp;height=300&amp;START_MAXIMIZED=FALSE"}</definedName>
    <definedName name="_767__FDSAUDITLINK__" hidden="1">{"fdsup://IBCentral/FAT Viewer?action=UPDATE&amp;creator=factset&amp;DOC_NAME=fat:reuters_annual_source_window.fat&amp;display_string=Audit&amp;DYN_ARGS=TRUE&amp;VAR:ID1=63238120&amp;VAR:RCODE=SCEX&amp;VAR:SDATE=20051299&amp;VAR:FREQ=Y&amp;VAR:RELITEM=RP&amp;VAR:CURRENCY=&amp;VAR:CURRSOURCE=EXSHARE&amp;V","AR:NATFREQ=ANNUAL&amp;VAR:RFIELD=FINALIZED&amp;VAR:DB_TYPE=&amp;VAR:UNITS=M&amp;window=popup&amp;width=450&amp;height=300&amp;START_MAXIMIZED=FALSE"}</definedName>
    <definedName name="_770__FDSAUDITLINK__" hidden="1">{"fdsup://IBCentral/FAT Viewer?action=UPDATE&amp;creator=factset&amp;DOC_NAME=fat:reuters_annual_source_window.fat&amp;display_string=Audit&amp;DYN_ARGS=TRUE&amp;VAR:ID1=47035520&amp;VAR:RCODE=SCEX&amp;VAR:SDATE=20051299&amp;VAR:FREQ=Y&amp;VAR:RELITEM=RP&amp;VAR:CURRENCY=&amp;VAR:CURRSOURCE=EXSHARE&amp;V","AR:NATFREQ=ANNUAL&amp;VAR:RFIELD=FINALIZED&amp;VAR:DB_TYPE=&amp;VAR:UNITS=M&amp;window=popup&amp;width=450&amp;height=300&amp;START_MAXIMIZED=FALSE"}</definedName>
    <definedName name="_774__FDSAUDITLINK__" hidden="1">{"fdsup://IBCentral/FAT Viewer?action=UPDATE&amp;creator=factset&amp;DOC_NAME=fat:reuters_annual_source_window.fat&amp;display_string=Audit&amp;DYN_ARGS=TRUE&amp;VAR:ID1=20854P10&amp;VAR:RCODE=SCEX&amp;VAR:SDATE=20051299&amp;VAR:FREQ=Y&amp;VAR:RELITEM=RP&amp;VAR:CURRENCY=&amp;VAR:CURRSOURCE=EXSHARE&amp;V","AR:NATFREQ=ANNUAL&amp;VAR:RFIELD=FINALIZED&amp;VAR:DB_TYPE=&amp;VAR:UNITS=M&amp;window=popup&amp;width=450&amp;height=300&amp;START_MAXIMIZED=FALSE"}</definedName>
    <definedName name="_778__FDSAUDITLINK__" hidden="1">{"fdsup://IBCentral/FAT Viewer?action=UPDATE&amp;creator=factset&amp;DOC_NAME=fat:reuters_annual_source_window.fat&amp;display_string=Audit&amp;DYN_ARGS=TRUE&amp;VAR:ID1=03938010&amp;VAR:RCODE=SCEX&amp;VAR:SDATE=20051299&amp;VAR:FREQ=Y&amp;VAR:RELITEM=RP&amp;VAR:CURRENCY=&amp;VAR:CURRSOURCE=EXSHARE&amp;V","AR:NATFREQ=ANNUAL&amp;VAR:RFIELD=FINALIZED&amp;VAR:DB_TYPE=&amp;VAR:UNITS=M&amp;window=popup&amp;width=450&amp;height=300&amp;START_MAXIMIZED=FALSE"}</definedName>
    <definedName name="_781__FDSAUDITLINK__" hidden="1">{"fdsup://IBCentral/FAT Viewer?action=UPDATE&amp;creator=factset&amp;DOC_NAME=fat:reuters_annual_source_window.fat&amp;display_string=Audit&amp;DYN_ARGS=TRUE&amp;VAR:ID1=02076X10&amp;VAR:RCODE=OTLO&amp;VAR:SDATE=20081299&amp;VAR:FREQ=Y&amp;VAR:RELITEM=RP&amp;VAR:CURRENCY=&amp;VAR:CURRSOURCE=EXSHARE&amp;V","AR:NATFREQ=ANNUAL&amp;VAR:RFIELD=FINALIZED&amp;VAR:DB_TYPE=&amp;VAR:UNITS=M&amp;window=popup&amp;width=450&amp;height=300&amp;START_MAXIMIZED=FALSE"}</definedName>
    <definedName name="_785__FDSAUDITLINK__" hidden="1">{"fdsup://IBCentral/FAT Viewer?action=UPDATE&amp;creator=factset&amp;DOC_NAME=fat:reuters_annual_source_window.fat&amp;display_string=Audit&amp;DYN_ARGS=TRUE&amp;VAR:ID1=02076X10&amp;VAR:RCODE=SCEX&amp;VAR:SDATE=20081299&amp;VAR:FREQ=Y&amp;VAR:RELITEM=RP&amp;VAR:CURRENCY=&amp;VAR:CURRSOURCE=EXSHARE&amp;V","AR:NATFREQ=ANNUAL&amp;VAR:RFIELD=FINALIZED&amp;VAR:DB_TYPE=&amp;VAR:UNITS=M&amp;window=popup&amp;width=450&amp;height=300&amp;START_MAXIMIZED=FALSE"}</definedName>
    <definedName name="_789__FDSAUDITLINK__" hidden="1">{"fdsup://IBCentral/FAT Viewer?action=UPDATE&amp;creator=factset&amp;DOC_NAME=fat:reuters_annual_source_window.fat&amp;display_string=Audit&amp;DYN_ARGS=TRUE&amp;VAR:ID1=02076X10&amp;VAR:RCODE=OTLO&amp;VAR:SDATE=20061299&amp;VAR:FREQ=Y&amp;VAR:RELITEM=RP&amp;VAR:CURRENCY=&amp;VAR:CURRSOURCE=EXSHARE&amp;V","AR:NATFREQ=ANNUAL&amp;VAR:RFIELD=FINALIZED&amp;VAR:DB_TYPE=&amp;VAR:UNITS=M&amp;window=popup&amp;width=450&amp;height=300&amp;START_MAXIMIZED=FALSE"}</definedName>
    <definedName name="_792__FDSAUDITLINK__" hidden="1">{"fdsup://IBCentral/FAT Viewer?action=UPDATE&amp;creator=factset&amp;DOC_NAME=fat:reuters_annual_source_window.fat&amp;display_string=Audit&amp;DYN_ARGS=TRUE&amp;VAR:ID1=02076X10&amp;VAR:RCODE=OTLO&amp;VAR:SDATE=20051299&amp;VAR:FREQ=Y&amp;VAR:RELITEM=RP&amp;VAR:CURRENCY=&amp;VAR:CURRSOURCE=EXSHARE&amp;V","AR:NATFREQ=ANNUAL&amp;VAR:RFIELD=FINALIZED&amp;VAR:DB_TYPE=&amp;VAR:UNITS=M&amp;window=popup&amp;width=450&amp;height=300&amp;START_MAXIMIZED=FALSE"}</definedName>
    <definedName name="_8____123Graph_CCHART_2" hidden="1">#REF!</definedName>
    <definedName name="_8__123Graph_ACHART_6" hidden="1">#REF!</definedName>
    <definedName name="_8__123Graph_BCHART_4" hidden="1">#REF!</definedName>
    <definedName name="_8__123Graph_LBL_ACHART_3" hidden="1">#REF!</definedName>
    <definedName name="_8__FDSAUDITLINK__" hidden="1">{"fdsup://directions/News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name="_83__FDSAUDITLINK__" hidden="1">{"fdsup://IBCentral/FAT Viewer?action=UPDATE&amp;creator=factset&amp;DOC_NAME=fat:reuters_annual_source_window.fat&amp;display_string=Audit&amp;DYN_ARGS=TRUE&amp;VAR:ID1=CLF&amp;VAR:RCODE=OTLO&amp;VAR:SDATE=39082&amp;VAR:FREQ=Y&amp;VAR:RELITEM=RP&amp;VAR:CURRENCY=&amp;VAR:CURRSOURCE=EXSHARE&amp;VAR:NATFR","EQ=ANNUAL&amp;VAR:RFIELD=FINALIZED&amp;VAR:DB_TYPE=&amp;VAR:UNITS=M&amp;window=popup&amp;width=450&amp;height=300&amp;START_MAXIMIZED=FALSE"}</definedName>
    <definedName name="_87__FDSAUDITLINK__" hidden="1">{"fdsup://IBCentral/FAT Viewer?action=UPDATE&amp;creator=factset&amp;DOC_NAME=fat:reuters_annual_source_window.fat&amp;display_string=Audit&amp;DYN_ARGS=TRUE&amp;VAR:ID1=NRP&amp;VAR:RCODE=SCEX&amp;VAR:SDATE=40178&amp;VAR:FREQ=Y&amp;VAR:RELITEM=RP&amp;VAR:CURRENCY=&amp;VAR:CURRSOURCE=EXSHARE&amp;VAR:NATFR","EQ=ANNUAL&amp;VAR:RFIELD=FINALIZED&amp;VAR:DB_TYPE=&amp;VAR:UNITS=M&amp;window=popup&amp;width=450&amp;height=300&amp;START_MAXIMIZED=FALSE"}</definedName>
    <definedName name="_9____123Graph_LBL_ACHART_3" hidden="1">#REF!</definedName>
    <definedName name="_9__123Graph_ACHART_8" hidden="1">#REF!</definedName>
    <definedName name="_9__123Graph_BCHART_8" hidden="1">#REF!</definedName>
    <definedName name="_9__123Graph_LBL_ACHART_4" hidden="1">#REF!</definedName>
    <definedName name="_9__FDSAUDITLINK__" hidden="1">{"fdsup://directions/News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name="_93__FDSAUDITLINK__" hidden="1">{"fdsup://IBCentral/FAT Viewer?action=UPDATE&amp;creator=factset&amp;DOC_NAME=fat:reuters_annual_source_window.fat&amp;display_string=Audit&amp;DYN_ARGS=TRUE&amp;VAR:ID1=MEE&amp;VAR:RCODE=SCEX&amp;VAR:SDATE=40178&amp;VAR:FREQ=Y&amp;VAR:RELITEM=RP&amp;VAR:CURRENCY=&amp;VAR:CURRSOURCE=EXSHARE&amp;VAR:NATFR","EQ=ANNUAL&amp;VAR:RFIELD=FINALIZED&amp;VAR:DB_TYPE=&amp;VAR:UNITS=M&amp;window=popup&amp;width=450&amp;height=300&amp;START_MAXIMIZED=FALSE"}</definedName>
    <definedName name="_97__FDSAUDITLINK__" hidden="1">{"fdsup://IBCentral/FAT Viewer?action=UPDATE&amp;creator=factset&amp;DOC_NAME=fat:reuters_annual_source_window.fat&amp;display_string=Audit&amp;DYN_ARGS=TRUE&amp;VAR:ID1=232758&amp;VAR:RCODE=SCEX&amp;VAR:SDATE=40178&amp;VAR:FREQ=Y&amp;VAR:RELITEM=RP&amp;VAR:CURRENCY=&amp;VAR:CURRSOURCE=EXSHARE&amp;VAR:NA","TFREQ=ANNUAL&amp;VAR:RFIELD=FINALIZED&amp;VAR:DB_TYPE=&amp;VAR:UNITS=M&amp;window=popup&amp;width=450&amp;height=300&amp;START_MAXIMIZED=FALSE"}</definedName>
    <definedName name="_a1" hidden="1">{"Month End Performance",#N/A,FALSE,"Report";"Site Talk Times",#N/A,FALSE,"Report"}</definedName>
    <definedName name="_aaa1" hidden="1">{#N/A,#N/A,FALSE,"REPORT"}</definedName>
    <definedName name="_abc" hidden="1">#REF!</definedName>
    <definedName name="_ACC0320">#REF!</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MO_ContentDefinition_395006506.1" hidden="1">"'Files\SAS\Shared Files\BIClientStyles\AMODefault.css"" range=""Summary_Tables_11"" auto=""False"" rdc=""False"" mig=""False"" xTime=""00:03:09.0072576"" rTime=""00:00:00.5625216"" bgnew=""False"" nFmt=""False"" grphSet=""False"" imgY=""0"" imgX=""0""&gt;'"</definedName>
    <definedName name="_AMO_ContentDefinition_458092917" hidden="1">"'Partitions:13'"</definedName>
    <definedName name="_AMO_ContentDefinition_458092917.0" hidden="1">"'&lt;ContentDefinition name=""Top_Payors_by_State"" rsid=""458092917"" type=""StoredProcess"" format=""ReportXml"" imgfmt=""ActiveX"" created=""02/06/2014 19:06:58"" modifed=""02/06/2014 19:06:58"" user=""Pete Stark"" apply=""False"" css=""C:\Program File'"</definedName>
    <definedName name="_AMO_ContentDefinition_458092917.1" hidden="1">"'s (x86)\SASHome\x86\SASAddinforMicrosoftOffice\6.1\Styles\AMODefault.css"" range=""Top_Payors_by_State"" auto=""False"" xTime=""00:00:27.4325691"" rTime=""00:00:01.9041089"" bgnew=""False"" nFmt=""False"" grphSet=""True"" imgY=""0"" imgX=""0"" redir'"</definedName>
    <definedName name="_AMO_ContentDefinition_458092917.10" hidden="1">"'&amp;#xA;  &amp;lt;Path&amp;gt;/PPA/Reports/Stored Process/Top_Payors_by_State&amp;lt;/Path&amp;gt;&amp;#xD;&amp;#xA;&amp;lt;/DNA&amp;gt;"" /&gt;_x000D_&lt;param n=""ServerName"" v=""SASAppOA"" /&gt;_x000D_&lt;param n=""ClassName"" v=""SAS.OfficeAddin.StoredProcess"" /&gt;_x000D_&lt;param n=""XlNative"" v=""Fals'"</definedName>
    <definedName name="_AMO_ContentDefinition_458092917.11" hidden="1">"'e"" /&gt;_x000D_&lt;param n=""UnselectedIds"" v="""" /&gt;_x000D_&lt;param n=""_ROM_Version_"" v=""1.3"" /&gt;_x000D_&lt;param n=""_ROM_Application_"" v=""ODS"" /&gt;_x000D_&lt;param n=""_ROM_AppVersion_"" v=""9.4"" /&gt;_x000D_&lt;param n=""maxReportCols"" v=""8"" /&gt;_x000D_&lt;fids n=""main.srx"" v'"</definedName>
    <definedName name="_AMO_ContentDefinition_458092917.12" hidden="1">"'=""0"" /&gt;_x000D_&lt;ExcelXMLOptions AdjColWidths=""True"" RowOpt=""InsertEntire"" ColOpt=""InsertCells"" /&gt;_x000D_&lt;/ContentDefinition&gt;'"</definedName>
    <definedName name="_AMO_ContentDefinition_458092917.2" hidden="1">"'ect=""False""&gt;_x000D_&lt;files&gt;C:\Users\Pete\Documents\My SAS Files\Add-In for Microsoft Office\_SOA_A5YSTEBQ.B80005IJ_428071098\main.srx&lt;/files&gt;_x000D_&lt;parents /&gt;_x000D_&lt;children /&gt;_x000D_&lt;param n=""DisplayName"" v=""Top_Payors_by_State"" /&gt;_x000D_&lt;param n=""Display'"</definedName>
    <definedName name="_AMO_ContentDefinition_458092917.3" hidden="1">"'Type"" v=""Stored Process"" /&gt;_x000D_&lt;param n=""RawValues"" v=""True"" /&gt;_x000D_&lt;param n=""AMO_Version"" v=""6.1"" /&gt;_x000D_&lt;param n=""Prompts"" v=""&amp;lt;PromptValues obj=&amp;quot;p1&amp;quot; version=&amp;quot;1.0&amp;quot;&amp;gt;&amp;lt;DefinitionReferencesAndValues&amp;gt;&amp;lt;PromptD'"</definedName>
    <definedName name="_AMO_ContentDefinition_458092917.4" hidden="1">"'efinitionReference obj=&amp;quot;p2&amp;quot; promptId=&amp;quot;PromptDef_1386175887954_161945&amp;quot; name=&amp;quot;Top_N&amp;quot; definitionType=&amp;quot;IntegerDefinition&amp;quot; selectionType=&amp;quot;Single&amp;quot;&amp;gt;&amp;lt;Value&amp;gt;&amp;lt;Integer obj=&amp;quot;p3&amp;quot; value=&amp;quot;5'"</definedName>
    <definedName name="_AMO_ContentDefinition_458092917.5" hidden="1">"'&amp;quot; /&amp;gt;&amp;lt;/Value&amp;gt;&amp;lt;/PromptDefinitionReference&amp;gt;&amp;lt;PromptDefinitionReference obj=&amp;quot;p4&amp;quot; promptId=&amp;quot;PromptDef_1386175744116_715386&amp;quot; name=&amp;quot;Start&amp;quot; definitionType=&amp;quot;DateRangeDefinition&amp;quot;&amp;gt;&amp;lt;Value&amp;gt;&amp;lt;'"</definedName>
    <definedName name="_AMO_ContentDefinition_458092917.6" hidden="1">"'DateRange obj=&amp;quot;p5&amp;quot;&amp;gt;&amp;lt;Min&amp;gt;&amp;lt;Date obj=&amp;quot;p6&amp;quot; value=&amp;quot;D0DBY&amp;quot; /&amp;gt;&amp;lt;/Min&amp;gt;&amp;lt;Max&amp;gt;&amp;lt;Date obj=&amp;quot;p7&amp;quot; value=&amp;quot;D0D&amp;quot; /&amp;gt;&amp;lt;/Max&amp;gt;&amp;lt;/DateRange&amp;gt;&amp;lt;/Value&amp;gt;&amp;lt;/PromptDefinitionReferenc'"</definedName>
    <definedName name="_AMO_ContentDefinition_458092917.7" hidden="1">"'e&amp;gt;&amp;lt;/DefinitionReferencesAndValues&amp;gt;&amp;lt;/PromptValues&amp;gt;"" /&gt;_x000D_&lt;param n=""HasPrompts"" v=""True"" /&gt;_x000D_&lt;param n=""DNA"" v=""&amp;lt;DNA&amp;gt;&amp;#xD;&amp;#xA;  &amp;lt;Type&amp;gt;StoredProcess&amp;lt;/Type&amp;gt;&amp;#xD;&amp;#xA;  &amp;lt;Name&amp;gt;Top_Payors_by_State&amp;lt;/Name&amp;gt'"</definedName>
    <definedName name="_AMO_ContentDefinition_458092917.8" hidden="1">"';&amp;#xD;&amp;#xA;  &amp;lt;Version&amp;gt;1&amp;lt;/Version&amp;gt;&amp;#xD;&amp;#xA;  &amp;lt;Assembly&amp;gt;SAS.EG.SDS.Model&amp;lt;/Assembly&amp;gt;&amp;#xD;&amp;#xA;  &amp;lt;Factory&amp;gt;SAS.EG.SDS.Model.Creator&amp;lt;/Factory&amp;gt;&amp;#xD;&amp;#xA;  &amp;lt;ParentName&amp;gt;Stored Process&amp;lt;/ParentName&amp;gt;&amp;#xD;&amp;#xA;  &amp;lt'"</definedName>
    <definedName name="_AMO_ContentDefinition_458092917.9" hidden="1">"';DisplayName&amp;gt;Top_Payors_by_State&amp;lt;/DisplayName&amp;gt;&amp;#xD;&amp;#xA;  &amp;lt;SBIP&amp;gt;/PPA/Reports/Stored Process/Top_Payors_by_State&amp;lt;/SBIP&amp;gt;&amp;#xD;&amp;#xA;  &amp;lt;SBIPFull&amp;gt;/PPA/Reports/Stored Process/Top_Payors_by_State(StoredProcess)&amp;lt;/SBIPFull&amp;gt;&amp;#xD;'"</definedName>
    <definedName name="_AMO_ContentDefinition_66611259.3" hidden="1">"'mary Tables"" /&gt;_x000D_&lt;param n=""AMO_Version"" v=""2.1"" /&gt;_x000D_&lt;param n=""ServerName"" v=""SASMain"" /&gt;_x000D_&lt;param n=""AMO_InputDataSource"" v=""&amp;lt;SasDataSource Version=&amp;quot;2.1&amp;quot; Type=&amp;quot;SAS.Servers.Dataset&amp;quot; Svr=&amp;quot;SASMain&amp;quot; Lib=&amp;q'"</definedName>
    <definedName name="_AMO_ContentDefinition_727127476" hidden="1">"'Partitions:6'"</definedName>
    <definedName name="_AMO_ContentDefinition_727127476.5" hidden="1">"' /&gt;_x000D_&lt;/ContentDefinition&gt;'"</definedName>
    <definedName name="_AMO_ContentDefinition_979116328.4" hidden="1">"'uot;TPS_RSLT&amp;quot; UseLbls=&amp;quot;true&amp;quot; ColSelFlg=&amp;quot;0&amp;quot; Name=&amp;quot;ALL_RECEIPTS&amp;quot; /&amp;gt;"" /&gt;_x000D_
  &lt;param n=""ClassName"" v=""SAS.OfficeAddin.Task"" /&gt;_x000D_
  &lt;ExcelXMLOptions AdjColWidths=""True"" RowOpt=""InsertEntire"" ColOpt=""InsertCell'"</definedName>
    <definedName name="_AMO_ContentLocation_458092917_ROM_F0.SEC2.Print_1.SEC1.BDY.Data_Set_WORK_SORTTEMPTABLESORTED" hidden="1">"'Partitions:2'"</definedName>
    <definedName name="_AMO_ContentLocation_458092917_ROM_F0.SEC2.Print_1.SEC1.BDY.Data_Set_WORK_SORTTEMPTABLESORTED.0" hidden="1">"'&lt;ContentLocation path=""F0.SEC2.Print_1.SEC1.BDY.Data_Set_WORK_SORTTEMPTABLESORTED"" rsid=""458092917"" tag=""ROM"" fid=""0""&gt;_x000D_&lt;param n=""_NumRows"" v=""33"" /&gt;_x000D_&lt;param n=""_NumCols"" v=""8"" /&gt;_x000D_&lt;param n=""tableSig"" v=""R:R=33:C=8:FCR=2:FCC'"</definedName>
    <definedName name="_AMO_ContentLocation_458092917_ROM_F0.SEC2.Print_1.SEC1.BDY.Data_Set_WORK_SORTTEMPTABLESORTED.1" hidden="1">"'=1"" /&gt;_x000D_&lt;param n=""leftMargin"" v=""0"" /&gt;_x000D_&lt;/ContentLocation&gt;'"</definedName>
    <definedName name="_AMO_ContentLocation_979116328_HtmlCsvResults_" hidden="1">"'&lt;ContentLocation path="""" rsid=""979116328"" tag=""HtmlCsvResults"" fid=""0"" /&gt;'"</definedName>
    <definedName name="_AMO_SingleObject_458092917_ROM_F0.SEC2.Print_1.SEC1.BDY.Data_Set_WORK_SORTTEMPTABLESORTED" hidden="1">#REF!</definedName>
    <definedName name="_AMO_SingleValue_395006506_TaskState" hidden="1">"'Partitions:44'"</definedName>
    <definedName name="_AMO_SingleValue_395006506_TaskState.11" hidden="1">"'NybHSEjRJpuCjeXONOL3MeKWFFF0yOAWj4vKPM3qEMqrge9nslTNv+BND+iWJGAXD5H9eBP+Vwmt8QTvgejb2AykJ3j+4VWPbu9Z0LPafB5eTE6vrTFb2WINtPwjmHKaVydhC1vNU/OlrdOx5a3T8yWd166LeflAOF7yDZMV4t7tJHBtONdP9TduCvHcHdr7xdYtjBdfHSu3inff/ReKfI5w9DSU3HntPK8pE4aV9rCt2vxmP4HDqc/4kOy'"</definedName>
    <definedName name="_AMO_SingleValue_395006506_TaskState.15" hidden="1">"'kwGsy1cmzf54jl1OSNHoDu8lYvxWqyZEyX1IWq+nesUKeoEumPYuhTHL93YiSpzkLErbtfwgNauK1Ip39odcEs0j7kTpe3xCmOLt75Y+4ddVWJJlTn/RUOdM/klyiXHUKXtTFcrfuXoIzveqjHkdg8bQ2yFFmlqJmNebQL6Oj0f6yJTE0AtfyIS9iUpIcYpX+KpNGcNAWdJHIcyo0Q5iakb1/OheWvyuCQeSjMZ5M9/YE8ulbozn07EQKci'"</definedName>
    <definedName name="_AMO_SingleValue_395006506_TaskState.19" hidden="1">"'22e87ggCvMR974zWsJ5PNW5fkc4MxMtnNVm3MEEpZEnUdfNluM8IY2Ci7y77S4BswCziuua00tlv5RwNsE/Y4jws7RC7YuZA/tqPmC3A49QbB4XYfQIvpzcKS4YgJhnky2+9hkfOd6v7sM2Mb6YUP9j8NLI9gkWKN5eC33wZIEL/AAaIz4A36YWwR3R7il4q4AFB3UhjPx9QLPswn/kLNYcJtHXaS5FO6nwtTLYnBAESzdF5uVoKLwJEzQl'"</definedName>
    <definedName name="_AMO_SingleValue_395006506_TaskState.22" hidden="1">"'WpDv/PzlWH+eiTz1Z3YG1H6dnq53LFO4fUZ3ELcP70OomFJaZEmr1zwUyv+8ApHDAYS4BusUHnytyTqILsPZqFkvl7Y7XYbtFELjqBH6MiUJhWLIWv1rT6CeXwObKcpyRScBofiJK846qAPD7iZuh8Jutt2snha57Q8AV1FLi7Dsm+dJK8sLFsFDuW8E42yu2EAJEo9sZvllG2AwORyaxngvjBgr/DnLqJPnRjNuzjqiXB5YjUOxHldzBu/'"</definedName>
    <definedName name="_AMO_SingleValue_395006506_TaskState.26" hidden="1">"'n0pmRS+ZQS6cLLZE88kS68evakE+nC22rPifSa8AbccyL9nEjHmiIuoz4n0s+J9LTeiErTz4n0cyK9Fd64dk6knxPpzyCRLrzo+5xIPyfS47mqVvucSD8n0jOdeuHF41ErOtqxF2YnpgKPvQTYeedegmcYB1/wV1ryoEs9ftClQR50aaYOurTiB13asYMuncRBl25x51zydGUK34hPtOC/6XRrla8hvKiblGlKQ1TmwShGk64AUkoNoi/Ya'"</definedName>
    <definedName name="_AMO_SingleValue_395006506_TaskState.3" hidden="1">"'03G9jWF1HwuigQpTauMn4KAKVTmc1IYmDR9Mi6KIcZGPu+UVYIynmk2uQGzk2VFG/ncUxyoNL0yTgpFEnPdMGw20fk8FQWyNOU8fwUM9XVvNh/rV1NqqNLI5qmS4KRp5DkpH+itOe5N6AFVI5uXSgOUppPnp3ywFgA7tynhaSObh0qCk47yeb4pGCCWdmbzSwlo0hTyfJIPkx7nNbJ5oxgsaep4fsiHyHNDjWxuiAJRmlKeF/LhTmaD1yxh'"</definedName>
    <definedName name="_AMO_SingleValue_395006506_TaskState.33" hidden="1">"'VUyJA7Mlp4T2hamDmehYtIWuhlNJoAS85BoK3JjPbdh6fkOoHMEe4QGs2Znzfs+zLCmDjaefB79zNYvM1Ty4F+E0KA1otaOODmu+Ahx62gokHRWrJdr8IE8+Q/V8BS5CYivIUJi0nd5+mlxWc3r77pLg2vijd9d7jARyse+/1e2/52cGFAJhxnNKtIqQM1WOMyJA6MLZ+FetPMbfN0XSuD4dzVG4UjhKqwrgJhkv4FjF2U2ezXW7RiFKVHk'"</definedName>
    <definedName name="_AMO_SingleValue_395006506_TaskState.37" hidden="1">"'VjfSzHeJgyFASbXL3CSxp5fsdVkMZVaEE0zOvw5l55LBJLaYxTh9yVxLyeS7vOZcNKMlk5gVTZ3BIQ69RUmW8hGYwoSHhhxi3f5zsoB02GIA05zS8Ce3gZVItEBICQ7H2Nu5qe4FOvaCbIw6xer0+a0pmV01qSjRasnoiKLYv6rh4RyOAFlC3cLvYQE+K+MV966Mj/wTWRmiPqtRBYLTYn9PAS0hL1EU/saHGP6EQn7EyqfKA0vLn6eibnK'"</definedName>
    <definedName name="_AMO_SingleValue_395006506_TaskState.40" hidden="1">"'GaEp7NaMmPgYgKNcPy1oRba/uvjtkMieXGxdicujvIuoY2jK0x3e0XXU+mu7/OzQ9IZ95w9mIHz5GDpDUF7C3fbmv4zhjTW4TVbOpHQlkkFpehKhKE9HeP0Gphtn6C4e+o8eTUlawRFNtDj65d5de4vlGhhDfGYzJF75Q0k/MnmCAfsvwVICBLDwMfTidDYY23DCmms4jA8CXYyIPIYykiIqQRunM3M40Xv9kS1SR0IMpekjgaM8heT1nED'"</definedName>
    <definedName name="_AMO_SingleValue_395006506_TaskState.5" hidden="1">"'XFPpa+VZTCJaIumoif84mET843bhPUTpeC9PxgSoST6VS8XbWVPzV15m7cix3482nzuaDu3mEv4fY6z72DkzdTbUAsuVtZs5WgbZ5Brc2ZiOYtlbeXFYgWT1nez9nAIZvTxebxzjpxtqDZPqCw9DRr4Bo9AaAGiPeMK4AcsNAYnA23tcr112xcCoDI7HNAn9avTc+QgjjKgb+Fkky++6B9av7+3Bx56yi8WuEEqwHEoyw8nmaPHlLdz1cbr'"</definedName>
    <definedName name="_AMO_SingleValue_395006506_TaskState.9" hidden="1">"'cOcsINuQ+TVmVqjXom3DuVOHMovLDS9fhyIduEsKEaEaTQMIs1SZ0mTahe7YJWEYwO5zU1TBjTNdVYA0ktFUtzwyocTPAnrD7TQteJtjdeQ/bdHjW1Jg5hBpSFXMN9Xqy83rWBcwlbJZoLuyhOUYCAzBqG+cByO/e2W6BUjof3c3XC/DQbuVty81R+EKRDtDi4WX2shwIYwS47S2BWYHFpLQRaYiSO7UwuROHtcf4ZJQbjY9ChcgtFoJAxr'"</definedName>
    <definedName name="_AMO_SingleValue_66611259_TaskState.10" hidden="1">"'2xbtwy0uBtNc+ThCZNIM/nxCDpPqet5nNS4KRPRfF8TgST5XM6aj4nDU+aSJ7PiYAyfE5HzeekwEmTyPM5EUyWz+mo+Zw0PGkieT4nAkr3OR01n5OEJk0gz+dEIFk+p6Pmc9LwpInk+ZxYfa50atF7R83fpOFJE8nzNYT+TC2qJNUcTRqeNJE8LxMBvbi+5azUOmq+hg5VmmApj2OZxs3couUZOjm9TgRRmlCu5+kbLKfTUXQ6EST5s61SD'"</definedName>
    <definedName name="_AMO_SingleValue_66611259_TaskState.14" hidden="1">"'ZCSaMY7RUoLw1z8/l0l7v8A8qFpKNv79017FhJcVqwE4+a+iI3QoNdqAvhrRWdxd3Yi3hpx7y0pZlAIOYBoAzhiT6cBEzwj90KhBYJx+zYzvnZt//zuf8z+KH//M031R8q1vRdBQUhj+7ar/xQJb9Ox+eVH5Ip5wr58GK1qpxX/ux4/mL150rlxxQeYzq6Hk+YqL5LnbCr/FABrFUojaqS34TH1YP/fs8aJN7CGQnP9h/jSKkTD1RPeqAM7'"</definedName>
    <definedName name="_AMO_SingleValue_66611259_TaskState.18" hidden="1">"'vDK+QCc2MEQMbxRvxAJi/UCYadPQQEaHU5751ws6bvOFzBbyksNQUshUD35kfICZG2m8GeR5wZRrZYInhpiWZICLZ8ZlAmcNiAVFwN+32Tp2/BAxSGREEjAbp8lhrhR/nkJrcnOnwPxuHAbCBbJ/IOHXWrzwSf0+xzaxup+Gh2XyHuzAI8hEGnsXUkFr13dBY96Dd+FBY9aE5+PBY9aGH+ii06t3IavIfsw2y1uEfbGUxrDvv4oah3461cw'"</definedName>
    <definedName name="_AMO_SingleValue_66611259_TaskState.21" hidden="1">"'7mJB/n6rIeg+3y3taC79aqe4LO13XheE3ekXCD6vDMOx2Jw27mhXXWeUf52cTb+2m53k10srUX5d0cyDaLrpaPrj4GMKVuwAqQNu5hV16yZVVcmGF3w7XkOLFUgbj8+5CUhgudIeXexUZBIKR65vNYv2RtZZtNIuUeAbjIVaoFLb3WKROzELXqBE4Rt2ySV3NNUQrVPge7Al8qEWqMZ0YOo+x4AEKa6KFKn6zOObKWK5yr9kLbYHl/c6xfB'"</definedName>
    <definedName name="_AMO_SingleValue_66611259_TaskState.25" hidden="1">"'wJ8p7oCuhKMpp7lIl+suwBUVU1sXWLNq4bEfXCRPP7T86QQlfjDDuXRndIQmfSWAaf0aqNl6jXw6wBripANB/IF4EzjDw5ITvziMkYM7a8f+HaxyGbeMHTKtG0GRaGv5kjHTbhp/r+PPFLfzQwB/emcPLKwf+o4n/MbDMf8CPLfwRNrk2rTb+MNMtZwijCtPqBK8PnSv4sYs/9s0Z/NQL3p0En7WALmM6u+XXr6J2nbFuRJKtxYJtBILNPr'"</definedName>
    <definedName name="_AMO_SingleValue_66611259_TaskState.29" hidden="1">"'cO5DQ9xRWhfu78MWyYsKIaD6jOFLSUKgEVmr8xCmFyYYoRAKvlcRiSC6fQRwbaSg4sv2Hvvsbb3GGH6CwKQqQ8JslcUrQzWe2FX4Wb28LTu4HSTb4dyrflk0hvq6cW3i885Rz2y/n1iA7shaVc2v0KDm34Mzn4VJXrK4cryLvtg/xX0XuTXju9jhyb02RC3vNubemaE3/+nNvwoOgx5V7E58NPZLcW1PYt/6Icm9N0XL+OHNvwlOVx5Z7E5'"</definedName>
    <definedName name="_AMO_SingleValue_66611259_TaskState.32" hidden="1">"'TmTymzXtmDL5HFnOMxIpOJkPRFlwMh9xM3J/I7uQddLDd0wF0GFrKXyfIsm+dI68sLEsuCDa9jb+xZfMvgxAJFpC4TfLaGUGw46p1TdBtGDDv2FG3US/dMMaDXAnN04rx5CnPTYwroONGd99KHAjA1p2zligr9OhcrMmPCCM+Z3D10uKl/u6oyvtZgwS0qOzGz9D4Vl4FAbzHMEoifHBFDhsxzH7ShsdkBZ3/QDvFeWMdvwQhX/RKjAc8wh'"</definedName>
    <definedName name="_AMO_SingleValue_66611259_TaskState.36" hidden="1">"'xCVEzzvjEj7DOOSCv6qnD7U0kodamuShllbmUEs7eailkzjU0k0daukVd6al3chxpiV6IznVwv9mE65Vvo7w4m5SqBQdYR6DYtxYGoLKKEL8BVsR4sH9Ck47tfOcdipaM3jRdizErF50mLaDoRcYUEYrwn+zdSIcxq9AIzovwVbwwt3gvnaqQjANRQFOBOHkKQl64BjdR+d0JPJ0JLJKQH6RRyLB9GOWcoQ929BetVQBR/CG2A6lCzd6qdV'"</definedName>
    <definedName name="_AMO_SingleValue_66611259_TaskState.4" hidden="1">"'aVIlfNelNbXt+Vi3LocTGrG5fFcSqDS5Eoso/ZIymbq1XGsnBEuaOIk1EwA4v7B0463pNGo0MnMtmlJQpQmWWDYRoLU6leJcy6c0WGmSJdZRKCxiaEGuVVQMUJpMiUUUhCpUh1wrKgpkacIlPJc+Yzrabi2XzyIgSmd+JLwVADswaWqg5fJXIThpEiVWWACmM3X0EY3IXIusGKA0mTLeCsQSc2Papwozn7OKIUoTKuGrbJjwcKbID1KJzeW'"</definedName>
    <definedName name="_AMO_SingleValue_66611259_TaskState.43" hidden="1">"'mg0H05upsNomFDNzHU4XsK3iMGbuZvtcouGlKr3UKoirQeyoCp9O6H04Kn9dZ4UeUZr2s0uXe9JsQJBD8EHHG6vt/DMN5J1DHm+3M4n16NRJF0kruH6aeczhARYQyRbYwf+tsYVSA9ADDPynEbRzmax3uKgVOc/+QBT1FUCeJ0CPKz344ENn4kBVkOyoTyxhRvC+QTzvw7rdVramIWLM5w4lrl6Z+CdxpmGfuF9a7y9gq1AUEXo3M6AfZ6O'"</definedName>
    <definedName name="_AMO_SingleValue_66611259_TaskState.47" hidden="1">"'T+ngZeQlqg7fWpDjX+iJDljZVLlIaXlz9PxVzlP4+4MRVn0QN3yZ5gYGneDRgrH8ZH2XU9wPiJ5R0JSzXjJ/qAi+LQbc9A9UF7KGY7QaVz2HJfMobprHe57AhFc21fBrI6NAem074Mtj1VgFDarD6RRQIfzBuHhvEGc0LGNd5Pgu2uc+f2Ms75r9CswHuThPWs6MpGBqKRO8OGBZJ3dw99+Bf36m7VumKJ6zmN8yZlKS8En87P6erH6sl1S'"</definedName>
    <definedName name="_AMO_SingleValue_66611259_TaskState.50" hidden="1">"'IoTR8JHOUpJK/jA+pnuIL9DGkKye6+G5jd6O2DuDqC9tLCItimUeTjYimU5+BiHOUpCq9Hx5W7gEsjvEiMc1WpUkkNXhdJ5qrGAg1KgN1DiV5Wtite7or25W3fXaz8X+Yp8WbTnI6CjotqRJK785K1IrlKSmTKtU+VX68kS59M3eYvKCkof6tFndOK2m2ilTjTT7skJq9wnylR7axxy51ZVwudZsdLnx28Bk8SB2ueZ/9Kg7csP8eeh1aL6'"</definedName>
    <definedName name="_AMO_SingleValue_66611259_TaskState.7" hidden="1">"'UKTJlCmKAEvLGkk5qtKCOFJEymzYoHbCWD1a0xHI9NwhtMJLeBp5Fu90GBLEy9TqmCOdSCTkek4bDfZyFe4QAEtTbrAH1koRUoNfRvKzigGJl1PI/BEAOK7qfWWHf42lZ1RGqQ0qQJ/FMJlDH1T2SUlAUqTyfNKMHCFXpjtk5pqPikDUJpMwXpnCuJDa9gHETaYt4ORfkmjVXnpQ4EqTbBgFaRfA+sCwA8Ht0x6lZdCWaDS5ErsEQ0n9rUF'"</definedName>
    <definedName name="_AMO_SingleValue_727127476_TaskState.0" hidden="1">"'7T1pc+PGsZ/9qvIfGKXKsVN+K4IHKNpRUhAIrhjzMghps1VbxaIk7Jo2RSgkaO9Wkv+eOXAMMCdAQBQhfhFFYtDHTE93T3fPzF///vlxVfvN3WyX3vryTHtTP6u563vvYbn+dHm28z/+v6af/f1vf/i/vzqL7a+18eLRvTyb7R4fF5svta8Xj08/OIu7lbs9q40Wv9xenrXAP8s1+Ec7qxnbR9DWmL2x3r6Bb2/fBC/iV76r3QZoW28A3jf'"</definedName>
    <definedName name="_AMO_SingleValue_727127476_TaskState.12" hidden="1">"'J+9EuXrwlOZIl3AUwtybHSkjRDRwary1RNMLPqZZ6cimRwi1fF5QgHHQhFRcD3o9SyRsQQOaH5mvSEAun6Nm+FU9ZCrcHQHfg943UBlIz0nsQje7vudCz6nwRcE1Nj5a47czeJs0vEOochZXldDlba1qurzdqIwubzerpcvbrWPX5aK4IHwP6YbpanGP8iU8PQ73kSFXd+OtXNPbrf3vYXXEdPHJvXpf+/qT/0Otnl3TM3Hn1PKioA6Ni6H'"</definedName>
    <definedName name="_AMO_SingleValue_727127476_TaskState.16" hidden="1">"'oabr1Avr5CSqQ+i4NLNHruA6suQSUnCF5WOeUcF1ZEmmQME9c64po4KTZTPgzIeBeK6G6zRFky+Zz1BTcgS659dyCV6LVXOyhApELdZzrSK7OoXuELqO4vjYlZ2sKgopu+Iyts+p7WTlUYG2e8Z0dB51J0uZ4BXGFqcdeblbeESKdEmVOfbIQp0z8CiL4ydQMfTMRfErxwDZ4VaNEbd76BgiDV2kqpmMRXUh6DE9H7syVRNCLX8iEvol3UO'"</definedName>
    <definedName name="_AMO_SingleValue_727127476_TaskState.2" hidden="1">"'SJa8iJG4xnN7YFPnsMEht5SCQhqhLalBM6m43nvcmAQWUzD5UROFUSWwokOoZzM2NQ2MpFYQBNlcC2nEBjOjdGk5uxw6CxnYdGAqAqmboSmX2LNWX0nDQiaKoEdhRUjnE1Zc+YTi6dE4JTJfFCTuKtNe5NONP6Ig+RBEBVMrsKQ937x83MmbDUdzfXYEfwlBW4gomZ2IO38ytjaIxNhli2cxmaJExlahXsjTWaDifvOTq9ncvsJEAq06pgf'"</definedName>
    <definedName name="_AMO_SingleValue_727127476_TaskState.23" hidden="1">"'zTkIIHlmTiczuBR5hiBt0riMKRWzB/2iDTkEs38h577m2g1hhvQXMrcIvxiSYwSZIt5bYff5aUPkpMbgtAa/J+MsrFinUcVZOu2T0G2AoJsUdKqwCBbV6eDbF39kEE27mEyLz/GthfpryHE1pXZrUqE2Loyu3XEIbaudOfakYfY9LpsqV6lEJtelx4fXokQm16XLdarE2LT67KVexVDbHpdtpavVohNr8tW9McfYtPrsrX8UYfY9LrMHTr+'"</definedName>
    <definedName name="_AMO_SingleValue_727127476_TaskState.27" hidden="1">"'ZmIXuxdIiSmMIaNZE8xim2uFtstEt+iw9gJKsIh1ROB7E6rW6FAtqAr51SHFB3LLvpGEcTM0P2NvEa0kxy8dpWyEOHtkG833u5pTnKvHBcuaiQbxY7kzNv4V1+orESnLc0IohfLuIoUWt6J3bOAwZzB/2EQ2UIfhmkP+/gmVsE1zCFLe4Tsb4KEhO8+FBi6h1pdMBToMeUrtqXBe8TuHL5dksPYMxwjU/y+n+g8NrdxG5pl2eI1YDkCURLf'"</definedName>
    <definedName name="_AMO_SingleValue_727127476_TaskState.30" hidden="1">"'SX5hKNhn2pgYt7oTzrFuMoT050gZxcuwu4KMKrwzg+dZGMT+mNZHxqJBGgBNQ9ZOhlRbjiZS5UOihyQUkwAA8Yn/nuYuX/PE/1rmlO0Vu9y7PvADicWlEW8Rh8gtGfLs/G3hpY+Nk7HPhJxePFyabSclIiVxzlYhafUCaHSkp1w5MVy0xKhdhFWamwDScthR810mmoZjIN1SLTUG0qDaUn01CdRBrqIpWG6haVhYKntmbOQkVvJOdZ+CsdY'"</definedName>
    <definedName name="_AMO_SingleValue_727127476_TaskState.34" hidden="1">"'cbT5HmZOU/0/ha9WwD2snKKB9xthG9UGQ0kTQksGUbz25WNnlos42mpqqByFxYjE3LNpZaZhXEQZttJDVlHZS0+gTCjJo2uxbiYs44nhI9FLpszuJu5M3x3zoDbaObDa1IHSEs5m7re4+mRywCYmxRNlgRm0gH9Tfg43dv8+v8yv3obVzoc3LQZtR8mkgVsdBee7ut+6vrPoFVC4+Ei2wkiJRSTILx0Xc3IsYzjq5IOWF2gVzdg3HewbMEa'"</definedName>
    <definedName name="_AMO_SingleValue_727127476_TaskState.38" hidden="1">"'G9zopC83AJRhP7cNfvTJy0nGroAyfAcbIGK4SgDNF5PwVaejKCFaIsvfAiChLtyRp8/5u/2bnwTHb05Q/oPHni90H8IFQFPlCocNBkIfpzZ0AMkqYwSKeh2XNoGLXMUXEyrO/FfWVE/6EyYicuJiaLmZ24vJg5oA3BgIYrvNOsO/CsayoMEvRhShkeJzk8RmXHhlldHBQW93FhMfyY4s3DMy3eRIx9oV7wAIv0bPYUVcawNoWi5Hswk00z2'"</definedName>
    <definedName name="_AMO_SingleValue_727127476_TaskState.41" hidden="1">"'VOZFstCjodIBOh4BZQP3C7WIDDSliF58/Fu+5iJFGRwXEuBOwOCelzVnQFfpKdhhaKpkm3puSnK8qYfKQ0vJn6ehVztL4cIei9HkgbvmjSxyJu0UjhX34SPpuxjgWkTySLylmokB/UG58ysQcNP8pCjfDETqNy57jQu3PuzFgzhN0wc3sOpjVsTIgTfZ9kO5YBUphs/pIKgW0z68f7vPrx8GcmfluHDy7wVHfzzjiu0YfgfIg9wHak6GFFE'"</definedName>
    <definedName name="_AMO_SingleValue_727127476_TaskState.45" hidden="1">"'nRoe1u58etrwD9vvTtKk8jw7rPofj+rf/AQ=='"</definedName>
    <definedName name="_AMO_SingleValue_727127476_TaskState.8" hidden="1">"'tK1qdLKKLrIeLNCFWg6Rd+Is7kZexIoesXKhzAOCMA/gUHQnyuIImOCH3Qr4Ewlz7Mycy7Ov//S59wP4Y/zw1Vfnf6nZk3c15Hk8umu/9pdz8jHlUNbIp4vVqnZZ+7Pj+YvVn2u171KAzcnwZjTmwv6GUTVQ+0sN8FOjwwPRg1vGr9RCMvidvWoPHn6bp+gI9fLMf4z9qE44oE1NeUBN78HtbxafYKfMCZBqY2v2E34s/A0CE/ie3t0vMOc'"</definedName>
    <definedName name="_AMO_SingleValue_979116328_TaskState.1" hidden="1">"'r5mbhb1buxdLd+KvZ4mdtvLlbzO/fut8c7zd3eXHnNtrux3v97lyv16rndyeIMHsEIUHiEfmERn/mu1OjM/Nnt7MVoM/59gT+/WfwQM8eXpyAzzP4duK5AFIFQjLAc90TbWLBD/iwaT36Wg++zEc8sUyrN3amvU6Is0pwVusBVoAqhsm8OIEUrF3f9Babx+WJdjuMg4K0nGhXFyc3y9+W3u9LAugMkkSTVlUgrWM4FoO4ai7iMDBV8moK5B'"</definedName>
    <definedName name="_AMO_SingleValue_979116328_TaskState.13" hidden="1">"'Iyj09eeu5H1Ep07R6pfD8L4eGnBzLktxg4OAgxkvFYLWCTXNJ6vgcsjt7/fy3ZvkCR6xerbzN0zQtgHCwrpK72miPUyzLdLn1OR0/F1BpTRMLZEFXrlVr4WjpWUvXMKgpC7pC8VoEIcYgCBu/X/hvIOG3s8UGBNvz1RqG2qn/arPKxff/3nj+G2pPGcbn6w/w560x+QBz7x/i5VcfYDVSo4Jf1M4CyGdphCfaPy9Oht7STc6Ss3BQE79dsS'"</definedName>
    <definedName name="_AMO_SingleValue_979116328_TaskState.17" hidden="1">"'YBNT+0AQ5kNS324TQaYpz2ibZphqFiFFK01JPNecXjtysUUTuxK6ReqCUfJSNGr8kCMHjFuSEwybaj/E2/tPGx40rko1P2kHlJ67HIz0OFLUv1gqFxlJiK5Sq3uL0QkHfHJuhwGYosIwu2QwlLK1jNkOJGqH8p/JfzLJyLxR+MyPYCeQDUAzsllmdUMIniGzK6XlyRrVd4UuOqqOLTFuwYVkLVSZ8aPuxItV6EbawcWnYfh4+EkM0+Ir0br'"</definedName>
    <definedName name="_AMO_SingleValue_979116328_TaskState.20" hidden="1">"'brQsytkweJMdbR+WxNgwU4YZrH7H976It+CJNIeyHRTyZkl80pTLE8W9Oqo28hYSboMn0txK643wmyVxS1Mu5LaOuG2gFhNiVjl8StsFlcekGocNxGEz0l6xfY2eSfMqOxIQvluqDivZ2ibiuhVpsZjr6Jk017JKnfDdUnVZiesW4rpNtFnMMpdfWf1OqcyqctpGnJ4jXzr7KnKl4NsUj01Z8hK8VZYjJdQKuTvHkQIKh0C0JGJvzggUmrJ'"</definedName>
    <definedName name="_AMO_SingleValue_979116328_TaskState.24" hidden="1">"'umzw3dlivQV8pCGXTAURHbeAySkw/VF/uHQXj2ZFmtCm3y9DYWRakmCgBG1xkLYMeratoCpxeZSmMnE05amO6CSL9fV+sVnPv7gMtZFtFITv7kNlKMJzqotIUax/mf0bu3ebrFBOqUokg9LUJEJRnoqIz1q4fW/20KWu5Ix0JLxMCy2Jfrn3lv5svgSWEJeqh7Rrf2jpR8gpuWAJASJXLWzaPOkNHThd8W2FD7Jtx5DGfegiLaESlHE8sfo'"</definedName>
    <definedName name="_AMO_SingleValue_979116328_TaskState.28" hidden="1">"'jYTxOOJ9bnt3V+6/RdzDr9OM87caZIwH6F7uVneVX+0rYT6J/FA2vCGX11T0G1rtaj2X1UZ7s2UY7szmGXGVyz4bsWqSYqyzoVChYvALVKr82jDBMBDdjeMuUnONeEWAouneulynyi/Qkksjgb0g92WpSyLPTbWZKxKiedzKPI8JxL3PYlmpgspcRruiD26BM7m3jCByVqHkibTe8svMuINAtJbGWlArNrpAQ3Hm0tIUFDkweedXmcl4p7E'"</definedName>
    <definedName name="_AMO_SingleValue_979116328_TaskState.31" hidden="1">"'pJVZRsU3+2hEGY0tNmtEBdzxvGU2KHAMTuzu4E3xT8rabT1SjsbWpE5QljMzdr3Hk2PCvUibNVaNmwiG9RdgY/fvdVv00v3o7dyYWTBQZvR8lVFpoiF9trbrN3fXPcJxKY8ElrZSBAZpYgE46PvrkSMZxxdkXHC7AK9ugfjvIHXT7MQnmeLGYRV/EsaGUZvu4/ze2/hMWZQPaO/qYlsFBKshNeMbqYmMU5k1w7lJdwH5mRt17NhlFinAKO3'"</definedName>
    <definedName name="_AMO_SingleValue_979116328_TaskState.35" hidden="1">"'m4yWoK//+avNu5fz8gf0PTE/t+LvgjMgQ+MKhw0/hwJxqtHDVJVYZCOQ7Pl0DDKacPyWFhfimVlhL+hMlYnKmaly2mdqLyVOaA1wYAGK87jrNvzrNMVBgnGMaUMjxMfHuNgx4ZZ00rKWbu4nBV+jHETO7saNbPD0VCHfIFV2rafwnoMVnMytOVLZrJpkhZ8yZZkXbwF/Li+91aL+R132/c2osWJim4xXQZM+pHOe/BX0nnvHSb3tmc46b1x'"</definedName>
    <definedName name="_AMO_SingleValue_979116328_TaskState.39" hidden="1">"'/PH8HnF33pdLf4mAyQPSOU7D6iqGtmZo36/WP0WDOIzU/CCF5iI8b77hbozEfbgpRPP+vkBtasLVhM4d0Bzr3wnXVEj2S52JDnt6/S67Dbw4JbV/TSry9Wljjc0z7lXnV6X3bYddA0Eb5dxZf3uu9TpddlN0YTlEERJfOfrT7dtnye9zr/AIT7iIYyy+N99rzq9LjtfRZingJTB/bPoUocyrKmWOXqdf4QKiwi9V7Jlll1NTGgv7VbiZOsx'"</definedName>
    <definedName name="_AMO_SingleValue_979116328_TaskState.42" hidden="1">"'I82xyNxvGWnue689HIeAPqodzSozcyNMw/pFt69EaGbvmHdksP7FeUk/nXdkuP3qwcb+kp0Dpvd0uP3sx4t9ZB39KjNzNetvWKb+nRm/rxlp5nckuP3sxw19aB3dIDbyDJy/uruKVHb+a4TuvV3dIT79xWEWVPwmsEjkeG9nxkqCY66xuN03ju3h9PD219iD/REBwe4QduFzVI5HVAFJ3tRB2Zj1No31NIdC4SDZF9HJ9CxifdtvymE653n'"</definedName>
    <definedName name="_AMO_SingleValue_979116328_TaskState.7" hidden="1">"'l3CDfiUr6pXmllVF3kPFuhCPYcoNnFmdwMvZKUZstJS5gFBmBI4KbpjRQUUTPCPzQLEEzF37NjOxcn3f/7aeQN+GG++++7sJ20yeqehyOPRXfraT2f016nUiEZ/O1sstAvtL47nzxZ/0bSfE4DB+vNmMOTCTmf/tZ9+iO9aaz9pgD3tRwFS3it5tmORDG3/MYqSWsFwVSvKw2V6D253NfsEWZ5SINVGzuzGglT4PwhMEFl6d59h9pVQ3Cam'"</definedName>
    <definedName name="_AMO_XmlVersion" hidden="1">"'1'"</definedName>
    <definedName name="_APR2001">#REF!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AUG2001">#REF!</definedName>
    <definedName name="_b2" hidden="1">{"PVGraph2",#N/A,FALSE,"PV Data"}</definedName>
    <definedName name="_ba1" hidden="1">{"Fiesta Facer Page",#N/A,FALSE,"Q_C_S";"Fiesta Main Page",#N/A,FALSE,"V_L";"Fiesta 95BP Struct",#N/A,FALSE,"StructBP";"Fiesta Post 95BP Struct",#N/A,FALSE,"AdjStructBP"}</definedName>
    <definedName name="_bdm.00C977DBCF0E450BB66797033B4BA8BF.edm" hidden="1">#REF!</definedName>
    <definedName name="_bdm.00EC971BF37311D6B67A0010A48BFF38.edm" hidden="1">#REF!</definedName>
    <definedName name="_bdm.01CDDA4C68B54DBB8BBC5E0FB0BD9DB9.edm" hidden="1">#REF!</definedName>
    <definedName name="_bdm.01E21BD2C99B4AE4BC4FDB8BA95EC298.edm" hidden="1">#REF!</definedName>
    <definedName name="_bdm.0253C220CC77477CB7A4BBCB1F73FD8F.edm" hidden="1">#REF!</definedName>
    <definedName name="_bdm.02676F933B3B4D2AAD8CD23DB2266E3E.edm" hidden="1">#REF!</definedName>
    <definedName name="_bdm.02984F0949AE4C018E4BDB4BDE2C541A.edm" hidden="1">#REF!</definedName>
    <definedName name="_bdm.031ADAFDA3E342F0B18F05043E7F4862.edm" hidden="1">#REF!</definedName>
    <definedName name="_bdm.0377CF55C8374DBF818B03EAC24B33BB.edm" hidden="1">#REF!</definedName>
    <definedName name="_bdm.0461F1C09D204CF6AA12F87F60DB9C0F.edm" hidden="1">#REF!</definedName>
    <definedName name="_bdm.047D6E073BC34E0C8DBFC083723C0AE2.edm" hidden="1">#REF!</definedName>
    <definedName name="_bdm.05AD755AE1B644BCB6FF7AF6D6C94EE7.edm" hidden="1">#REF!</definedName>
    <definedName name="_bdm.063528EDB9114906B1BDF72DCC1FE485.edm" hidden="1">#REF!</definedName>
    <definedName name="_bdm.067130B6A270430DB437DC4CAF105DD2.edm" hidden="1">#REF!</definedName>
    <definedName name="_bdm.069E0903A0524E058DBD0D65F455B355.edm" hidden="1">#REF!</definedName>
    <definedName name="_bdm.06FC4CDBADE946D8BDCA086BCE59CA7C.edm" hidden="1">#REF!</definedName>
    <definedName name="_bdm.073D52DD03DB42B7BEEA198B3DC2E04A.edm" hidden="1">#N/A</definedName>
    <definedName name="_bdm.074EB0C6AAE811D6B66B0010A4863BD8.edm" hidden="1">#REF!</definedName>
    <definedName name="_bdm.07D1C4DDB24D456694D4DC965EB0962A.edm" hidden="1">#REF!</definedName>
    <definedName name="_bdm.095425DC03964A6695360A4438E51FDB.edm" hidden="1">#REF!</definedName>
    <definedName name="_bdm.09D7A06F4C324C4FB064C64B08527DDB.edm" hidden="1">#REF!</definedName>
    <definedName name="_bdm.09FF308430834A478A69FC98B29B4DDB.edm" hidden="1">#REF!</definedName>
    <definedName name="_bdm.0A36825D40E44A6E8B0A7BCC12106CDB.edm" hidden="1">#REF!</definedName>
    <definedName name="_bdm.0A91378A1B394A6E867FDB9E1A30D1F4.edm" hidden="1">#REF!</definedName>
    <definedName name="_bdm.0A9A12BDB46147D3824C0930060F2368.edm" hidden="1">#REF!</definedName>
    <definedName name="_bdm.0B5E4A07F78E4E3E923312BD37FD77A2.edm" hidden="1">#REF!</definedName>
    <definedName name="_bdm.0BB3B2E5C5464DB59D1EDB1027BEB57C.edm" hidden="1">#REF!</definedName>
    <definedName name="_bdm.0BE4087F8C9540ADBF6690938E5DACCB.edm" hidden="1">#REF!</definedName>
    <definedName name="_bdm.0D36997B78AB466394832F21270DBFC5.edm" hidden="1">#REF!</definedName>
    <definedName name="_bdm.0DA59F0DBB3D4768A7821788B27B6497.edm" hidden="1">#REF!</definedName>
    <definedName name="_bdm.0DB55C3DD4634A0C8FA67130925A1EE0.edm" hidden="1">#REF!</definedName>
    <definedName name="_bdm.0DBAAF4BFD464DCAB64CD42179290A5B.edm" hidden="1">#REF!</definedName>
    <definedName name="_bdm.0DDC7DEDB40C472DB5885C0580FF16DC.edm" hidden="1">#REF!</definedName>
    <definedName name="_bdm.0E47DB289E3241D1B3EE2A642F9A8673.edm" hidden="1">#REF!</definedName>
    <definedName name="_bdm.0E72569B534E450BBDD4D4C08A228512.edm" hidden="1">#REF!</definedName>
    <definedName name="_bdm.0E8279F7A28C464DB42BBC06145ED97C.edm" hidden="1">#REF!</definedName>
    <definedName name="_bdm.0E8EBAE28D6943AAA05EDB07C57B9012.edm" hidden="1">#REF!</definedName>
    <definedName name="_bdm.0F136F4DB46443B29BAE139039599DD9.edm" hidden="1">#REF!</definedName>
    <definedName name="_bdm.0F288D482B984B9FB7CF701B327B593C.edm" hidden="1">#REF!</definedName>
    <definedName name="_bdm.0FDB2DB565034585B6406269BB5247F7.edm" hidden="1">#REF!</definedName>
    <definedName name="_bdm.107A9799626E4FC8B49DB037971FCDD2.edm" hidden="1">#REF!</definedName>
    <definedName name="_bdm.114458C1F7984DB4A7F07D0A7D56B8EE.edm" hidden="1">#REF!</definedName>
    <definedName name="_bdm.115D4FB4D9A84626B318E046367A3D12.edm" hidden="1">#REF!</definedName>
    <definedName name="_bdm.12707AB0A23846718DB5CAF98DED75C6.edm" hidden="1">#REF!</definedName>
    <definedName name="_bdm.1295137A605540E784ECAC8B05DB2512.edm" hidden="1">#REF!</definedName>
    <definedName name="_bdm.12D3DFC78DB140BE8452B119A36FDD74.edm" hidden="1">#REF!</definedName>
    <definedName name="_bdm.12F259D41C744973A6BDB2B4E5139624.edm" hidden="1">#REF!</definedName>
    <definedName name="_bdm.13B352E7CFDF40A690ADB14039CCB882.edm" hidden="1">#REF!</definedName>
    <definedName name="_bdm.14263D1F2D814D5EB1F95B1D6957384D.edm" hidden="1">#REF!</definedName>
    <definedName name="_bdm.1440DBCDF00B4DF281293275C6F121E9.edm" hidden="1">#REF!</definedName>
    <definedName name="_bdm.1494F7FDBAC147CC8C997A90D4705870.edm" hidden="1">#REF!</definedName>
    <definedName name="_bdm.14CB4DB1F59D427CB4A287841A6DB8AD.edm" hidden="1">#REF!</definedName>
    <definedName name="_bdm.14CED8FDBF134121B4332F823EBF4C17.edm" hidden="1">#REF!</definedName>
    <definedName name="_bdm.14D650A9568545CDA455DBB05600EB1A.edm" hidden="1">#REF!</definedName>
    <definedName name="_bdm.14EC492C284D4FFDBF82748D340A8F9D.edm" hidden="1">#REF!</definedName>
    <definedName name="_bdm.14F5C1ACDBD949D28BBEB5EC41EEF82A.edm" hidden="1">#REF!</definedName>
    <definedName name="_bdm.171DB9927CB04DA0A34634F5C57D2EDB.edm" hidden="1">#REF!</definedName>
    <definedName name="_bdm.1742263542124AF3BCE865208D9E404D.edm" hidden="1">#REF!</definedName>
    <definedName name="_bdm.176110B039C443E5B84DB46F463A6EC7.edm" hidden="1">#REF!</definedName>
    <definedName name="_bdm.17DB41EC5863490EB7688BA90B319D7B.edm" hidden="1">#REF!</definedName>
    <definedName name="_bdm.181DDBAABF7D4A6FBEABEBE269C01B6A.edm" hidden="1">#REF!</definedName>
    <definedName name="_bdm.18BB476DBAE6463EB992432FB84A9F1F.edm" hidden="1">#REF!</definedName>
    <definedName name="_bdm.196E2C1A7BD14EB9BA42E1F187F09491.edm" hidden="1">#REF!</definedName>
    <definedName name="_bdm.1AE5DBCB6FDE4CEEBA8768BBB0D55E69.edm" hidden="1">#REF!</definedName>
    <definedName name="_bdm.1AFED80FD78042DBAE63312B3D581A88.edm" hidden="1">#REF!</definedName>
    <definedName name="_bdm.1BD29EBF94DB440981173243030973C9.edm" hidden="1">#REF!</definedName>
    <definedName name="_bdm.1C3A2D4E345947638500E5682D0585CA.edm" hidden="1">#REF!</definedName>
    <definedName name="_bdm.1CE6AC36D8B6455CADBCC25C6D1191BB.edm" hidden="1">#REF!</definedName>
    <definedName name="_bdm.1D220B6B5B164370A3CF21AC7A43A0CE.edm" hidden="1">#REF!</definedName>
    <definedName name="_bdm.1D46721C30D84DDD8001668ED9FDB61D.edm" hidden="1">#REF!</definedName>
    <definedName name="_bdm.1d70cdd8482a45af9ae2c20e24036730.edm" hidden="1">#REF!</definedName>
    <definedName name="_bdm.1E6AF291091B40EDB435E7D406808819.edm" hidden="1">#REF!</definedName>
    <definedName name="_bdm.1E978051F71841AB88DBFD5F9C9014EA.edm" hidden="1">#REF!</definedName>
    <definedName name="_bdm.1EADE290BA4B459BB95DB43D0CF0F5D9.edm" hidden="1">#REF!</definedName>
    <definedName name="_bdm.2005D2BE8AA54D8DBCC561C284D79743.edm" hidden="1">#REF!</definedName>
    <definedName name="_bdm.2021B1C9DBF74F6E90758B18CA24F931.edm" hidden="1">#REF!</definedName>
    <definedName name="_bdm.206C2D94AA3711D6B64A0010A494EFA8.edm" hidden="1">#REF!</definedName>
    <definedName name="_bdm.206C2DBCAA3711D6B64A0010A494EFA8.edm" hidden="1">#REF!</definedName>
    <definedName name="_bdm.216D2FDB4C634B55AF237EACFF0DC99A.edm" hidden="1">#REF!</definedName>
    <definedName name="_bdm.21F6A454388643188DDBA6B8208D6875.edm" hidden="1">#REF!</definedName>
    <definedName name="_bdm.223CF52DB5F24B9A969D26DDA2F21519.edm" hidden="1">#REF!</definedName>
    <definedName name="_bdm.2398C53567284E5E8937DD13BB789BD3.edm" hidden="1">#REF!</definedName>
    <definedName name="_bdm.24A9C63DDBBF43D39FCA2C2189BB3DF1.edm" hidden="1">#REF!</definedName>
    <definedName name="_bdm.25029F5B8D594E3DB459EE6D26BB9561.edm" hidden="1">#REF!</definedName>
    <definedName name="_bdm.25A9C63C58E0417DB5AA529D4513182D.edm" hidden="1">#REF!</definedName>
    <definedName name="_bdm.2693C7E0E85F44F6B82F721BDB85AF46.edm" hidden="1">#REF!</definedName>
    <definedName name="_bdm.273ADC51DB0F4821A7EFE40FCF4D2899.edm" hidden="1">#REF!</definedName>
    <definedName name="_bdm.27E0E182FE814A0EB205BA017487DBCC.edm" hidden="1">#REF!</definedName>
    <definedName name="_bdm.27E28DCC9F5E45A3BDDBF091A4604B8C.edm" hidden="1">#REF!</definedName>
    <definedName name="_bdm.2800953456A549BD8B00DB3037B9D2ED.edm" hidden="1">#REF!</definedName>
    <definedName name="_bdm.28EA521F48F246DB89D9A0B095520F54.edm" hidden="1">#REF!</definedName>
    <definedName name="_bdm.28F3C3B79E43484AA41A87D12ADB61B5.edm" hidden="1">#REF!</definedName>
    <definedName name="_bdm.296546204F5B4E94A1E17E6929CDB768.edm" hidden="1">#REF!</definedName>
    <definedName name="_bdm.29B6C90491534050B2C5F5D0FAC008D1.edm" hidden="1">#REF!</definedName>
    <definedName name="_bdm.2A1BA47F8BDB4CA5A8145A41A6B82044.edm" hidden="1">#REF!</definedName>
    <definedName name="_bdm.2A5234D8A73011D6B6510010A48BFF38.edm" hidden="1">#REF!</definedName>
    <definedName name="_bdm.2B934CBD703D4321B997C2155DB96B47.edm" hidden="1">#REF!</definedName>
    <definedName name="_bdm.2B9851DF225C4F93A5190E8B25FA83FB.edm" hidden="1">#REF!</definedName>
    <definedName name="_bdm.2C88D18450C24AFBAFDDBFFFA4813742.edm" hidden="1">#REF!</definedName>
    <definedName name="_bdm.2CF5E31AAC66441DB129A3CBD6A24965.edm" hidden="1">#REF!</definedName>
    <definedName name="_bdm.2DDB2874CD704CF392A4CF5A1899B788.edm" hidden="1">#REF!</definedName>
    <definedName name="_bdm.2DF88DB6156E4F1FBDF872902FB6740C.edm" hidden="1">#REF!</definedName>
    <definedName name="_bdm.2EBCF0DBF6134D57B7D31D40BB8FDB56.edm" hidden="1">#REF!</definedName>
    <definedName name="_bdm.2F0DA4A13E58489DB97A7A7CA1F359D1.edm" hidden="1">#REF!</definedName>
    <definedName name="_bdm.2F7A28C715A34E59ACD47BF4ACFF5BEC.edm" hidden="1">#REF!</definedName>
    <definedName name="_bdm.300AD74A4CB340EC819E80CB01F466A0.edm" hidden="1">#REF!</definedName>
    <definedName name="_bdm.3082C10BFB7B43A5BE07596C81DB3E95.edm" hidden="1">#REF!</definedName>
    <definedName name="_bdm.31045FDB070C4B7B955DA288E0536ECF.edm" hidden="1">#REF!</definedName>
    <definedName name="_bdm.31059D4178AE4345BFE2265DE9315DB8.edm" hidden="1">#REF!</definedName>
    <definedName name="_bdm.316CB69A5349467DBF24C32C2691F41A.edm" hidden="1">#REF!</definedName>
    <definedName name="_bdm.3248ECDF37444FFDB504720545AB8F63.edm" hidden="1">#REF!</definedName>
    <definedName name="_bdm.327EA03D3A584F82A302CFE810FD977E.edm" hidden="1">#REF!</definedName>
    <definedName name="_bdm.329FD9CDA97C40029C4A921D6224414B.edm" hidden="1">#REF!</definedName>
    <definedName name="_bdm.32D02C70C1AC49D1A053CA815FECFBDB.edm" hidden="1">#REF!</definedName>
    <definedName name="_bdm.33d5e6786b0740d2a4505ad1fa3dc5d2.edm" hidden="1">#REF!</definedName>
    <definedName name="_bdm.33EB3E3BFEBC4D93BDB7D1AA63A2197B.edm" hidden="1">#REF!</definedName>
    <definedName name="_bdm.34AC541DB255449BAB16C38BB0070634.edm" hidden="1">#REF!</definedName>
    <definedName name="_bdm.34D8BA2ABFF94DD79CB29DBF269D66FF.edm" hidden="1">#REF!</definedName>
    <definedName name="_bdm.34E13C3076EF4DBE846624487317986C.edm" hidden="1">#REF!</definedName>
    <definedName name="_bdm.350DBD5DE39746B295C8677AEC01810B.edm" hidden="1">#REF!</definedName>
    <definedName name="_bdm.356008A63FF3495A984B4A9F58DB9AC3.edm" hidden="1">#REF!</definedName>
    <definedName name="_bdm.359AE811735545588BA208BC9A6B295C.edm" hidden="1">#REF!</definedName>
    <definedName name="_bdm.36CEAC33BD964AC685DB8B61EEAB56E1.edm" hidden="1">#REF!</definedName>
    <definedName name="_bdm.376DE17F5CF640DBBDA20D8796F6E3DB.edm" hidden="1">#REF!</definedName>
    <definedName name="_bdm.3803A7941AB5419A8F5B3F22659B0C31.edm" hidden="1">#REF!</definedName>
    <definedName name="_bdm.381529B6432E4155961E4389B33EEDBA.edm" hidden="1">#REF!</definedName>
    <definedName name="_bdm.38621055621743AC8ED52D6474136128.edm" hidden="1">#REF!</definedName>
    <definedName name="_bdm.39C9E15CE9D24374A40E40FCDF6B0E3F.edm" hidden="1">#REF!</definedName>
    <definedName name="_bdm.39CC1DBD7E9B478EB40914A3ABA04CC0.edm" hidden="1">#REF!</definedName>
    <definedName name="_bdm.39F50DBD503B4815BBC157E55D4D4A9B.edm" hidden="1">#REF!</definedName>
    <definedName name="_bdm.39F983E66B484DA6AFFBDEB05D867DB4.edm" hidden="1">#REF!</definedName>
    <definedName name="_bdm.3BAD14737C3A49268B139C84051E6F73.edm" hidden="1">#REF!</definedName>
    <definedName name="_bdm.3BF02697DA304138918568B20CFDB4B0.edm" hidden="1">#REF!</definedName>
    <definedName name="_bdm.3D4AF6E5CA0A47B6B832D42CDBE1E82F.edm" hidden="1">#REF!</definedName>
    <definedName name="_bdm.3DB0649E95D147639D97877699D7F17E.edm" hidden="1">#REF!</definedName>
    <definedName name="_bdm.3DB6810912574D82994D7A804B52C078.edm" hidden="1">#REF!</definedName>
    <definedName name="_bdm.3EE642D27E7B4720ADB88F31A16CB458.edm" hidden="1">#REF!</definedName>
    <definedName name="_bdm.3F83C6430D254FD4897277DB8AACC135.edm" hidden="1">#REF!</definedName>
    <definedName name="_bdm.3FB51DAED66B43BDB77B9391A83F69BA.edm" hidden="1">#REF!</definedName>
    <definedName name="_bdm.3FDB586CD5824700BA8E77DCCF1616DB.edm" hidden="1">#REF!</definedName>
    <definedName name="_bdm.40127D6026DB4FBBACD469151CBA6620.edm" hidden="1">#REF!</definedName>
    <definedName name="_bdm.41D8A2FDBE5049FE9D1C9D49AF03595F.edm" hidden="1">#REF!</definedName>
    <definedName name="_bdm.41DB7F2C90DB4388B8FD4C7B3CC85579.edm" hidden="1">#REF!</definedName>
    <definedName name="_bdm.4259E532FEE840E1B1ABC126127E02DB.edm" hidden="1">#REF!</definedName>
    <definedName name="_bdm.42C923D0B218422D9261218ACA77FEB6.edm" hidden="1">#REF!</definedName>
    <definedName name="_bdm.43640A48DB644F78815B7D14CD1249B8.edm" hidden="1">#REF!</definedName>
    <definedName name="_bdm.4382EFBFD1DB4C8FB857EB5713CF26A0.edm" hidden="1">#REF!</definedName>
    <definedName name="_bdm.43BEFD54E5614A47BA6CC71AF25685D4.edm" hidden="1">#REF!</definedName>
    <definedName name="_bdm.448E8184A2F34F65AF3B9E52DB3A216F.edm" hidden="1">#REF!</definedName>
    <definedName name="_bdm.44C1E8DC4273481FBD9ECED26BDDB849.edm" hidden="1">#REF!</definedName>
    <definedName name="_bdm.4531A0BF890740D3ABDFD9F254DBE697.edm" hidden="1">#REF!</definedName>
    <definedName name="_bdm.45A286BE3A9B4689ADB8BDCC624B02C4.edm" hidden="1">#REF!</definedName>
    <definedName name="_bdm.45A4A537F5CC407A8B27A4D8D1DB5B9D.edm" hidden="1">#REF!</definedName>
    <definedName name="_bdm.465EDF20E70B47BFA3D9BB12DB60AE0D.edm" hidden="1">#REF!</definedName>
    <definedName name="_bdm.46D24ADBCDCC4A1480354FBC85BE6063.edm" hidden="1">#REF!</definedName>
    <definedName name="_bdm.4732765C089843919F64DB4AD6D27239.edm" hidden="1">#REF!</definedName>
    <definedName name="_bdm.475844AEC35A11D6B6A80010A4860669.edm" hidden="1">#REF!</definedName>
    <definedName name="_bdm.47B480FDB65E4D2A92B8DDF3B15CC290.edm" hidden="1">#REF!</definedName>
    <definedName name="_bdm.4889332DBB97403AAFFD194968A2E0DF.edm" hidden="1">#REF!</definedName>
    <definedName name="_bdm.48B8C9507E4F46979BF2DB1FA15C7605.edm" hidden="1">#REF!</definedName>
    <definedName name="_bdm.48e6242c367f43fabf5c52e96bd6b19a.edm" hidden="1">#REF!</definedName>
    <definedName name="_bdm.48EB9556216D4E1E8D44CD6A50E47B74.edm" hidden="1">#REF!</definedName>
    <definedName name="_bdm.49141DB005014B9A842029B989F5C304.edm" hidden="1">#REF!</definedName>
    <definedName name="_bdm.498F7B4A41BD499CBC6D2DFDB4111069.edm" hidden="1">#REF!</definedName>
    <definedName name="_bdm.4A8DB79577CB4F4A99D273C27556A1A1.edm" hidden="1">#REF!</definedName>
    <definedName name="_bdm.4ADB554C327842AB83F1C7F2E974DACF.edm" hidden="1">#REF!</definedName>
    <definedName name="_bdm.4AEDF96760BC4A0EA894762F7DB7CD4E.edm" hidden="1">#REF!</definedName>
    <definedName name="_bdm.4C4CA075C1A344D79E1FB5874208ED3B.edm" hidden="1">#REF!</definedName>
    <definedName name="_bdm.4D42DB35F9C44C349A6CF863A3567EEA.edm" hidden="1">#REF!</definedName>
    <definedName name="_bdm.4DC3AE1E0F744F5D9EF18EA21D885678.edm" hidden="1">#REF!</definedName>
    <definedName name="_bdm.4EEE4D86254B4BDBAD1682436428D4C8.edm" hidden="1">#REF!</definedName>
    <definedName name="_bdm.4EFAFD954360464E9645D82088E3742B.edm" hidden="1">#REF!</definedName>
    <definedName name="_bdm.4FD0F6F729C4487DB9F1E08414F19457.edm" hidden="1">#REF!</definedName>
    <definedName name="_bdm.505D7D4824E640F7ADB9A531CC016AAD.edm" hidden="1">#REF!</definedName>
    <definedName name="_bdm.5062F485B81648EDB7AAC21100EB359E.edm" hidden="1">#REF!</definedName>
    <definedName name="_bdm.50DB39E8564747F7BEA7D6CA5D2F62CD.edm" hidden="1">#REF!</definedName>
    <definedName name="_bdm.5145E2374A1143C49FA71355CDB89252.edm" hidden="1">#REF!</definedName>
    <definedName name="_bdm.519DD357BA314D7E8E7D7C6FC1C6B800.edm" hidden="1">#REF!</definedName>
    <definedName name="_bdm.51DF56CAD76C4F0C8C99DB347C0EE592.edm" hidden="1">#REF!</definedName>
    <definedName name="_bdm.521B211564F646BB829385E9FD69CDB7.edm" hidden="1">#REF!</definedName>
    <definedName name="_bdm.523162734D3940DBAC7C5977A2CCC8ED.edm" hidden="1">#REF!</definedName>
    <definedName name="_bdm.538CD2CB21E846818CC04392AEA2096A.edm" hidden="1">#REF!</definedName>
    <definedName name="_bdm.5396CB5824984BD1A40D7DB71618CC4A.edm" hidden="1">#REF!</definedName>
    <definedName name="_bdm.53BFB953F8744127ADF780DB9B98B8C5.edm" hidden="1">#REF!</definedName>
    <definedName name="_bdm.53DDB016E67A421E86CF3D3AD149A346.edm" hidden="1">#REF!</definedName>
    <definedName name="_bdm.54944DC12BDB4B34B3D5B915ED0E5FF5.edm" hidden="1">#REF!</definedName>
    <definedName name="_bdm.560F9EBDA3DB4C3A8E9A25820572E3AE.edm" hidden="1">#REF!</definedName>
    <definedName name="_bdm.56B8715CA26A4BE291808BDBDEB3F829.edm" hidden="1">#REF!</definedName>
    <definedName name="_bdm.56C49FC4D7CD41359AE13BF55DB9BD8B.edm" hidden="1">#REF!</definedName>
    <definedName name="_bdm.585B80C23BD749C9866492782657D0FF.edm" hidden="1">#REF!</definedName>
    <definedName name="_bdm.5899DA80924A4C1182E5C7D6095DD314.edm" hidden="1">#REF!</definedName>
    <definedName name="_bdm.5951E37FC89F440DB6F11223F2F2D3AB.edm" hidden="1">#REF!</definedName>
    <definedName name="_bdm.59A312C2B5DB44BBB00534BF23665A52.edm" hidden="1">#REF!</definedName>
    <definedName name="_bdm.5A42F7510F6D4AFDA4B493700A37ADBC.edm" hidden="1">#REF!</definedName>
    <definedName name="_bdm.5A64848778B3450DB43E1BB4881BBB11.edm" hidden="1">#REF!</definedName>
    <definedName name="_bdm.5AAD5EA094AC4AC1A7E6DBFDC73B4648.edm" hidden="1">#REF!</definedName>
    <definedName name="_bdm.5AF8C68B1B4D4725A2EF100AD746D415.edm" hidden="1">#REF!</definedName>
    <definedName name="_bdm.5B4859F9DBCF42F2AB37D2EB4F1B4DC5.edm" hidden="1">#REF!</definedName>
    <definedName name="_bdm.5B55EC15D59D494AA5E3D74BF9AE6CDB.edm" hidden="1">#REF!</definedName>
    <definedName name="_bdm.5BD7C410918B4FF197E033E3A0DB6718.edm" hidden="1">#REF!</definedName>
    <definedName name="_bdm.5BEDD6DB8417485889A5C1DCAB9363FD.edm" hidden="1">#REF!</definedName>
    <definedName name="_bdm.5C4E8BD854EE4DA29DBB1F140E36123E.edm" hidden="1">#REF!</definedName>
    <definedName name="_bdm.5C6D0D9D93BD4742A18A5B8A51E9F99E.edm" hidden="1">#REF!</definedName>
    <definedName name="_bdm.5CC20ABFDBB34A959586B8B3DBE91C62.edm" hidden="1">#REF!</definedName>
    <definedName name="_bdm.5CFE4807DB824C5C94369C4D23BB4AA1.edm" hidden="1">#REF!</definedName>
    <definedName name="_bdm.5D10656F373944B2809E8E655C9ECDB4.edm" hidden="1">#REF!</definedName>
    <definedName name="_bdm.5D8D55B204CB487ABFE89E021F786C24.edm" hidden="1">#REF!</definedName>
    <definedName name="_bdm.5ED7AEEF7C6345A488401DE974DBFFB5.edm" hidden="1">#REF!</definedName>
    <definedName name="_bdm.5EE7843A8FCE42B0ADBF5FBD4707C67E.edm" hidden="1">#REF!</definedName>
    <definedName name="_bdm.5F8DC9B9AC8D4FC391DB93A0C37E512D.edm" hidden="1">#REF!</definedName>
    <definedName name="_bdm.620B60643FD44E0DB1C921F8A710BC3E.edm" hidden="1">#REF!</definedName>
    <definedName name="_bdm.62DD25F6118F49CDB97CFA99ADBC4786.edm" hidden="1">#REF!</definedName>
    <definedName name="_bdm.635BC897BE9843D6A2C05F29B3D114D3.edm" hidden="1">#REF!</definedName>
    <definedName name="_bdm.635C911DB72B44ADA5E5C2AFC4E58E98.edm" hidden="1">#REF!</definedName>
    <definedName name="_bdm.63FCDBF9C99E4C29A9726B913C494AA1.edm" hidden="1">#REF!</definedName>
    <definedName name="_bdm.64600654DE5A4EDB9A5FBBB33692FABF.edm" hidden="1">#REF!</definedName>
    <definedName name="_bdm.64D614DDB67C44FCA255FD5046A3DF6E.edm" hidden="1">#REF!</definedName>
    <definedName name="_bdm.6544EE415DBC4CD5A326B4FA58620B62.edm" hidden="1">#REF!</definedName>
    <definedName name="_bdm.656603BDA13F403AB4DBC5592C012C58.edm" hidden="1">#REF!</definedName>
    <definedName name="_bdm.6611A19028FA483BA41A2A1DBCD3D26F.edm" hidden="1">#REF!</definedName>
    <definedName name="_bdm.67B4CAEADDB84C7FAB69F3E80A66A621.edm" hidden="1">#REF!</definedName>
    <definedName name="_bdm.67DED1DB97254294A92740015489A03E.edm" hidden="1">#REF!</definedName>
    <definedName name="_bdm.680534A8CE05489CAF305B50B8D9395C.edm" hidden="1">#REF!</definedName>
    <definedName name="_bdm.68112DE4C9B34144B97CDB7004CA3550.edm" hidden="1">#REF!</definedName>
    <definedName name="_bdm.68AA62ACFF3D49D8835CF11F30575D53.edm" hidden="1">#REF!</definedName>
    <definedName name="_bdm.68C63F4515314BF89862B5A20C1BD7F8.edm" hidden="1">#REF!</definedName>
    <definedName name="_bdm.6931CC6F2ADE4EADB81F1917A0E09897.edm" hidden="1">#REF!</definedName>
    <definedName name="_bdm.6A8C119F701A4A8CAD625ED02695BD6E.edm" hidden="1">#REF!</definedName>
    <definedName name="_bdm.6AA0240E09054B1EB4CCC06A9FBC71E8.edm" hidden="1">#REF!</definedName>
    <definedName name="_bdm.6ADBF63E715F43C2A9A0CBA21ED98CA9.edm" hidden="1">#REF!</definedName>
    <definedName name="_bdm.6B2998399A774DB3B6CF1032AD1B89E9.edm" hidden="1">#REF!</definedName>
    <definedName name="_bdm.6CE05E9C34434397BA8620554B650F04.edm" hidden="1">#REF!</definedName>
    <definedName name="_bdm.6D410DB29DC9422A93C0C051DBFDBDBF.edm" hidden="1">#REF!</definedName>
    <definedName name="_bdm.6DBC9CF889894DB491E94F67CC9B8CB5.edm" hidden="1">#REF!</definedName>
    <definedName name="_bdm.6DF451EE8366425DBB0262E2A654676E.edm" hidden="1">#REF!</definedName>
    <definedName name="_bdm.6EAE6F597C604BEF915F39A565E0971D.edm" hidden="1">#REF!</definedName>
    <definedName name="_bdm.6F118E13BCA74523A5F7D44B97BB24AB.edm" hidden="1">#REF!</definedName>
    <definedName name="_bdm.6F44DF6EBF3D4432A71DF03D4DA26537.edm" hidden="1">#REF!</definedName>
    <definedName name="_bdm.6FA2B358AD9E40D0A45850784450B546.edm" hidden="1">#REF!</definedName>
    <definedName name="_bdm.6FCBEAD6A27E422DB514701F2A428026.edm" hidden="1">#REF!</definedName>
    <definedName name="_bdm.703DCCA3EC1F471B86ED2F21DB610B58.edm" hidden="1">#REF!</definedName>
    <definedName name="_bdm.70792B379742424DB5BE6F292758203E.edm" hidden="1">#REF!</definedName>
    <definedName name="_bdm.713CADB2DCE04F3087D262C5F175ECE8.edm" hidden="1">#REF!</definedName>
    <definedName name="_bdm.724931FEBA6D47B1B74988675DB311FD.edm" hidden="1">#REF!</definedName>
    <definedName name="_bdm.726808AF6ACB495FA1B21036DFA75F1F.edm" hidden="1">#REF!</definedName>
    <definedName name="_bdm.727A136AAAA644D4A545ADDB341CB9E6.edm" hidden="1">#REF!</definedName>
    <definedName name="_bdm.730BDEC2C0674C1DB9FA02F73610A500.edm" hidden="1">#REF!</definedName>
    <definedName name="_bdm.739FF18B64784DBB8FB754B1DFCCC0B4.edm" hidden="1">#REF!</definedName>
    <definedName name="_bdm.73DFF51BD29E4CA88B526A9DBC8295BA.edm" hidden="1">#REF!</definedName>
    <definedName name="_bdm.73EA1BDB23D14F06AEF930EF2427E28B.edm" hidden="1">#REF!</definedName>
    <definedName name="_bdm.741B49C292CE4025B8B4A92B60059147.edm" hidden="1">#REF!</definedName>
    <definedName name="_bdm.742204E8E1DB456D9AAF9CF5DBD19C43.edm" hidden="1">#REF!</definedName>
    <definedName name="_bdm.7542C420C5204B4D99F4E7DBFE5EB5C0.edm" hidden="1">#REF!</definedName>
    <definedName name="_bdm.75AEB8ED3BB74DDAAF13881E19CF0474.edm" hidden="1">#REF!</definedName>
    <definedName name="_bdm.7626AB06EA724992A44BECD3B31DB1CF.edm" hidden="1">#REF!</definedName>
    <definedName name="_bdm.76CB26C38BD6425B8EF13D4F9F050D8C.edm" hidden="1">#REF!</definedName>
    <definedName name="_bdm.77CA350A03D2489DBB902CDB2CC7E9F3.edm" hidden="1">#REF!</definedName>
    <definedName name="_bdm.77E3DB1B6A6448A88B71EC33708EDC78.edm" hidden="1">#REF!</definedName>
    <definedName name="_bdm.786E832107004A3DB7C25E3ED5D3BA08.edm" hidden="1">#REF!</definedName>
    <definedName name="_bdm.78B77DCD689A43EC883A79537C2E8408.edm" hidden="1">#REF!</definedName>
    <definedName name="_bdm.78B987E5BEB243DB9D05139811D286E9.edm" hidden="1">#REF!</definedName>
    <definedName name="_bdm.78D205DB6BED4513B2A1B613FECE476A.edm" hidden="1">#REF!</definedName>
    <definedName name="_bdm.78EFE8DBC07A49D8ABDE8A9C8845416C.edm" hidden="1">#REF!</definedName>
    <definedName name="_bdm.79080FA8B1DB44C2BDDC6DA897E8B8FB.edm" hidden="1">#REF!</definedName>
    <definedName name="_bdm.79BBA721510E4F2EBC8FCA37F4DB6CBE.edm" hidden="1">#REF!</definedName>
    <definedName name="_bdm.79E849702EEC4EE681836E2DBC40B338.edm" hidden="1">#REF!</definedName>
    <definedName name="_bdm.7A4001BB5DDB430AB4F246AAE62314FD.edm" hidden="1">#REF!</definedName>
    <definedName name="_bdm.7B0E8BC053264C19A9E8DB3A976B4C6E.edm" hidden="1">#REF!</definedName>
    <definedName name="_bdm.7B7009FB3E404FBF9D1E62B3DC0DBA44.edm" hidden="1">#REF!</definedName>
    <definedName name="_bdm.7BDBB20F65D94A2487C5A24253C31236.edm" hidden="1">#REF!</definedName>
    <definedName name="_bdm.7BF116DE38A64470B4E18265DDE92DC0.edm" hidden="1">#REF!</definedName>
    <definedName name="_bdm.7C898A109DB546C7819A9338FA03A299.edm" hidden="1">#REF!</definedName>
    <definedName name="_bdm.7C94300BA80D11D6B6520010A48BFF38.edm" hidden="1">#REF!</definedName>
    <definedName name="_bdm.7CA971A2F5B847B19CF5DBB8EB9356DB.edm" hidden="1">#REF!</definedName>
    <definedName name="_bdm.7CEF1E995DCB4F09B0BD6A5ADB031A07.edm" hidden="1">#REF!</definedName>
    <definedName name="_bdm.7DBDA030E1AD41FC9FDB644EC8B70ECF.edm" hidden="1">#REF!</definedName>
    <definedName name="_bdm.7DBEF9F48AFA4C85BD845E3F2C9E8B3B.edm" hidden="1">#REF!</definedName>
    <definedName name="_bdm.7E1F869AD2E2493A8E3723BF028DB57F.edm" hidden="1">#REF!</definedName>
    <definedName name="_bdm.7EAAD176DB32478D8001FA384DDF6089.edm" hidden="1">#REF!</definedName>
    <definedName name="_bdm.7EDBF830CCD448F59895019FE55CFCB4.edm" hidden="1">#REF!</definedName>
    <definedName name="_bdm.7fa880a257804e19a87d0fae34e3bedc.edm" hidden="1">#REF!</definedName>
    <definedName name="_bdm.7FE39E273F1F459DBE5C5711814F1E93.edm" hidden="1">#REF!</definedName>
    <definedName name="_bdm.802F1A36DC7E4BBFA5777197DBCEEB26.edm" hidden="1">#REF!</definedName>
    <definedName name="_bdm.80340559CE674F58943D8E7EC86DBA4F.edm" hidden="1">#REF!</definedName>
    <definedName name="_bdm.803667C105C14884B5A6CB9298713468.edm" hidden="1">#REF!</definedName>
    <definedName name="_bdm.80430E45DB184BDC9A460A52E34BEC14.edm" hidden="1">#REF!</definedName>
    <definedName name="_bdm.804E81A612C5456EB427B0F9B7DB2278.edm" hidden="1">#REF!</definedName>
    <definedName name="_bdm.8101F4C9905B4258B4DB71CBD8F798A1.edm" hidden="1">#REF!</definedName>
    <definedName name="_bdm.81AB2D584E854A4C8685A12B7482DC95.edm" hidden="1">#REF!</definedName>
    <definedName name="_bdm.827E41FA525B45D7B9F2E4A8EE7DB11E.edm" hidden="1">#REF!</definedName>
    <definedName name="_bdm.8288CAD9A93B401094DEEBCF4DB2F543.edm" hidden="1">#REF!</definedName>
    <definedName name="_bdm.843A5139DC634C0DB3853BDF0B8BCDCE.edm" hidden="1">#REF!</definedName>
    <definedName name="_bdm.845E0203939945468D317DBE4773DD0C.edm" hidden="1">#REF!</definedName>
    <definedName name="_bdm.84A7014637FF4DB1A4504A0557A11AA8.edm" hidden="1">#REF!</definedName>
    <definedName name="_bdm.84CDB606F55F4326ACBD214FDE1D0FB6.edm" hidden="1">#REF!</definedName>
    <definedName name="_bdm.851C19CF9AD64D7986D0D5E248D0DDBC.edm" hidden="1">#REF!</definedName>
    <definedName name="_bdm.8596CC433ADF40FDB70778EA265E595F.edm" hidden="1">#REF!</definedName>
    <definedName name="_bdm.85E08B30B828450CB0C29DB20898778F.edm" hidden="1">#REF!</definedName>
    <definedName name="_bdm.869420319F0748B4929DB47C6282CDC4.edm" hidden="1">#REF!</definedName>
    <definedName name="_bdm.8698A8ADEE7F4B6089B0B15C74D0B353.edm" hidden="1">#REF!</definedName>
    <definedName name="_bdm.87F77AF4CF574346B1F36DCCB8E7BDB2.edm" hidden="1">#REF!</definedName>
    <definedName name="_bdm.8917B83A9C67419BBA29D41D6ABE20EB.edm" hidden="1">#REF!</definedName>
    <definedName name="_bdm.8A3A3718C22643AF9C5E85AE53DEDB78.edm" hidden="1">#REF!</definedName>
    <definedName name="_bdm.8B017423DA1F48DB8E89D6915EF9AB7E.edm" hidden="1">#REF!</definedName>
    <definedName name="_bdm.8B1BE30F7B3F42159CFA33DBB6D6F44B.edm" hidden="1">#REF!</definedName>
    <definedName name="_bdm.8B3D2C39422642E19D7DBA938D7D0C19.edm" hidden="1">#REF!</definedName>
    <definedName name="_bdm.8B6A3F9B66334120804DB28EE2982DEA.edm" hidden="1">#REF!</definedName>
    <definedName name="_bdm.8BBAB8D314614F3481DB93D6314908DE.edm" hidden="1">#REF!</definedName>
    <definedName name="_bdm.8CCFDB8B5110419C8ECBBCF11DD2787D.edm" hidden="1">#REF!</definedName>
    <definedName name="_bdm.8D70AE3BD2644F5A82999E4A4539960D.edm" hidden="1">#REF!</definedName>
    <definedName name="_bdm.8DB2C57B43F9422DB360B873963DA894.edm" hidden="1">#REF!</definedName>
    <definedName name="_bdm.8DB5495F314B4390B7640FE8A875C628.edm" hidden="1">#REF!</definedName>
    <definedName name="_bdm.8FEE7839CF6344478DBBCCB40A1168E0.edm" hidden="1">#REF!</definedName>
    <definedName name="_bdm.8FF90190DBC54B539113F8A0868C52E9.edm" hidden="1">#REF!</definedName>
    <definedName name="_bdm.902C9DC6449247F889F97D7014F80DB1.edm" hidden="1">#REF!</definedName>
    <definedName name="_bdm.905C455BB1454FA4A4F660E3F11A7018.edm" hidden="1">#REF!</definedName>
    <definedName name="_bdm.910D83389183480288AB9B7353D00DB9.edm" hidden="1">#REF!</definedName>
    <definedName name="_bdm.919517AD0C574FAD8EB67521CD29DB24.edm" hidden="1">#REF!</definedName>
    <definedName name="_bdm.91DF31102ADA4E2DB5F09E94D0FE9F50.edm" hidden="1">#REF!</definedName>
    <definedName name="_bdm.92448CC366DB4E97A635BF26AB664400.edm" hidden="1">#REF!</definedName>
    <definedName name="_bdm.92501F4BC4FB4BBDB0DCEBB7226DC43A.edm" hidden="1">#REF!</definedName>
    <definedName name="_bdm.92E28767624F4B99B1FFBC50F3CDDD6D.edm" hidden="1">#REF!</definedName>
    <definedName name="_bdm.9430FB3273F84250B58DBB57C6A98444.edm" hidden="1">#REF!</definedName>
    <definedName name="_bdm.94C662853B404CF9861983DB28AB794C.edm" hidden="1">#REF!</definedName>
    <definedName name="_bdm.95B1D5FDB3C448C19A16E3A5C5235F6F.edm" hidden="1">#REF!</definedName>
    <definedName name="_bdm.95DDB134A9554193999C8B0FC030162E.edm" hidden="1">#REF!</definedName>
    <definedName name="_bdm.964DBD4A6DF0473D89DF12DE74818FDC.edm" hidden="1">#REF!</definedName>
    <definedName name="_bdm.96A51326206F4C2184F5DADA7CC76AEF.edm" hidden="1">#REF!</definedName>
    <definedName name="_bdm.96C13E2BF2A4443D9CC8E1128010E7CA.edm" hidden="1">#REF!</definedName>
    <definedName name="_bdm.96D4DDF2E87D455E9FDB7BFA60B239E7.edm" hidden="1">#REF!</definedName>
    <definedName name="_bdm.96F0454A92F1473695EC587AB5B15F1C.edm" hidden="1">#REF!</definedName>
    <definedName name="_bdm.970F96E5803B46908C8059232DBF7F3D.edm" hidden="1">#REF!</definedName>
    <definedName name="_bdm.97F0DBF4D85946BEBE8AC18633B0C474.edm" hidden="1">#REF!</definedName>
    <definedName name="_bdm.983AC8FF6A984882AED2CBB174642E2F.edm" hidden="1">#REF!</definedName>
    <definedName name="_bdm.98509675FE304640BD0099E41768A4DB.edm" hidden="1">#REF!</definedName>
    <definedName name="_bdm.986536783FBB43BA8B751B12B89FFCEA.edm" hidden="1">#REF!</definedName>
    <definedName name="_bdm.987A5BA7A0134506BDBADA2100C274B9.edm" hidden="1">#REF!</definedName>
    <definedName name="_bdm.98A6FF5E6E104127A4B3CE93863956AF.edm" hidden="1">#REF!</definedName>
    <definedName name="_bdm.98D18A4438B44ADB9CEF879052276AC1.edm" hidden="1">#REF!</definedName>
    <definedName name="_bdm.998E7FC0CE3F4ACA8CA8AEB04D156DB5.edm" hidden="1">#REF!</definedName>
    <definedName name="_bdm.9A601B5811DF49C8AADBC8B4FF99C3E8.edm" hidden="1">#REF!</definedName>
    <definedName name="_bdm.9A98EBA833E64B73A2B10B31C630B508.edm" hidden="1">#REF!</definedName>
    <definedName name="_bdm.9ADBCCCC484F401A9C391B352F83091E.edm" hidden="1">#REF!</definedName>
    <definedName name="_bdm.9B3A5B7FB2794DB798AD56302595A423.edm" hidden="1">#REF!</definedName>
    <definedName name="_bdm.9BC4DB6CDA9B48D281A30BCD080DD27C.edm" hidden="1">#REF!</definedName>
    <definedName name="_bdm.9CDC35CDB7B143079762F320F757C403.edm" hidden="1">#REF!</definedName>
    <definedName name="_bdm.9D4396122FD147F7B9733DB791845D14.edm" hidden="1">#REF!</definedName>
    <definedName name="_bdm.9D8E5ED7B5014BB680DBD42A01C53DEB.edm" hidden="1">#REF!</definedName>
    <definedName name="_bdm.9DB56E6D1603460695702EFDD21C40CD.edm" hidden="1">#REF!</definedName>
    <definedName name="_bdm.9DB6B94C6FF24153B44DCA52DBEC3E35.edm" hidden="1">#REF!</definedName>
    <definedName name="_bdm.9DBBE91CF6824BB2AAEDE6081806C6C1.edm" hidden="1">#REF!</definedName>
    <definedName name="_bdm.9DBE8D17632C47EB8E0FB1251C7FB091.edm" hidden="1">#REF!</definedName>
    <definedName name="_bdm.9DD43BE5ECC948258C55A583AA1DB838.edm" hidden="1">#REF!</definedName>
    <definedName name="_bdm.9EA6DE0CADDB4633933E62BD5A305EFC.edm" hidden="1">#REF!</definedName>
    <definedName name="_bdm.9ECB63A12E9F4B9C88C18E0F4ACCFD11.edm" hidden="1">#REF!</definedName>
    <definedName name="_bdm.9FC63258A80D422DB0384AC7A3B30463.edm" hidden="1">#REF!</definedName>
    <definedName name="_bdm.A0027D149A5D423B9F2DFDBF46660EAC.edm" hidden="1">#REF!</definedName>
    <definedName name="_bdm.A00643E6A705476084A5F584F5934ED2.edm" hidden="1">#REF!</definedName>
    <definedName name="_bdm.A0B0ED4972DB49AFAA2065A6E4FCDCD6.edm" hidden="1">#REF!</definedName>
    <definedName name="_bdm.A0DBF49C20F1460F824E64AC8E2BA476.edm" hidden="1">#REF!</definedName>
    <definedName name="_bdm.A0DD5966C2D941E48917C25911DBF659.edm" hidden="1">#REF!</definedName>
    <definedName name="_bdm.A11F6C145B0C4F2DBEE465D05C590AFF.edm" hidden="1">#REF!</definedName>
    <definedName name="_bdm.A148454F885246CCB2F1B82575D5DB4D.edm" hidden="1">#REF!</definedName>
    <definedName name="_bdm.A186F40BC883499DB9A1EB8BBE569A39.edm" hidden="1">#REF!</definedName>
    <definedName name="_bdm.A1BAEFE926DB458297B8F72F3198289D.edm" hidden="1">#REF!</definedName>
    <definedName name="_bdm.A2BA038447554E80A93C68C7970D8DBF.edm" hidden="1">#REF!</definedName>
    <definedName name="_bdm.A3B895FB062A4C189541F50675F692C1.edm" hidden="1">#REF!</definedName>
    <definedName name="_bdm.A4DB85399C254B5D82ACAEBC79EA605F.edm" hidden="1">#REF!</definedName>
    <definedName name="_bdm.A5079CC3AD6E11D6B69B0010A4860669.edm" hidden="1">#REF!</definedName>
    <definedName name="_bdm.A516FDB1F7024789930EED4CDD176C8E.edm" hidden="1">#REF!</definedName>
    <definedName name="_bdm.A5ACD67A37814D1AB59C856D8B6F2DF0.edm" hidden="1">#REF!</definedName>
    <definedName name="_bdm.A62CFDF0981A4B3E9A3A2310CACDB3CD.edm" hidden="1">#REF!</definedName>
    <definedName name="_bdm.A835AB8BC6DC49ACA93174F81142BACB.edm" hidden="1">#REF!</definedName>
    <definedName name="_bdm.A8BF5B5471E144E6BB8A557EFC594795.edm" hidden="1">#REF!</definedName>
    <definedName name="_bdm.A8E7848DCA314DA7AE22A6C84A73CD12.edm" hidden="1">#REF!</definedName>
    <definedName name="_bdm.A90C893B890444CEAE47B834D31C242D.edm" hidden="1">#REF!</definedName>
    <definedName name="_bdm.A9433F36D27E42998843D0702B3398CD.edm" hidden="1">#REF!</definedName>
    <definedName name="_bdm.A9E8F2214015449F99BBFDAC629C22DB.edm" hidden="1">#REF!</definedName>
    <definedName name="_bdm.AA21185748A04CDB9F8733A1DC2D0BD3.edm" hidden="1">#REF!</definedName>
    <definedName name="_bdm.AA6A95345D8E4E0D9FEF3B44513DFDB5.edm" hidden="1">#REF!</definedName>
    <definedName name="_bdm.AB02BF7841B5408BA9BDB43DB611DCE8.edm" hidden="1">#REF!</definedName>
    <definedName name="_bdm.AB2BFDDD68ED4CBEB9423C185DB158D8.edm" hidden="1">#REF!</definedName>
    <definedName name="_bdm.AB44070EABF243E094848185BA8235E9.edm" hidden="1">#REF!</definedName>
    <definedName name="_bdm.AC30209DF6174EC79EDB19152DFB70F1.edm" hidden="1">#REF!</definedName>
    <definedName name="_bdm.AD44699DB5A14431ADFFA86C3444D842.edm" hidden="1">#REF!</definedName>
    <definedName name="_bdm.AD4C8ADB1173414D93A8342F9ED87FC4.edm" hidden="1">#REF!</definedName>
    <definedName name="_bdm.ADAEF4850408402E886C452DB85AD9F9.edm" hidden="1">#REF!</definedName>
    <definedName name="_bdm.ADB7D3013F70400CBF89579543BDD551.edm" hidden="1">#REF!</definedName>
    <definedName name="_bdm.ADB8815AAC7B4A8782F574B4390D5805.edm" hidden="1">#REF!</definedName>
    <definedName name="_bdm.ADB940A66E2749788864A3684385E5D8.edm" hidden="1">#REF!</definedName>
    <definedName name="_bdm.ADBCE79A0FA645499C7927F339D49FCB.edm" hidden="1">#REF!</definedName>
    <definedName name="_bdm.ADE63A88559244DBA6492ADE6B9297B3.edm" hidden="1">#REF!</definedName>
    <definedName name="_bdm.AE7E693DB997410EB85300C576A09897.edm" hidden="1">#REF!</definedName>
    <definedName name="_bdm.AE8B44E8F26A49ADAD6D2770700999FF.edm" hidden="1">#REF!</definedName>
    <definedName name="_bdm.AE9F0D423E63473F942B8F322BDBCC8F.edm" hidden="1">#REF!</definedName>
    <definedName name="_bdm.AEBFD5DBB2194FFAAEA35CC33AD6FACF.edm" hidden="1">#REF!</definedName>
    <definedName name="_bdm.AF4854470FB64DDBAE09B23A30F854B6.edm" hidden="1">#REF!</definedName>
    <definedName name="_bdm.AFB29F91DB8049A3971EC8DC4B6799FF.edm" hidden="1">#REF!</definedName>
    <definedName name="_bdm.AFB67B180A9241DB8E0422155F381CF8.edm" hidden="1">#REF!</definedName>
    <definedName name="_bdm.B02D930E161B448CAD28D91C97DF93F4.edm" hidden="1">#REF!</definedName>
    <definedName name="_bdm.B076421FF7F7478F87E8DB5E00C50AF8.edm" hidden="1">#REF!</definedName>
    <definedName name="_bdm.B12A7A04FDDB47A1A0E9129625990829.edm" hidden="1">#REF!</definedName>
    <definedName name="_bdm.B17018407E39480DADDB8CF9F9E7767F.edm" hidden="1">#REF!</definedName>
    <definedName name="_bdm.B19E1B7DC29E4AFAA8BDB639CAEBED34.edm" hidden="1">#REF!</definedName>
    <definedName name="_bdm.B290817DB9FA40F5A2EA212DD81356B2.edm" hidden="1">#REF!</definedName>
    <definedName name="_bdm.B2AC5947EEE841D4B0B8536E0DBBDD00.edm" hidden="1">#REF!</definedName>
    <definedName name="_bdm.B3DE611F6F1F4B64840F5A65FDB7A905.edm" hidden="1">#REF!</definedName>
    <definedName name="_bdm.B461E0A5E2FE49C1A5C645DBD684A1D4.edm" hidden="1">#REF!</definedName>
    <definedName name="_bdm.B467FC92D23445ADB9E05B69FF8E5DA5.edm" hidden="1">#REF!</definedName>
    <definedName name="_bdm.B50230D243324965A96AD518888A4073.edm" hidden="1">#REF!</definedName>
    <definedName name="_bdm.B5A212F292CA41A6BEA9A17E36D934E4.edm" hidden="1">#REF!</definedName>
    <definedName name="_bdm.B5E1CE290D664EC9908CE120B7DDB7AD.edm" hidden="1">#REF!</definedName>
    <definedName name="_bdm.B694A8498176486BA436F872026AE92F.edm" hidden="1">#REF!</definedName>
    <definedName name="_bdm.B6956F956A1D44688FC5D8707844FDB7.edm" hidden="1">#REF!</definedName>
    <definedName name="_bdm.B7066D8DC550469787566F9C70DB37C9.edm" hidden="1">#REF!</definedName>
    <definedName name="_bdm.B74818AB3134474F8BF0A89DB8756A38.edm" hidden="1">#REF!</definedName>
    <definedName name="_bdm.B769CAC036DC45DBB970020E867F2755.edm" hidden="1">#REF!</definedName>
    <definedName name="_bdm.B792377D0E30473DB622429AB4C9F0C4.edm" hidden="1">#REF!</definedName>
    <definedName name="_bdm.B7ACEBB15C8B444DBDCFEDF3D56AD28D.edm" hidden="1">#REF!</definedName>
    <definedName name="_bdm.B7F9F780EC0247638DBEBDA4DF509474.edm" hidden="1">#REF!</definedName>
    <definedName name="_bdm.B88BD76138624DB49059E86E9E57DE6C.edm" hidden="1">#REF!</definedName>
    <definedName name="_bdm.B8ADDCDB214446A9B68AED11E63C7517.edm" hidden="1">#REF!</definedName>
    <definedName name="_bdm.B91BF0A48D364AFE9B706DF758CA7B5B.edm" hidden="1">#REF!</definedName>
    <definedName name="_bdm.B94089BDDBFD4525A5F1F0076B036654.edm" hidden="1">#REF!</definedName>
    <definedName name="_bdm.BA759280F5E749B5B422ACEA85F12DF4.edm" hidden="1">#REF!</definedName>
    <definedName name="_bdm.BB01CF27BE7544CF8DDC4EFA01ACD110.edm" hidden="1">#REF!</definedName>
    <definedName name="_bdm.BB8DB5F771B340DA8B7AB25CD1C713EA.edm" hidden="1">#REF!</definedName>
    <definedName name="_bdm.BCDB3A222814469CA8DB9B7BC500B234.edm" hidden="1">#REF!</definedName>
    <definedName name="_bdm.BD31A80AEEEA484CB8BF6204D87FC893.edm" hidden="1">#REF!</definedName>
    <definedName name="_bdm.BDB30CC10EAF45AAB719799DB2F25BAB.edm" hidden="1">#REF!</definedName>
    <definedName name="_bdm.BDB9018F394B4D619CA288E2B170F24A.edm" hidden="1">#REF!</definedName>
    <definedName name="_bdm.BDBFB1F2811E4E90865E2BCE6AB341E6.edm" hidden="1">#REF!</definedName>
    <definedName name="_bdm.BE58BCA9BE204985B1274F362723DBB4.edm" hidden="1">#REF!</definedName>
    <definedName name="_bdm.BE5DBB1534FB4C7EAE47A5D81D20E425.edm" hidden="1">#REF!</definedName>
    <definedName name="_bdm.BE61F2AB0EAA4C39B47E587ABCBCD532.edm" hidden="1">#REF!</definedName>
    <definedName name="_bdm.BF703CE2B6F845ADB4F1BF80CF49A359.edm" hidden="1">#REF!</definedName>
    <definedName name="_bdm.C09C90A1F72D44F6922BDBAD43FFC049.edm" hidden="1">#REF!</definedName>
    <definedName name="_bdm.C0D40696085E49099831902D538DE4D4.edm" hidden="1">#REF!</definedName>
    <definedName name="_bdm.C0F5ADB39F4B4C2299A880C43395DBAF.edm" hidden="1">#REF!</definedName>
    <definedName name="_bdm.C1400822A3EB4DDBA1850EE3887F4C67.edm" hidden="1">#REF!</definedName>
    <definedName name="_bdm.C147DE2F730C433B9E116BA25CDBB008.edm" hidden="1">#REF!</definedName>
    <definedName name="_bdm.C194714595F14520AA52E6501AEC9C62.edm" hidden="1">#REF!</definedName>
    <definedName name="_bdm.C1A9EFDBDAB24F3FA633AEC451C78B10.edm" hidden="1">#REF!</definedName>
    <definedName name="_bdm.C1D6F6ADB4524E968FF8B97D6F1E71D4.edm" hidden="1">#REF!</definedName>
    <definedName name="_bdm.C3E13177535448438E150830D06FAD0D.edm" hidden="1">#REF!</definedName>
    <definedName name="_bdm.C41BDB6881B7427A9815483B77F88075.edm" hidden="1">#REF!</definedName>
    <definedName name="_bdm.C50222DB9A544570842BD03C0213CD20.edm" hidden="1">#REF!</definedName>
    <definedName name="_bdm.C525BCE857A94D6D91F9C178DBBB7A78.edm" hidden="1">#REF!</definedName>
    <definedName name="_bdm.C5A3D26BA1D24E8DB76551E7C9DD4202.edm" hidden="1">#REF!</definedName>
    <definedName name="_bdm.C5D849FE0B5649F5A8F38AD50DD13DBC.edm" hidden="1">#REF!</definedName>
    <definedName name="_bdm.C6F7801F280A48949BF76EA1287DB5C1.edm" hidden="1">#REF!</definedName>
    <definedName name="_bdm.C7B3922953C6426985C1620C7A3C7EDA.edm" hidden="1">#REF!</definedName>
    <definedName name="_bdm.C80AE98812D44EA3A15F63DFA51CDBB6.edm" hidden="1">#REF!</definedName>
    <definedName name="_bdm.C8112FE510514C1DBC311A759B918953.edm" hidden="1">#REF!</definedName>
    <definedName name="_bdm.C819ED0DC40A4B03A47E70DB6F634933.edm" hidden="1">#REF!</definedName>
    <definedName name="_bdm.C8B172FF4DD6486C8839B8DB3FF07021.edm" hidden="1">#REF!</definedName>
    <definedName name="_bdm.C9A6A78E0DB545A5A0154D66C571EEC7.edm" hidden="1">#REF!</definedName>
    <definedName name="_bdm.C9AD4220F5E84754B4C8705317ACDBC8.edm" hidden="1">#REF!</definedName>
    <definedName name="_bdm.CA6280A2B2534DFC9D676DB1D63360F2.edm" hidden="1">#REF!</definedName>
    <definedName name="_bdm.CAC364072D3648199B87B4DBA23019DC.edm" hidden="1">#REF!</definedName>
    <definedName name="_bdm.CC4012F3EC0343DBB9DF06BF0CD5D945.edm" hidden="1">#REF!</definedName>
    <definedName name="_bdm.CC661935DF52489B8A794A954D6DB48E.edm" hidden="1">#REF!</definedName>
    <definedName name="_bdm.CC9479AF9F7B41D9B0E3BB5689EADB60.edm" hidden="1">#REF!</definedName>
    <definedName name="_bdm.CCA0EE27F36047CDB5D6E16EBF9F40F6.edm" hidden="1">#REF!</definedName>
    <definedName name="_bdm.CCC9810E33DE4D12B7AF2ADB20F5BEB6.edm" hidden="1">#REF!</definedName>
    <definedName name="_bdm.CE552E201B864D44927DBE350E7B1F20.edm" hidden="1">#REF!</definedName>
    <definedName name="_bdm.CF26F181CFB149089A150B6E9984E88F.edm" hidden="1">#REF!</definedName>
    <definedName name="_bdm.D00E61D5B8B944CD9EBA24AC9DBACA97.edm" hidden="1">#REF!</definedName>
    <definedName name="_bdm.D0AF17D9BDB44F3D9845BC3DC46CA407.edm" hidden="1">#REF!</definedName>
    <definedName name="_bdm.D0C8895F3E0C49759DB0F35AD8CFF8E0.edm" hidden="1">#REF!</definedName>
    <definedName name="_bdm.D0F83DB974C443EB8A6E7ACAD54A932B.edm" hidden="1">#REF!</definedName>
    <definedName name="_bdm.D102AF3DDB3D4384AC4BFB0A4221B9F0.edm" hidden="1">#REF!</definedName>
    <definedName name="_bdm.D1CABA045A1D4CE38D6A60EB0CD6AEDB.edm" hidden="1">#REF!</definedName>
    <definedName name="_bdm.D1EA35877D4A422384716CFC327DB269.edm" hidden="1">#REF!</definedName>
    <definedName name="_bdm.D30A773027214C8C80CB0CF3399716F0.edm" hidden="1">#REF!</definedName>
    <definedName name="_bdm.D39DBF2619214380A1B796776A98BD16.edm" hidden="1">#REF!</definedName>
    <definedName name="_bdm.D43A6B2A947B4EA9A42335B05D28E8EB.edm" hidden="1">#REF!</definedName>
    <definedName name="_bdm.D4C0D52785FB453D8062554FC826683B.edm" hidden="1">#REF!</definedName>
    <definedName name="_bdm.D575D952052143E8B2F6153CAD30248F.edm" hidden="1">#REF!</definedName>
    <definedName name="_bdm.D5E561EBD92B4887A1BB5A944ECDBDFA.edm" hidden="1">#REF!</definedName>
    <definedName name="_bdm.D5FAA374367241959C322560ED7F8A37.edm" hidden="1">#REF!</definedName>
    <definedName name="_bdm.D6BDD9A358814358A8604BDBC899A2A6.edm" hidden="1">#REF!</definedName>
    <definedName name="_bdm.D7A9F781ED78434DB77BE59FC54ECF51.edm" hidden="1">#REF!</definedName>
    <definedName name="_bdm.D7E8E67249DD4C1DB11330B76CF742E8.edm" hidden="1">#REF!</definedName>
    <definedName name="_bdm.D8A8AED6C35A451DBD164C72F71E65B2.edm" hidden="1">#REF!</definedName>
    <definedName name="_bdm.D8DEE564061E47DDB7B715636B4A0B0B.edm" hidden="1">#REF!</definedName>
    <definedName name="_bdm.D9C28C5AE4BB47ADBB1F3CA195EF9459.edm" hidden="1">#REF!</definedName>
    <definedName name="_bdm.D9E6F7E2FBDB4FF6A6D632BFBE3A1A0F.edm" hidden="1">#REF!</definedName>
    <definedName name="_bdm.DA40FBE9A21F45CAAF44C89D86D767E0.edm" hidden="1">#REF!</definedName>
    <definedName name="_bdm.DB00E15415704C6AA6CB67E4BF99BB59.edm" hidden="1">#REF!</definedName>
    <definedName name="_bdm.DB0C3971A0C2417B86C14813781C5888.edm" hidden="1">#REF!</definedName>
    <definedName name="_bdm.DB18B9B3532749D0B3749A6675DD537B.edm" hidden="1">#REF!</definedName>
    <definedName name="_bdm.DB25E126B6D34EEDA091EADB96E4BEAE.edm" hidden="1">#REF!</definedName>
    <definedName name="_bdm.DB4D428D5BDF4C53B4912D4934032A3C.edm" hidden="1">#REF!</definedName>
    <definedName name="_bdm.DB532E19E1024187875B38658C500AFB.edm" hidden="1">#REF!</definedName>
    <definedName name="_bdm.DB532F732FF843DDBBEC74FF8E6803EE.edm" hidden="1">#REF!</definedName>
    <definedName name="_bdm.DB88199C4CFE4EB297EF58F64E9C9597.edm" hidden="1">#REF!</definedName>
    <definedName name="_bdm.DB8B16C93C7D494E873D7E76D22A7256.edm" hidden="1">#REF!</definedName>
    <definedName name="_bdm.DBAF54DA586F44C88E7A18E31B8A67BA.edm" hidden="1">#REF!</definedName>
    <definedName name="_bdm.DBC9299DEFCE4FF99EED41306FF046F4.edm" hidden="1">#REF!</definedName>
    <definedName name="_bdm.DBDDCE6D291340DFA73C1EAB7ABAD6AE.edm" hidden="1">#REF!</definedName>
    <definedName name="_bdm.DBED0FF28B7F46BF836FE32D4DE46B03.edm" hidden="1">#REF!</definedName>
    <definedName name="_bdm.DBF118B3FDF34427BAE90EA780EFA492.edm" hidden="1">#REF!</definedName>
    <definedName name="_bdm.DBF8F79D2FE244698C14155A4A3CFA25.edm" hidden="1">#REF!</definedName>
    <definedName name="_bdm.DC2A6BFF8FDB4CF2AC4D3ABA1006C2A8.edm" hidden="1">#REF!</definedName>
    <definedName name="_bdm.DD0D7481B9014126A45DBDB83A0C82E5.edm" hidden="1">#REF!</definedName>
    <definedName name="_bdm.DD3EF49C34314A95B8B69FADB80B6579.edm" hidden="1">#REF!</definedName>
    <definedName name="_bdm.DDB3575F9B054FD387F23C5DFC30BAF7.edm" hidden="1">#REF!</definedName>
    <definedName name="_bdm.DE88D332B4DB481393AC492630CC24C7.edm" hidden="1">#REF!</definedName>
    <definedName name="_bdm.DEA02B8DB9594F51BA561009BFB2731A.edm" hidden="1">#REF!</definedName>
    <definedName name="_bdm.DFC43D548B044AF7AA1DBF33487449EB.edm" hidden="1">#REF!</definedName>
    <definedName name="_bdm.E1EFFF212CA54AC1BE9CAEB828DBA37D.edm" hidden="1">#REF!</definedName>
    <definedName name="_bdm.E237ECE97E4F45DDBB714AB96BFE8044.edm" hidden="1">#REF!</definedName>
    <definedName name="_bdm.E3792F1A396F4ADBBEECAD320E41FE7A.edm" hidden="1">#REF!</definedName>
    <definedName name="_bdm.E3FE146E87314B51BDB5C2AF64CA6501.edm" hidden="1">#REF!</definedName>
    <definedName name="_bdm.E472B88BDB2C45C2BF0C699B09804764.edm" hidden="1">#REF!</definedName>
    <definedName name="_bdm.E4EACF2F9B1D411DB6CD9999843D5FFF.edm" hidden="1">#REF!</definedName>
    <definedName name="_bdm.E51141EFF884461CA5403CD054FDCDBF.edm" hidden="1">#REF!</definedName>
    <definedName name="_bdm.E5605DB323604A1FBBD45B9E43AF70DB.edm" hidden="1">#REF!</definedName>
    <definedName name="_bdm.E57ED1EF365F4DBA9D5C7F26C542ECBF.edm" hidden="1">#REF!</definedName>
    <definedName name="_bdm.E69A3EEB583F457C97A8CDB76AB1A85B.edm" hidden="1">#REF!</definedName>
    <definedName name="_bdm.E6E0DB0B5A064057AE567ADB769917FF.edm" hidden="1">#REF!</definedName>
    <definedName name="_bdm.E759967588A5442C9B723120C8E73070.edm" hidden="1">#REF!</definedName>
    <definedName name="_bdm.E866EFAFF1FB43D9A6520E51AB389983.edm" hidden="1">#REF!</definedName>
    <definedName name="_bdm.E8E49C6DF7BD45AE9D28FA42F05764BF.edm" hidden="1">#REF!</definedName>
    <definedName name="_bdm.EA164CCEB66C408B9A35245C9C75C947.edm" hidden="1">#REF!</definedName>
    <definedName name="_bdm.EA28B566D3ED44D69E9DBC826619C9D8.edm" hidden="1">#REF!</definedName>
    <definedName name="_bdm.EACC43BFDBDA45808BFEBBA8C0E7C87B.edm" hidden="1">#REF!</definedName>
    <definedName name="_bdm.EAEC9C3D50474F6CA7AEE5FBEDB1FC8E.edm" hidden="1">#REF!</definedName>
    <definedName name="_bdm.EB702D6F10D84C47A75DB5398DAC3225.edm" hidden="1">#REF!</definedName>
    <definedName name="_bdm.ECE215B0F4474189ADA6EF0427D8D0FD.edm" hidden="1">#REF!</definedName>
    <definedName name="_bdm.ED4882D3B1544BDBB4C8E22CC5049187.edm" hidden="1">#REF!</definedName>
    <definedName name="_bdm.ED89D511B4464DBA9D8EA4A5892C8EFC.edm" hidden="1">#REF!</definedName>
    <definedName name="_bdm.EDB1A851883440DD8604B6BC5726852F.edm" hidden="1">#REF!</definedName>
    <definedName name="_bdm.EDB591441A3248EFAC480620A9466411.edm" hidden="1">#REF!</definedName>
    <definedName name="_bdm.EDB652D6CC4B484494C32AB1EA10BD80.edm" hidden="1">#REF!</definedName>
    <definedName name="_bdm.EE097DBF4E584DF8ADE0B7EB84063A22.edm" hidden="1">#REF!</definedName>
    <definedName name="_bdm.EE0B0AD6E1CD45419798911C146A77DB.edm" hidden="1">#REF!</definedName>
    <definedName name="_bdm.EE5273584EFC4DC4AFBBE922C5CFCFDB.edm" hidden="1">#REF!</definedName>
    <definedName name="_bdm.EEAA1D50C3E94413B3DB9D9C1359B6AA.edm" hidden="1">#REF!</definedName>
    <definedName name="_bdm.EFF7108FB2CF486CB02CDB3D036B8F4C.edm" hidden="1">#REF!</definedName>
    <definedName name="_bdm.F0C4D0A06132474297172E66F1E293D3.edm" hidden="1">#REF!</definedName>
    <definedName name="_bdm.F0ED7D02F7EB4A878C4236BEF3F179DB.edm" hidden="1">#REF!</definedName>
    <definedName name="_bdm.F1018CA448DF4615B96F8A583DBE2AD0.edm" hidden="1">#REF!</definedName>
    <definedName name="_bdm.F16CDE695B5146908E78CDD9F5E25F2C.edm" hidden="1">#REF!</definedName>
    <definedName name="_bdm.F2363D288DB8419D80B5C817C91FDB8F.edm" hidden="1">#REF!</definedName>
    <definedName name="_bdm.F2B5D96200E64C6A9DBDF04EFCF1D487.edm" hidden="1">#REF!</definedName>
    <definedName name="_bdm.F2DB89BE62CC409980CB013651416C5F.edm" hidden="1">#REF!</definedName>
    <definedName name="_bdm.F42A9DBD7F844D2E8A75BAAADEEBC874.edm" hidden="1">#REF!</definedName>
    <definedName name="_bdm.F45ADBA579B44663867A1D019E74D559.edm" hidden="1">#REF!</definedName>
    <definedName name="_bdm.F479AEA9D19C44108181DBEB1B019F31.edm" hidden="1">#REF!</definedName>
    <definedName name="_bdm.F57D502B36864358ADB8E8A3F3912911.edm" hidden="1">#REF!</definedName>
    <definedName name="_bdm.F587BEE0766240FDBD35523537FDE6B7.edm" hidden="1">#REF!</definedName>
    <definedName name="_bdm.F58B819E41E24C2B99216BCC9154DBD9.edm" hidden="1">#REF!</definedName>
    <definedName name="_bdm.f67e88131258416d8a6ed1164f4c9f49.edm" hidden="1">#REF!</definedName>
    <definedName name="_bdm.F6AB1E7E95D547DBB2DCB027145A2DB0.edm" hidden="1">#REF!</definedName>
    <definedName name="_bdm.F6C0DB28ACD34BCCA3BEBF75AA86DBDC.edm" hidden="1">#REF!</definedName>
    <definedName name="_bdm.F746AF400F5D4DB89219976C37778FC9.edm" hidden="1">#REF!</definedName>
    <definedName name="_bdm.F810CC7029414A70AE8E9C2EB943CABA.edm" hidden="1">#REF!</definedName>
    <definedName name="_bdm.F83622DF55DB48B4AF847BF6A7359FEB.edm" hidden="1">#REF!</definedName>
    <definedName name="_bdm.F8579A5EB5DE47638D3A2D9B76854C6C.edm" hidden="1">#REF!</definedName>
    <definedName name="_bdm.F891B1A73D704DBDA72E480222381B72.edm" hidden="1">#REF!</definedName>
    <definedName name="_bdm.F91A51A5FFD141BD821009884766DBC6.edm" hidden="1">#REF!</definedName>
    <definedName name="_bdm.F96ABE5279EF4FD08A82DB35624BC29C.edm" hidden="1">#REF!</definedName>
    <definedName name="_bdm.F99620898B0D471AB44D996DBE1BB511.edm" hidden="1">#REF!</definedName>
    <definedName name="_bdm.F996809EF7954C9797DBF7416407EB47.edm" hidden="1">#REF!</definedName>
    <definedName name="_bdm.F9D40571B6E74F0DADEE8FE271A2EF8D.edm" hidden="1">#REF!</definedName>
    <definedName name="_bdm.F9DE3A8683BF49A5A4DBD36A85FDEAF3.edm" hidden="1">#REF!</definedName>
    <definedName name="_bdm.FA206C7EF05344A1ADB2599D6DDD41D6.edm" hidden="1">#REF!</definedName>
    <definedName name="_bdm.FA5944A4D7D644CA8283449B5AE2024F.edm" hidden="1">#REF!</definedName>
    <definedName name="_bdm.FastTrackBookmark.8_19_2005_5_44_15_PM.edm" hidden="1">#REF!</definedName>
    <definedName name="_bdm.FastTrackBookmark.8_19_2005_5_44_19_PM.edm" hidden="1">#REF!</definedName>
    <definedName name="_bdm.FB06355068A6473E8BFD84F095498EEF.edm" hidden="1">#REF!</definedName>
    <definedName name="_bdm.FB18DEB01EA64EDDBA945360BC456BA7.edm" hidden="1">#REF!</definedName>
    <definedName name="_bdm.FB458C8157734DB9B4C063FDBB56B24C.edm" hidden="1">#REF!</definedName>
    <definedName name="_bdm.FB5994132961411DBC4FBEA0FA486A6E.edm" hidden="1">#REF!</definedName>
    <definedName name="_bdm.FBC8F4734CD44B95848F689416B40C4F.edm" hidden="1">#REF!</definedName>
    <definedName name="_bdm.FBF06CDBE50948968540E9C21227C4B5.edm" hidden="1">#REF!</definedName>
    <definedName name="_bdm.FC59BE977CDB4DAD844DAD0563D83773.edm" hidden="1">#REF!</definedName>
    <definedName name="_bdm.FC7B4DBB8982418A84C8DA648769B987.edm" hidden="1">#REF!</definedName>
    <definedName name="_bdm.FC8C53F42877492DB9789223C0C710CA.edm" hidden="1">#REF!</definedName>
    <definedName name="_bdm.FC9DB7FB0A844B1EB7D7941C3A2DF8A1.edm" hidden="1">#REF!</definedName>
    <definedName name="_bdm.FD0DB46453494CD49DC9A44E8BB574DB.edm" hidden="1">#REF!</definedName>
    <definedName name="_bdm.FD88D4F399DB457E812A2937CF8794F2.edm" hidden="1">#REF!</definedName>
    <definedName name="_bdm.FE8BFF01BD1946368DA2EEB0F698AEDA.edm" hidden="1">#REF!</definedName>
    <definedName name="_bdm.FEDB395C3009431FA3FF5CEEBC0B1187.edm" hidden="1">#REF!</definedName>
    <definedName name="_bus2" hidden="1">{#N/A,#N/A,FALSE,"13month";#N/A,#N/A,FALSE,"CalSalesSum.";#N/A,#N/A,FALSE,"NetSalesSummary";#N/A,#N/A,FALSE,"NetSalesSummaryYTD";#N/A,#N/A,FALSE,"regnSales-97";#N/A,#N/A,FALSE,"regnSales-96";#N/A,#N/A,FALSE,"97vs96Sales";#N/A,#N/A,FALSE,"regndebit97";#N/A,#N/A,FALSE,"regndebit96";#N/A,#N/A,FALSE,"97vs96debit";#N/A,#N/A,FALSE,"Contribution"}</definedName>
    <definedName name="_cat1">#REF!</definedName>
    <definedName name="_cat2">#REF!</definedName>
    <definedName name="_cat3">#REF!</definedName>
    <definedName name="_CD3" hidden="1">{#N/A,#N/A,FALSE,"Job Sched"}</definedName>
    <definedName name="_Company" hidden="1">#REF!</definedName>
    <definedName name="_D258" hidden="1">{"Presentation",#N/A,FALSE,"Feb96 - ALL"}</definedName>
    <definedName name="_D33" hidden="1">{"Olk by Qtr Full",#N/A,FALSE,"Tot PalmPalm";"Olk by Qtr Full",#N/A,FALSE,"Tot Device";"Olk by Qtr Full",#N/A,FALSE,"Platform";"Olk by Qtr Full",#N/A,FALSE,"Palm.Net";"Olk by Qtr Full",#N/A,FALSE,"Elim"}</definedName>
    <definedName name="_dc1" hidden="1">{#N/A,#N/A,FALSE,"Chart";#N/A,#N/A,FALSE,"Overview";#N/A,#N/A,FALSE,"Overview_Acty";#N/A,#N/A,FALSE,"Inc97D";#N/A,#N/A,FALSE,"Rel_Inc97TD";#N/A,#N/A,FALSE,"Rel_Inc_97_NTD";#N/A,#N/A,FALSE,"Marketing";#N/A,#N/A,FALSE,"Pot_97"}</definedName>
    <definedName name="_Dec02">#REF!</definedName>
    <definedName name="_Dec03">#REF!</definedName>
    <definedName name="_DEC2001">#REF!</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st_Values" hidden="1">#REF!</definedName>
    <definedName name="_Dist_Values1" hidden="1">#REF!</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d2" hidden="1">{#N/A,#N/A,FALSE,"Index";"Stmts_Qtrs",#N/A,FALSE,"Summary";"Stmts_24 mo",#N/A,FALSE,"Summary";"Summary_24",#N/A,FALSE,"Revenue";"Month_24",#N/A,FALSE,"Engineering";"Month_24",#N/A,FALSE,"Marketing";"Month_24",#N/A,FALSE,"G &amp; A";"Month_24",#N/A,FALSE,"Manufacturing"}</definedName>
    <definedName name="_eu_lblSeed4" hidden="1">8231087</definedName>
    <definedName name="_eu_lblSeed8" hidden="1">0</definedName>
    <definedName name="_f1" hidden="1">{"Olk by Qtr Full",#N/A,FALSE,"Tot PalmPalm";"Olk by Qtr Full",#N/A,FALSE,"Tot Device";"Olk by Qtr Full",#N/A,FALSE,"Platform";"Olk by Qtr Full",#N/A,FALSE,"Palm.Net";"Olk by Qtr Full",#N/A,FALSE,"Elim"}</definedName>
    <definedName name="_f2" hidden="1">{"Olk by Qtr Full",#N/A,FALSE,"Tot PalmPalm";"Olk by Qtr Full",#N/A,FALSE,"Tot Device";"Olk by Qtr Full",#N/A,FALSE,"Platform";"Olk by Qtr Full",#N/A,FALSE,"Palm.Net";"Olk by Qtr Full",#N/A,FALSE,"Elim"}</definedName>
    <definedName name="_fd4" hidden="1">#REF!</definedName>
    <definedName name="_fds1" hidden="1">{"incomemth",#N/A,TRUE,"forecast01";"incpercentmth",#N/A,TRUE,"forecast01";"balancemth",#N/A,TRUE,"forecast01";"cashmth",#N/A,TRUE,"forecast01";"cov2mth",#N/A,TRUE,"forecast01";"prbexp",#N/A,TRUE,"forecast01";"prbcap",#N/A,TRUE,"forecast01";"coalconsultants",#N/A,TRUE,"forecast01";"prbsum",#N/A,TRUE,"forecast01"}</definedName>
    <definedName name="_FEB2001">#REF!</definedName>
    <definedName name="_FEB2002">#REF!</definedName>
    <definedName name="_Fill" hidden="1">#REF!</definedName>
    <definedName name="_xlnm._FilterDatabase" localSheetId="2" hidden="1">'2026 Sales Pipeline'!$A$2:$W$128</definedName>
    <definedName name="_xlnm._FilterDatabase" localSheetId="14" hidden="1">'DO NOT USE 2023-2024 Production'!$C$1:$C$314</definedName>
    <definedName name="_xlnm._FilterDatabase" localSheetId="3" hidden="1">'ML Analysis'!$B$2:$S$99</definedName>
    <definedName name="_xlnm._FilterDatabase" localSheetId="26" hidden="1">'Project Management'!$A$1:$AR$75</definedName>
    <definedName name="_xlnm._FilterDatabase" localSheetId="11" hidden="1">'Simulation-Production'!$A$2:$CA$177</definedName>
    <definedName name="_xlnm._FilterDatabase" hidden="1">#REF!</definedName>
    <definedName name="_gh231" hidden="1">#REF!</definedName>
    <definedName name="_gh321" hidden="1">#REF!</definedName>
    <definedName name="_GSRATES_1" hidden="1">"CT300001Latest          "</definedName>
    <definedName name="_GSRATES_10" hidden="1">"CT30000120060930        "</definedName>
    <definedName name="_GSRATES_14" hidden="1">"CT30000120031231        "</definedName>
    <definedName name="_GSRATES_3" hidden="1">"CT300001Latest          "</definedName>
    <definedName name="_GSRATES_7" hidden="1">"CT30000120051231        "</definedName>
    <definedName name="_GSRATES_COUNT" hidden="1">1</definedName>
    <definedName name="_GSRATESR_1" hidden="1">#N/A</definedName>
    <definedName name="_hod2" hidden="1">{#N/A,#N/A,FALSE,"TS";#N/A,#N/A,FALSE,"Combo";#N/A,#N/A,FALSE,"FAIR";#N/A,#N/A,FALSE,"RBC";#N/A,#N/A,FALSE,"xxxx";#N/A,#N/A,FALSE,"A_D";#N/A,#N/A,FALSE,"WACC";#N/A,#N/A,FALSE,"DCF";#N/A,#N/A,FALSE,"LBO";#N/A,#N/A,FALSE,"AcqMults";#N/A,#N/A,FALSE,"CompMults"}</definedName>
    <definedName name="_I2" hidden="1">{"PVGraph2",#N/A,FALSE,"PV Data"}</definedName>
    <definedName name="_I3" hidden="1">{"PVGraph2",#N/A,FALSE,"PV Data"}</definedName>
    <definedName name="_ibo2" hidden="1">{#N/A,#N/A,FALSE,"Summary";#N/A,#N/A,FALSE,"Projections";#N/A,#N/A,FALSE,"Mkt Mults";#N/A,#N/A,FALSE,"DCF";#N/A,#N/A,FALSE,"Accr Dil";#N/A,#N/A,FALSE,"PIC LBO";#N/A,#N/A,FALSE,"MULT10_4";#N/A,#N/A,FALSE,"CBI LBO"}</definedName>
    <definedName name="_inv1">#REF!</definedName>
    <definedName name="_JAN02">#REF!</definedName>
    <definedName name="_JAN2001">#REF!</definedName>
    <definedName name="_JAN2002">#REF!</definedName>
    <definedName name="_JJJ1">#REF!</definedName>
    <definedName name="_JJJ2">#REF!</definedName>
    <definedName name="_JJJ3">#REF!</definedName>
    <definedName name="_JJJ4">#REF!</definedName>
    <definedName name="_JJJ5">#REF!</definedName>
    <definedName name="_jo1" hidden="1">{#N/A,#N/A,FALSE,"Calculator"}</definedName>
    <definedName name="_JUL2001">#REF!</definedName>
    <definedName name="_JUN2001">#REF!</definedName>
    <definedName name="_Key1" hidden="1">#REF!</definedName>
    <definedName name="_Key2" hidden="1">#REF!</definedName>
    <definedName name="_key3" hidden="1">#REF!</definedName>
    <definedName name="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l1">#REF!</definedName>
    <definedName name="_LD1">#REF!</definedName>
    <definedName name="_loc3">#REF!</definedName>
    <definedName name="_Ma2005">#REF!</definedName>
    <definedName name="_MAR2001">#REF!</definedName>
    <definedName name="_MAR2002">#REF!</definedName>
    <definedName name="_MAY2001">#REF!</definedName>
    <definedName name="_May2007">#REF!</definedName>
    <definedName name="_may2008">#REF!</definedName>
    <definedName name="_mfg4" hidden="1">{"PAGE 1",#N/A,FALSE,"WEST_OT"}</definedName>
    <definedName name="_NA1">#REF!</definedName>
    <definedName name="_NA2">#REF!</definedName>
    <definedName name="_NA3">#REF!</definedName>
    <definedName name="_NA4">#REF!</definedName>
    <definedName name="_NA5">#REF!</definedName>
    <definedName name="_new" hidden="1">#REF!</definedName>
    <definedName name="_New2" hidden="1">{"TOTAL",#N/A,FALSE,"A";"FISCAL94",#N/A,FALSE,"A";"FISCAL95",#N/A,FALSE,"A";"FISCAL96",#N/A,FALSE,"A";"misc page",#N/A,FALSE,"A"}</definedName>
    <definedName name="_non1" hidden="1">{"Fcst by Qtr Full",#N/A,FALSE,"Tot PalmPalm";"Fcst by Qtr Full",#N/A,FALSE,"Tot Device";"Fcst by Qtr Full",#N/A,FALSE,"Platform";"Fcst by Qtr Full",#N/A,FALSE,"Palm.Net";"Fcst by Qtr Full",#N/A,FALSE,"Elim"}</definedName>
    <definedName name="_non2" hidden="1">{"Olk by Qtr Full",#N/A,FALSE,"Tot PalmPalm";"Olk by Qtr Full",#N/A,FALSE,"Tot Device";"Olk by Qtr Full",#N/A,FALSE,"Platform";"Olk by Qtr Full",#N/A,FALSE,"Palm.Net";"Olk by Qtr Full",#N/A,FALSE,"Elim"}</definedName>
    <definedName name="_NOV2001">#REF!</definedName>
    <definedName name="_o1" hidden="1">{#N/A,#N/A,FALSE,"SUMMARY";#N/A,#N/A,FALSE,"mcsh";#N/A,#N/A,FALSE,"vol&amp;rev";#N/A,#N/A,FALSE,"wkgcap";#N/A,#N/A,FALSE,"DEPR&amp;DT";#N/A,#N/A,FALSE,"ASSETS";#N/A,#N/A,FALSE,"NI&amp;OTH&amp;DIV";#N/A,#N/A,FALSE,"CASHFLOW";#N/A,#N/A,FALSE,"CAPEMPL";#N/A,#N/A,FALSE,"ROCE"}</definedName>
    <definedName name="_OCT2001">#REF!</definedName>
    <definedName name="_Order1" hidden="1">255</definedName>
    <definedName name="_Order2" hidden="1">255</definedName>
    <definedName name="_Order3" hidden="1">255</definedName>
    <definedName name="_Order39" hidden="1">255</definedName>
    <definedName name="_OUTPUT">#REF!</definedName>
    <definedName name="_P00comps1" hidden="1">#REF!</definedName>
    <definedName name="_P00comps2" hidden="1">#REF!</definedName>
    <definedName name="_Parse_In" hidden="1">#N/A</definedName>
    <definedName name="_Parse_In_2" hidden="1">#REF!</definedName>
    <definedName name="_Parse_Out" hidden="1">#REF!</definedName>
    <definedName name="_Parse_Out_2" hidden="1">#REF!</definedName>
    <definedName name="_PO122">#REF!</definedName>
    <definedName name="_PO125">#REF!</definedName>
    <definedName name="_qq2" hidden="1">{"CSheet",#N/A,FALSE,"C";"SmCap",#N/A,FALSE,"VAL1";"GulfCoast",#N/A,FALSE,"VAL1";"nav",#N/A,FALSE,"NAV";"Summary",#N/A,FALSE,"NAV"}</definedName>
    <definedName name="_r" hidden="1">{#N/A,#N/A,FALSE,"Actual";#N/A,#N/A,FALSE,"Management Report 2";#N/A,#N/A,FALSE,"Management Report 3";#N/A,#N/A,FALSE,"Ergebnis";#N/A,#N/A,FALSE,"Summary";#N/A,#N/A,FALSE,"Konrzern";#N/A,#N/A,FALSE,"Abweichung Budget-Actuell"}</definedName>
    <definedName name="_Regression_Int" hidden="1">1</definedName>
    <definedName name="_Regression_Out" hidden="1">#REF!</definedName>
    <definedName name="_Regression_X" hidden="1">#REF!</definedName>
    <definedName name="_Regression_Y" hidden="1">#REF!</definedName>
    <definedName name="_Report">"COMPVAL"</definedName>
    <definedName name="_rl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rod1" hidden="1">{#N/A,#N/A,FALSE,"Projections";#N/A,#N/A,FALSE,"Multiples Valuation";#N/A,#N/A,FALSE,"LBO";#N/A,#N/A,FALSE,"Multiples_Sensitivity";#N/A,#N/A,FALSE,"Summary"}</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al914">#REF!</definedName>
    <definedName name="_SEP2001">#REF!</definedName>
    <definedName name="_Sort" hidden="1">#REF!</definedName>
    <definedName name="_Sort1" hidden="1">#REF!</definedName>
    <definedName name="_sort2" hidden="1">#REF!</definedName>
    <definedName name="_sort3" hidden="1">#REF!</definedName>
    <definedName name="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1_In1" hidden="1">#REF!</definedName>
    <definedName name="_Table1_In1_Dollar" hidden="1">#REF!</definedName>
    <definedName name="_Table1_In1_Dollar2" hidden="1">#REF!</definedName>
    <definedName name="_Table1_In1_Euro" hidden="1">#REF!</definedName>
    <definedName name="_Table1_In2" hidden="1">#REF!</definedName>
    <definedName name="_Table1_Out" hidden="1">#REF!</definedName>
    <definedName name="_Table1_Out_Dollar" hidden="1">#REF!</definedName>
    <definedName name="_Table2_In1" hidden="1">#REF!</definedName>
    <definedName name="_Table2_In1_Dollar" hidden="1">#REF!</definedName>
    <definedName name="_Table2_In2" hidden="1">#REF!</definedName>
    <definedName name="_Table2_Out" hidden="1">#REF!</definedName>
    <definedName name="_Table2_Out_Dollar" hidden="1">#REF!</definedName>
    <definedName name="_Table3_In2" hidden="1">#REF!</definedName>
    <definedName name="_UNDO_UPS_" hidden="1">#REF!</definedName>
    <definedName name="_UNDO_UPS_SEL_" hidden="1">#REF!</definedName>
    <definedName name="_UNDO31X31X_" hidden="1">#REF!</definedName>
    <definedName name="_v1" hidden="1">{"Month End Performance",#N/A,FALSE,"Report";"Site Talk Times",#N/A,FALSE,"Report"}</definedName>
    <definedName name="_v2" hidden="1">{"Budget by Month",#N/A,FALSE,"VA Departments Roll-up";"Budget by Month",#N/A,FALSE,"220";"Budget by Month",#N/A,FALSE,"300";"Budget by Month",#N/A,FALSE,"302";"Budget by Month",#N/A,FALSE,"305";"Budget by Month",#N/A,FALSE,"310"}</definedName>
    <definedName name="_w1" hidden="1">{"PVGraph2",#N/A,FALSE,"PV Data"}</definedName>
    <definedName name="_w2" hidden="1">{"PVGraph2",#N/A,FALSE,"PV Data"}</definedName>
    <definedName name="_w3" hidden="1">{"PVGraph2",#N/A,FALSE,"PV Data"}</definedName>
    <definedName name="_w9" hidden="1">{"PVGraph2",#N/A,FALSE,"PV Data"}</definedName>
    <definedName name="_wrn2" hidden="1">{#N/A,#N/A,FALSE,"ASSUMPTIONS";#N/A,#N/A,FALSE,"Valuation Summary";"page1",#N/A,FALSE,"PRESENTATION";"page2",#N/A,FALSE,"PRESENTATION";#N/A,#N/A,FALSE,"ORIGINAL_ROLLBACK"}</definedName>
    <definedName name="_wrn3" hidden="1">{#N/A,#N/A,FALSE,"ASSUMPTIONS";#N/A,#N/A,FALSE,"Valuation Summary";"page1",#N/A,FALSE,"PRESENTATION";"page2",#N/A,FALSE,"PRESENTATION";#N/A,#N/A,FALSE,"ORIGINAL_ROLLBACK"}</definedName>
    <definedName name="_wrn4"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_ww2" hidden="1">{#N/A,#N/A,FALSE,"Admin";#N/A,#N/A,FALSE,"Other"}</definedName>
    <definedName name="_www1" hidden="1">{#N/A,#N/A,FALSE,"Calculator"}</definedName>
    <definedName name="_www2" hidden="1">{#N/A,#N/A,FALSE,"Calculator"}</definedName>
    <definedName name="_x1" hidden="1">{#N/A,#N/A,FALSE,"FY97";#N/A,#N/A,FALSE,"FY98";#N/A,#N/A,FALSE,"FY99";#N/A,#N/A,FALSE,"FY00";#N/A,#N/A,FALSE,"FY01"}</definedName>
    <definedName name="_xlcn.WorksheetConnection_2014CONSOLIDATEDFINANCIALSTATEMENTS2014.xlsmPTE_TB">#REF!</definedName>
    <definedName name="_xlcn.WorksheetConnection_2014CONSOLIDATEDFINANCIALSTATEMENTS2014.xlsmTable_Query_from_QuickBooks_Data">#REF!</definedName>
    <definedName name="_xlcn.WorksheetConnection_2014CONSOLIDATEDFINANCIALSTATEMENTS2014.xlsmTable_Query_from_QuickBooks_Data14">#REF!</definedName>
    <definedName name="_xlcn.WorksheetConnection_2014CONSOLIDATEDFINANCIALSTATEMENTS2014.xlsmTable_Query_from_QuickBooks_Data16">#REF!</definedName>
    <definedName name="_xlcn.WorksheetConnection_2019VolumeBuild09242018.xlsxWarehouseMap1" hidden="1">WarehouseMap</definedName>
    <definedName name="_xlcn.WorksheetConnection_DetailA2O2663" hidden="1">#REF!</definedName>
    <definedName name="_xlcn.WorksheetConnection_Pass2A3BE6111" hidden="1">#REF!</definedName>
    <definedName name="_y2" hidden="1">{"PVGraph2",#N/A,FALSE,"PV Data"}</definedName>
    <definedName name="_z2" hidden="1">{"Sch00",#N/A,FALSE,"1";"Contents",#N/A,FALSE,"1"}</definedName>
    <definedName name="_z3" hidden="1">{"Sch01",#N/A,FALSE,"2";"Sch02",#N/A,FALSE,"2";"Sch03",#N/A,FALSE,"2";"Sch04",#N/A,FALSE,"2";"Sch05",#N/A,FALSE,"2";"Sch06",#N/A,FALSE,"2";"Sch17",#N/A,FALSE,"2";"Sch19",#N/A,FALSE,"2";"Sch20",#N/A,FALSE,"2";"Sch21",#N/A,FALSE,"2";"Sch26",#N/A,FALSE,"2"}</definedName>
    <definedName name="_Zcomps2" hidden="1">{0,0,0,0,1,-4105,28.3464566929134,28.3464566929134,28.346456664,28.3464566929134,2,TRUE,TRUE,FALSE,FALSE,FALSE,#N/A,1,85,1,2,"","","","&amp;""Kennerly,Roman Bold""&amp;14L&amp;12EHMAN &amp;14 B&amp;12ROTHERS","","",FALSE}</definedName>
    <definedName name="_ZZ2" hidden="1">{#N/A,#N/A,TRUE,"0 Deckbl.";#N/A,#N/A,TRUE,"S 1 Komm";#N/A,#N/A,TRUE,"S 1a Komm";#N/A,#N/A,TRUE,"S 1b Komm";#N/A,#N/A,TRUE,"S  2 DBR";#N/A,#N/A,TRUE,"S  3 Sparten";#N/A,#N/A,TRUE,"S 4  Betr. K.";#N/A,#N/A,TRUE,"6 Bilanz";#N/A,#N/A,TRUE,"6a Bilanz ";#N/A,#N/A,TRUE,"6b Bilanz ";#N/A,#N/A,TRUE,"7 GS I";#N/A,#N/A,TRUE,"S 8 EQ-GuV"}</definedName>
    <definedName name="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a" hidden="1">{#N/A,#N/A,FALSE,"COVER";#N/A,#N/A,FALSE,"SUMP&amp;L";#N/A,#N/A,FALSE,"SUBSP&amp;L";#N/A,#N/A,FALSE,"SALESANAL"}</definedName>
    <definedName name="a_1" hidden="1">{#N/A,#N/A,FALSE,"FS - IS";#N/A,#N/A,FALSE,"TB - IS";#N/A,#N/A,FALSE,"IS - Comp";#N/A,#N/A,FALSE,"FS - BS";#N/A,#N/A,FALSE,"TB - BS";#N/A,#N/A,FALSE,"FS - SE";#N/A,#N/A,FALSE,"FS - SCF";#N/A,#N/A,FALSE,"Rev";#N/A,#N/A,FALSE,"Taxes";#N/A,#N/A,FALSE,"FIXED ASSETS";#N/A,#N/A,FALSE,"DEPR -  O.F.";#N/A,#N/A,FALSE,"DEPR -  O.E.";#N/A,#N/A,FALSE,"DEPR -  D.P."}</definedName>
    <definedName name="aa" hidden="1">{#N/A,#N/A,FALSE,"Projections";#N/A,#N/A,FALSE,"Multiples Valuation";#N/A,#N/A,FALSE,"LBO";#N/A,#N/A,FALSE,"Multiples_Sensitivity";#N/A,#N/A,FALSE,"Summary"}</definedName>
    <definedName name="AA.Report.Files" hidden="1">#REF!</definedName>
    <definedName name="AA.Reports.Available" hidden="1">#REF!</definedName>
    <definedName name="aa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aa" hidden="1">#REF!</definedName>
    <definedName name="AAA_DOCTOPS" hidden="1">"AAA_SET"</definedName>
    <definedName name="AAA_dtemplate" hidden="1">"OFF"</definedName>
    <definedName name="AAA_duser" hidden="1">"OFF"</definedName>
    <definedName name="AAA_Options" hidden="1">"NYN"</definedName>
    <definedName name="AAA_u999999" hidden="1">"jmalinchak@970313143838"</definedName>
    <definedName name="aaaa" hidden="1">#REF!</definedName>
    <definedName name="aaaaa" hidden="1">{#N/A,#N/A,FALSE,"Calculator"}</definedName>
    <definedName name="aaaaaa" hidden="1">{#N/A,#N/A,FALSE,"Calculator"}</definedName>
    <definedName name="aaaaaaa" hidden="1">{"Outflow 1",#N/A,FALSE,"Outflows-Inflows";"Outflow 2",#N/A,FALSE,"Outflows-Inflows";"Inflow 1",#N/A,FALSE,"Outflows-Inflows";"Inflow 2",#N/A,FALSE,"Outflows-Inflows"}</definedName>
    <definedName name="aaaaaaaaa" hidden="1">#REF!</definedName>
    <definedName name="aaaaaaaaaaa" hidden="1">{#N/A,#N/A,FALSE,"REPORT"}</definedName>
    <definedName name="aaaaaaaaaaaaaaa" hidden="1">{#N/A,#N/A,FALSE,"Pharm";#N/A,#N/A,FALSE,"WWCM"}</definedName>
    <definedName name="aaaaaaaaaaaaaaaaaaa" hidden="1">{#N/A,#N/A,TRUE,"Cover";#N/A,#N/A,TRUE,"Sum";#N/A,#N/A,TRUE,"SubsRev";#N/A,#N/A,TRUE,"CapEx";#N/A,#N/A,TRUE,"OpEx";#N/A,#N/A,TRUE,"SUs";#N/A,#N/A,TRUE,"OrgChart";#N/A,#N/A,TRUE,"Staff";#N/A,#N/A,TRUE,"P&amp;L";#N/A,#N/A,TRUE,"Cash";#N/A,#N/A,TRUE,"BS";#N/A,#N/A,TRUE,"Valuation";#N/A,#N/A,TRUE,"CapEx-Assumptions";#N/A,#N/A,TRUE,"OpEx-Assumptions"}</definedName>
    <definedName name="aaaaaaaaaq" hidden="1">#REF!</definedName>
    <definedName name="aaab" hidden="1">{#N/A,#N/A,TRUE,"Bal_sht_98";#N/A,#N/A,TRUE,"P&amp;L_act_98";#N/A,#N/A,TRUE,"CASHFLOW98";#N/A,#N/A,TRUE,"Custsale";#N/A,#N/A,TRUE,"Prodsale"}</definedName>
    <definedName name="aaag" hidden="1">{#N/A,#N/A,TRUE,"financial";#N/A,#N/A,TRUE,"plants"}</definedName>
    <definedName name="aaag2" hidden="1">{#N/A,#N/A,TRUE,"financial";#N/A,#N/A,TRUE,"plants"}</definedName>
    <definedName name="aaasb" hidden="1">{#N/A,#N/A,FALSE,"Pharm";#N/A,#N/A,FALSE,"WWCM"}</definedName>
    <definedName name="aab" hidden="1">{"CSN M Detail",#N/A,FALSE,"Sch M Detail"}</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 hidden="1">{#N/A,#N/A,FALSE,"Projections";#N/A,#N/A,FALSE,"Multiples Valuation";#N/A,#N/A,FALSE,"LBO";#N/A,#N/A,FALSE,"Multiples_Sensitivity";#N/A,#N/A,FALSE,"Summary"}</definedName>
    <definedName name="aabc" hidden="1">{#N/A,#N/A,TRUE,"Sch-1a";#N/A,#N/A,TRUE,"Sch-1b";#N/A,#N/A,TRUE,"Sch-1c";#N/A,#N/A,TRUE,"Sch-1d";#N/A,#N/A,TRUE,"Sch-2a";#N/A,#N/A,TRUE,"Sch-2b";#N/A,#N/A,TRUE,"Sch-2c";#N/A,#N/A,TRUE,"Sch-3a";#N/A,#N/A,TRUE,"Sch-3b";#N/A,#N/A,TRUE,"Sch-3c";#N/A,#N/A,TRUE,"Sch-3d";#N/A,#N/A,TRUE,"Sch-3e"}</definedName>
    <definedName name="aabcd" hidden="1">{#N/A,#N/A,TRUE,"Sch-5a";#N/A,#N/A,TRUE,"Sch-5b";#N/A,#N/A,TRUE,"Sch-5c";#N/A,#N/A,TRUE,"Sch-5d";#N/A,#N/A,TRUE,"Sch-6a";#N/A,#N/A,TRUE,"Sch-6b";#N/A,#N/A,TRUE,"Sch-6c";#N/A,#N/A,TRUE,"Sch-6d";#N/A,#N/A,TRUE,"Sch-6e"}</definedName>
    <definedName name="AAC" hidden="1">{#N/A,#N/A,FALSE,"COVER";#N/A,#N/A,FALSE,"0";#N/A,#N/A,FALSE,"1";#N/A,#N/A,FALSE,"2";#N/A,#N/A,FALSE,"3";#N/A,#N/A,FALSE,"4";#N/A,#N/A,FALSE,"5";#N/A,#N/A,FALSE,"6";#N/A,#N/A,FALSE,"7";#N/A,#N/A,FALSE,"8";#N/A,#N/A,FALSE,"9";#N/A,#N/A,FALSE,"10";#N/A,#N/A,FALSE,"11"}</definedName>
    <definedName name="aaddd" hidden="1">{#N/A,#N/A,FALSE,"REPORT"}</definedName>
    <definedName name="aagg" hidden="1">#REF!</definedName>
    <definedName name="aarg" hidden="1">{"summary",#N/A,FALSE,"2000 vs 1999";"detail",#N/A,FALSE,"2000 vs 1999"}</definedName>
    <definedName name="aas" hidden="1">"c4426"</definedName>
    <definedName name="aasd"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fa" hidden="1">{"rtn",#N/A,FALSE,"RTN";"tables",#N/A,FALSE,"RTN";"cf",#N/A,FALSE,"CF";"stats",#N/A,FALSE,"Stats";"prop",#N/A,FALSE,"Prop"}</definedName>
    <definedName name="aasfafaf" hidden="1">{#N/A,#N/A,FALSE,"Layout Aktiva";#N/A,#N/A,FALSE,"Layout Passiva";#N/A,#N/A,FALSE,"Layout GuV";#N/A,#N/A,FALSE,"Layout Cash Flow";#N/A,#N/A,FALSE,"Mittelherkunft";#N/A,#N/A,FALSE,"Mittelverwendung";#N/A,#N/A,FALSE,"Finanzbedarsrechnung"}</definedName>
    <definedName name="ab" hidden="1">{#N/A,#N/A,FALSE,"I"}</definedName>
    <definedName name="aba" hidden="1">{#N/A,#N/A,TRUE,"Pro Forma";#N/A,#N/A,TRUE,"PF_Bal";#N/A,#N/A,TRUE,"PF_INC";#N/A,#N/A,TRUE,"CBE";#N/A,#N/A,TRUE,"SWK"}</definedName>
    <definedName name="ABB__INC.">#REF!</definedName>
    <definedName name="abc" hidden="1">{"PC1 July thry Dec",#N/A,FALSE,"PC1MON";"PC2 July thru Dec",#N/A,FALSE,"PC2MON";"PC3 July thru Dec",#N/A,FALSE,"PC3MON";"PC5 July thru Dec",#N/A,FALSE,"PC5MON";"PC6 July thru Dec",#N/A,FALSE,"PC6MON";"PC7 July thru Dec",#N/A,FALSE,"PC7MON";"PC8 July thru Dec",#N/A,FALSE,"PC8MON";"PC9 July thru Dec",#N/A,FALSE,"PC9MON";"PC10 July thru Dec",#N/A,FALSE,"PC10MON";"PC11 July thru Dec",#N/A,FALSE,"PC11MON";"PC99 July thru Dec",#N/A,FALSE,"RKFL CO."}</definedName>
    <definedName name="abcd" hidden="1">{#N/A,#N/A,FALSE,"COVER";#N/A,#N/A,FALSE,"0";#N/A,#N/A,FALSE,"1";#N/A,#N/A,FALSE,"2";#N/A,#N/A,FALSE,"3";#N/A,#N/A,FALSE,"4";#N/A,#N/A,FALSE,"5";#N/A,#N/A,FALSE,"6";#N/A,#N/A,FALSE,"7";#N/A,#N/A,FALSE,"8";#N/A,#N/A,FALSE,"9";#N/A,#N/A,FALSE,"10";#N/A,#N/A,FALSE,"11"}</definedName>
    <definedName name="abcde" hidden="1">#REF!</definedName>
    <definedName name="ABCDEF" hidden="1">#REF!</definedName>
    <definedName name="abcdefg" hidden="1">{#N/A,#N/A,FALSE,"Cosmos Report"}</definedName>
    <definedName name="abcdefgh" hidden="1">{#N/A,#N/A,FALSE,"Medical Ratio"}</definedName>
    <definedName name="abj" hidden="1">{#N/A,#N/A,FALSE,"DATOS";#N/A,#N/A,FALSE,"RESUMEN";#N/A,#N/A,FALSE,"INVERS"}</definedName>
    <definedName name="ABO" hidden="1">{#N/A,#N/A,FALSE,"DATOS";#N/A,#N/A,FALSE,"RESUMEN";#N/A,#N/A,FALSE,"INVERS"}</definedName>
    <definedName name="Abri" hidden="1">{#N/A,#N/A,FALSE,"Resultados_is";#N/A,#N/A,FALSE,"IngresosG_is";#N/A,#N/A,FALSE,"Ingresosp_is";#N/A,#N/A,FALSE,"Financiero_is";#N/A,#N/A,FALSE,"Estructura_is";#N/A,#N/A,FALSE,"EstructuraG_is";#N/A,#N/A,FALSE,"FComercio_is";#N/A,#N/A,FALSE,"Pbeneficios_is";#N/A,#N/A,FALSE,"Gerenciamiento_is";#N/A,#N/A,FALSE,"Desinv_is"}</definedName>
    <definedName name="Abrisa" hidden="1">{"FY04_Assets",#N/A,FALSE,"Fin Stmt Budget";"FY04_Liabilities",#N/A,FALSE,"Fin Stmt Budget";"FY04_Inc_Stmt",#N/A,FALSE,"Fin Stmt Budget";"FY04_SOCF",#N/A,FALSE,"Fin Stmt Budget"}</definedName>
    <definedName name="abs">#REF!</definedName>
    <definedName name="abv" hidden="1">{#N/A,#N/A,FALSE,"FS_50";#N/A,#N/A,FALSE,"DSO";#N/A,#N/A,FALSE,"FS-51";#N/A,#N/A,FALSE,"FS_52";#N/A,#N/A,FALSE,"FS_53";#N/A,#N/A,FALSE,"FS-5";#N/A,#N/A,FALSE,"FS-10";#N/A,#N/A,FALSE,"FS-20-21";#N/A,#N/A,FALSE,"FS-30";#N/A,#N/A,FALSE,"FS-31";#N/A,#N/A,FALSE,"R&amp;E-5";#N/A,#N/A,FALSE,"S-11";#N/A,#N/A,FALSE,"S-20";#N/A,#N/A,FALSE,"S-22"}</definedName>
    <definedName name="ac">#REF!</definedName>
    <definedName name="aca" hidden="1">{#N/A,#N/A,TRUE,"Pro Forma";#N/A,#N/A,TRUE,"PF_Bal";#N/A,#N/A,TRUE,"PF_INC";#N/A,#N/A,TRUE,"CBE";#N/A,#N/A,TRUE,"SWK"}</definedName>
    <definedName name="acbg" hidden="1">{"CSN M Detail",#N/A,FALSE,"Sch M Detail"}</definedName>
    <definedName name="accc" hidden="1">{#N/A,#N/A,FALSE,"FS_50";#N/A,#N/A,FALSE,"DSO";#N/A,#N/A,FALSE,"FS-51";#N/A,#N/A,FALSE,"FS_52";#N/A,#N/A,FALSE,"FS_53";#N/A,#N/A,FALSE,"FS-5";#N/A,#N/A,FALSE,"FS-10";#N/A,#N/A,FALSE,"FS-20-21";#N/A,#N/A,FALSE,"FS-30";#N/A,#N/A,FALSE,"FS-31";#N/A,#N/A,FALSE,"R&amp;E-5";#N/A,#N/A,FALSE,"S-11";#N/A,#N/A,FALSE,"S-20";#N/A,#N/A,FALSE,"S-22"}</definedName>
    <definedName name="Access_Button" hidden="1">"CONSOL_SIM_List"</definedName>
    <definedName name="AccessDatabase" hidden="1">"C:\Tools\NewHeadCount.mdb"</definedName>
    <definedName name="ACCOUNT_CHANGE" hidden="1">"ACCOUNT_CHANGE"</definedName>
    <definedName name="ACCOUNTS_PAY" hidden="1">"ACCOUNTS_PAY"</definedName>
    <definedName name="ACCRUED_EXP" hidden="1">"ACCRUED_EXP"</definedName>
    <definedName name="ACHART" hidden="1">#REF!</definedName>
    <definedName name="acsc1">#REF!</definedName>
    <definedName name="actdetail">#REF!</definedName>
    <definedName name="ACTIVE">#REF!</definedName>
    <definedName name="ACTIVE_POWER">#REF!</definedName>
    <definedName name="Actual" localSheetId="11">('Simulation-Production'!PeriodInActual*(#REF!&gt;0))*'Simulation-Production'!PeriodInPlan</definedName>
    <definedName name="Actual">(PeriodInActual*('Project Planner'!$E1&gt;0))*PeriodInPlan</definedName>
    <definedName name="ActualBeyond" localSheetId="11">'Simulation-Production'!PeriodInActual*(#REF!&gt;0)</definedName>
    <definedName name="ActualBeyond">PeriodInActual*('Project Planner'!$E1&gt;0)</definedName>
    <definedName name="actwgoals" hidden="1">{"CHART3A",#N/A,FALSE,"CHART12"}</definedName>
    <definedName name="acvbve" hidden="1">{"summary1",#N/A,FALSE,"Summary of Values";"summary2",#N/A,FALSE,"Summary of Values"}</definedName>
    <definedName name="ACwvu.monthly._.inc._.stmt." hidden="1">#REF!</definedName>
    <definedName name="ACwvu.portrait._.look." hidden="1">#REF!</definedName>
    <definedName name="ad" hidden="1">{"CHART",#N/A,FALSE,"Arch Communications"}</definedName>
    <definedName name="adaf" hidden="1">{#N/A,#N/A,FALSE,"Hip.Bas";#N/A,#N/A,FALSE,"ventas";#N/A,#N/A,FALSE,"ingre-Año";#N/A,#N/A,FALSE,"ventas-Año";#N/A,#N/A,FALSE,"Costepro";#N/A,#N/A,FALSE,"inversion";#N/A,#N/A,FALSE,"personal";#N/A,#N/A,FALSE,"Gastos-V";#N/A,#N/A,FALSE,"Circulante";#N/A,#N/A,FALSE,"CONSOLI";#N/A,#N/A,FALSE,"Es-Fin";#N/A,#N/A,FALSE,"Margen-P"}</definedName>
    <definedName name="adasg" hidden="1">{"CSN M Detail",#N/A,FALSE,"Sch M Detail"}</definedName>
    <definedName name="ADCOR">#REF!</definedName>
    <definedName name="ADCOR_IND">#REF!</definedName>
    <definedName name="ADCOR_INDUSTRIES">#REF!</definedName>
    <definedName name="ADCOUR_INDUSTRIES">#REF!</definedName>
    <definedName name="add"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DD_PAID_IN" hidden="1">"ADD_PAID_IN"</definedName>
    <definedName name="addg" hidden="1">{#N/A,#N/A,FALSE,"CBE";#N/A,#N/A,FALSE,"SWK"}</definedName>
    <definedName name="addg1" hidden="1">{#N/A,#N/A,FALSE,"CBE";#N/A,#N/A,FALSE,"SWK"}</definedName>
    <definedName name="addg2" hidden="1">{#N/A,#N/A,FALSE,"CBE";#N/A,#N/A,FALSE,"SWK"}</definedName>
    <definedName name="addga" hidden="1">{#N/A,#N/A,FALSE,"CBE";#N/A,#N/A,FALSE,"SWK"}</definedName>
    <definedName name="addga2" hidden="1">{#N/A,#N/A,FALSE,"CBE";#N/A,#N/A,FALSE,"SWK"}</definedName>
    <definedName name="AdditionalPurchases">#REF!</definedName>
    <definedName name="Address">#REF!</definedName>
    <definedName name="adele"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adf" hidden="1">#REF!</definedName>
    <definedName name="aDfa" hidden="1">{#N/A,#N/A,FALSE,"Aging Summary";#N/A,#N/A,FALSE,"Ratio Analysis";#N/A,#N/A,FALSE,"Test 120 Day Accts";#N/A,#N/A,FALSE,"Tickmarks"}</definedName>
    <definedName name="adfadf" hidden="1">{"'Sheet1'!$A$1:$J$121"}</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f" hidden="1">#REF!</definedName>
    <definedName name="adfas" hidden="1">{#N/A,#N/A,TRUE,"PSG Total Contacts";#N/A,#N/A,TRUE,"PSG Rep Total";#N/A,#N/A,TRUE,"Core Rep Detail";#N/A,#N/A,TRUE,"BC Rep Detail";#N/A,#N/A,TRUE,"Marlboro";#N/A,#N/A,TRUE,"Covington";#N/A,#N/A,TRUE,"Dallas";#N/A,#N/A,TRUE,"VRS Stats";#N/A,#N/A,TRUE,"Internet";#N/A,#N/A,TRUE,"NCO and Call Mix";#N/A,#N/A,TRUE,"VRS &amp; Rep Calls"}</definedName>
    <definedName name="adfasdf" hidden="1">{"CSN M Detail",#N/A,FALSE,"Sch M Detail"}</definedName>
    <definedName name="adfasdg" hidden="1">{#N/A,#N/A,FALSE,"Integration Systems"}</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gadfgafgdafd" hidden="1">#REF!</definedName>
    <definedName name="adfgasdysty" hidden="1">{#N/A,#N/A,FALSE,"REPORT"}</definedName>
    <definedName name="adfh" hidden="1">{"Olk by Qtr Full",#N/A,FALSE,"Tot PalmPalm";"Olk by Qtr Full",#N/A,FALSE,"Tot Device";"Olk by Qtr Full",#N/A,FALSE,"Platform";"Olk by Qtr Full",#N/A,FALSE,"Palm.Net";"Olk by Qtr Full",#N/A,FALSE,"Elim"}</definedName>
    <definedName name="adfj" hidden="1">{"bs",#N/A,FALSE,"SCF"}</definedName>
    <definedName name="adfsf"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adfsfjfjky" hidden="1">{#N/A,#N/A,FALSE,"REPORT"}</definedName>
    <definedName name="adgf" hidden="1">{"YTDONLY",#N/A,FALSE,"09-SUM  ";"REGULAR1",#N/A,FALSE,"09-SUM  "}</definedName>
    <definedName name="adggadg" hidden="1">{"CSN M Detail",#N/A,FALSE,"Sch M Detail"}</definedName>
    <definedName name="ad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jTgt">#REF!</definedName>
    <definedName name="AdjType">#REF!</definedName>
    <definedName name="adjustment" hidden="1">{#N/A,#N/A,TRUE,"PSG Total Contacts";#N/A,#N/A,TRUE,"PSG Rep Total";#N/A,#N/A,TRUE,"Core Rep Detail";#N/A,#N/A,TRUE,"BC Rep Detail";#N/A,#N/A,TRUE,"Marlboro";#N/A,#N/A,TRUE,"Covington";#N/A,#N/A,TRUE,"Dallas";#N/A,#N/A,TRUE,"VRS Stats";#N/A,#N/A,TRUE,"Internet";#N/A,#N/A,TRUE,"NCO and Call Mix";#N/A,#N/A,TRUE,"VRS &amp; Rep Calls"}</definedName>
    <definedName name="adlkfjla" hidden="1">{"TRSONLY",#N/A,FALSE,"08-SUM ";"MISCUNITS",#N/A,FALSE,"08-SUM "}</definedName>
    <definedName name="ADMIN1" hidden="1">{#N/A,#N/A,TRUE,"PSG Total Contacts";#N/A,#N/A,TRUE,"PSG Rep Total";#N/A,#N/A,TRUE,"Core Rep Detail";#N/A,#N/A,TRUE,"BC Rep Detail";#N/A,#N/A,TRUE,"Marlboro";#N/A,#N/A,TRUE,"Covington";#N/A,#N/A,TRUE,"Dallas";#N/A,#N/A,TRUE,"VRS Stats";#N/A,#N/A,TRUE,"Internet";#N/A,#N/A,TRUE,"NCO and Call Mix";#N/A,#N/A,TRUE,"VRS &amp; Rep Calls"}</definedName>
    <definedName name="adminsti" hidden="1">{#N/A,#N/A,TRUE,"PSG Total Contacts";#N/A,#N/A,TRUE,"PSG Rep Total";#N/A,#N/A,TRUE,"Core Rep Detail";#N/A,#N/A,TRUE,"BC Rep Detail";#N/A,#N/A,TRUE,"Marlboro";#N/A,#N/A,TRUE,"Covington";#N/A,#N/A,TRUE,"Dallas";#N/A,#N/A,TRUE,"VRS Stats";#N/A,#N/A,TRUE,"Internet";#N/A,#N/A,TRUE,"NCO and Call Mix";#N/A,#N/A,TRUE,"VRS &amp; Rep Calls"}</definedName>
    <definedName name="ads" hidden="1">{#N/A,#N/A,FALSE,"AD_Purch";#N/A,#N/A,FALSE,"Projections";#N/A,#N/A,FALSE,"DCF";#N/A,#N/A,FALSE,"Mkt Val"}</definedName>
    <definedName name="adsdsf"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dsf" hidden="1">{#N/A,#N/A,FALSE,"AD_Purch";#N/A,#N/A,FALSE,"Projections";#N/A,#N/A,FALSE,"DCF";#N/A,#N/A,FALSE,"Mkt Val"}</definedName>
    <definedName name="adsfafaf" hidden="1">#REF!</definedName>
    <definedName name="adsfdsaf" hidden="1">{#N/A,#N/A,TRUE,"comp_p&amp;L";#N/A,#N/A,TRUE,"planBal_sht";#N/A,#N/A,TRUE,"planP&amp;L";#N/A,#N/A,TRUE,"planCASH";#N/A,#N/A,TRUE,"planCust";#N/A,#N/A,TRUE,"planProd";#N/A,#N/A,TRUE,"Capital"}</definedName>
    <definedName name="adsfeartew" hidden="1">{#N/A,#N/A,FALSE,"voz corporativa";#N/A,#N/A,FALSE,"Transmisión de datos";#N/A,#N/A,FALSE,"Videoconferencia";#N/A,#N/A,FALSE,"Correo electrónico";#N/A,#N/A,FALSE,"Correo de voz";#N/A,#N/A,FALSE,"Megafax";#N/A,#N/A,FALSE,"Edi";#N/A,#N/A,FALSE,"Internet";#N/A,#N/A,FALSE,"VSAT";#N/A,#N/A,FALSE,"ing ult. milla"}</definedName>
    <definedName name="adsfsdg" hidden="1">{#N/A,#N/A,FALSE,"Integration Systems"}</definedName>
    <definedName name="ADVANCE_CARBON">#REF!</definedName>
    <definedName name="ADVANCE_CARBON_PRODUCTS">#REF!</definedName>
    <definedName name="ADVANCED">#REF!</definedName>
    <definedName name="ADVANCED_CARBON_PRODUCTS">#REF!</definedName>
    <definedName name="ADVANCED_MICROWAVE">#REF!</definedName>
    <definedName name="AdventureAssumptions">#REF!</definedName>
    <definedName name="AdventureAssumptionsPeriod">#REF!</definedName>
    <definedName name="adwsfklj" hidden="1">{"bs",#N/A,FALSE,"SCF"}</definedName>
    <definedName name="ae" hidden="1">{#N/A,#N/A,FALSE,"Calc";#N/A,#N/A,FALSE,"Sensitivity";#N/A,#N/A,FALSE,"LT Earn.Dil.";#N/A,#N/A,FALSE,"Dil. AVP"}</definedName>
    <definedName name="aeae" hidden="1">{#N/A,#N/A,FALSE,"Trading-Mult ";#N/A,#N/A,FALSE,"Trading-Cap";#N/A,#N/A,FALSE,"Trading-Inc";#N/A,#N/A,FALSE,"Cash Flow";#N/A,#N/A,FALSE,"M&amp;A info"}</definedName>
    <definedName name="aebb" hidden="1">{"mgmt forecast",#N/A,FALSE,"Mgmt Forecast";"dcf table",#N/A,FALSE,"Mgmt Forecast";"sensitivity",#N/A,FALSE,"Mgmt Forecast";"table inputs",#N/A,FALSE,"Mgmt Forecast";"calculations",#N/A,FALSE,"Mgmt Forecast"}</definedName>
    <definedName name="aefb" hidden="1">{"Fcst by Mon Full",#N/A,FALSE,"Tot PalmPalm";"Fcst by Mon Full",#N/A,FALSE,"Tot Device";"Fcst by Mon Full",#N/A,FALSE,"Platform";"Fcst by Mon Full",#N/A,FALSE,"Palm.Net";"Fcst by Mon Full",#N/A,FALSE,"Elim"}</definedName>
    <definedName name="aefv" hidden="1">{"documentation1",#N/A,FALSE,"Documentation";"documentation2",#N/A,FALSE,"Documentation"}</definedName>
    <definedName name="aerae"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aeraew"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ea"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ew"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IAL">#REF!</definedName>
    <definedName name="AERIAL_OPTIONS">#REF!</definedName>
    <definedName name="AERO_COMPONENTS">#REF!</definedName>
    <definedName name="AEROFLEX">#REF!</definedName>
    <definedName name="AEROSPACE_CORP.">#REF!</definedName>
    <definedName name="aertqet" hidden="1">{#N/A,#N/A,FALSE,"Adj Proj";#N/A,#N/A,FALSE,"Sheet1";#N/A,#N/A,FALSE,"LBO";#N/A,#N/A,FALSE,"LBOMER";#N/A,#N/A,FALSE,"WACC";#N/A,#N/A,FALSE,"DCF";#N/A,#N/A,FALSE,"DCFMER";#N/A,#N/A,FALSE,"Pooling";#N/A,#N/A,FALSE,"income";#N/A,#N/A,FALSE,"Offer"}</definedName>
    <definedName name="AETRGHSR" hidden="1">#REF!</definedName>
    <definedName name="aewr" hidden="1">{"mgmt forecast",#N/A,FALSE,"Mgmt Forecast";"dcf table",#N/A,FALSE,"Mgmt Forecast";"sensitivity",#N/A,FALSE,"Mgmt Forecast";"table inputs",#N/A,FALSE,"Mgmt Forecast";"calculations",#N/A,FALSE,"Mgmt Forecast"}</definedName>
    <definedName name="af">#REF!</definedName>
    <definedName name="afaf" hidden="1">{"BS",#N/A,FALSE,"USA"}</definedName>
    <definedName name="afasdfasd" hidden="1">{"'Directory'!$A$72:$E$91"}</definedName>
    <definedName name="afd" hidden="1">{"CHART6",#N/A,FALSE,"CHART12"}</definedName>
    <definedName name="AFDADSFDAS" hidden="1">{#N/A,#N/A,FALSE,"REPORT"}</definedName>
    <definedName name="afdgafdgafdgadfga" hidden="1">#REF!</definedName>
    <definedName name="afdhghsgfh" hidden="1">#REF!</definedName>
    <definedName name="aferrgf" hidden="1">{"CSN M Detail",#N/A,FALSE,"Sch M Detail"}</definedName>
    <definedName name="afffff" hidden="1">{"TRSONLY",#N/A,FALSE,"08-SUM ";"MISCUNITS",#N/A,FALSE,"08-SUM "}</definedName>
    <definedName name="AF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fgafdgaf" hidden="1">#REF!</definedName>
    <definedName name="afgafhafh" hidden="1">#REF!</definedName>
    <definedName name="afjasd" hidden="1">{"bs",#N/A,FALSE,"SCF"}</definedName>
    <definedName name="afrfeb" hidden="1">{"customer base",#N/A,FALSE,"customer_base";"customer base perf estimates",#N/A,FALSE,"customer_base"}</definedName>
    <definedName name="africa" hidden="1">{#N/A,#N/A,FALSE,"CNS";#N/A,#N/A,FALSE,"Serz";#N/A,#N/A,FALSE,"Ace"}</definedName>
    <definedName name="afsd" hidden="1">{"'Directory'!$A$72:$E$91"}</definedName>
    <definedName name="afsdag" hidden="1">{"CSN M Detail",#N/A,FALSE,"Sch M Detail"}</definedName>
    <definedName name="ag" hidden="1">{"incomemth",#N/A,TRUE,"forecast00";"incomepercentmth",#N/A,TRUE,"forecast00";"balancemth",#N/A,TRUE,"forecast00";"cashmth",#N/A,TRUE,"forecast00";"covenantmth",#N/A,TRUE,"forecast00"}</definedName>
    <definedName name="agafdhsdh" hidden="1">{#N/A,#N/A,FALSE,"REPORT"}</definedName>
    <definedName name="agafgag" hidden="1">#REF!</definedName>
    <definedName name="agafgg" hidden="1">#REF!</definedName>
    <definedName name="agag" hidden="1">{"SchMpg1",#N/A,FALSE,"TR Sch M";"SchMpg2",#N/A,FALSE,"TR Sch M"}</definedName>
    <definedName name="agagf" hidden="1">{"CSN M Detail",#N/A,FALSE,"Sch M Detail"}</definedName>
    <definedName name="agdfghsgdfh" hidden="1">#REF!</definedName>
    <definedName name="AGE" hidden="1">#REF!</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dump">#REF!</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faf" hidden="1">#REF!</definedName>
    <definedName name="agfdafgafgdafdg" hidden="1">#REF!</definedName>
    <definedName name="aggag" hidden="1">{"Ofcr Comp Stmt 4",#N/A,FALSE,"Ofcr Comp"}</definedName>
    <definedName name="agingtoday">#REF!</definedName>
    <definedName name="Agosto" hidden="1">{#N/A,#N/A,FALSE,"Hip.Bas";#N/A,#N/A,FALSE,"ventas";#N/A,#N/A,FALSE,"ingre-Año";#N/A,#N/A,FALSE,"ventas-Año";#N/A,#N/A,FALSE,"Costepro";#N/A,#N/A,FALSE,"inversion";#N/A,#N/A,FALSE,"personal";#N/A,#N/A,FALSE,"Gastos-V";#N/A,#N/A,FALSE,"Circulante";#N/A,#N/A,FALSE,"CONSOLI";#N/A,#N/A,FALSE,"Es-Fin";#N/A,#N/A,FALSE,"Margen-P"}</definedName>
    <definedName name="agrega" hidden="1">#REF!</definedName>
    <definedName name="agrgare" hidden="1">#REF!</definedName>
    <definedName name="agrgareg" hidden="1">#REF!</definedName>
    <definedName name="agsgaghgfj" hidden="1">{#N/A,#N/A,FALSE,"Pharm";#N/A,#N/A,FALSE,"WWCM"}</definedName>
    <definedName name="ahahah"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hrth" hidden="1">#REF!</definedName>
    <definedName name="ai">#REF!</definedName>
    <definedName name="AIO_INTERNATIOANL">#REF!</definedName>
    <definedName name="AIR">#REF!</definedName>
    <definedName name="AIR_FRAME_MFG">#REF!</definedName>
    <definedName name="AIR_FRAME_MFG.">#REF!</definedName>
    <definedName name="AIRFLYTE_ELECTRONICS">#REF!</definedName>
    <definedName name="AIRFRAME">#REF!</definedName>
    <definedName name="AJA">#REF!</definedName>
    <definedName name="AJA_INTERNATIONAL">#REF!</definedName>
    <definedName name="ajishdshdibqshadbiuqh548" hidden="1">#REF!</definedName>
    <definedName name="ajks" hidden="1">{"VARREP",#N/A,FALSE,"VAR REPORT"}</definedName>
    <definedName name="ak">#REF!</definedName>
    <definedName name="akl" hidden="1">{"incomemth",#N/A,TRUE,"forecast01";"incpercentmth",#N/A,TRUE,"forecast01";"balancemth",#N/A,TRUE,"forecast01";"cashmth",#N/A,TRUE,"forecast01";"cov2mth",#N/A,TRUE,"forecast01";"prbexp",#N/A,TRUE,"forecast01";"prbcap",#N/A,TRUE,"forecast01";"coalconsultants",#N/A,TRUE,"forecast01";"prbsum",#N/A,TRUE,"forecast01"}</definedName>
    <definedName name="aklsjf" hidden="1">{"bs",#N/A,FALSE,"SCF"}</definedName>
    <definedName name="al" hidden="1">#REF!</definedName>
    <definedName name="ALABAMA_Birmingham_BRANCH">#REF!</definedName>
    <definedName name="Alchemy_______hhh9" hidden="1">{#N/A,#N/A,FALSE,"MAY";#N/A,#N/A,FALSE,"Q2";#N/A,#N/A,FALSE,"YTD"}</definedName>
    <definedName name="Alchemy____hhh9" hidden="1">{#N/A,#N/A,FALSE,"MAY";#N/A,#N/A,FALSE,"Q2";#N/A,#N/A,FALSE,"YTD"}</definedName>
    <definedName name="Alchemy___hhh9" hidden="1">{#N/A,#N/A,FALSE,"MAY";#N/A,#N/A,FALSE,"Q2";#N/A,#N/A,FALSE,"YTD"}</definedName>
    <definedName name="Alchemy__hhh9" hidden="1">{#N/A,#N/A,FALSE,"MAY";#N/A,#N/A,FALSE,"Q2";#N/A,#N/A,FALSE,"YTD"}</definedName>
    <definedName name="Alchemy_hhh9" hidden="1">{#N/A,#N/A,FALSE,"MAY";#N/A,#N/A,FALSE,"Q2";#N/A,#N/A,FALSE,"YTD"}</definedName>
    <definedName name="Alchemy0" hidden="1">{#N/A,#N/A,FALSE,"New Depr Sch-150% DB";#N/A,#N/A,FALSE,"Cash Flows RLP";#N/A,#N/A,FALSE,"IRR";#N/A,#N/A,FALSE,"Proforma IS";#N/A,#N/A,FALSE,"Assumptions"}</definedName>
    <definedName name="Alchemydsfadsf" hidden="1">{"histincome",#N/A,FALSE,"hyfins";"closing balance",#N/A,FALSE,"hyfins"}</definedName>
    <definedName name="Alchemyhhh1" hidden="1">{#N/A,#N/A,FALSE,"MAY";#N/A,#N/A,FALSE,"Q2";#N/A,#N/A,FALSE,"YTD"}</definedName>
    <definedName name="Alchemyhhhh" hidden="1">{#N/A,#N/A,FALSE,"MAY";#N/A,#N/A,FALSE,"Q2";#N/A,#N/A,FALSE,"YTD"}</definedName>
    <definedName name="AlchemyHTML_Control" hidden="1">{"'Sheet1'!$A$1:$L$21"}</definedName>
    <definedName name="Alchemylkjlkj" hidden="1">{"Final",#N/A,FALSE,"Feb-96"}</definedName>
    <definedName name="Alchemynewname9" hidden="1">{#N/A,#N/A,FALSE,"MAY";#N/A,#N/A,FALSE,"Q2";#N/A,#N/A,FALSE,"YTD"}</definedName>
    <definedName name="Alchemyuuu11" hidden="1">{#N/A,#N/A,FALSE,"MAY";#N/A,#N/A,FALSE,"Q2";#N/A,#N/A,FALSE,"YTD"}</definedName>
    <definedName name="Alchemyuuuu9" hidden="1">{#N/A,#N/A,FALSE,"MAY";#N/A,#N/A,FALSE,"Q2";#N/A,#N/A,FALSE,"YTD"}</definedName>
    <definedName name="Alchemywhat" hidden="1">{TRUE,TRUE,-2,-16.25,486,278.25,FALSE,TRUE,TRUE,TRUE,0,1,2,4,1,0.987654320987654,0.952380952380952,3,TRUE,TRUE,3,TRUE,1,FALSE,100,"Swvu.ALL.","ACwvu.ALL.",#N/A,FALSE,FALSE,0.01,0.01,0.5,0.2,2,"&amp;R&amp;""Times New Roman""&amp;F&amp;D   &amp;T","",TRUE,FALSE,FALSE,FALSE,1,100,#N/A,#N/A,"=R1C1:R53C15",FALSE,#N/A,"Cwvu.ALL.",FALSE,FALSE,TRUE,1,65532,65532,FALSE,FALSE,TRUE,TRUE,TRUE}</definedName>
    <definedName name="Alchemywrn.Basic._.Report" hidden="1">{#N/A,#N/A,FALSE,"New Depr Sch-150% DB";#N/A,#N/A,FALSE,"Cash Flows RLP";#N/A,#N/A,FALSE,"IRR";#N/A,#N/A,FALSE,"Proforma IS";#N/A,#N/A,FALSE,"Assumptions"}</definedName>
    <definedName name="Alchemywrn.columbus" hidden="1">{"IS_plan vs Act",#N/A,FALSE,"IS_Plan-Act";"is_curr&amp;YTD",#N/A,FALSE,"IS_Plan-Act";"is_last5mos",#N/A,FALSE,"IS_Plan-Act";"is_vsYTD_RR",#N/A,FALSE,"IS_Plan-Act";"bs",#N/A,FALSE,"IS_Plan-Act";"bs_last5mos",#N/A,FALSE,"IS_Plan-Act";"cf",#N/A,FALSE,"IS_Plan-Act"}</definedName>
    <definedName name="Alchemywrn.consolidated." hidden="1">{"IS_planvsActual",#N/A,FALSE,"IS_Plan-Act";"IS_curr&amp;YTD",#N/A,FALSE,"IS";"BS_curr&amp;lastmo",#N/A,FALSE,"BS";"bs 4 qtrs",#N/A,FALSE,"BS";"cf",#N/A,FALSE,"CF"}</definedName>
    <definedName name="Alchemywrn.dcf2." hidden="1">{"mgmt forecast",#N/A,FALSE,"Mgmt Forecast";"dcf table",#N/A,FALSE,"Mgmt Forecast";"sensitivity",#N/A,FALSE,"Mgmt Forecast";"table inputs",#N/A,FALSE,"Mgmt Forecast";"calculations",#N/A,FALSE,"Mgmt Forecast"}</definedName>
    <definedName name="Alchemy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Alchemywrn.Financial._.Statements." hidden="1">{"Consolidated Balance Sheet",#N/A,FALSE,"Sheet2";"Consolidating Balance Sheet",#N/A,FALSE,"Sheet2";"Consolidated Income Statement",#N/A,FALSE,"Sheet2";"Consolidating Income Statement",#N/A,FALSE,"Sheet2";"Statement of Stockholders equity",#N/A,FALSE,"Sheet2"}</definedName>
    <definedName name="Alchemywrn.MAY95." hidden="1">{#N/A,#N/A,FALSE,"MAY";#N/A,#N/A,FALSE,"Q2";#N/A,#N/A,FALSE,"YTD"}</definedName>
    <definedName name="Alchemywrn.phoenix." hidden="1">{"is_plan vs Act",#N/A,FALSE,"IS_Plan-Act";"is_curr&amp;YTD",#N/A,FALSE,"IS_Plan-Act";"is_last5mos",#N/A,FALSE,"IS_Plan-Act";"is_vsYTD_RR",#N/A,FALSE,"IS_Plan-Act";"bs",#N/A,FALSE,"IS_Plan-Act";"bs_last5mos",#N/A,FALSE,"IS_Plan-Act";"cf",#N/A,FALSE,"IS_Plan-Act"}</definedName>
    <definedName name="Alchemywrn.Relevant." hidden="1">{#N/A,#N/A,FALSE,"Title Page";#N/A,#N/A,FALSE,"Conclusions";#N/A,#N/A,FALSE,"Assum.";#N/A,#N/A,FALSE,"Sun  DCF-WC-Dep";#N/A,#N/A,FALSE,"MarketValue";#N/A,#N/A,FALSE,"BalSheet";#N/A,#N/A,FALSE,"WACC";#N/A,#N/A,FALSE,"PC+ Info.";#N/A,#N/A,FALSE,"PC+Info_2"}</definedName>
    <definedName name="Alchemywrn.Revs." hidden="1">{"Base_rev",#N/A,FALSE,"Proj_IS_Base";"Projrev",#N/A,FALSE,"Proj_IS_wOTLC";"Delta",#N/A,FALSE,"Delta Rev_PV"}</definedName>
    <definedName name="Alchemywrn.upstairs." hidden="1">{"histincome",#N/A,FALSE,"hyfins";"closing balance",#N/A,FALSE,"hyfins"}</definedName>
    <definedName name="Alchemywvu.all.2" hidden="1">{TRUE,TRUE,-2,-16.25,486,278.25,FALSE,TRUE,TRUE,TRUE,0,1,2,4,1,0.987654320987654,0.952380952380952,3,TRUE,TRUE,3,TRUE,1,FALSE,100,"Swvu.ALL.","ACwvu.ALL.",#N/A,FALSE,FALSE,0.01,0.01,0.5,0.2,2,"&amp;R&amp;""Times New Roman""&amp;F&amp;D   &amp;T","",TRUE,FALSE,FALSE,FALSE,1,100,#N/A,#N/A,"=R1C1:R53C15",FALSE,#N/A,"Cwvu.ALL.",FALSE,FALSE,TRUE,1,65532,65532,FALSE,FALSE,TRUE,TRUE,TRUE}</definedName>
    <definedName name="Alchemywvu.all3" hidden="1">{TRUE,TRUE,-2,-16.25,486,278.25,FALSE,TRUE,TRUE,TRUE,0,1,2,4,1,0.987654320987654,0.952380952380952,3,TRUE,TRUE,3,TRUE,1,FALSE,100,"Swvu.ALL.","ACwvu.ALL.",#N/A,FALSE,FALSE,0.01,0.01,0.5,0.2,2,"&amp;R&amp;""Times New Roman""&amp;F&amp;D   &amp;T","",TRUE,FALSE,FALSE,FALSE,1,100,#N/A,#N/A,"=R1C1:R53C15",FALSE,#N/A,"Cwvu.ALL.",FALSE,FALSE,TRUE,1,65532,65532,FALSE,FALSE,TRUE,TRUE,TRUE}</definedName>
    <definedName name="Alchemywvu.prt.3" hidden="1">{TRUE,TRUE,-2,-16.25,486,278.25,FALSE,TRUE,TRUE,TRUE,0,1,4,4,1,0.973404255319149,0.952380952380952,4,TRUE,TRUE,3,TRUE,1,FALSE,100,"Swvu.PRT.","ACwvu.PRT.",#N/A,FALSE,FALSE,0.01,0.01,0.75,0.1,2,"&amp;R&amp;""Times New Roman,Regular""&amp;6&amp;F&amp;D   &amp;T","",TRUE,FALSE,FALSE,FALSE,1,#N/A,1,1,"=R1C1:R52C15",FALSE,"Rwvu.PRT.","Cwvu.PRT.",FALSE,FALSE,FALSE,1,65532,65532,FALSE,FALSE,TRUE,TRUE,TRUE}</definedName>
    <definedName name="Alchemywvu.prt3" hidden="1">{TRUE,TRUE,-2,-16.25,486,278.25,FALSE,TRUE,TRUE,TRUE,0,1,4,4,1,0.973404255319149,0.952380952380952,4,TRUE,TRUE,3,TRUE,1,FALSE,100,"Swvu.PRT.","ACwvu.PRT.",#N/A,FALSE,FALSE,0.01,0.01,0.75,0.1,2,"&amp;R&amp;""Times New Roman,Regular""&amp;6&amp;F&amp;D   &amp;T","",TRUE,FALSE,FALSE,FALSE,1,#N/A,1,1,"=R1C1:R52C15",FALSE,"Rwvu.PRT.","Cwvu.PRT.",FALSE,FALSE,FALSE,1,65532,65532,FALSE,FALSE,TRUE,TRUE,TRUE}</definedName>
    <definedName name="Alchemywwvu.all2" hidden="1">{TRUE,TRUE,-2,-16.25,486,278.25,FALSE,TRUE,TRUE,TRUE,0,1,2,4,1,0.987654320987654,0.952380952380952,3,TRUE,TRUE,3,TRUE,1,FALSE,100,"Swvu.ALL.","ACwvu.ALL.",#N/A,FALSE,FALSE,0.01,0.01,0.5,0.2,2,"&amp;R&amp;""Times New Roman""&amp;F&amp;D   &amp;T","",TRUE,FALSE,FALSE,FALSE,1,100,#N/A,#N/A,"=R1C1:R53C15",FALSE,#N/A,"Cwvu.ALL.",FALSE,FALSE,TRUE,1,65532,65532,FALSE,FALSE,TRUE,TRUE,TRUE}</definedName>
    <definedName name="Alchemyxys" hidden="1">{#N/A,#N/A,FALSE,"Title Page";#N/A,#N/A,FALSE,"Conclusions";#N/A,#N/A,FALSE,"Assum.";#N/A,#N/A,FALSE,"Sun  DCF-WC-Dep";#N/A,#N/A,FALSE,"MarketValue";#N/A,#N/A,FALSE,"BalSheet";#N/A,#N/A,FALSE,"WACC";#N/A,#N/A,FALSE,"PC+ Info.";#N/A,#N/A,FALSE,"PC+Info_2"}</definedName>
    <definedName name="ale" hidden="1">#REF!</definedName>
    <definedName name="ALEK">#REF!</definedName>
    <definedName name="ALEK_INDUSTRIES">#REF!</definedName>
    <definedName name="alex" hidden="1">{#N/A,#N/A,FALSE,"REPORT"}</definedName>
    <definedName name="alexan" hidden="1">{#N/A,#N/A,FALSE,"REPORT"}</definedName>
    <definedName name="Alignment" hidden="1">"a1"</definedName>
    <definedName name="ALJON">#REF!</definedName>
    <definedName name="ALJON_TOOL">#REF!</definedName>
    <definedName name="all"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ALLCRIT">#REF!</definedName>
    <definedName name="ALLEGHENY_POWER">#REF!</definedName>
    <definedName name="allocation" hidden="1">{#N/A,#N/A,FALSE,"Aging Summary";#N/A,#N/A,FALSE,"Ratio Analysis";#N/A,#N/A,FALSE,"Test 120 Day Accts";#N/A,#N/A,FALSE,"Tickmarks"}</definedName>
    <definedName name="ALPHA_INSTRUMENTS">#REF!</definedName>
    <definedName name="ALPHA_SLIP_RINGS__INC.">#REF!</definedName>
    <definedName name="AMD">#REF!</definedName>
    <definedName name="AMERI">#REF!</definedName>
    <definedName name="AMERIGON">#REF!</definedName>
    <definedName name="AMI_DODUCO">#REF!</definedName>
    <definedName name="AMI_DODUCO_MEXICO">#REF!</definedName>
    <definedName name="AMITY_MACHINE">#REF!</definedName>
    <definedName name="AMOUNT">#REF!</definedName>
    <definedName name="Amount10CashAtBeginningOfPeriod">#REF!</definedName>
    <definedName name="Andrew___Data">#REF!</definedName>
    <definedName name="andy" hidden="1">{#N/A,#N/A,FALSE,"REPORT"}</definedName>
    <definedName name="anscount" hidden="1">3</definedName>
    <definedName name="AP">#REF!</definedName>
    <definedName name="ap10con1">#REF!</definedName>
    <definedName name="ap10con2">#REF!</definedName>
    <definedName name="ap10copy1">#REF!</definedName>
    <definedName name="ap10copy2">#REF!</definedName>
    <definedName name="ap10copy3">#REF!</definedName>
    <definedName name="ap10copy4">#REF!</definedName>
    <definedName name="ap10copy5">#REF!</definedName>
    <definedName name="ap1copy1">#REF!</definedName>
    <definedName name="ap2add1">#REF!</definedName>
    <definedName name="ap2copy1">#REF!</definedName>
    <definedName name="ap2copy2">#REF!</definedName>
    <definedName name="ap2copy3">#REF!</definedName>
    <definedName name="ap3copy1">#REF!</definedName>
    <definedName name="ap3copy2">#REF!</definedName>
    <definedName name="ap4con1">#REF!</definedName>
    <definedName name="ap4con2">#REF!</definedName>
    <definedName name="ap4con3">#REF!</definedName>
    <definedName name="ap4con4">#REF!</definedName>
    <definedName name="ap4con5">#REF!</definedName>
    <definedName name="ap4con6">#REF!</definedName>
    <definedName name="ap4con7">#REF!</definedName>
    <definedName name="ap4con8">#REF!</definedName>
    <definedName name="ap4copy1">#REF!</definedName>
    <definedName name="ap4copy10">#REF!</definedName>
    <definedName name="ap4copy11">#REF!</definedName>
    <definedName name="ap4copy2">#REF!</definedName>
    <definedName name="ap4copy3">#REF!</definedName>
    <definedName name="ap4copy4">#REF!</definedName>
    <definedName name="ap4copy5">#REF!</definedName>
    <definedName name="ap4copy6">#REF!</definedName>
    <definedName name="ap4copy7">#REF!</definedName>
    <definedName name="ap4copy8">#REF!</definedName>
    <definedName name="ap4copy9">#REF!</definedName>
    <definedName name="ap5add1">#REF!</definedName>
    <definedName name="ap5add2">#REF!</definedName>
    <definedName name="ap5copy1">#REF!</definedName>
    <definedName name="ap5copy2">#REF!</definedName>
    <definedName name="ap5copy3">#REF!</definedName>
    <definedName name="ap6add1">#REF!</definedName>
    <definedName name="ap6add2">#REF!</definedName>
    <definedName name="ap6copy1">#REF!</definedName>
    <definedName name="ap6copy2">#REF!</definedName>
    <definedName name="ap6copy3">#REF!</definedName>
    <definedName name="ap6copy4">#REF!</definedName>
    <definedName name="ap6copy5">#REF!</definedName>
    <definedName name="ap7con1">#REF!</definedName>
    <definedName name="ap7con2">#REF!</definedName>
    <definedName name="ap7copy1">#REF!</definedName>
    <definedName name="ap7copy2">#REF!</definedName>
    <definedName name="ap7copy3">#REF!</definedName>
    <definedName name="ap7copy4">#REF!</definedName>
    <definedName name="ap7copy5">#REF!</definedName>
    <definedName name="ap8con1">#REF!</definedName>
    <definedName name="ap8con2">#REF!</definedName>
    <definedName name="ap8con3">#REF!</definedName>
    <definedName name="ap8con4">#REF!</definedName>
    <definedName name="ap8copy1">#REF!</definedName>
    <definedName name="ap8copy2">#REF!</definedName>
    <definedName name="ap8copy3">#REF!</definedName>
    <definedName name="ap8copy4">#REF!</definedName>
    <definedName name="ap8copy5">#REF!</definedName>
    <definedName name="ap8copy6">#REF!</definedName>
    <definedName name="ap8copy7">#REF!</definedName>
    <definedName name="ap9con1">#REF!</definedName>
    <definedName name="ap9copy1">#REF!</definedName>
    <definedName name="ap9copy2">#REF!</definedName>
    <definedName name="APandAccruals">#REF!</definedName>
    <definedName name="apblock1">#REF!</definedName>
    <definedName name="apcopy1">#REF!</definedName>
    <definedName name="app" hidden="1">{#N/A,#N/A,FALSE,"Cosmos Report"}</definedName>
    <definedName name="APPALACHIAN">#REF!</definedName>
    <definedName name="APPALACHIAN_ELECTRONIC">#REF!</definedName>
    <definedName name="APPALACHIAN_ELECTRONICS">#REF!</definedName>
    <definedName name="appendix4" hidden="1">{#N/A,#N/A,TRUE,"Cover sheet";#N/A,#N/A,TRUE,"Summary";#N/A,#N/A,TRUE,"Key Assumptions";#N/A,#N/A,TRUE,"Profit &amp; Loss";#N/A,#N/A,TRUE,"Balance Sheet";#N/A,#N/A,TRUE,"Cashflow";#N/A,#N/A,TRUE,"IRR";#N/A,#N/A,TRUE,"Ratios";#N/A,#N/A,TRUE,"Debt analysis"}</definedName>
    <definedName name="APPLACHIAN_ELECTRONICS">#REF!</definedName>
    <definedName name="approvla" hidden="1">{#N/A,#N/A,FALSE,"Cosmos Report"}</definedName>
    <definedName name="Apr_06_FooterType" hidden="1">"NONE"</definedName>
    <definedName name="Apr_08_FooterType" hidden="1">"NONE"</definedName>
    <definedName name="Apr_09_FooterType" hidden="1">"NONE"</definedName>
    <definedName name="Apr_10_FooterType" hidden="1">"NONE"</definedName>
    <definedName name="Apr_11_FooterType" hidden="1">"NONE"</definedName>
    <definedName name="Apr_2006_FooterType" hidden="1">"NONE"</definedName>
    <definedName name="APROV">#REF!</definedName>
    <definedName name="apsetup1">#REF!</definedName>
    <definedName name="apsetup10">#REF!</definedName>
    <definedName name="apsetup11">#REF!</definedName>
    <definedName name="apsetup12">#REF!</definedName>
    <definedName name="apsetup13">#REF!</definedName>
    <definedName name="apsetup14">#REF!</definedName>
    <definedName name="apsetup15">#REF!</definedName>
    <definedName name="apsetup16">#REF!</definedName>
    <definedName name="apsetup17">#REF!</definedName>
    <definedName name="apsetup2">#REF!</definedName>
    <definedName name="apsetup3">#REF!</definedName>
    <definedName name="apsetup4">#REF!</definedName>
    <definedName name="apsetup5">#REF!</definedName>
    <definedName name="apsetup6">#REF!</definedName>
    <definedName name="apsetup7">#REF!</definedName>
    <definedName name="apsetup8">#REF!</definedName>
    <definedName name="apsetup9">#REF!</definedName>
    <definedName name="apstatscmpprd">#REF!</definedName>
    <definedName name="APWREFVTICKER" hidden="1">"'='AllTransactions'!$C$3"</definedName>
    <definedName name="aq" hidden="1">#REF!</definedName>
    <definedName name="aqdwfegr" hidden="1">#REF!</definedName>
    <definedName name="aqeeq" hidden="1">{#N/A,#N/A,FALSE,"COVER";#N/A,#N/A,FALSE,"0";#N/A,#N/A,FALSE,"1";#N/A,#N/A,FALSE,"2";#N/A,#N/A,FALSE,"3";#N/A,#N/A,FALSE,"4";#N/A,#N/A,FALSE,"5";#N/A,#N/A,FALSE,"6";#N/A,#N/A,FALSE,"7";#N/A,#N/A,FALSE,"8";#N/A,#N/A,FALSE,"9";#N/A,#N/A,FALSE,"10";#N/A,#N/A,FALSE,"11"}</definedName>
    <definedName name="aqw" hidden="1">#REF!</definedName>
    <definedName name="AQWEQERT" hidden="1">#REF!</definedName>
    <definedName name="aqwertyu" hidden="1">#REF!</definedName>
    <definedName name="AR">#REF!</definedName>
    <definedName name="AR_Export_Query">#REF!</definedName>
    <definedName name="ar10con1">#REF!</definedName>
    <definedName name="ar10con2">#REF!</definedName>
    <definedName name="ar10con3">#REF!</definedName>
    <definedName name="ar10con4">#REF!</definedName>
    <definedName name="ar10copy1">#REF!</definedName>
    <definedName name="ar10copy2">#REF!</definedName>
    <definedName name="ar10copy3">#REF!</definedName>
    <definedName name="ar10copy4">#REF!</definedName>
    <definedName name="ar10copy5">#REF!</definedName>
    <definedName name="ar10copy6">#REF!</definedName>
    <definedName name="ar10copy7">#REF!</definedName>
    <definedName name="ar10copy8">#REF!</definedName>
    <definedName name="ar10copy9">#REF!</definedName>
    <definedName name="ar11con1">#REF!</definedName>
    <definedName name="ar11copy1">#REF!</definedName>
    <definedName name="ar11copy2">#REF!</definedName>
    <definedName name="ar11copy3">#REF!</definedName>
    <definedName name="ar12con1">#REF!</definedName>
    <definedName name="ar12copy1">#REF!</definedName>
    <definedName name="ar12copy2">#REF!</definedName>
    <definedName name="ar12copy3">#REF!</definedName>
    <definedName name="ar12copy4">#REF!</definedName>
    <definedName name="ar12copy5">#REF!</definedName>
    <definedName name="ar12copy6">#REF!</definedName>
    <definedName name="ar12copy7">#REF!</definedName>
    <definedName name="ar13con1">#REF!</definedName>
    <definedName name="ar13con2">#REF!</definedName>
    <definedName name="ar13con3">#REF!</definedName>
    <definedName name="ar13con4">#REF!</definedName>
    <definedName name="ar13copy1">#REF!</definedName>
    <definedName name="ar13copy2">#REF!</definedName>
    <definedName name="ar13copy3">#REF!</definedName>
    <definedName name="ar13copy4">#REF!</definedName>
    <definedName name="ar13copy5">#REF!</definedName>
    <definedName name="ar13copy6">#REF!</definedName>
    <definedName name="ar13copy7">#REF!</definedName>
    <definedName name="ar14con1">#REF!</definedName>
    <definedName name="ar14con2">#REF!</definedName>
    <definedName name="ar14con3">#REF!</definedName>
    <definedName name="ar14con4">#REF!</definedName>
    <definedName name="ar14copy1">#REF!</definedName>
    <definedName name="ar14copy2">#REF!</definedName>
    <definedName name="ar14copy3">#REF!</definedName>
    <definedName name="ar14copy4">#REF!</definedName>
    <definedName name="ar14copy5">#REF!</definedName>
    <definedName name="ar14copy6">#REF!</definedName>
    <definedName name="ar14copy7">#REF!</definedName>
    <definedName name="ar14copy8">#REF!</definedName>
    <definedName name="ar15con1">#REF!</definedName>
    <definedName name="ar15con2">#REF!</definedName>
    <definedName name="ar15con3">#REF!</definedName>
    <definedName name="ar15copy1">#REF!</definedName>
    <definedName name="ar15copy2">#REF!</definedName>
    <definedName name="ar15copy3">#REF!</definedName>
    <definedName name="ar15copy4">#REF!</definedName>
    <definedName name="ar16con1">#REF!</definedName>
    <definedName name="ar16copy1">#REF!</definedName>
    <definedName name="ar16copy2">#REF!</definedName>
    <definedName name="ar16copy3">#REF!</definedName>
    <definedName name="ar16copy4">#REF!</definedName>
    <definedName name="ar17con1">#REF!</definedName>
    <definedName name="ar17copy1">#REF!</definedName>
    <definedName name="ar17copy2">#REF!</definedName>
    <definedName name="ar17copy3">#REF!</definedName>
    <definedName name="ar17copy4">#REF!</definedName>
    <definedName name="ar18con1">#REF!</definedName>
    <definedName name="ar18copy1">#REF!</definedName>
    <definedName name="ar18copy2">#REF!</definedName>
    <definedName name="ar18copy3">#REF!</definedName>
    <definedName name="ar18copy4">#REF!</definedName>
    <definedName name="ar18copy5">#REF!</definedName>
    <definedName name="ar19con1">#REF!</definedName>
    <definedName name="ar19copy1">#REF!</definedName>
    <definedName name="ar19copy2">#REF!</definedName>
    <definedName name="ar19copy3">#REF!</definedName>
    <definedName name="ar19copy4">#REF!</definedName>
    <definedName name="ar1copy1">#REF!</definedName>
    <definedName name="ar20con1">#REF!</definedName>
    <definedName name="ar20copy1">#REF!</definedName>
    <definedName name="ar20copy2">#REF!</definedName>
    <definedName name="ar20copy3">#REF!</definedName>
    <definedName name="ar20copy4">#REF!</definedName>
    <definedName name="ar21con1">#REF!</definedName>
    <definedName name="ar21copy1">#REF!</definedName>
    <definedName name="ar21copy2">#REF!</definedName>
    <definedName name="ar21copy3">#REF!</definedName>
    <definedName name="ar21copy4">#REF!</definedName>
    <definedName name="ar22con1">#REF!</definedName>
    <definedName name="ar22copy1">#REF!</definedName>
    <definedName name="ar22copy2">#REF!</definedName>
    <definedName name="ar22copy3">#REF!</definedName>
    <definedName name="ar22copy4">#REF!</definedName>
    <definedName name="ar23con1">#REF!</definedName>
    <definedName name="ar23copy1">#REF!</definedName>
    <definedName name="ar23copy2">#REF!</definedName>
    <definedName name="ar23copy3">#REF!</definedName>
    <definedName name="ar23copy4">#REF!</definedName>
    <definedName name="ar24copy1">#REF!</definedName>
    <definedName name="ar24copy2">#REF!</definedName>
    <definedName name="ar24copy3">#REF!</definedName>
    <definedName name="ar25con1">#REF!</definedName>
    <definedName name="ar25con2">#REF!</definedName>
    <definedName name="ar25con3">#REF!</definedName>
    <definedName name="ar25con4">#REF!</definedName>
    <definedName name="ar25copy1">#REF!</definedName>
    <definedName name="ar25copy2">#REF!</definedName>
    <definedName name="ar25copy3">#REF!</definedName>
    <definedName name="ar25copy4">#REF!</definedName>
    <definedName name="ar25copy5">#REF!</definedName>
    <definedName name="ar26add1">#REF!</definedName>
    <definedName name="ar26copy1">#REF!</definedName>
    <definedName name="ar26copy2">#REF!</definedName>
    <definedName name="ar26copy3">#REF!</definedName>
    <definedName name="ar27add1">#REF!</definedName>
    <definedName name="ar27copy1">#REF!</definedName>
    <definedName name="ar27copy2">#REF!</definedName>
    <definedName name="ar27copy3">#REF!</definedName>
    <definedName name="ar28add1">#REF!</definedName>
    <definedName name="ar28copy1">#REF!</definedName>
    <definedName name="ar28copy2">#REF!</definedName>
    <definedName name="ar28copy3">#REF!</definedName>
    <definedName name="ar29add1">#REF!</definedName>
    <definedName name="ar29copy1">#REF!</definedName>
    <definedName name="ar29copy2">#REF!</definedName>
    <definedName name="ar29copy3">#REF!</definedName>
    <definedName name="ar2add1">#REF!</definedName>
    <definedName name="ar2copy1">#REF!</definedName>
    <definedName name="ar2copy2">#REF!</definedName>
    <definedName name="ar2copy3">#REF!</definedName>
    <definedName name="ar30add1">#REF!</definedName>
    <definedName name="ar30copy1">#REF!</definedName>
    <definedName name="ar30copy2">#REF!</definedName>
    <definedName name="ar30copy3">#REF!</definedName>
    <definedName name="ar31add1">#REF!</definedName>
    <definedName name="ar31copy1">#REF!</definedName>
    <definedName name="ar31copy2">#REF!</definedName>
    <definedName name="ar31copy3">#REF!</definedName>
    <definedName name="ar32con1">#REF!</definedName>
    <definedName name="ar32con2">#REF!</definedName>
    <definedName name="ar32con3">#REF!</definedName>
    <definedName name="ar32con4">#REF!</definedName>
    <definedName name="ar32con5">#REF!</definedName>
    <definedName name="ar32con6">#REF!</definedName>
    <definedName name="ar32con7">#REF!</definedName>
    <definedName name="ar32con8">#REF!</definedName>
    <definedName name="ar32copy1">#REF!</definedName>
    <definedName name="ar32copy10">#REF!</definedName>
    <definedName name="ar32copy11">#REF!</definedName>
    <definedName name="ar32copy12">#REF!</definedName>
    <definedName name="ar32copy13">#REF!</definedName>
    <definedName name="ar32copy14">#REF!</definedName>
    <definedName name="ar32copy15">#REF!</definedName>
    <definedName name="ar32copy16">#REF!</definedName>
    <definedName name="ar32copy17">#REF!</definedName>
    <definedName name="ar32copy2">#REF!</definedName>
    <definedName name="ar32copy3">#REF!</definedName>
    <definedName name="ar32copy4">#REF!</definedName>
    <definedName name="ar32copy5">#REF!</definedName>
    <definedName name="ar32copy6">#REF!</definedName>
    <definedName name="ar32copy7">#REF!</definedName>
    <definedName name="ar32copy8">#REF!</definedName>
    <definedName name="ar32copy9">#REF!</definedName>
    <definedName name="ar3add1">#REF!</definedName>
    <definedName name="ar3copy1">#REF!</definedName>
    <definedName name="ar3copy2">#REF!</definedName>
    <definedName name="ar3copy3">#REF!</definedName>
    <definedName name="ar4con1">#REF!</definedName>
    <definedName name="ar4con10">#REF!</definedName>
    <definedName name="ar4con11">#REF!</definedName>
    <definedName name="ar4con12">#REF!</definedName>
    <definedName name="ar4con13">#REF!</definedName>
    <definedName name="ar4con2">#REF!</definedName>
    <definedName name="ar4con3">#REF!</definedName>
    <definedName name="ar4con4">#REF!</definedName>
    <definedName name="ar4con5">#REF!</definedName>
    <definedName name="ar4con6">#REF!</definedName>
    <definedName name="ar4con7">#REF!</definedName>
    <definedName name="ar4con8">#REF!</definedName>
    <definedName name="ar4con9">#REF!</definedName>
    <definedName name="ar4copy1">#REF!</definedName>
    <definedName name="ar4copy10">#REF!</definedName>
    <definedName name="ar4copy11">#REF!</definedName>
    <definedName name="ar4copy12">#REF!</definedName>
    <definedName name="ar4copy13">#REF!</definedName>
    <definedName name="ar4copy14">#REF!</definedName>
    <definedName name="ar4copy15">#REF!</definedName>
    <definedName name="ar4copy16">#REF!</definedName>
    <definedName name="ar4copy17">#REF!</definedName>
    <definedName name="ar4copy2">#REF!</definedName>
    <definedName name="ar4copy3">#REF!</definedName>
    <definedName name="ar4copy4">#REF!</definedName>
    <definedName name="ar4copy5">#REF!</definedName>
    <definedName name="ar4copy6">#REF!</definedName>
    <definedName name="ar4copy7">#REF!</definedName>
    <definedName name="ar4copy8">#REF!</definedName>
    <definedName name="ar4copy9">#REF!</definedName>
    <definedName name="ar5add1">#REF!</definedName>
    <definedName name="ar5add2">#REF!</definedName>
    <definedName name="ar5add3">#REF!</definedName>
    <definedName name="ar5copy1">#REF!</definedName>
    <definedName name="ar5copy2">#REF!</definedName>
    <definedName name="ar5copy3">#REF!</definedName>
    <definedName name="ar5copy4">#REF!</definedName>
    <definedName name="ar5copy5">#REF!</definedName>
    <definedName name="ar6add1">#REF!</definedName>
    <definedName name="ar6copy1">#REF!</definedName>
    <definedName name="ar6copy2">#REF!</definedName>
    <definedName name="ar6copy3">#REF!</definedName>
    <definedName name="ar6copy4">#REF!</definedName>
    <definedName name="ar6copy5">#REF!</definedName>
    <definedName name="ar7con1">#REF!</definedName>
    <definedName name="ar7con2">#REF!</definedName>
    <definedName name="ar7copy1">#REF!</definedName>
    <definedName name="ar7copy2">#REF!</definedName>
    <definedName name="ar7copy3">#REF!</definedName>
    <definedName name="ar7copy4">#REF!</definedName>
    <definedName name="ar7copy5">#REF!</definedName>
    <definedName name="ar7copy6">#REF!</definedName>
    <definedName name="ar7copy7">#REF!</definedName>
    <definedName name="ar8con1">#REF!</definedName>
    <definedName name="ar8con2">#REF!</definedName>
    <definedName name="ar8con3">#REF!</definedName>
    <definedName name="ar8con4">#REF!</definedName>
    <definedName name="ar8copy1">#REF!</definedName>
    <definedName name="ar8copy2">#REF!</definedName>
    <definedName name="ar8copy3">#REF!</definedName>
    <definedName name="ar8copy4">#REF!</definedName>
    <definedName name="ar8copy5">#REF!</definedName>
    <definedName name="ar8copy6">#REF!</definedName>
    <definedName name="ar8copy7">#REF!</definedName>
    <definedName name="ar9add1">#REF!</definedName>
    <definedName name="ar9add2">#REF!</definedName>
    <definedName name="ar9add3">#REF!</definedName>
    <definedName name="ar9con1">#REF!</definedName>
    <definedName name="ar9copy1">#REF!</definedName>
    <definedName name="ar9copy2">#REF!</definedName>
    <definedName name="ar9copy3">#REF!</definedName>
    <definedName name="ararh" hidden="1">#REF!</definedName>
    <definedName name="are" hidden="1">{#N/A,#N/A,FALSE,"Sheet1"}</definedName>
    <definedName name="Areas">#REF!</definedName>
    <definedName name="ARGAR" hidden="1">#REF!</definedName>
    <definedName name="ARGONNE_NATIONAL">#REF!</definedName>
    <definedName name="argqe" hidden="1">{#N/A,#N/A,FALSE,"puboff";#N/A,#N/A,FALSE,"financials";#N/A,#N/A,FALSE,"valuation";#N/A,#N/A,FALSE,"split"}</definedName>
    <definedName name="arhf"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ARM" hidden="1">{#N/A,#N/A,FALSE,"Trading-Mult ";#N/A,#N/A,FALSE,"Trading-Cap";#N/A,#N/A,FALSE,"Trading-Inc";#N/A,#N/A,FALSE,"Cash Flow";#N/A,#N/A,FALSE,"M&amp;A info"}</definedName>
    <definedName name="ARPU" hidden="1">{"FCB_ALL",#N/A,FALSE,"FCB"}</definedName>
    <definedName name="arreg" hidden="1">#REF!</definedName>
    <definedName name="arsdf" hidden="1">{#N/A,#N/A,FALSE,"Aging Summary";#N/A,#N/A,FALSE,"Ratio Analysis";#N/A,#N/A,FALSE,"Test 120 Day Accts";#N/A,#N/A,FALSE,"Tickmarks"}</definedName>
    <definedName name="arsdf_1" hidden="1">{#N/A,#N/A,FALSE,"Aging Summary";#N/A,#N/A,FALSE,"Ratio Analysis";#N/A,#N/A,FALSE,"Test 120 Day Accts";#N/A,#N/A,FALSE,"Tickmarks"}</definedName>
    <definedName name="arsetup1">#REF!</definedName>
    <definedName name="arsetup10">#REF!</definedName>
    <definedName name="arsetup11">#REF!</definedName>
    <definedName name="arsetup12">#REF!</definedName>
    <definedName name="arsetup13">#REF!</definedName>
    <definedName name="arsetup14">#REF!</definedName>
    <definedName name="arsetup15">#REF!</definedName>
    <definedName name="arsetup16">#REF!</definedName>
    <definedName name="arsetup17">#REF!</definedName>
    <definedName name="arsetup18">#REF!</definedName>
    <definedName name="arsetup19">#REF!</definedName>
    <definedName name="arsetup2">#REF!</definedName>
    <definedName name="arsetup20">#REF!</definedName>
    <definedName name="arsetup21">#REF!</definedName>
    <definedName name="arsetup22">#REF!</definedName>
    <definedName name="arsetup23">#REF!</definedName>
    <definedName name="arsetup24">#REF!</definedName>
    <definedName name="arsetup25">#REF!</definedName>
    <definedName name="arsetup26">#REF!</definedName>
    <definedName name="arsetup27">#REF!</definedName>
    <definedName name="arsetup28">#REF!</definedName>
    <definedName name="arsetup29">#REF!</definedName>
    <definedName name="arsetup3">#REF!</definedName>
    <definedName name="arsetup30">#REF!</definedName>
    <definedName name="arsetup31">#REF!</definedName>
    <definedName name="arsetup32">#REF!</definedName>
    <definedName name="arsetup33">#REF!</definedName>
    <definedName name="arsetup34">#REF!</definedName>
    <definedName name="arsetup35">#REF!</definedName>
    <definedName name="arsetup36">#REF!</definedName>
    <definedName name="arsetup37">#REF!</definedName>
    <definedName name="arsetup38">#REF!</definedName>
    <definedName name="arsetup39">#REF!</definedName>
    <definedName name="arsetup4">#REF!</definedName>
    <definedName name="arsetup40">#REF!</definedName>
    <definedName name="arsetup41">#REF!</definedName>
    <definedName name="arsetup42">#REF!</definedName>
    <definedName name="arsetup43">#REF!</definedName>
    <definedName name="arsetup44">#REF!</definedName>
    <definedName name="arsetup45">#REF!</definedName>
    <definedName name="arsetup46">#REF!</definedName>
    <definedName name="arsetup5">#REF!</definedName>
    <definedName name="arsetup6">#REF!</definedName>
    <definedName name="arsetup7">#REF!</definedName>
    <definedName name="arsetup8">#REF!</definedName>
    <definedName name="arsetup9">#REF!</definedName>
    <definedName name="arstatsc1">#REF!</definedName>
    <definedName name="arstatsc2">#REF!</definedName>
    <definedName name="arstatsc3">#REF!</definedName>
    <definedName name="arstatsc4">#REF!</definedName>
    <definedName name="arstatsc5">#REF!</definedName>
    <definedName name="arstatsc6">#REF!</definedName>
    <definedName name="Art">#REF!</definedName>
    <definedName name="as" hidden="1">{#N/A,#N/A,FALSE,"SUMMARY";#N/A,#N/A,FALSE,"mcsh";#N/A,#N/A,FALSE,"vol&amp;rev";#N/A,#N/A,FALSE,"wkgcap";#N/A,#N/A,FALSE,"DEPR&amp;DT";#N/A,#N/A,FALSE,"ASSETS";#N/A,#N/A,FALSE,"NI&amp;OTH&amp;DIV";#N/A,#N/A,FALSE,"CASHFLOW";#N/A,#N/A,FALSE,"CAPEMPL";#N/A,#N/A,FALSE,"ROCE"}</definedName>
    <definedName name="AS_LABELS" hidden="1">TRUE</definedName>
    <definedName name="AS_SOURCE" hidden="1">"Self Funded"</definedName>
    <definedName name="AS2DocOpenMode" hidden="1">"AS2DocumentEdit"</definedName>
    <definedName name="AS2HasNoAutoHeaderFooter" hidden="1">" "</definedName>
    <definedName name="AS2LinkLS" hidden="1">#REF!</definedName>
    <definedName name="AS2NamedRange" hidden="1">6</definedName>
    <definedName name="AS2ReportLS" hidden="1">1</definedName>
    <definedName name="AS2StaticLS" hidden="1">#REF!</definedName>
    <definedName name="AS2SyncStepLS" hidden="1">0</definedName>
    <definedName name="AS2T" hidden="1">#REF!</definedName>
    <definedName name="AS2TickmarkLS" hidden="1">#REF!</definedName>
    <definedName name="AS2VersionLS" hidden="1">300</definedName>
    <definedName name="asaqw">#REF!</definedName>
    <definedName name="asas" hidden="1">{#N/A,#N/A,FALSE,"Pharm";#N/A,#N/A,FALSE,"WWCM"}</definedName>
    <definedName name="asasd" hidden="1">{"FY",#N/A,TRUE,"FY97";"HD",#N/A,TRUE,"C";"D",#N/A,TRUE,"D";"E",#N/A,TRUE,"E";"PH",#N/A,TRUE,"182";"FU",#N/A,TRUE,"184";"AT",#N/A,TRUE,"186";"MSS",#N/A,TRUE,"187";"FI",#N/A,TRUE,"191";#N/A,#N/A,TRUE,"J";#N/A,#N/A,TRUE,"K";#N/A,#N/A,TRUE,"L";#N/A,#N/A,TRUE,"M";#N/A,#N/A,TRUE,"N";#N/A,#N/A,TRUE,"P";#N/A,#N/A,TRUE,"Q";#N/A,#N/A,TRUE,"R";#N/A,#N/A,TRUE,"S";#N/A,#N/A,TRUE,"T";#N/A,#N/A,TRUE,"U";#N/A,#N/A,TRUE,"V";#N/A,#N/A,TRUE,"W";#N/A,#N/A,TRUE,"X";#N/A,#N/A,TRUE,"Y";#N/A,#N/A,TRUE,"Z"}</definedName>
    <definedName name="asasdsad" hidden="1">{#N/A,#N/A,FALSE,"PERSONAL";#N/A,#N/A,FALSE,"explotación";#N/A,#N/A,FALSE,"generales"}</definedName>
    <definedName name="ASCO_POWER">#REF!</definedName>
    <definedName name="asd" hidden="1">{#N/A,#N/A,TRUE,"sum";#N/A,#N/A,TRUE,"Bal_sht200";#N/A,#N/A,TRUE,"P&amp;L_act200";#N/A,#N/A,TRUE,"CASHFLOW20";#N/A,#N/A,TRUE,"comp_p&amp;L";#N/A,#N/A,TRUE,"Act_Prod";#N/A,#N/A,TRUE,"Act_Cust"}</definedName>
    <definedName name="asda" hidden="1">{"Budget by Month",#N/A,FALSE,"VA Departments Roll-up";"Budget by Month",#N/A,FALSE,"220";"Budget by Month",#N/A,FALSE,"300";"Budget by Month",#N/A,FALSE,"302";"Budget by Month",#N/A,FALSE,"305";"Budget by Month",#N/A,FALSE,"310"}</definedName>
    <definedName name="asdadasd" hidden="1">#REF!</definedName>
    <definedName name="asdadf" hidden="1">#REF!</definedName>
    <definedName name="asdas" hidden="1">{#N/A,#N/A,FALSE,"CSD";#N/A,#N/A,FALSE,"KeyStatistics";#N/A,#N/A,FALSE,"Consolidated";#N/A,#N/A,FALSE,"SUM";#N/A,#N/A,FALSE,"MTPS";#N/A,#N/A,FALSE,"MC";#N/A,#N/A,FALSE,"MST";#N/A,#N/A,FALSE,"MSP";#N/A,#N/A,FALSE,"MSC";#N/A,#N/A,FALSE,"FAS91";#N/A,#N/A,FALSE,"Servicing";#N/A,#N/A,FALSE,"InsTotal";#N/A,#N/A,FALSE,"HR Overhead";#N/A,#N/A,FALSE,"Accounting";#N/A,#N/A,FALSE,"Legal";#N/A,#N/A,FALSE,"Facilities";#N/A,#N/A,FALSE,"Marketing";#N/A,#N/A,FALSE,"Executive";#N/A,#N/A,FALSE,"FinanceExec";#N/A,#N/A,FALSE,"BD";#N/A,#N/A,FALSE,"HR Exec";#N/A,#N/A,FALSE,"Training";#N/A,#N/A,FALSE,"BD"}</definedName>
    <definedName name="asdasd" hidden="1">{#N/A,#N/A,FALSE,"Drivers Analysis";#N/A,#N/A,FALSE,"Summary"}</definedName>
    <definedName name="asdasdasd" hidden="1">#REF!</definedName>
    <definedName name="asdasdasda" hidden="1">{#N/A,#N/A,TRUE,"DCF Summary (2)";#N/A,#N/A,TRUE,"DCF Summary";#N/A,"Middle Case Drivers",TRUE,"DCF"}</definedName>
    <definedName name="asdasddfguer" hidden="1">#REF!</definedName>
    <definedName name="asdasdf" hidden="1">{"'Directory'!$A$72:$E$91"}</definedName>
    <definedName name="asdf" hidden="1">{"GTI monthly IS",#N/A,FALSE,"gti";#N/A,#N/A,FALSE,"gti"}</definedName>
    <definedName name="asdf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df2" hidden="1">{#N/A,#N/A,FALSE,"Calc";#N/A,#N/A,FALSE,"Sensitivity";#N/A,#N/A,FALSE,"LT Earn.Dil.";#N/A,#N/A,FALSE,"Dil. AVP"}</definedName>
    <definedName name="asdfacawe" hidden="1">{"comps",#N/A,FALSE,"HANDPACK";"footnotes",#N/A,FALSE,"HANDPACK"}</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hidden="1">{"'Sheet1'!$A$1:$J$121"}</definedName>
    <definedName name="asdfas"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asdfasf" hidden="1">38939.6653819444</definedName>
    <definedName name="asdfawef"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dd" hidden="1">{"mgmt forecast",#N/A,FALSE,"Mgmt Forecast";"dcf table",#N/A,FALSE,"Mgmt Forecast";"sensitivity",#N/A,FALSE,"Mgmt Forecast";"table inputs",#N/A,FALSE,"Mgmt Forecast";"calculations",#N/A,FALSE,"Mgmt Forecast"}</definedName>
    <definedName name="asdfe"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asdfewa" hidden="1">#REF!</definedName>
    <definedName name="asdff" hidden="1">{"GTI monthly IS",#N/A,FALSE,"gti";#N/A,#N/A,FALSE,"gti"}</definedName>
    <definedName name="asdfg" hidden="1">{#N/A,#N/A,FALSE,"Pharm";#N/A,#N/A,FALSE,"WWCM"}</definedName>
    <definedName name="asdfjkl" hidden="1">{"bs",#N/A,FALSE,"SCF"}</definedName>
    <definedName name="asdfrew" hidden="1">#REF!</definedName>
    <definedName name="asdfs" hidden="1">{#N/A,#N/A,FALSE,"3mos";#N/A,#N/A,FALSE,"dedicated"}</definedName>
    <definedName name="asdgahdfhth" hidden="1">{#N/A,#N/A,FALSE,"REPORT"}</definedName>
    <definedName name="asdgaserqwe" hidden="1">{"comps2",#N/A,FALSE,"AERO";"footnotes",#N/A,FALSE,"AERO"}</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R" hidden="1">#REF!</definedName>
    <definedName name="asdsad"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asdv" hidden="1">{"trademark1",#N/A,FALSE,"Trademark(s) and Trade Name(s)"}</definedName>
    <definedName name="asefd21" hidden="1">{#N/A,#N/A,FALSE,"Aging Summary";#N/A,#N/A,FALSE,"Ratio Analysis";#N/A,#N/A,FALSE,"Test 120 Day Accts";#N/A,#N/A,FALSE,"Tickmarks"}</definedName>
    <definedName name="aserf" hidden="1">{"Summary Schedule",#N/A,FALSE,"Sheet1";"Divisional Support",#N/A,FALSE,"Sheet2";"Corporate Support",#N/A,FALSE,"Sheet3"}</definedName>
    <definedName name="asf" hidden="1">{"'Directory'!$A$72:$E$91"}</definedName>
    <definedName name="asfasdf" hidden="1">#REF!</definedName>
    <definedName name="asfasdfas" hidden="1">{#N/A,#N/A,TRUE,"Pro Forma";#N/A,#N/A,TRUE,"PF_Bal";#N/A,#N/A,TRUE,"PF_INC";#N/A,#N/A,TRUE,"CBE";#N/A,#N/A,TRUE,"SWK"}</definedName>
    <definedName name="asfasdfasdg" hidden="1">#REF!</definedName>
    <definedName name="asfawfzxcv" hidden="1">{"up stand alones",#N/A,FALSE,"Acquiror"}</definedName>
    <definedName name="asfdasdf"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sffghujyki" hidden="1">{#N/A,#N/A,FALSE,"Pharm";#N/A,#N/A,FALSE,"WWCM"}</definedName>
    <definedName name="asfgasf" hidden="1">{"CSN M Detail",#N/A,FALSE,"Sch M Detail"}</definedName>
    <definedName name="asfsag" hidden="1">{"CSN M Detail",#N/A,FALSE,"Sch M Detail"}</definedName>
    <definedName name="asfsg" hidden="1">{"Ofcr Comp WP",#N/A,FALSE,"Ofcr Comp"}</definedName>
    <definedName name="asg" hidden="1">{"'Directory'!$A$72:$E$91"}</definedName>
    <definedName name="as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kdljf" hidden="1">{#N/A,#N/A,FALSE,"cover";#N/A,#N/A,FALSE,"title pg"}</definedName>
    <definedName name="aslacsk" hidden="1">#REF!</definedName>
    <definedName name="as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rrrr" hidden="1">{#N/A,#N/A,FALSE,"Hip.Bas";#N/A,#N/A,FALSE,"ventas";#N/A,#N/A,FALSE,"ingre-Año";#N/A,#N/A,FALSE,"ventas-Año";#N/A,#N/A,FALSE,"Costepro";#N/A,#N/A,FALSE,"inversion";#N/A,#N/A,FALSE,"personal";#N/A,#N/A,FALSE,"Gastos-V";#N/A,#N/A,FALSE,"Circulante";#N/A,#N/A,FALSE,"CONSOLI";#N/A,#N/A,FALSE,"Es-Fin";#N/A,#N/A,FALSE,"Margen-P"}</definedName>
    <definedName name="ass" hidden="1">{"print 1.6",#N/A,FALSE,"Sheet1";"print 2.6",#N/A,FALSE,"Sheet1";"print 3.6",#N/A,FALSE,"Sheet1";"print 4.6",#N/A,FALSE,"Sheet1";"print 5.6",#N/A,FALSE,"Sheet1";"print 6.6",#N/A,FALSE,"Sheet1"}</definedName>
    <definedName name="ASSA" hidden="1">{#N/A,#N/A,FALSE,"1";#N/A,#N/A,FALSE,"2";#N/A,#N/A,FALSE,"16 - 17";#N/A,#N/A,FALSE,"18 - 19";#N/A,#N/A,FALSE,"26";#N/A,#N/A,FALSE,"27";#N/A,#N/A,FALSE,"28"}</definedName>
    <definedName name="assdf" hidden="1">{#N/A,#N/A,TRUE,"sum";#N/A,#N/A,TRUE,"Bal_sht200";#N/A,#N/A,TRUE,"P&amp;L_act200";#N/A,#N/A,TRUE,"CASHFLOW20";#N/A,#N/A,TRUE,"comp_p&amp;L";#N/A,#N/A,TRUE,"Act_Prod";#N/A,#N/A,TRUE,"Act_Cust"}</definedName>
    <definedName name="asse">#REF!</definedName>
    <definedName name="assetnumber">#REF!</definedName>
    <definedName name="Assets">#REF!</definedName>
    <definedName name="AssetsCurrentAccountsReceivableAllowance">0</definedName>
    <definedName name="AssetsCurrentAccountsReceivableGross">0</definedName>
    <definedName name="AssetsCurrentOther">0</definedName>
    <definedName name="AssetsCurrentShortTermInvestments">0</definedName>
    <definedName name="AssetsIntangiblesAccumulatedAmortization">0</definedName>
    <definedName name="AssetsIntangiblesGross">0</definedName>
    <definedName name="AssetsOtherAccumulatedAmortization">0</definedName>
    <definedName name="AssetsOtherGross">0</definedName>
    <definedName name="AssetsOtherNet">0</definedName>
    <definedName name="ASSGNDATE">#REF!</definedName>
    <definedName name="asss" hidden="1">{"rtn",#N/A,FALSE,"RTN";"tables",#N/A,FALSE,"RTN";"cf",#N/A,FALSE,"CF";"stats",#N/A,FALSE,"Stats";"prop",#N/A,FALSE,"Prop"}</definedName>
    <definedName name="assssss" hidden="1">{"Summary Schedule",#N/A,FALSE,"Sheet1";"Divisional Support",#N/A,FALSE,"Sheet2";"Corporate Support",#N/A,FALSE,"Sheet3"}</definedName>
    <definedName name="asssssssssss" hidden="1">{#N/A,#N/A,FALSE,"Hip.Bas";#N/A,#N/A,FALSE,"ventas";#N/A,#N/A,FALSE,"ingre-Año";#N/A,#N/A,FALSE,"ventas-Año";#N/A,#N/A,FALSE,"Costepro";#N/A,#N/A,FALSE,"inversion";#N/A,#N/A,FALSE,"personal";#N/A,#N/A,FALSE,"Gastos-V";#N/A,#N/A,FALSE,"Circulante";#N/A,#N/A,FALSE,"CONSOLI";#N/A,#N/A,FALSE,"Es-Fin";#N/A,#N/A,FALSE,"Margen-P"}</definedName>
    <definedName name="assumptions" hidden="1">{"clp_bs_doc",#N/A,FALSE,"CLP";"clp_is_doc",#N/A,FALSE,"CLP";"clp_cf_doc",#N/A,FALSE,"CLP";"clp_fr_doc",#N/A,FALSE,"CLP"}</definedName>
    <definedName name="AssumptionsID">#REF!</definedName>
    <definedName name="AssumSEComb" hidden="1">{"clp_bs_doc",#N/A,FALSE,"CLP";"clp_is_doc",#N/A,FALSE,"CLP";"clp_cf_doc",#N/A,FALSE,"CLP";"clp_fr_doc",#N/A,FALSE,"CLP"}</definedName>
    <definedName name="ATLAS_INDUSTRIAL">#REF!</definedName>
    <definedName name="ATRISK">FALSE</definedName>
    <definedName name="ATRISKI">63</definedName>
    <definedName name="ATSeXToEUR" hidden="1">1/EUReXToATS</definedName>
    <definedName name="ATXQAVersion" hidden="1">1</definedName>
    <definedName name="Aug_06_FooterType" hidden="1">"NONE"</definedName>
    <definedName name="Aug_08_FooterType" hidden="1">"NONE"</definedName>
    <definedName name="Aug_09_FooterType" hidden="1">"NONE"</definedName>
    <definedName name="Aug_10_FooterType" hidden="1">"NONE"</definedName>
    <definedName name="Aug_11_FooterType" hidden="1">"NONE"</definedName>
    <definedName name="Aug_2006_FooterType" hidden="1">"NONE"</definedName>
    <definedName name="August" hidden="1">{#N/A,#N/A,FALSE,"NAO-Exp &amp; Spend by IS&amp;S Cat";#N/A,#N/A,FALSE,"NAO-Exp &amp; Spend by Billing Cat";#N/A,#N/A,FALSE,"NAO-Spend Chart - Fcst vs Budg"}</definedName>
    <definedName name="austin">#REF!</definedName>
    <definedName name="austinytd">#REF!</definedName>
    <definedName name="AUto1" hidden="1">{#N/A,#N/A,FALSE,"Sheet1"}</definedName>
    <definedName name="AUto2" hidden="1">{#N/A,#N/A,FALSE,"Sheet1"}</definedName>
    <definedName name="AUTODYNE">#REF!</definedName>
    <definedName name="AUTODYNE_MFG.">#REF!</definedName>
    <definedName name="AUTOLIST">#REF!</definedName>
    <definedName name="AUTOMATED">#REF!</definedName>
    <definedName name="AUTOMATED_TOOL">#REF!</definedName>
    <definedName name="AUTOMATIC_ACCESS_Covington">#REF!</definedName>
    <definedName name="AUTOMOTIVE_LIGHING">#REF!</definedName>
    <definedName name="av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IATION">#REF!</definedName>
    <definedName name="AVIATION_ASSOC.">#REF!</definedName>
    <definedName name="AVIATION_ASSOCIATES">#REF!</definedName>
    <definedName name="AVIMARINE">#REF!</definedName>
    <definedName name="aw" hidden="1">#REF!</definedName>
    <definedName name="AWCONTS">#REF!</definedName>
    <definedName name="awd" hidden="1">#REF!</definedName>
    <definedName name="awde" hidden="1">#REF!</definedName>
    <definedName name="awe" hidden="1">#REF!</definedName>
    <definedName name="AWE4GFTAERTG" hidden="1">#REF!</definedName>
    <definedName name="awea" hidden="1">#REF!</definedName>
    <definedName name="aweax" hidden="1">#REF!</definedName>
    <definedName name="awebb" hidden="1">{"Fcst by Qtr Full",#N/A,FALSE,"Tot PalmPalm";"Fcst by Qtr Full",#N/A,FALSE,"Tot Device";"Fcst by Qtr Full",#N/A,FALSE,"Platform";"Fcst by Qtr Full",#N/A,FALSE,"Palm.Net";"Fcst by Qtr Full",#N/A,FALSE,"Elim"}</definedName>
    <definedName name="awerer" hidden="1">{"WW M Detail",#N/A,FALSE,"Sch M Detail"}</definedName>
    <definedName name="awert" hidden="1">{#N/A,#N/A,FALSE,"ORIX CSC"}</definedName>
    <definedName name="aweruio" hidden="1">{"bs",#N/A,FALSE,"SCF"}</definedName>
    <definedName name="awerv" hidden="1">{"Olk by Qtr Full",#N/A,FALSE,"Tot PalmPalm";"Olk by Qtr Full",#N/A,FALSE,"Tot Device";"Olk by Qtr Full",#N/A,FALSE,"Platform";"Olk by Qtr Full",#N/A,FALSE,"Palm.Net";"Olk by Qtr Full",#N/A,FALSE,"Elim"}</definedName>
    <definedName name="awet" hidden="1">{#N/A,#N/A,FALSE,"Hip.Bas";#N/A,#N/A,FALSE,"ventas";#N/A,#N/A,FALSE,"ingre-Año";#N/A,#N/A,FALSE,"ventas-Año";#N/A,#N/A,FALSE,"Costepro";#N/A,#N/A,FALSE,"inversion";#N/A,#N/A,FALSE,"personal";#N/A,#N/A,FALSE,"Gastos-V";#N/A,#N/A,FALSE,"Circulante";#N/A,#N/A,FALSE,"CONSOLI";#N/A,#N/A,FALSE,"Es-Fin";#N/A,#N/A,FALSE,"Margen-P"}</definedName>
    <definedName name="awgd" hidden="1">{"Sch M Detail",#N/A,FALSE,"Sch M Detail"}</definedName>
    <definedName name="awrb" hidden="1">{"contributory1",#N/A,FALSE,"Contributory Assets Detail";"contributory2",#N/A,FALSE,"Contributory Assets Detail"}</definedName>
    <definedName name="awse" hidden="1">#REF!</definedName>
    <definedName name="awt" hidden="1">{"revenue detail 1",#N/A,FALSE,"Revenue Detail";"revenue detail 2",#N/A,FALSE,"Revenue Detail";"revenue detail 3",#N/A,FALSE,"Revenue Detail";"revenue detail 4",#N/A,FALSE,"Revenue Detail"}</definedName>
    <definedName name="awwe" hidden="1">{#N/A,#N/A,FALSE,"KDrivers";#N/A,#N/A,FALSE,"PDrivers2";#N/A,#N/A,FALSE,"MDrivers";#N/A,#N/A,FALSE,"ADrivers";#N/A,#N/A,FALSE,"PDrivers";#N/A,#N/A,FALSE,"GDrivers";#N/A,#N/A,FALSE,"LDrivers";#N/A,#N/A,FALSE,"EDrivers";#N/A,#N/A,FALSE,"PDrivers3";#N/A,#N/A,FALSE,"UDrivers"}</definedName>
    <definedName name="AX" hidden="1">{#N/A,#N/A,FALSE,"Pharm";#N/A,#N/A,FALSE,"WWCM"}</definedName>
    <definedName name="axe" hidden="1">{#N/A,#N/A,FALSE,"TS";#N/A,#N/A,FALSE,"Combo";#N/A,#N/A,FALSE,"FAIR";#N/A,#N/A,FALSE,"RBC";#N/A,#N/A,FALSE,"xxxx";#N/A,#N/A,FALSE,"A_D";#N/A,#N/A,FALSE,"WACC";#N/A,#N/A,FALSE,"DCF";#N/A,#N/A,FALSE,"LBO";#N/A,#N/A,FALSE,"AcqMults";#N/A,#N/A,FALSE,"CompMults"}</definedName>
    <definedName name="AxesFormat">#N/A</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#REF!</definedName>
    <definedName name="azeazr" hidden="1">{#N/A,#N/A,FALSE,"Sales Graph";#N/A,#N/A,FALSE,"BUC Graph";#N/A,#N/A,FALSE,"P&amp;L - YTD"}</definedName>
    <definedName name="azerety" hidden="1">{#N/A,#N/A,FALSE,"Pharm";#N/A,#N/A,FALSE,"WWCM"}</definedName>
    <definedName name="b" hidden="1">{#N/A,#N/A,TRUE,"summary";#N/A,#N/A,TRUE,"model";#N/A,#N/A,TRUE,"Consolidated P&amp;L Summary";#N/A,#N/A,TRUE,"Schwinn";#N/A,#N/A,TRUE,"G.T.";#N/A,#N/A,TRUE,"Hebb"}</definedName>
    <definedName name="b.s" hidden="1">{"bs",#N/A,FALSE,"SCF"}</definedName>
    <definedName name="b_1" hidden="1">{"summary1",#N/A,TRUE,"Comps";"summary2",#N/A,TRUE,"Comps";"summary3",#N/A,TRUE,"Comps"}</definedName>
    <definedName name="B1.1" hidden="1">#REF!</definedName>
    <definedName name="backlog_trend2" hidden="1">{#N/A,#N/A,FALSE,"MW";#N/A,#N/A,FALSE,"NE";#N/A,#N/A,FALSE,"NW";#N/A,#N/A,FALSE,"RD";#N/A,#N/A,FALSE,"SE";#N/A,#N/A,FALSE,"SW";#N/A,#N/A,FALSE,"W"}</definedName>
    <definedName name="BacklogEentity"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ToMain">#N/A</definedName>
    <definedName name="backtomain2">#N/A</definedName>
    <definedName name="bailey" hidden="1">{"'Blank'!$A$1:$A$2"}</definedName>
    <definedName name="bal.sh" hidden="1">{"bs",#N/A,FALSE,"SCF"}</definedName>
    <definedName name="BAL03955555">#REF!</definedName>
    <definedName name="Balance" hidden="1">{#N/A,#N/A,FALSE,"FS-43";#N/A,#N/A,FALSE,"A-30";#N/A,#N/A,FALSE,"A-60";#N/A,#N/A,FALSE,"L-2";#N/A,#N/A,FALSE,"FS-40";#N/A,#N/A,FALSE,"FS-41";#N/A,#N/A,FALSE,"FS-42";#N/A,#N/A,FALSE,"TAX_CON";#N/A,#N/A,FALSE,"TAX_JJMA";#N/A,#N/A,FALSE,"TAX_MTS";#N/A,#N/A,FALSE,"R&amp;E-24";#N/A,#N/A,FALSE,"S-21";#N/A,#N/A,FALSE,"R&amp;E-25"}</definedName>
    <definedName name="BalanceSheet">#REF!</definedName>
    <definedName name="BalanceSheetReconilication">#REF!</definedName>
    <definedName name="BalanceSheetReported">#REF!</definedName>
    <definedName name="BalanceSheetSummary">#REF!</definedName>
    <definedName name="BALDOR_ELECTRIC">#REF!</definedName>
    <definedName name="BalSheets">#REF!</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RR_ASSOCIATES">#REF!</definedName>
    <definedName name="BASIC_EPS_EXCL" hidden="1">"BASIC_EPS_EXCL"</definedName>
    <definedName name="BASIC_NORMAL_EPS" hidden="1">"BASIC_NORMAL_EPS"</definedName>
    <definedName name="BB" hidden="1">#REF!</definedName>
    <definedName name="bb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bb_OTVBNUYzNTBGMTVCNEFDN0" hidden="1">#REF!</definedName>
    <definedName name="bb_QUYyMTU1RkZCOTM3NDBGMz" hidden="1">#REF!</definedName>
    <definedName name="bbb" hidden="1">{#N/A,#N/A,FALSE,"Income Statement";#N/A,#N/A,FALSE,"Balance Sheet";#N/A,#N/A,FALSE,"Cash Flows"}</definedName>
    <definedName name="bbbb" hidden="1">{#N/A,#N/A,FALSE,"AD_Purch";#N/A,#N/A,FALSE,"Projections";#N/A,#N/A,FALSE,"DCF";#N/A,#N/A,FALSE,"Mkt Val"}</definedName>
    <definedName name="bbbbb" hidden="1">{#N/A,#N/A,FALSE,"Assessment";#N/A,#N/A,FALSE,"Staffing";#N/A,#N/A,FALSE,"Hires";#N/A,#N/A,FALSE,"Assumptions"}</definedName>
    <definedName name="bbbbbb"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BBBBBBBBB" hidden="1">{#N/A,#N/A,FALSE,"REPORT"}</definedName>
    <definedName name="bbbbbbbbbbbbb" hidden="1">{#N/A,#N/A,FALSE,"Pharm";#N/A,#N/A,FALSE,"WWCM"}</definedName>
    <definedName name="bbbbbbbbbbbbbbbbbbbb">36943.5090625</definedName>
    <definedName name="bcbsconrib" hidden="1">#REF!</definedName>
    <definedName name="BCHART" hidden="1">#REF!</definedName>
    <definedName name="Bear" hidden="1">{#N/A,#N/A,FALSE,"TS";#N/A,#N/A,FALSE,"Combo";#N/A,#N/A,FALSE,"FAIR";#N/A,#N/A,FALSE,"RBC";#N/A,#N/A,FALSE,"xxxx";#N/A,#N/A,FALSE,"A_D";#N/A,#N/A,FALSE,"WACC";#N/A,#N/A,FALSE,"DCF";#N/A,#N/A,FALSE,"LBO";#N/A,#N/A,FALSE,"AcqMults";#N/A,#N/A,FALSE,"CompMults"}</definedName>
    <definedName name="bear2" hidden="1">{#N/A,#N/A,FALSE,"TS";#N/A,#N/A,FALSE,"Combo";#N/A,#N/A,FALSE,"FAIR";#N/A,#N/A,FALSE,"RBC";#N/A,#N/A,FALSE,"xxxx";#N/A,#N/A,FALSE,"A_D";#N/A,#N/A,FALSE,"WACC";#N/A,#N/A,FALSE,"DCF";#N/A,#N/A,FALSE,"LBO";#N/A,#N/A,FALSE,"AcqMults";#N/A,#N/A,FALSE,"CompMults"}</definedName>
    <definedName name="bearr" hidden="1">{#N/A,#N/A,FALSE,"TS";#N/A,#N/A,FALSE,"Combo";#N/A,#N/A,FALSE,"FAIR";#N/A,#N/A,FALSE,"RBC";#N/A,#N/A,FALSE,"xxxx";#N/A,#N/A,FALSE,"A_D";#N/A,#N/A,FALSE,"WACC";#N/A,#N/A,FALSE,"DCF";#N/A,#N/A,FALSE,"LBO";#N/A,#N/A,FALSE,"AcqMults";#N/A,#N/A,FALSE,"CompMults"}</definedName>
    <definedName name="Bebe" hidden="1">{"Model Print Out Pages 1 - 3",#N/A,FALSE,"Summary";"Model Print Out - Pages 4-5",#N/A,FALSE,"Financial Releases";"Model Print Out - Pages 6 - 13",#N/A,FALSE,"Financial Statements";"Model Print Out - Pages 14 to 18",#N/A,FALSE,"Sales Analysis";"Model Print Out - Pages 19 to 26",#N/A,FALSE,"Brand Analysis";"Model Print Out - 26 to 29",#N/A,FALSE,"Forex"}</definedName>
    <definedName name="bedbath" hidden="1">{#N/A,#N/A,FALSE,"SALES";#N/A,#N/A,FALSE,"sales fc 96";#N/A,#N/A,FALSE,"accts rec";#N/A,#N/A,FALSE,"TERM LOAN";#N/A,#N/A,FALSE,"bank costs";#N/A,#N/A,FALSE,"office supplies";#N/A,#N/A,FALSE,"telephone";#N/A,#N/A,FALSE,"Productivity by person";#N/A,#N/A,FALSE,"productivity by hours";#N/A,#N/A,FALSE,"Average Labor rate per hour";#N/A,#N/A,FALSE,"indirect headcount";#N/A,#N/A,FALSE,"Boxes shipped by month";#N/A,#N/A,FALSE,"purchases";#N/A,#N/A,FALSE,"lumber purchases";#N/A,#N/A,FALSE,"shrink wrap";#N/A,#N/A,FALSE,"Nails-Staples";#N/A,#N/A,FALSE,"posters";#N/A,#N/A,FALSE,"kraft paper";#N/A,#N/A,FALSE,"Target";#N/A,#N/A,FALSE,"Kirkland";#N/A,#N/A,FALSE,"Bombay"}</definedName>
    <definedName name="BELFORT">#REF!</definedName>
    <definedName name="BELFORT_INSTRUMENT">#REF!</definedName>
    <definedName name="belnew" hidden="1">{"IS",#N/A,FALSE,"IS";"RPTIS",#N/A,FALSE,"RPTIS";"STATS",#N/A,FALSE,"STATS";"CELL",#N/A,FALSE,"CELL";"BS",#N/A,FALSE,"BS"}</definedName>
    <definedName name="BENCHMARK">#REF!</definedName>
    <definedName name="BENCHMARK_INTERNATIONAL">#REF!</definedName>
    <definedName name="BENCHMARK_INTL">#REF!</definedName>
    <definedName name="BEx1J7E8VCGLPYU82QXVUG5N3ZAI" hidden="1">#REF!</definedName>
    <definedName name="BEx1MTRKKVCHOZ0YGID6HZ49LJTO" hidden="1">#REF!</definedName>
    <definedName name="BEx1TJ0WLS9O7KNSGIPWTYHDYI1D" hidden="1">#REF!</definedName>
    <definedName name="BEx1YL3DJ7Y4AZ01ERCOGW0FJ26T" hidden="1">#REF!</definedName>
    <definedName name="BEx3BQR5VZXNQ4H949ORM8ESU3B3" hidden="1">#REF!</definedName>
    <definedName name="BEx3FX7EJL47JSLSWP3EOC265WAE" hidden="1">#REF!</definedName>
    <definedName name="BEx3GMJ1Y6UU02DLRL0QXCEKDA6C" hidden="1">#REF!</definedName>
    <definedName name="BEx3H5UX2GZFZZT657YR76RHW5I6" hidden="1">#REF!</definedName>
    <definedName name="BEx3IYAH2DEBFWO8F94H4MXE3RLY" hidden="1">#REF!</definedName>
    <definedName name="BEx3NKXF7GYXHBK75UI6MDRUSU0J" hidden="1">#REF!</definedName>
    <definedName name="BEx3O85IKWARA6NCJOLRBRJFMEWW" hidden="1">#REF!</definedName>
    <definedName name="BEx3RHC2ZD5UFS6QD4OPFCNNMWH1" hidden="1">#REF!</definedName>
    <definedName name="BEx58XHO7ZULLF2EUD7YIS0MGQJ5" hidden="1">#REF!</definedName>
    <definedName name="BEx5BHSQ42B50IU1TEQFUXFX9XQD" hidden="1">#REF!</definedName>
    <definedName name="BEx5CFYQ0F1Z6P8SCVJ0I3UPVFE4" hidden="1">#REF!</definedName>
    <definedName name="BEx5G1A8TFN4C4QII35U9DKYNIS8" hidden="1">#REF!</definedName>
    <definedName name="BEx5I244LQHZTF3XI66J8705R9XX" hidden="1">#REF!</definedName>
    <definedName name="BEx5I8PBP4LIXDGID5BP0THLO0AQ" hidden="1">#REF!</definedName>
    <definedName name="BEx5JNCT8Z7XSSPD5EMNAJELCU2V" hidden="1">#REF!</definedName>
    <definedName name="BEx5LTKQ8RQWJE4BC88OP928893U" hidden="1">#REF!</definedName>
    <definedName name="BEx5MLQZM68YQSKARVWTTPINFQ2C" hidden="1">#REF!</definedName>
    <definedName name="BEx7ASD1I654MEDCO6GGWA95PXSC" hidden="1">#REF!</definedName>
    <definedName name="BEx7AVCX9S5RJP3NSZ4QM4E6ERDT" hidden="1">#REF!</definedName>
    <definedName name="BEx7B2UOEDBCZK66CFJM8TWFA6ZO" hidden="1">#REF!</definedName>
    <definedName name="BEx7E2QT2U8THYOKBPXONB1B47WH" hidden="1">#REF!</definedName>
    <definedName name="BEx7EI6DL1Z6UWLFBXAKVGZTKHWJ" hidden="1">#REF!</definedName>
    <definedName name="BEx91QH5JRZKQP1GPN2SQMR3CKAG" hidden="1">#REF!</definedName>
    <definedName name="BEx94GXG30CIVB6ZQN3X3IK6BZXQ" hidden="1">#REF!</definedName>
    <definedName name="BEx94HZ5LURYM9ST744ALV6ZCKYP" hidden="1">#REF!</definedName>
    <definedName name="BEx94IQ75E90YUMWJ9N591LR7DQQ" hidden="1">#REF!</definedName>
    <definedName name="BEx955NIAWX5OLAHMTV6QFUZPR30" hidden="1">#REF!</definedName>
    <definedName name="BEx97NPQBACJVD9K1YXI08RTW9E2" hidden="1">#REF!</definedName>
    <definedName name="BEx9JLBYK239B3F841C7YG1GT7ST" hidden="1">#REF!</definedName>
    <definedName name="BExB072HHXVMUC0VYNGG48GRSH5Q" hidden="1">#REF!</definedName>
    <definedName name="BExB1GMD0PIDGTFBGQOPRWQSP9I4" hidden="1">#REF!</definedName>
    <definedName name="BExB1WI6M8I0EEP1ANUQZCFY24EV" hidden="1">#REF!</definedName>
    <definedName name="BExB245G3ZVEMGCFBJPZBDB9AV3C" hidden="1">#REF!</definedName>
    <definedName name="BExB442RX0T3L6HUL6X5T21CENW6" hidden="1">#REF!</definedName>
    <definedName name="BExB5833OAOJ22VK1YK47FHUSVK2" hidden="1">#REF!</definedName>
    <definedName name="BExB8U5N0D85YR8APKN3PPKG0FWP" hidden="1">#REF!</definedName>
    <definedName name="BExBDJS9TUEU8Z84IV59E5V4T8K6" hidden="1">#REF!</definedName>
    <definedName name="BExCS7ZPMHFJ4UJDAL8CQOLSZ13B" hidden="1">#REF!</definedName>
    <definedName name="BExCT4NSDT61OCH04Y2QIFIOP75H" hidden="1">#REF!</definedName>
    <definedName name="BExCVZ5PN4V6MRBZ04PZJW3GEF8S" hidden="1">#REF!</definedName>
    <definedName name="BExCX2KGRZBRVLZNM8SUSIE6A0RL" hidden="1">#REF!</definedName>
    <definedName name="BExCYUK0I3UEXZNFDW71G6Z6D8XR" hidden="1">#REF!</definedName>
    <definedName name="BExD2CFHIRMBKN5KXE5QP4XXEWFS" hidden="1">#REF!</definedName>
    <definedName name="BExD4JJSS3QDBLABCJCHD45SRNPI" hidden="1">#REF!</definedName>
    <definedName name="BExD4R1I0MKF033I5LPUYIMTZ6E8" hidden="1">#REF!</definedName>
    <definedName name="BExD623C9LRX18BE0W2V6SZLQUXX" hidden="1">#REF!</definedName>
    <definedName name="BExD6GMP0LK8WKVWMIT1NNH8CHLF" hidden="1">#REF!</definedName>
    <definedName name="BExD8OCLZMFN5K3VZYI4Q4ITVKUA" hidden="1">#REF!</definedName>
    <definedName name="BExEQB8ZWXO6IIGOEPWTLOJGE2NR" hidden="1">#REF!</definedName>
    <definedName name="BExERSANFNM1O7T65PC5MJ301YET" hidden="1">#REF!</definedName>
    <definedName name="BExERWCEBKQRYWRQLYJ4UCMMKTHG" hidden="1">#REF!</definedName>
    <definedName name="BExEX9HWY2G6928ZVVVQF77QCM2C" hidden="1">#REF!</definedName>
    <definedName name="BExF4PVMZYV36E8HOYY06J81AMBI" hidden="1">#REF!</definedName>
    <definedName name="BExGLVP1IU8K5A8J1340XFMYPR88" hidden="1">#REF!</definedName>
    <definedName name="BExGNN2YQ9BDAZXT2GLCSAPXKIM7" hidden="1">#REF!</definedName>
    <definedName name="BExGO2YUBOVLYHY1QSIHRE1KLAFV" hidden="1">#REF!</definedName>
    <definedName name="BExGQX0H4EZMXBJTKJJE4ICJWN5O" hidden="1">#REF!</definedName>
    <definedName name="BExGS09Y00R295FQF4OCD3UZVDBE" hidden="1">#N/A</definedName>
    <definedName name="BExGT0DZJB6LSF6L693UUB9EY1VQ" hidden="1">#REF!</definedName>
    <definedName name="BExGTIYX3OWPIINOGY1E4QQYSKHP" hidden="1">#REF!</definedName>
    <definedName name="BExGUM8D91UNPCOO4TKP9FGX85TF" hidden="1">#REF!</definedName>
    <definedName name="BExGWEO0JDG84NYLEAV5NSOAGMJZ" hidden="1">#REF!</definedName>
    <definedName name="BExGWNCXLCRTLBVMTXYJ5PHQI6SS" hidden="1">#REF!</definedName>
    <definedName name="BExGZ7NXZ0IBS44C2NZ9VMD6T6K2" hidden="1">#REF!</definedName>
    <definedName name="BExH02ZD6VAY1KQLAQYBBI6WWIZB" hidden="1">#REF!</definedName>
    <definedName name="BExH1FDTQXR9QQ31WDB7OPXU7MPT" hidden="1">#REF!</definedName>
    <definedName name="BExIJFGZJ5ED9D6KAY4PGQYLELAX" hidden="1">#REF!</definedName>
    <definedName name="BExILG5F338C0FFLMVOKMKF8X5ZP" hidden="1">#REF!</definedName>
    <definedName name="BExINLX401ZKEGWU168DS4JUM2J6" hidden="1">#REF!</definedName>
    <definedName name="BExIUUT2MHIOV6R3WHA0DPM1KBKY" hidden="1">#REF!</definedName>
    <definedName name="BExIYI2RH0K4225XO970K2IQ1E79" hidden="1">#REF!</definedName>
    <definedName name="BExKI4076KXCDE5KXL79KT36OKLO" hidden="1">#REF!</definedName>
    <definedName name="BExKPLQJX0HJ8OTXBXH9IC9J2V0W" hidden="1">#REF!</definedName>
    <definedName name="BExKQJGAAWNM3NT19E9I0CQDBTU0" hidden="1">#REF!</definedName>
    <definedName name="BExM9OG182RP30MY23PG49LVPZ1C" hidden="1">#REF!</definedName>
    <definedName name="BExMAR3XSK6RSFLHP7ZX1EWGHASI" hidden="1">#REF!</definedName>
    <definedName name="BExMBYPQDG9AYDQ5E8IECVFREPO6" hidden="1">#REF!</definedName>
    <definedName name="BExMCA96YR10V72G2R0SCIKPZLIZ" hidden="1">#REF!</definedName>
    <definedName name="BExMHOWPB34KPZ76M2KIX2C9R2VB" hidden="1">#REF!</definedName>
    <definedName name="BExMIBOOZU40JS3F89OMPSRCE9MM" hidden="1">#REF!</definedName>
    <definedName name="BExMIV0KC8555D5E42ZGWG15Y0MO" hidden="1">#REF!</definedName>
    <definedName name="BExMKUN3WPECJR2XRID2R7GZRGNX" hidden="1">#REF!</definedName>
    <definedName name="BExMLVI7UORSHM9FMO8S2EI0TMTS" hidden="1">#REF!</definedName>
    <definedName name="BExMM5UCOT2HSSN0ZIPZW55GSOVO" hidden="1">#REF!</definedName>
    <definedName name="BExMPSD77XQ3HA6A4FZOJK8G2JP3" hidden="1">#REF!</definedName>
    <definedName name="BExMQ71WHW50GVX45JU951AGPLFQ" hidden="1">#REF!</definedName>
    <definedName name="BExMT4JOBAWICBT4U5TUWTIN4HDT" hidden="1">#REF!</definedName>
    <definedName name="BExOFVLXVD6RVHSQO8KZOOACSV24" hidden="1">#REF!</definedName>
    <definedName name="BExOLICXFHJLILCJVFMJE5MGGWKR" hidden="1">#REF!</definedName>
    <definedName name="BExQ3D1P3M5Z3HLMEZ17E0BLEE4U" hidden="1">#REF!</definedName>
    <definedName name="BExQ42IU9MNDYLODP41DL6YTZMAR" hidden="1">#REF!</definedName>
    <definedName name="BExQ7MY3U2Z1IZ71U5LJUD00VVB4" hidden="1">#REF!</definedName>
    <definedName name="BExQ8O3WEU8HNTTGKTW5T0QSKCLP" hidden="1">#REF!</definedName>
    <definedName name="BExQ9ZLYHWABXAA9NJDW8ZS0UQ9P" hidden="1">#REF!</definedName>
    <definedName name="BExQA324HSCK40ENJUT9CS9EC71B" hidden="1">#REF!</definedName>
    <definedName name="BExQEMUA4HEFM4OVO8M8MA8PIAW1" hidden="1">#REF!</definedName>
    <definedName name="BExQFEK8NUD04X2OBRA275ADPSDL" hidden="1">#REF!</definedName>
    <definedName name="BExS81TE0EY44Y3W2M4Z4MGNP5OM" hidden="1">#REF!</definedName>
    <definedName name="BExTUY9WNSJ91GV8CP0SKJTEIV82" hidden="1">#REF!</definedName>
    <definedName name="BExTVELZCF2YA5L6F23BYZZR6WHF" hidden="1">#REF!</definedName>
    <definedName name="BExTXT812NQT8GAEGH738U29BI0D" hidden="1">#REF!</definedName>
    <definedName name="BExU1NOPS09CLFZL1O31RAF9BQNQ" hidden="1">#REF!</definedName>
    <definedName name="BExU4GDVLPUEWBA4MRYRTQAUNO7B" hidden="1">#REF!</definedName>
    <definedName name="BExU80I6AE5OU7P7F5V7HWIZBJ4P" hidden="1">#REF!</definedName>
    <definedName name="BExUC623BDYEODBN0N4DO6PJQ7NU" hidden="1">#REF!</definedName>
    <definedName name="BExVVPFO2J7FMSRPD36909HN4BZJ" hidden="1">#REF!</definedName>
    <definedName name="BExVVQ19TAECID45CS4HXT1RD3AQ" hidden="1">#REF!</definedName>
    <definedName name="BExVY1SV37DL5YU59HS4IG3VBCP4" hidden="1">#REF!</definedName>
    <definedName name="BExVZJQVO5LQ0BJH5JEN5NOBIAF6" hidden="1">#REF!</definedName>
    <definedName name="BExXLDE6PN4ESWT3LXJNQCY94NE4" hidden="1">#REF!</definedName>
    <definedName name="BExXM065WOLYRYHGHOJE0OOFXA4M" hidden="1">#REF!</definedName>
    <definedName name="BExXNWYB165VO9MHARCL5WLCHWS0" hidden="1">#REF!</definedName>
    <definedName name="BExXQH41O5HZAH8BO6HCFY8YC3TU" hidden="1">#REF!</definedName>
    <definedName name="BExXQIRBLQSLAJTFL7224FCFUTKH" hidden="1">#REF!</definedName>
    <definedName name="BExXRD13K1S9Y3JGR7CXSONT7RJZ" hidden="1">#REF!</definedName>
    <definedName name="BExXRO4A6VUH1F4XV8N1BRJ4896W" hidden="1">#REF!</definedName>
    <definedName name="BExXXBM521DL8R4ZX7NZ3DBCUOR5" hidden="1">#REF!</definedName>
    <definedName name="BExXY7TYEBFXRYUYIFHTN65RJ8EW" hidden="1">#REF!</definedName>
    <definedName name="BExXZOVPCEP495TQSON6PSRQ8XCY" hidden="1">#REF!</definedName>
    <definedName name="BExY3HOSK7YI364K15OX70AVR6F1" hidden="1">#REF!</definedName>
    <definedName name="BExZQJJMGU5MHQOILGXGJPAQI5XI" hidden="1">#REF!</definedName>
    <definedName name="BExZQZKT146WEN8FTVZ7Y5TSB8L5" hidden="1">#REF!</definedName>
    <definedName name="BExZRP1X6UVLN1UOLHH5VF4STP1O" hidden="1">#REF!</definedName>
    <definedName name="BExZTAQV2QVSZY5Y3VCCWUBSBW9P" hidden="1">#REF!</definedName>
    <definedName name="BExZZZEMIIFKMLLV4DJKX5TB9R5V" hidden="1">#REF!</definedName>
    <definedName name="bfd"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fnre" hidden="1">#REF!</definedName>
    <definedName name="bg" hidden="1">{#N/A,#N/A,TRUE,"summary";#N/A,#N/A,TRUE,"model"}</definedName>
    <definedName name="BG_Del" hidden="1">15</definedName>
    <definedName name="BG_Ins" hidden="1">4</definedName>
    <definedName name="BG_Mod" hidden="1">6</definedName>
    <definedName name="bgr" hidden="1">#REF!</definedName>
    <definedName name="bgshg" hidden="1">#REF!</definedName>
    <definedName name="BHUVAN" hidden="1">{"'subnets'!$A$1:$F$20"}</definedName>
    <definedName name="BILL">#REF!</definedName>
    <definedName name="bill2" hidden="1">{"PAGE 1",#N/A,FALSE,"WEST_OT"}</definedName>
    <definedName name="bill3" hidden="1">#REF!</definedName>
    <definedName name="bill4" hidden="1">#REF!</definedName>
    <definedName name="bill5" hidden="1">#REF!</definedName>
    <definedName name="bill6" hidden="1">#REF!</definedName>
    <definedName name="billandhold">#REF!</definedName>
    <definedName name="billandholdbb">#REF!</definedName>
    <definedName name="billl1" hidden="1">#REF!</definedName>
    <definedName name="billl2" hidden="1">#REF!</definedName>
    <definedName name="billl4" hidden="1">#REF!</definedName>
    <definedName name="billl5" hidden="1">#REF!</definedName>
    <definedName name="billl6" hidden="1">#REF!</definedName>
    <definedName name="billl7" hidden="1">#REF!</definedName>
    <definedName name="billl8" hidden="1">#REF!</definedName>
    <definedName name="billrev2" hidden="1">{"PAGE 1",#N/A,FALSE,"WEST_OT"}</definedName>
    <definedName name="billsumdata">#REF!</definedName>
    <definedName name="bite" hidden="1">{#N/A,#N/A,FALSE,"EXHIBIT A";#N/A,#N/A,FALSE,"EXHIBIT B";#N/A,#N/A,FALSE,"EXHIBIT B-1";#N/A,#N/A,FALSE,"EXHIBIT C";#N/A,#N/A,FALSE,"EXHIBIT C-1";#N/A,#N/A,FALSE,"EXHIBIT D";#N/A,#N/A,FALSE,"EXHIBIT E";#N/A,#N/A,FALSE,"EXHIBIT F";#N/A,#N/A,FALSE,"EXHIBIT F-1";#N/A,#N/A,FALSE,"EXHIBIT G";#N/A,#N/A,FALSE,"EXHIBIT H";#N/A,#N/A,FALSE,"EXHIBIT I";#N/A,#N/A,FALSE,"EXHIBIT J";#N/A,#N/A,FALSE,"EXHIBIT K";#N/A,#N/A,FALSE,"EXHIBIT L";#N/A,#N/A,FALSE,"EXHIBIT M";#N/A,#N/A,FALSE,"EXHIBIT N";#N/A,#N/A,FALSE,"EXHIBIT X1";#N/A,#N/A,FALSE,"EXHIBIT X2"}</definedName>
    <definedName name="BIZNITCH">#REF!</definedName>
    <definedName name="bj" hidden="1">{"incomemth",#N/A,TRUE,"forecast01";"incpercentmth",#N/A,TRUE,"forecast01";"balancemth",#N/A,TRUE,"forecast01";"cashmth",#N/A,TRUE,"forecast01";"cov2mth",#N/A,TRUE,"forecast01";"prbexp",#N/A,TRUE,"forecast01";"prbcap",#N/A,TRUE,"forecast01";"coalconsultants",#N/A,TRUE,"forecast01";"prbsum",#N/A,TRUE,"forecast01"}</definedName>
    <definedName name="bje" hidden="1">{"incomemth",#N/A,TRUE,"forecast01";"incpercentmth",#N/A,TRUE,"forecast01";"balancemth",#N/A,TRUE,"forecast01";"cashmth",#N/A,TRUE,"forecast01";"cov2mth",#N/A,TRUE,"forecast01";"prbexp",#N/A,TRUE,"forecast01";"prbcap",#N/A,TRUE,"forecast01";"coalconsultants",#N/A,TRUE,"forecast01";"prbsum",#N/A,TRUE,"forecast01"}</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1" hidden="1">#REF!</definedName>
    <definedName name="BLOCK1">#REF!</definedName>
    <definedName name="BLOCK2">#REF!</definedName>
    <definedName name="BLOCK3">#REF!</definedName>
    <definedName name="block4">#REF!</definedName>
    <definedName name="block5">#REF!</definedName>
    <definedName name="BLPB2" hidden="1">#N/A</definedName>
    <definedName name="BLPH1" hidden="1">#REF!</definedName>
    <definedName name="BLPH10"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00001"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E_MESSAGES_HIDDEN" hidden="1">#REF!</definedName>
    <definedName name="bnkj" hidden="1">{#N/A,#N/A,FALSE,"output";#N/A,#N/A,FALSE,"contrib";#N/A,#N/A,FALSE,"profile";#N/A,#N/A,FALSE,"comps"}</definedName>
    <definedName name="bnkj1" hidden="1">{#N/A,#N/A,FALSE,"output";#N/A,#N/A,FALSE,"contrib";#N/A,#N/A,FALSE,"profile";#N/A,#N/A,FALSE,"comps"}</definedName>
    <definedName name="bnm" hidden="1">{#N/A,#N/A,FALSE,"REPORT"}</definedName>
    <definedName name="bnmbnm" hidden="1">{#N/A,#N/A,FALSE,"CY96";#N/A,#N/A,FALSE,"Budget";#N/A,#N/A,FALSE,"Forecast";#N/A,#N/A,FALSE,"Spending (F)";#N/A,#N/A,FALSE,"Spending (B)";#N/A,#N/A,FALSE,"Driver Analysis";#N/A,#N/A,FALSE,"Reconciliation"}</definedName>
    <definedName name="bnmvb" hidden="1">{#N/A,#N/A,FALSE,"FS - IS";#N/A,#N/A,FALSE,"TB - IS";#N/A,#N/A,FALSE,"IS - Comp";#N/A,#N/A,FALSE,"FS - BS";#N/A,#N/A,FALSE,"TB - BS";#N/A,#N/A,FALSE,"FS - SE";#N/A,#N/A,FALSE,"FS - SCF";#N/A,#N/A,FALSE,"Rev";#N/A,#N/A,FALSE,"Taxes";#N/A,#N/A,FALSE,"FIXED ASSETS";#N/A,#N/A,FALSE,"DEPR -  O.F.";#N/A,#N/A,FALSE,"DEPR -  O.E.";#N/A,#N/A,FALSE,"DEPR -  D.P."}</definedName>
    <definedName name="bnmvb_1" hidden="1">{#N/A,#N/A,FALSE,"FS - IS";#N/A,#N/A,FALSE,"TB - IS";#N/A,#N/A,FALSE,"IS - Comp";#N/A,#N/A,FALSE,"FS - BS";#N/A,#N/A,FALSE,"TB - BS";#N/A,#N/A,FALSE,"FS - SE";#N/A,#N/A,FALSE,"FS - SCF";#N/A,#N/A,FALSE,"Rev";#N/A,#N/A,FALSE,"Taxes";#N/A,#N/A,FALSE,"FIXED ASSETS";#N/A,#N/A,FALSE,"DEPR -  O.F.";#N/A,#N/A,FALSE,"DEPR -  O.E.";#N/A,#N/A,FALSE,"DEPR -  D.P."}</definedName>
    <definedName name="bnnn" hidden="1">{"consolidated",#N/A,FALSE,"Sheet1";"cms",#N/A,FALSE,"Sheet1";"fse",#N/A,FALSE,"Sheet1"}</definedName>
    <definedName name="bnvm" hidden="1">{#N/A,#N/A,FALSE,"ORDERS"}</definedName>
    <definedName name="bnvm_1" hidden="1">{#N/A,#N/A,FALSE,"ORDERS"}</definedName>
    <definedName name="bob" hidden="1">#REF!</definedName>
    <definedName name="BOEING">#REF!</definedName>
    <definedName name="BOEING_MILITARY_AIRCRAFT">#REF!</definedName>
    <definedName name="BOLD">#REF!</definedName>
    <definedName name="BOLDSWITCH">#REF!</definedName>
    <definedName name="BOLDT">#REF!</definedName>
    <definedName name="BOLT">#REF!</definedName>
    <definedName name="BOLTSWITCH">#REF!</definedName>
    <definedName name="Bonus_Dep_Toggle">#REF!</definedName>
    <definedName name="Borrower">#REF!</definedName>
    <definedName name="BOSTON__RANDOLPH__BRANCH">#REF!</definedName>
    <definedName name="BOSTON_RANDOLPH_BRANCH__15">#REF!</definedName>
    <definedName name="bpp" hidden="1">{#N/A,#N/A,TRUE,"DCF Summary (2)";#N/A,#N/A,TRUE,"DCF Summary";#N/A,"Middle Case Drivers",TRUE,"DCF"}</definedName>
    <definedName name="BPROV">#REF!</definedName>
    <definedName name="BRAININ_DE_MEX">#REF!</definedName>
    <definedName name="BREAKER_SERVICES__INC.">#REF!</definedName>
    <definedName name="Bridg"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DGES_ELECTRIC__INC.">#REF!</definedName>
    <definedName name="BRIGHT_LIGHTS_USA">#REF!</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#REF!</definedName>
    <definedName name="BS.PÁG.5" hidden="1">{#N/A,#N/A,FALSE,"Aging Summary";#N/A,#N/A,FALSE,"Ratio Analysis";#N/A,#N/A,FALSE,"Test 120 Day Accts";#N/A,#N/A,FALSE,"Tickmarks"}</definedName>
    <definedName name="BS_4qtr_fcst">#REF!</definedName>
    <definedName name="BS4_3" hidden="1">{#N/A,#N/A,FALSE,"COVER";#N/A,#N/A,FALSE,"0";#N/A,#N/A,FALSE,"1";#N/A,#N/A,FALSE,"2";#N/A,#N/A,FALSE,"3";#N/A,#N/A,FALSE,"4";#N/A,#N/A,FALSE,"5";#N/A,#N/A,FALSE,"6";#N/A,#N/A,FALSE,"7";#N/A,#N/A,FALSE,"8";#N/A,#N/A,FALSE,"9";#N/A,#N/A,FALSE,"10";#N/A,#N/A,FALSE,"11"}</definedName>
    <definedName name="BS5.1" hidden="1">{#N/A,#N/A,FALSE,"COVER";#N/A,#N/A,FALSE,"0";#N/A,#N/A,FALSE,"1";#N/A,#N/A,FALSE,"2";#N/A,#N/A,FALSE,"3";#N/A,#N/A,FALSE,"4";#N/A,#N/A,FALSE,"5";#N/A,#N/A,FALSE,"6";#N/A,#N/A,FALSE,"7";#N/A,#N/A,FALSE,"8";#N/A,#N/A,FALSE,"9";#N/A,#N/A,FALSE,"10";#N/A,#N/A,FALSE,"11"}</definedName>
    <definedName name="bsbg"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bskdfj" hidden="1">{"bs",#N/A,FALSE,"SCF"}</definedName>
    <definedName name="bsl" hidden="1">{"bs",#N/A,FALSE,"SCF"}</definedName>
    <definedName name="BSPeriod1">#REF!</definedName>
    <definedName name="BSPeriod2">#REF!</definedName>
    <definedName name="BSPeriod3">#REF!</definedName>
    <definedName name="bss" hidden="1">{"bs",#N/A,FALSE,"SCF"}</definedName>
    <definedName name="bst" hidden="1">{"bs",#N/A,FALSE,"SCF"}</definedName>
    <definedName name="bsth" hidden="1">{"bs",#N/A,FALSE,"SCF"}</definedName>
    <definedName name="budget" hidden="1">{"Overview",#N/A,TRUE,"Overview";"New Gen",#N/A,TRUE,"New Gen";"cap-ex",#N/A,TRUE,"Consol cap-ex";"cap-ex",#N/A,TRUE,"APC cap-ex";"cap-ex",#N/A,TRUE,"GPC cap-ex";"cap-ex",#N/A,TRUE,"GUL cap-ex";"cap-ex",#N/A,TRUE,"MPC cap-ex";"cap-ex",#N/A,TRUE,"SAV cap-ex";"cap-ex",#N/A,TRUE,"SEGCO cap-ex";"cap-ex",#N/A,TRUE,"SWE cap-ex"}</definedName>
    <definedName name="Budget0GrossProfit">#REF!</definedName>
    <definedName name="budget2" hidden="1">{"Overview",#N/A,TRUE,"Overview";"New Gen",#N/A,TRUE,"New Gen";"cap-ex",#N/A,TRUE,"Consol cap-ex";"cap-ex",#N/A,TRUE,"APC cap-ex";"cap-ex",#N/A,TRUE,"GPC cap-ex";"cap-ex",#N/A,TRUE,"GUL cap-ex";"cap-ex",#N/A,TRUE,"MPC cap-ex";"cap-ex",#N/A,TRUE,"SAV cap-ex";"cap-ex",#N/A,TRUE,"SEGCO cap-ex";"cap-ex",#N/A,TRUE,"SWE cap-ex"}</definedName>
    <definedName name="BudgetLabor">#REF!</definedName>
    <definedName name="BudgetRevBY20">#REF!</definedName>
    <definedName name="bus" hidden="1">{#N/A,#N/A,TRUE,"PSG Total Contacts";#N/A,#N/A,TRUE,"PSG Rep Total";#N/A,#N/A,TRUE,"Core Rep Detail";#N/A,#N/A,TRUE,"BC Rep Detail";#N/A,#N/A,TRUE,"Marlboro";#N/A,#N/A,TRUE,"Covington";#N/A,#N/A,TRUE,"Dallas";#N/A,#N/A,TRUE,"VRS Stats";#N/A,#N/A,TRUE,"Internet";#N/A,#N/A,TRUE,"NCO and Call Mix";#N/A,#N/A,TRUE,"VRS &amp; Rep Calls"}</definedName>
    <definedName name="Business">#REF!</definedName>
    <definedName name="Button">"WaitButton"</definedName>
    <definedName name="BUY_ASSETS">#N/A</definedName>
    <definedName name="BUY_STOCK">#N/A</definedName>
    <definedName name="BV_OVER_SHARES" hidden="1">"BV_OVER_SHARES"</definedName>
    <definedName name="bvwrg"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y_Generic_Description">#REF!</definedName>
    <definedName name="BYD_MGG_ASCA_facility" hidden="1">{"Print Summary",#N/A,FALSE,"Summary Analysis";"Print FCF",#N/A,FALSE,"FCF Analysis";"Print Sensitivity",#N/A,FALSE,"Sensitivity Analysis";"Print NAV",#N/A,FALSE,"NAV Analysis";"Print Credit",#N/A,FALSE,"Credit Analysis"}</definedName>
    <definedName name="bye" hidden="1">{#N/A,#N/A,FALSE,"Aging Summary";#N/A,#N/A,FALSE,"Ratio Analysis";#N/A,#N/A,FALSE,"Test 120 Day Accts";#N/A,#N/A,FALSE,"Tickmarks"}</definedName>
    <definedName name="c.LTMYear" hidden="1">#REF!</definedName>
    <definedName name="ca" hidden="1">#REF!</definedName>
    <definedName name="ca1copy1">#REF!</definedName>
    <definedName name="ca2add1">#REF!</definedName>
    <definedName name="ca2copy1">#REF!</definedName>
    <definedName name="ca2copy2">#REF!</definedName>
    <definedName name="ca2copy3">#REF!</definedName>
    <definedName name="ca2copy4">#REF!</definedName>
    <definedName name="ca3add1">#REF!</definedName>
    <definedName name="ca3add2">#REF!</definedName>
    <definedName name="ca3add3">#REF!</definedName>
    <definedName name="ca3add4">#REF!</definedName>
    <definedName name="ca3add5">#REF!</definedName>
    <definedName name="ca3add6">#REF!</definedName>
    <definedName name="ca3add7">#REF!</definedName>
    <definedName name="ca3copy1">#REF!</definedName>
    <definedName name="ca3copy2">#REF!</definedName>
    <definedName name="ca3copy3">#REF!</definedName>
    <definedName name="ca3copy4">#REF!</definedName>
    <definedName name="ca3copy5">#REF!</definedName>
    <definedName name="ca4con1">#REF!</definedName>
    <definedName name="ca4con2">#REF!</definedName>
    <definedName name="ca4copy1">#REF!</definedName>
    <definedName name="ca4copy2">#REF!</definedName>
    <definedName name="ca4copy3">#REF!</definedName>
    <definedName name="ca5con1">#REF!</definedName>
    <definedName name="ca5con10">#REF!</definedName>
    <definedName name="ca5con11">#REF!</definedName>
    <definedName name="ca5con2">#REF!</definedName>
    <definedName name="ca5con3">#REF!</definedName>
    <definedName name="ca5con4">#REF!</definedName>
    <definedName name="ca5con5">#REF!</definedName>
    <definedName name="ca5con6">#REF!</definedName>
    <definedName name="ca5con7">#REF!</definedName>
    <definedName name="ca5con8">#REF!</definedName>
    <definedName name="ca5con9">#REF!</definedName>
    <definedName name="ca5copy1">#REF!</definedName>
    <definedName name="ca5copy10">#REF!</definedName>
    <definedName name="ca5copy11">#REF!</definedName>
    <definedName name="ca5copy12">#REF!</definedName>
    <definedName name="ca5copy13">#REF!</definedName>
    <definedName name="ca5copy14">#REF!</definedName>
    <definedName name="ca5copy15">#REF!</definedName>
    <definedName name="ca5copy16">#REF!</definedName>
    <definedName name="ca5copy17">#REF!</definedName>
    <definedName name="ca5copy2">#REF!</definedName>
    <definedName name="ca5copy3">#REF!</definedName>
    <definedName name="ca5copy4">#REF!</definedName>
    <definedName name="ca5copy5">#REF!</definedName>
    <definedName name="ca5copy6">#REF!</definedName>
    <definedName name="ca5copy7">#REF!</definedName>
    <definedName name="ca5copy8">#REF!</definedName>
    <definedName name="ca5copy9">#REF!</definedName>
    <definedName name="CABA">#REF!</definedName>
    <definedName name="Cable" hidden="1">{#N/A,#N/A,FALSE,"Operations";#N/A,#N/A,FALSE,"Financials"}</definedName>
    <definedName name="Cable2" hidden="1">{#N/A,#N/A,FALSE,"Operations";#N/A,#N/A,FALSE,"Financials"}</definedName>
    <definedName name="cagnew" hidden="1">{"IS",#N/A,FALSE,"IS";"RPTIS",#N/A,FALSE,"RPTIS";"STATS",#N/A,FALSE,"STATS";"CELL",#N/A,FALSE,"CELL";"BS",#N/A,FALSE,"BS"}</definedName>
    <definedName name="CAMARILLO_CAP_EX">#REF!</definedName>
    <definedName name="CANADA">#REF!</definedName>
    <definedName name="CANADA_POWER">#REF!</definedName>
    <definedName name="cancel" hidden="1">{"PARTNERS CAPITAL STMT",#N/A,FALSE,"Partners Capital"}</definedName>
    <definedName name="cancel2" hidden="1">{"PNLProjDL",#N/A,FALSE,"PROJCO";"PNLParDL",#N/A,FALSE,"Parent"}</definedName>
    <definedName name="cancel3" hidden="1">{"Summary",#N/A,FALSE,"MICMULT";"Income Statement",#N/A,FALSE,"MICMULT";"Cash Flows",#N/A,FALSE,"MICMULT"}</definedName>
    <definedName name="CANDA">#REF!</definedName>
    <definedName name="CANDA_POWER">#REF!</definedName>
    <definedName name="Cap" hidden="1">{TRUE,TRUE,-1.25,-15.5,456.75,279.75,FALSE,FALSE,TRUE,TRUE,0,1,18,1,199,6,3,4,TRUE,TRUE,3,TRUE,1,TRUE,100,"Swvu.cash.","ACwvu.cash.",1,FALSE,FALSE,0.511811023622047,0.511811023622047,0.511811023622047,0.511811023622047,1,"","",FALSE,FALSE,FALSE,FALSE,1,#N/A,1,1,#DIV/0!,FALSE,"Rwvu.cash.",#N/A,FALSE,FALSE}</definedName>
    <definedName name="cap.po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EX">#REF!</definedName>
    <definedName name="CAPITAL">#REF!</definedName>
    <definedName name="CAPITAL_EXPEN" hidden="1">"CAPITAL_EXPEN"</definedName>
    <definedName name="CAPITAL_SPRING">#REF!</definedName>
    <definedName name="CAPITAL_SPRING_CO.">#REF!</definedName>
    <definedName name="capital4">#N/A</definedName>
    <definedName name="Capsule_Growth" hidden="1">{#N/A,#N/A,FALSE,"Aging Summary";#N/A,#N/A,FALSE,"Ratio Analysis";#N/A,#N/A,FALSE,"Test 120 Day Accts";#N/A,#N/A,FALSE,"Tickmarks"}</definedName>
    <definedName name="CarAllowance">#REF!</definedName>
    <definedName name="CARANDA">#REF!</definedName>
    <definedName name="CARANDA_TECHNOLOGIES">#REF!</definedName>
    <definedName name="CARANDO">#REF!</definedName>
    <definedName name="CARANDO_MACHINE">#REF!</definedName>
    <definedName name="CARANDO_MACHINE_WORKS">#REF!</definedName>
    <definedName name="CARANDO_TECH">#REF!</definedName>
    <definedName name="carátul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ARBONE">#REF!</definedName>
    <definedName name="CARBONE_OF_AMER">#REF!</definedName>
    <definedName name="CARBONE_OF_AMERICA">#REF!</definedName>
    <definedName name="CARLA" hidden="1">{#N/A,#N/A,FALSE,"PERSONAL";#N/A,#N/A,FALSE,"explotación";#N/A,#N/A,FALSE,"generales"}</definedName>
    <definedName name="CARLA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Carla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arla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asc1">#REF!</definedName>
    <definedName name="casc2">#REF!</definedName>
    <definedName name="casc3">#REF!</definedName>
    <definedName name="casc4">#REF!</definedName>
    <definedName name="Case">#REF!</definedName>
    <definedName name="casetup1">#REF!</definedName>
    <definedName name="casetup2">#REF!</definedName>
    <definedName name="casetup3">#REF!</definedName>
    <definedName name="casetup4">#REF!</definedName>
    <definedName name="casetup5">#REF!</definedName>
    <definedName name="casetup6">#REF!</definedName>
    <definedName name="cash">#REF!</definedName>
    <definedName name="CASH_DUE_BANKS" hidden="1">"CASH_DUE_BANKS"</definedName>
    <definedName name="CASH_INTEREST" hidden="1">"CASH_INTEREST"</definedName>
    <definedName name="CASH_TAXES" hidden="1">"CASH_TAXES"</definedName>
    <definedName name="CASH033199">#REF!</definedName>
    <definedName name="cashflow">#REF!</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ashFlows1">#REF!</definedName>
    <definedName name="CashFlows2">#REF!</definedName>
    <definedName name="CASHPOSITION">#REF!</definedName>
    <definedName name="cashsc1">#REF!</definedName>
    <definedName name="cashsumblock">#REF!</definedName>
    <definedName name="cashsumprd">#REF!</definedName>
    <definedName name="cat"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catacc">#REF!</definedName>
    <definedName name="Category">#REF!</definedName>
    <definedName name="cathy" hidden="1">{#N/A,#N/A,FALSE,"UHCO Statutory Info ----&gt;";#N/A,#N/A,FALSE,"UHCO Source_Use";#N/A,#N/A,FALSE,"UHCO_Debt Paydown";#N/A,#N/A,FALSE,"Union Bankers";#N/A,#N/A,FALSE,"Penn Life";#N/A,#N/A,FALSE,"Constitution"}</definedName>
    <definedName name="cawc"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efasdv" hidden="1">{"consolidated",#N/A,FALSE,"Sheet1";"cms",#N/A,FALSE,"Sheet1";"fse",#N/A,FALSE,"Sheet1"}</definedName>
    <definedName name="cb_Chart_1" hidden="1">#REF!</definedName>
    <definedName name="cb_Chart_1_opts" hidden="1">"1, 5, 1, False, 2, True, False, , 0, False, False, 1, 1"</definedName>
    <definedName name="cb_Chart_2" hidden="1">#REF!</definedName>
    <definedName name="cb_Chart_2_opts" hidden="1">"1, 1, 1, False, 2, False, False, , 0, False, False, 1, 1"</definedName>
    <definedName name="cb_Chart_3" hidden="1">#REF!</definedName>
    <definedName name="cb_Chart_3_opts" hidden="1">"1, 1, 1, False, 2, False, False, , 0, False, False, 1, 1"</definedName>
    <definedName name="cb_sChart10D6460A_opts" hidden="1">"1, 1, 1, False, 2, True, False, , 0, False, False, 1, 1"</definedName>
    <definedName name="cb_sChart10D653EB_opts" hidden="1">"1, 1, 1, False, 2, True, False, , 0, False, False, 1, 1"</definedName>
    <definedName name="cb_sChart1489E789_opts" hidden="1">"2, 1, 2, True, 2, False, False, , 0, False, True, 2, 2"</definedName>
    <definedName name="cb_sChart1489EC54_opts" hidden="1">"2, 1, 2, True, 2, False, False, , 0, False, True, 2, 2"</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6EBA7BA_opts" hidden="1">"1, 1, 1, False, 2, True, False, , 0, False, True, 1, 2"</definedName>
    <definedName name="cb_sChart1955183C_opts" hidden="1">"2, 1, 1, True, 2, False, False, , 0, False, False, 1, 1"</definedName>
    <definedName name="cb_sChart1955C01A_opts" hidden="1">"2, 1, 1, False, 2, False, False, , 0, False, True, 1, 1"</definedName>
    <definedName name="cb_sChart19DDC996_opts" hidden="1">"1, 10, 1, False, 2, False, False, , 0, False, False, 2,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A1DC3F_opts" hidden="1">"1, 9, 1, False, 2, False, False, , 0, False, False, 1, 2"</definedName>
    <definedName name="cb_sChart1C94B61D_opts" hidden="1">"1, 9, 3, False, 2, False, False, , 0, False, True, 1, 1"</definedName>
    <definedName name="cb_sChart1C94BFE1_opts" hidden="1">"1, 9, 1, False, 2, False, False, , 0, False, True, 1, 1"</definedName>
    <definedName name="cb_sChart1DB9B8D4_opts" hidden="1">"1, 10, 1, False, 2, False, False, , 0, False, False, 1, 1"</definedName>
    <definedName name="cb_sChart1DBAAD_opts" hidden="1">"2, 1, 2, True, 2, False, False, , 0, False, True, 1, 2"</definedName>
    <definedName name="cb_sChart1DBCD0EE_opts" hidden="1">"1, 10, 1, False, 2, False, False, , 0, False, False, 1, 1"</definedName>
    <definedName name="cb_sChart2DB05D6_opts" hidden="1">"1, 7, 1, False, 2, False, False, , 0, False, True, 1, 1"</definedName>
    <definedName name="cb_sChart2F46DBE_opts" hidden="1">"2, 1, 1, True, 2, False, False, , 0, False, True, 1, 2"</definedName>
    <definedName name="cb_sChart41E9A35_opts" hidden="1">"1, 9, 1, False, 2, False, False, , 0, False, True, 1, 1"</definedName>
    <definedName name="cb_sChartE221ADA_opts" hidden="1">"1, 5, 1, False, 2, False, False, , 0, False, False, 1, 1"</definedName>
    <definedName name="cb_sChartEE4CF99_opts" hidden="1">"1, 1, 1, False, 2, False, False, , 0, False, False, 1, 1"</definedName>
    <definedName name="cb_sChartEE4E93B_opts" hidden="1">"1, 1, 1, False, 2, False, False, , 0, False, False, 1, 1"</definedName>
    <definedName name="cb_sChartEED7645_opts" hidden="1">"1, 1, 1, False, 2, False, False, , 0, False, False, 1, 1"</definedName>
    <definedName name="cb_sChartEEDC338_opts" hidden="1">"1, 1, 1, False, 2, False, False, , 0, False, False, 1, 1"</definedName>
    <definedName name="cb_sChartEEDEE5A_opts" hidden="1">"1, 3, 1, False, 2, True, False, , 0, False, True, 1, 1"</definedName>
    <definedName name="cb_sChartF6A6B11_opts" hidden="1">"1, 1, 1, False, 2, True, False, , 0, False, False, 1, 1"</definedName>
    <definedName name="cb_sChartFD1A245_opts" hidden="1">"1, 3, 1, False, 2, True, False, , 0, False, True, 1, 1"</definedName>
    <definedName name="cb_sChartFD3F27E_opts" hidden="1">"1, 3, 1, False, 2, True, False, , 0, False, True, 1, 1"</definedName>
    <definedName name="cb_sChartFD5C4CD_opts" hidden="1">"1, 1, 1, False, 2, True, False, , 0, False, False, 1, 1"</definedName>
    <definedName name="cb_sChartFD5DF34_opts" hidden="1">"1, 1, 1, False, 2, True, False, , 0, False, False, 1, 1"</definedName>
    <definedName name="cb_sChartFD5FDB9_opts" hidden="1">"1, 1, 1, False, 2, True, False, , 0, False, False, 1, 1"</definedName>
    <definedName name="cbalancesheet" hidden="1">{"bs",#N/A,FALSE,"SCF"}</definedName>
    <definedName name="cbREAS1">#REF!</definedName>
    <definedName name="cbREAS10">#REF!</definedName>
    <definedName name="cbREAS2">#REF!</definedName>
    <definedName name="cbREAS3">#REF!</definedName>
    <definedName name="cbREAS4">#REF!</definedName>
    <definedName name="cbREAS5">#REF!</definedName>
    <definedName name="cbREAS6">#REF!</definedName>
    <definedName name="cbREAS7">#REF!</definedName>
    <definedName name="cbREAS8">#REF!</definedName>
    <definedName name="cbREAS9">#REF!</definedName>
    <definedName name="CBWorkbookPriority" hidden="1">-997255319</definedName>
    <definedName name="cc" hidden="1">{#N/A,#N/A,FALSE,"Renewals In Process";#N/A,#N/A,FALSE,"New Clients In Process";#N/A,#N/A,FALSE,"Completed New Clients";#N/A,#N/A,FALSE,"Completed Renewals"}</definedName>
    <definedName name="ccc"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cccc"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CCHART" hidden="1">#REF!</definedName>
    <definedName name="ccrual" hidden="1">{#N/A,#N/A,TRUE,"Bal_sht_98";#N/A,#N/A,TRUE,"P&amp;L_act_98";#N/A,#N/A,TRUE,"CASHFLOW98";#N/A,#N/A,TRUE,"Custsale";#N/A,#N/A,TRUE,"Prodsale"}</definedName>
    <definedName name="CCY" hidden="1">#REF!</definedName>
    <definedName name="ccytd">#REF!</definedName>
    <definedName name="cd" hidden="1">#REF!</definedName>
    <definedName name="cdhgjfthjyuk" hidden="1">#REF!</definedName>
    <definedName name="CDW" hidden="1">{#N/A,#N/A,FALSE,"Job Sched"}</definedName>
    <definedName name="center">#REF!,#REF!,#REF!,#REF!</definedName>
    <definedName name="CF_4qtr_fcst">#REF!</definedName>
    <definedName name="CF_act_v_pl">#REF!</definedName>
    <definedName name="cfsc1">#REF!</definedName>
    <definedName name="CGIT">#REF!</definedName>
    <definedName name="CGIT_SYSTEMS">#REF!</definedName>
    <definedName name="CGIT_WESTBORO">#REF!</definedName>
    <definedName name="CHANGE" hidden="1">{#N/A,#N/A,FALSE,"FIRST GEN"}</definedName>
    <definedName name="Charge_Off_Policy">#REF!</definedName>
    <definedName name="chargeback">#REF!</definedName>
    <definedName name="chargebackbb">#REF!</definedName>
    <definedName name="CHARLES_STARK_DRAPER_LAB.">#REF!</definedName>
    <definedName name="CHARLOTTE_BRANCH">#REF!</definedName>
    <definedName name="chart" hidden="1">{#N/A,#N/A,FALSE,"SUMMARY";#N/A,#N/A,FALSE,"mcsh";#N/A,#N/A,FALSE,"vol&amp;rev";#N/A,#N/A,FALSE,"wkgcap";#N/A,#N/A,FALSE,"DEPR&amp;DT";#N/A,#N/A,FALSE,"ASSETS";#N/A,#N/A,FALSE,"NI&amp;OTH&amp;DIV";#N/A,#N/A,FALSE,"CASHFLOW";#N/A,#N/A,FALSE,"CAPEMPL";#N/A,#N/A,FALSE,"ROCE"}</definedName>
    <definedName name="chartNew" hidden="1">{#N/A,#N/A,FALSE,"SUMMARY";#N/A,#N/A,FALSE,"mcsh";#N/A,#N/A,FALSE,"vol&amp;rev";#N/A,#N/A,FALSE,"wkgcap";#N/A,#N/A,FALSE,"DEPR&amp;DT";#N/A,#N/A,FALSE,"ASSETS";#N/A,#N/A,FALSE,"NI&amp;OTH&amp;DIV";#N/A,#N/A,FALSE,"CASHFLOW";#N/A,#N/A,FALSE,"CAPEMPL";#N/A,#N/A,FALSE,"ROCE"}</definedName>
    <definedName name="chec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CHECON">#REF!</definedName>
    <definedName name="chiho" hidden="1">{"'下期集計（10.27迄・速報値）'!$Q$16"}</definedName>
    <definedName name="chosie" hidden="1">{#N/A,#N/A,FALSE,"Pharm";#N/A,#N/A,FALSE,"WWCM"}</definedName>
    <definedName name="cindy" hidden="1">{#N/A,#N/A,FALSE,"COVER";#N/A,#N/A,FALSE,"AGENDA";#N/A,#N/A,FALSE,"INCOME";#N/A,#N/A,FALSE,"AR";#N/A,#N/A,FALSE,"POS";#N/A,#N/A,FALSE,"SOURCESCHARGES";#N/A,#N/A,FALSE,"CHARGES";#N/A,#N/A,FALSE,"PROCEDURES";#N/A,#N/A,FALSE,"SOURCESCOLLECT";#N/A,#N/A,FALSE,"COLLECT";#N/A,#N/A,FALSE,"SOURCESADJ";#N/A,#N/A,FALSE,"ADJUST";#N/A,#N/A,FALSE,"GCR"}</definedName>
    <definedName name="CIQANR_0f4fd02b8cf24ca784be2384e66f751b" hidden="1">#REF!</definedName>
    <definedName name="CIQANR_9b2a22e93ad94c89ac0a8cd27ecbf325" hidden="1">#REF!</definedName>
    <definedName name="CIQANR_dc3d863a548f41438c7df24e49d9b144" hidden="1">#REF!</definedName>
    <definedName name="CIQANR_fa238876807d4756accc76e0fbbd2e53" hidden="1">#REF!</definedName>
    <definedName name="CIQWB" hidden="1">"70ed00b3-aa4d-40a5-ab58-1ce004348e25"</definedName>
    <definedName name="CIQWBGuid" hidden="1">"Client Workbook - Project Wrench.xlsx"</definedName>
    <definedName name="CIQWBInfo" hidden="1">"{ ""CIQVersion"":""9.45.614.5792"" }"</definedName>
    <definedName name="Circ">#REF!</definedName>
    <definedName name="Circ2">#REF!</definedName>
    <definedName name="City">#REF!</definedName>
    <definedName name="cjb" hidden="1">{#N/A,#N/A,TRUE,"Cover00";#N/A,#N/A,TRUE,"Contents";#N/A,#N/A,TRUE,"IS00";#N/A,#N/A,TRUE,"BS00";#N/A,#N/A,TRUE,"CF00";#N/A,#N/A,TRUE,"SE00";#N/A,#N/A,TRUE,"COGS00";#N/A,#N/A,TRUE,"SG&amp;A00";#N/A,#N/A,TRUE,"Interest00";#N/A,#N/A,TRUE,"Stats00";#N/A,#N/A,TRUE,"Covenants00"}</definedName>
    <definedName name="cjioweji" hidden="1">{#N/A,#N/A,FALSE,"COVER";#N/A,#N/A,FALSE,"SUMP&amp;L";#N/A,#N/A,FALSE,"SUBSP&amp;L";#N/A,#N/A,FALSE,"SALESANAL"}</definedName>
    <definedName name="cjwiie" hidden="1">{#N/A,#N/A,FALSE,"COVER";#N/A,#N/A,FALSE,"SUMP&amp;L";#N/A,#N/A,FALSE,"SUBSP&amp;L";#N/A,#N/A,FALSE,"SALESANAL"}</definedName>
    <definedName name="ckckckckckc"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LEAR">#REF!</definedName>
    <definedName name="CLEAR_PERCEPTION">#REF!</definedName>
    <definedName name="ClientMatter" hidden="1">"b1"</definedName>
    <definedName name="cmlag">#REF!</definedName>
    <definedName name="cmlagbb">#REF!</definedName>
    <definedName name="cmsumblock">#REF!</definedName>
    <definedName name="cmsumprd">#REF!</definedName>
    <definedName name="Code" hidden="1">#REF!</definedName>
    <definedName name="COGS" hidden="1">{#N/A,#N/A,FALSE,"Aging Summary";#N/A,#N/A,FALSE,"Ratio Analysis";#N/A,#N/A,FALSE,"Test 120 Day Accts";#N/A,#N/A,FALSE,"Tickmarks"}</definedName>
    <definedName name="COGSEngineering">#REF!</definedName>
    <definedName name="COGSProduct">#REF!</definedName>
    <definedName name="COGstandard" hidden="1">{#N/A,#N/A,FALSE,"Pharm";#N/A,#N/A,FALSE,"WWCM"}</definedName>
    <definedName name="Colors">#REF!</definedName>
    <definedName name="COLUMBIA_SC_BRANCH">#REF!</definedName>
    <definedName name="COLUMBUS_AUTOMATIC">#REF!</definedName>
    <definedName name="CombBS">#REF!</definedName>
    <definedName name="CombIS">#REF!</definedName>
    <definedName name="ComBS1">#REF!</definedName>
    <definedName name="ComBS2">#REF!</definedName>
    <definedName name="ComIncome1">#REF!</definedName>
    <definedName name="ComIncome2">#REF!</definedName>
    <definedName name="comm" hidden="1">{"PAGE 1",#N/A,FALSE,"WEST_OT"}</definedName>
    <definedName name="comm3" hidden="1">{"PAGE 1",#N/A,FALSE,"WEST_OT"}</definedName>
    <definedName name="CommonLiqPrefFromA">#REF!</definedName>
    <definedName name="commrev2" hidden="1">{"PAGE 1",#N/A,FALSE,"WEST_OT"}</definedName>
    <definedName name="Company">#REF!</definedName>
    <definedName name="COMPANY_PHONE" hidden="1">"COMPANY_PHONE"</definedName>
    <definedName name="COMPANY_STREET2" hidden="1">"COMPANY_STREET2"</definedName>
    <definedName name="COMPANY_WEBSITE" hidden="1">"COMPANY_WEBSITE"</definedName>
    <definedName name="compar" hidden="1">{#N/A,#N/A,FALSE,"cover";#N/A,#N/A,FALSE,"title pg"}</definedName>
    <definedName name="ComparatEU" hidden="1">{#N/A,#N/A,FALSE,"Hip.Bas";#N/A,#N/A,FALSE,"ventas";#N/A,#N/A,FALSE,"ingre-Año";#N/A,#N/A,FALSE,"ventas-Año";#N/A,#N/A,FALSE,"Costepro";#N/A,#N/A,FALSE,"inversion";#N/A,#N/A,FALSE,"personal";#N/A,#N/A,FALSE,"Gastos-V";#N/A,#N/A,FALSE,"Circulante";#N/A,#N/A,FALSE,"CONSOLI";#N/A,#N/A,FALSE,"Es-Fin";#N/A,#N/A,FALSE,"Margen-P"}</definedName>
    <definedName name="compare">#REF!</definedName>
    <definedName name="competenc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MPRD">#REF!</definedName>
    <definedName name="comprd4">#REF!</definedName>
    <definedName name="compresult" hidden="1">{"FCB_ALL",#N/A,FALSE,"FCB"}</definedName>
    <definedName name="compresults" hidden="1">{"FCB_ALL",#N/A,FALSE,"FCB"}</definedName>
    <definedName name="comtenc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ncentrationrisk">#REF!</definedName>
    <definedName name="concentrationriskbb">#REF!</definedName>
    <definedName name="Confused" hidden="1">#REF!</definedName>
    <definedName name="consignment">#REF!</definedName>
    <definedName name="consignmentbb">#REF!</definedName>
    <definedName name="consol" hidden="1">{"cash_marc",#N/A,FALSE,"dec95cr.xls"}</definedName>
    <definedName name="consold">#REF!</definedName>
    <definedName name="Consolidated" hidden="1">{"cash_marc",#N/A,FALSE,"dec95cr.xls"}</definedName>
    <definedName name="ConsolidatedSource">#REF!</definedName>
    <definedName name="Consolidation" hidden="1">{"'Internat.oper.netti'!$B$1:$J$25"}</definedName>
    <definedName name="consverative" hidden="1">{"base",#N/A,TRUE,"Nav_Base";"stg",#N/A,TRUE,"Nav_stg£";"mgtfees",#N/A,TRUE,"Mgt_Fees";"mgp1",#N/A,TRUE,"MgFee_PA";"mgp2",#N/A,TRUE,"MgFee_PA";"admin",#N/A,TRUE,"Admin_Fee";"custody",#N/A,TRUE,"Cust_Fee";#N/A,#N/A,TRUE,"GEM";"gem",#N/A,TRUE,"GEM"}</definedName>
    <definedName name="consverative_2" hidden="1">{"base",#N/A,TRUE,"Nav_Base";"stg",#N/A,TRUE,"Nav_stg£";"mgtfees",#N/A,TRUE,"Mgt_Fees";"mgp1",#N/A,TRUE,"MgFee_PA";"mgp2",#N/A,TRUE,"MgFee_PA";"admin",#N/A,TRUE,"Admin_Fee";"custody",#N/A,TRUE,"Cust_Fee";#N/A,#N/A,TRUE,"GEM";"gem",#N/A,TRUE,"GEM"}</definedName>
    <definedName name="cont2" hidden="1">{"page1",#N/A,FALSE,"Temp";"page2",#N/A,FALSE,"Temp";"page3",#N/A,FALSE,"Temp";"page4",#N/A,FALSE,"Temp";"page5",#N/A,FALSE,"Temp";"page6",#N/A,FALSE,"Temp"}</definedName>
    <definedName name="CONTINE">#REF!</definedName>
    <definedName name="CONTINE_CORP.">#REF!</definedName>
    <definedName name="contra">#REF!</definedName>
    <definedName name="contrabb">#REF!</definedName>
    <definedName name="contrainv">#REF!</definedName>
    <definedName name="contrainvbb">#REF!</definedName>
    <definedName name="contrib2" hidden="1">{"page1",#N/A,FALSE,"Temp";"page2",#N/A,FALSE,"Temp";"page3",#N/A,FALSE,"Temp";"page4",#N/A,FALSE,"Temp";"page5",#N/A,FALSE,"Temp";"page6",#N/A,FALSE,"Temp"}</definedName>
    <definedName name="contrib3" hidden="1">{"page1",#N/A,FALSE,"Temp";"page2",#N/A,FALSE,"Temp";"page3",#N/A,FALSE,"Temp";"page4",#N/A,FALSE,"Temp";"page5",#N/A,FALSE,"Temp";"page6",#N/A,FALSE,"Temp"}</definedName>
    <definedName name="conversion">#REF!</definedName>
    <definedName name="COOPER_POWER">#REF!</definedName>
    <definedName name="copper2a" hidden="1">{#N/A,#N/A,TRUE,"Pro Forma";#N/A,#N/A,TRUE,"PF_Bal";#N/A,#N/A,TRUE,"PF_INC";#N/A,#N/A,TRUE,"CBE";#N/A,#N/A,TRUE,"SWK"}</definedName>
    <definedName name="COPY" hidden="1">{#N/A,#N/A,FALSE,"Pharm";#N/A,#N/A,FALSE,"WWCM"}</definedName>
    <definedName name="copy1" hidden="1">{#N/A,#N/A,TRUE,"Pro Forma";#N/A,#N/A,TRUE,"PF_Bal";#N/A,#N/A,TRUE,"PF_INC";#N/A,#N/A,TRUE,"CBE";#N/A,#N/A,TRUE,"SWK"}</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PYOFSTUB" hidden="1">{#N/A,#N/A,FALSE,"ORDERS"}</definedName>
    <definedName name="COPYOFSTUB_1" hidden="1">{#N/A,#N/A,FALSE,"ORDERS"}</definedName>
    <definedName name="Corporate"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r_Hour">#REF!</definedName>
    <definedName name="CORTEST">#REF!</definedName>
    <definedName name="CORTEST__INC.">#REF!</definedName>
    <definedName name="COS">#REF!</definedName>
    <definedName name="Costs" hidden="1">#REF!</definedName>
    <definedName name="costtest">#REF!</definedName>
    <definedName name="costtestbb">#REF!</definedName>
    <definedName name="coun" hidden="1">{#N/A,#N/A,FALSE,"Assessment";#N/A,#N/A,FALSE,"Staffing";#N/A,#N/A,FALSE,"Hires";#N/A,#N/A,FALSE,"Assumptions"}</definedName>
    <definedName name="COUNT2" hidden="1">{#N/A,#N/A,FALSE,"Assessment";#N/A,#N/A,FALSE,"Staffing";#N/A,#N/A,FALSE,"Hires";#N/A,#N/A,FALSE,"Assumptions"}</definedName>
    <definedName name="COUNTRY" hidden="1">{#N/A,#N/A,FALSE,"Assessment";#N/A,#N/A,FALSE,"Staffing";#N/A,#N/A,FALSE,"Hires";#N/A,#N/A,FALSE,"Assumptions"}</definedName>
    <definedName name="Cover" hidden="1">#REF!</definedName>
    <definedName name="Cpdetail">#REF!</definedName>
    <definedName name="cpetax">#REF!</definedName>
    <definedName name="cpv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r10crit">#REF!</definedName>
    <definedName name="cr1crit">#REF!</definedName>
    <definedName name="cr2crit">#REF!</definedName>
    <definedName name="cr3crit">#REF!</definedName>
    <definedName name="cr4crit">#REF!</definedName>
    <definedName name="cr5crit">#REF!</definedName>
    <definedName name="cr6crit">#REF!</definedName>
    <definedName name="cr7crit">#REF!</definedName>
    <definedName name="cr8crit">#REF!</definedName>
    <definedName name="cr9crit">#REF!</definedName>
    <definedName name="credit" hidden="1">{#N/A,#N/A,FALSE,"D"}</definedName>
    <definedName name="credit2" hidden="1">{#N/A,#N/A,TRUE,"Overview";#N/A,#N/A,TRUE,"New Gen"}</definedName>
    <definedName name="creditrisk">#REF!</definedName>
    <definedName name="creditriskbb">#REF!</definedName>
    <definedName name="creditssc1">#REF!</definedName>
    <definedName name="_xlnm.Criteria">#REF!</definedName>
    <definedName name="CRITERIA2">#REF!</definedName>
    <definedName name="Criterio" hidden="1">{#N/A,#N/A,FALSE,"Payment";#N/A,#N/A,FALSE,"Delivery"}</definedName>
    <definedName name="Criterio1" hidden="1">{#N/A,#N/A,FALSE,"Payment";#N/A,#N/A,FALSE,"Delivery"}</definedName>
    <definedName name="CritReas">#REF!</definedName>
    <definedName name="crossage">#REF!</definedName>
    <definedName name="crossagebb">#REF!</definedName>
    <definedName name="CROWN">#REF!</definedName>
    <definedName name="CROWN__CORK___SEAL">#REF!</definedName>
    <definedName name="CROWN_CORK___SEAL">#REF!</definedName>
    <definedName name="crpd">#REF!</definedName>
    <definedName name="crpdbb">#REF!</definedName>
    <definedName name="cs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sDesignMode">1</definedName>
    <definedName name="csdfsa" hidden="1">"c4427"</definedName>
    <definedName name="CUMBERLAND">#REF!</definedName>
    <definedName name="CUMBERLAND_TOOL">#REF!</definedName>
    <definedName name="CUMBERLAND_TOOL___DIE">#REF!</definedName>
    <definedName name="CUMMINGS_BUSINESS_SERVICE">#REF!</definedName>
    <definedName name="CUMMINS_BUSINESS">#REF!</definedName>
    <definedName name="CUMMINS_BUSNIESS">#REF!</definedName>
    <definedName name="cumulative_interest" hidden="1">{#N/A,#N/A,FALSE,"Aging Summary";#N/A,#N/A,FALSE,"Ratio Analysis";#N/A,#N/A,FALSE,"Test 120 Day Accts";#N/A,#N/A,FALSE,"Tickmarks"}</definedName>
    <definedName name="Currency">#REF!</definedName>
    <definedName name="Current_Month">#REF!</definedName>
    <definedName name="Current_office">#REF!</definedName>
    <definedName name="CURRENT_RATIO" hidden="1">"CURRENT_RATIO"</definedName>
    <definedName name="Current_Year">#REF!</definedName>
    <definedName name="cust_svc">#REF!</definedName>
    <definedName name="cust_svcytd">#REF!</definedName>
    <definedName name="CUSTLIST">#REF!</definedName>
    <definedName name="CUSTOM">#REF!</definedName>
    <definedName name="CUSTOM_MANUFACTURING">#REF!</definedName>
    <definedName name="CUSTOM_MANUFATURING">#REF!</definedName>
    <definedName name="customcall">#REF!</definedName>
    <definedName name="customerlist">#REF!</definedName>
    <definedName name="Customers" hidden="1">{#N/A,#N/A,FALSE,"1996";#N/A,#N/A,FALSE,"1995";#N/A,#N/A,FALSE,"1994"}</definedName>
    <definedName name="customized">#REF!</definedName>
    <definedName name="customizedbb">#REF!</definedName>
    <definedName name="CUTLER_HAMMER">#REF!</definedName>
    <definedName name="CUTLER_HAMMER___ASHVILLE">#REF!</definedName>
    <definedName name="CUTLER_HAMMER___CABA_ROJO">#REF!</definedName>
    <definedName name="CUTLER_HAMMER___CHARLOTTE">#REF!</definedName>
    <definedName name="CUTLER_HAMMER___EL_PASO">#REF!</definedName>
    <definedName name="CUTLER_HAMMER___HANINA">#REF!</definedName>
    <definedName name="CUTLER_HAMMER___HORSEHEADS">#REF!</definedName>
    <definedName name="CUTLER_HAMMER___LAD_PIEDRAS">#REF!</definedName>
    <definedName name="CUTLER_HAMMER___LINCOLN">#REF!</definedName>
    <definedName name="CUTLER_HAMMER___REYNOSA">#REF!</definedName>
    <definedName name="CUTLER_HAMMER___SWITZ.">#REF!</definedName>
    <definedName name="CUTLER_HAMMER___TEC_CENTER">#REF!</definedName>
    <definedName name="CUTLER_HAMMER_SWITZERLAND">#REF!</definedName>
    <definedName name="cv"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B"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wvu.GREY_ALL." hidden="1">#REF!</definedName>
    <definedName name="Cwvy.GREY_ALL._dcf" hidden="1">#REF!</definedName>
    <definedName name="cxaa" hidden="1">{#N/A,#N/A,FALSE,"Adj Proj";#N/A,#N/A,FALSE,"Sheet1";#N/A,#N/A,FALSE,"LBO";#N/A,#N/A,FALSE,"LBOMER";#N/A,#N/A,FALSE,"WACC";#N/A,#N/A,FALSE,"DCF";#N/A,#N/A,FALSE,"DCFMER";#N/A,#N/A,FALSE,"Pooling";#N/A,#N/A,FALSE,"income";#N/A,#N/A,FALSE,"Offer"}</definedName>
    <definedName name="cxdd" hidden="1">{#N/A,#N/A,TRUE,"Summary";#N/A,#N/A,TRUE,"Financials"}</definedName>
    <definedName name="cxz" hidden="1">{#N/A,#N/A,FALSE,"COVER";#N/A,#N/A,FALSE,"SUMP&amp;L";#N/A,#N/A,FALSE,"SUBSP&amp;L";#N/A,#N/A,FALSE,"SALESANAL"}</definedName>
    <definedName name="cy_net_income">#REF!</definedName>
    <definedName name="Cycle_Ratio">#REF!</definedName>
    <definedName name="cytd">#REF!</definedName>
    <definedName name="d"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DAD" hidden="1">{#N/A,#N/A,FALSE,"REPORT"}</definedName>
    <definedName name="dada" hidden="1">{"Balance Sheet",#N/A,FALSE,"CONS BS";"Income Stmt",#N/A,FALSE,"CONS IS";"Cash Flow",#N/A,FALSE,"CONS BS";"Debt Service",#N/A,FALSE,"CONS BS";"Pref Div",#N/A,FALSE,"PREF STK ";"Check figures",#N/A,FALSE,"CONS BS";"CNA Je's",#N/A,FALSE,"CNA Je's"}</definedName>
    <definedName name="DADF" hidden="1">{#N/A,#N/A,FALSE,"REPORT"}</definedName>
    <definedName name="daf" hidden="1">{#N/A,#N/A,FALSE,"1";#N/A,#N/A,FALSE,"2";#N/A,#N/A,FALSE,"16 - 17";#N/A,#N/A,FALSE,"18 - 19";#N/A,#N/A,FALSE,"26";#N/A,#N/A,FALSE,"27";#N/A,#N/A,FALSE,"28"}</definedName>
    <definedName name="dafadf" hidden="1">#REF!</definedName>
    <definedName name="dafdsaf" hidden="1">{"incomemth",#N/A,TRUE,"forecast00";"incomepercentmth",#N/A,TRUE,"forecast00";"balancemth",#N/A,TRUE,"forecast00";"cashmth",#N/A,TRUE,"forecast00";"covenantmth",#N/A,TRUE,"forecast00"}</definedName>
    <definedName name="dafdsf" hidden="1">{"qchm_dcf",#N/A,FALSE,"QCHMDCF2";"qchm_terminal",#N/A,FALSE,"QCHMDCF2"}</definedName>
    <definedName name="dafs"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afsaf1" hidden="1">{"incomemth",#N/A,TRUE,"forecast00";"incomepercentmth",#N/A,TRUE,"forecast00";"balancemth",#N/A,TRUE,"forecast00";"cashmth",#N/A,TRUE,"forecast00";"covenantmth",#N/A,TRUE,"forecast00"}</definedName>
    <definedName name="dagfg" hidden="1">#REF!</definedName>
    <definedName name="dagfgf" hidden="1">#REF!</definedName>
    <definedName name="dakfkjafgkeaj" hidden="1">{#N/A,#N/A,FALSE,"Pharm";#N/A,#N/A,FALSE,"WWCM"}</definedName>
    <definedName name="dallas">#REF!</definedName>
    <definedName name="dallasytd">#REF!</definedName>
    <definedName name="dan" hidden="1">{#N/A,#N/A,FALSE,"COVER";#N/A,#N/A,FALSE,"SUMP&amp;L";#N/A,#N/A,FALSE,"SUBSP&amp;L";#N/A,#N/A,FALSE,"SALESANAL"}</definedName>
    <definedName name="DANA_CORPORATION">#REF!</definedName>
    <definedName name="DANAHER_CONTROLS">#REF!</definedName>
    <definedName name="DANAHER_MOTION">#REF!</definedName>
    <definedName name="DANAN___ASSOCIATES">#REF!</definedName>
    <definedName name="DANMAR">#REF!</definedName>
    <definedName name="DANMAR_INDUSTRIES">#REF!</definedName>
    <definedName name="dare" hidden="1">{#N/A,#N/A,FALSE,"Sheet1"}</definedName>
    <definedName name="DaRWk1">#REF!</definedName>
    <definedName name="das">#REF!</definedName>
    <definedName name="dasd" hidden="1">#REF!</definedName>
    <definedName name="dasda">#REF!</definedName>
    <definedName name="Data.Dump"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 hidden="1">#REF!</definedName>
    <definedName name="Data14">"Chart 14"</definedName>
    <definedName name="data2" hidden="1">#REF!</definedName>
    <definedName name="data3" hidden="1">#REF!</definedName>
    <definedName name="_xlnm.Database">#REF!</definedName>
    <definedName name="Database.File" hidden="1">#REF!</definedName>
    <definedName name="Database_MI">#REF!</definedName>
    <definedName name="DATED">#REF!</definedName>
    <definedName name="DateHeader">#REF!,#REF!,#REF!,#REF!,#REF!,#REF!</definedName>
    <definedName name="DATES">#REF!</definedName>
    <definedName name="dave" hidden="1">{"vcoutveh",#N/A,FALSE,"Ctveh"}</definedName>
    <definedName name="david" hidden="1">{"CPP actuals (by item)",#N/A,FALSE,"FC runrates"}</definedName>
    <definedName name="Dawn" hidden="1">{#N/A,#N/A,FALSE,"COVER";#N/A,#N/A,FALSE,"SUMP&amp;L";#N/A,#N/A,FALSE,"SUBSP&amp;L";#N/A,#N/A,FALSE,"SALESANAL"}</definedName>
    <definedName name="daws" hidden="1">{#N/A,#N/A,FALSE,"Renewals In Process";#N/A,#N/A,FALSE,"New Clients In Process";#N/A,#N/A,FALSE,"Completed New Clients";#N/A,#N/A,FALSE,"Completed Renewals"}</definedName>
    <definedName name="DAY">#REF!</definedName>
    <definedName name="DAYS_PAY_OUTST" hidden="1">"DAYS_PAY_OUTST"</definedName>
    <definedName name="DB">"WIRENYPROD"</definedName>
    <definedName name="dbankservices">#REF!</definedName>
    <definedName name="DBEST" hidden="1">#REF!</definedName>
    <definedName name="dbf" hidden="1">{#N/A,#N/A,FALSE,"Trans-Sum";#N/A,#N/A,FALSE,"Accr-Dilu2";#N/A,#N/A,FALSE,"Contribution";#N/A,#N/A,FALSE,"Combined";#N/A,#N/A,FALSE,"ASTF";#N/A,#N/A,FALSE,"BRA";#N/A,#N/A,FALSE,"Bra_C";#N/A,#N/A,FALSE,"AcqMults";#N/A,#N/A,FALSE,"CompMults";#N/A,#N/A,FALSE,"DCF";#N/A,#N/A,FALSE,"WACC";#N/A,#N/A,FALSE,"LBO";#N/A,#N/A,FALSE,"Summary";#N/A,#N/A,FALSE,"StructSum"}</definedName>
    <definedName name="DBOCT" hidden="1">#REF!</definedName>
    <definedName name="DCA">#REF!</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HART" hidden="1">#REF!</definedName>
    <definedName name="dcrwk1">#REF!</definedName>
    <definedName name="dcvv" hidden="1">#REF!</definedName>
    <definedName name="dd" hidden="1">{#N/A,"Base",FALSE,"Dividend";#N/A,"Conservative",FALSE,"Dividend";#N/A,"Downside",FALSE,"Dividend"}</definedName>
    <definedName name="dd_1" hidden="1">{"COREKINETICS",#N/A,FALSE,"CORE KINETICS"}</definedName>
    <definedName name="ddd" hidden="1">{#N/A,#N/A,FALSE,"TS";#N/A,#N/A,FALSE,"Combo";#N/A,#N/A,FALSE,"FAIR";#N/A,#N/A,FALSE,"RBC";#N/A,#N/A,FALSE,"xxxx";#N/A,#N/A,FALSE,"A_D";#N/A,#N/A,FALSE,"WACC";#N/A,#N/A,FALSE,"DCF";#N/A,#N/A,FALSE,"LBO";#N/A,#N/A,FALSE,"AcqMults";#N/A,#N/A,FALSE,"CompMults"}</definedName>
    <definedName name="dddaz" hidden="1">{#N/A,#N/A,FALSE,"Pharm";#N/A,#N/A,FALSE,"WWCM"}</definedName>
    <definedName name="dddd" hidden="1">{#N/A,#N/A,TRUE,"Cover";#N/A,#N/A,TRUE,"Sum";#N/A,#N/A,TRUE,"SubsRev";#N/A,#N/A,TRUE,"CapEx";#N/A,#N/A,TRUE,"OpEx";#N/A,#N/A,TRUE,"SUs";#N/A,#N/A,TRUE,"OrgChart";#N/A,#N/A,TRUE,"Staff";#N/A,#N/A,TRUE,"P&amp;L";#N/A,#N/A,TRUE,"Cash";#N/A,#N/A,TRUE,"BS";#N/A,#N/A,TRUE,"Valuation";#N/A,#N/A,TRUE,"CapEx-Assumptions";#N/A,#N/A,TRUE,"OpEx-Assumptions"}</definedName>
    <definedName name="ddddd" hidden="1">{#N/A,#N/A,FALSE,"index";#N/A,#N/A,FALSE,"Revenue";#N/A,#N/A,FALSE,"Drivers Analysis";#N/A,#N/A,FALSE,"Prodstats";#N/A,#N/A,FALSE,"Prod ";#N/A,#N/A,FALSE,"volume";#N/A,#N/A,FALSE,"Net1 Lead Budget";#N/A,#N/A,FALSE,"BudgetSLT";#N/A,#N/A,FALSE,"Force";#N/A,#N/A,FALSE,"KeyStat";#N/A,#N/A,FALSE,"avg mtg";#N/A,#N/A,FALSE,"ebitda";#N/A,#N/A,FALSE,"Summary";#N/A,#N/A,FALSE,"Consolidated";#N/A,#N/A,FALSE,"Kent";#N/A,#N/A,FALSE,"McMahonTotal";#N/A,#N/A,FALSE,"MRealEstate";#N/A,#N/A,FALSE,"MPoint of Sale";#N/A,#N/A,FALSE,"AndwoodTotal";#N/A,#N/A,FALSE,"APoint of Sale";#N/A,#N/A,FALSE,"ATeleservices";#N/A,#N/A,FALSE,"Marketing";#N/A,#N/A,FALSE,"Executive";#N/A,#N/A,FALSE,"Pricing";#N/A,#N/A,FALSE,"GroodyTotal";#N/A,#N/A,FALSE,"FinanceExec";#N/A,#N/A,FALSE,"Accounting";#N/A,#N/A,FALSE,"Facilities";#N/A,#N/A,FALSE,"InsTotal";#N/A,#N/A,FALSE,"ParisTotal";#N/A,#N/A,FALSE,"HR Exec";#N/A,#N/A,FALSE,"HR Overhead";#N/A,#N/A,FALSE,"Training";#N/A,#N/A,FALSE,"Production Total";#N/A,#N/A,FALSE,"Production";#N/A,#N/A,FALSE,"Corp 187Total";#N/A,#N/A,FALSE,"Servicing";#N/A,#N/A,FALSE,"Legal";#N/A,#N/A,FALSE,"ManagedTotal";#N/A,#N/A,FALSE,"UnderwritingTotal";#N/A,#N/A,FALSE,"UCorrespondent";#N/A,#N/A,FALSE,"UPoint of Sale";#N/A,#N/A,FALSE,"UPost Closing";#N/A,#N/A,FALSE,"KDrivers";#N/A,#N/A,FALSE,"MDrivers";#N/A,#N/A,FALSE,"ADrivers";#N/A,#N/A,FALSE,"GDrivers";#N/A,#N/A,FALSE,"PDrivers";#N/A,#N/A,FALSE,"LDrivers";#N/A,#N/A,FALSE,"EDrivers";#N/A,#N/A,FALSE,"PDrivers2";#N/A,#N/A,FALSE,"PDrivers3";#N/A,#N/A,FALSE,"UDrivers";#N/A,#N/A,FALSE,"ITS";#N/A,#N/A,FALSE,"TELECOM"}</definedName>
    <definedName name="dddddd" hidden="1">{#N/A,#N/A,FALSE,"Pharm";#N/A,#N/A,FALSE,"WWCM"}</definedName>
    <definedName name="dddddda" hidden="1">{"Summary Schedule",#N/A,FALSE,"Sheet1";"Divisional Support",#N/A,FALSE,"Sheet2";"Corporate Support",#N/A,FALSE,"Sheet3"}</definedName>
    <definedName name="ddddddddd"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dddddddd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dde" hidden="1">#REF!</definedName>
    <definedName name="ddf" hidden="1">{"DIVREP",#N/A,FALSE,"DIV REPORT"}</definedName>
    <definedName name="ddfsq" hidden="1">#REF!</definedName>
    <definedName name="ddjdyttj" hidden="1">#REF!</definedName>
    <definedName name="de" hidden="1">{#N/A,#N/A,FALSE,"Initial Year";#N/A,#N/A,FALSE,"Historical";#N/A,#N/A,FALSE,"balsheet";#N/A,#N/A,FALSE,"incstate";#N/A,#N/A,FALSE,"Fleet"}</definedName>
    <definedName name="Debbie" hidden="1">{"FY03_Assets",#N/A,FALSE,"Fin Stmt Budget";"FY03_Liabilities",#N/A,FALSE,"Fin Stmt Budget";"FY03_Inc_Stmt",#N/A,FALSE,"Fin Stmt Budget";"FY03_SOCF",#N/A,FALSE,"Fin Stmt Budget"}</definedName>
    <definedName name="debt_000" hidden="1">{"NP-New Acquisition",#N/A,FALSE,"NOTE PAYMENTS";"NP-Strategic Loan",#N/A,FALSE,"NOTE PAYMENTS";"NP-Tech Loan",#N/A,FALSE,"NOTE PAYMENTS";"NP-Existing Debt",#N/A,FALSE,"NOTE PAYMENTS";"NP-Curr Maturity",#N/A,FALSE,"NOTE PAYMENTS";"NP-Interest Exp",#N/A,FALSE,"NOTE PAYMENTS"}</definedName>
    <definedName name="debt_1" hidden="1">{"NP-New Acquisition",#N/A,FALSE,"NOTE PAYMENTS";"NP-Strategic Loan",#N/A,FALSE,"NOTE PAYMENTS";"NP-Tech Loan",#N/A,FALSE,"NOTE PAYMENTS";"NP-Existing Debt",#N/A,FALSE,"NOTE PAYMENTS";"NP-Curr Maturity",#N/A,FALSE,"NOTE PAYMENTS";"NP-Interest Exp",#N/A,FALSE,"NOTE PAYMENTS"}</definedName>
    <definedName name="debt_10" hidden="1">{"NP-New Acquisition",#N/A,FALSE,"NOTE PAYMENTS";"NP-Strategic Loan",#N/A,FALSE,"NOTE PAYMENTS";"NP-Tech Loan",#N/A,FALSE,"NOTE PAYMENTS";"NP-Existing Debt",#N/A,FALSE,"NOTE PAYMENTS";"NP-Curr Maturity",#N/A,FALSE,"NOTE PAYMENTS";"NP-Interest Exp",#N/A,FALSE,"NOTE PAYMENTS"}</definedName>
    <definedName name="debt_2" hidden="1">{"NP-New Acquisition",#N/A,FALSE,"NOTE PAYMENTS";"NP-Strategic Loan",#N/A,FALSE,"NOTE PAYMENTS";"NP-Tech Loan",#N/A,FALSE,"NOTE PAYMENTS";"NP-Existing Debt",#N/A,FALSE,"NOTE PAYMENTS";"NP-Curr Maturity",#N/A,FALSE,"NOTE PAYMENTS";"NP-Interest Exp",#N/A,FALSE,"NOTE PAYMENTS"}</definedName>
    <definedName name="debt_21" hidden="1">{"NP-New Acquisition",#N/A,FALSE,"NOTE PAYMENTS";"NP-Strategic Loan",#N/A,FALSE,"NOTE PAYMENTS";"NP-Tech Loan",#N/A,FALSE,"NOTE PAYMENTS";"NP-Existing Debt",#N/A,FALSE,"NOTE PAYMENTS";"NP-Curr Maturity",#N/A,FALSE,"NOTE PAYMENTS";"NP-Interest Exp",#N/A,FALSE,"NOTE PAYMENTS"}</definedName>
    <definedName name="debt_25" hidden="1">{"NP-New Acquisition",#N/A,FALSE,"NOTE PAYMENTS";"NP-Strategic Loan",#N/A,FALSE,"NOTE PAYMENTS";"NP-Tech Loan",#N/A,FALSE,"NOTE PAYMENTS";"NP-Existing Debt",#N/A,FALSE,"NOTE PAYMENTS";"NP-Curr Maturity",#N/A,FALSE,"NOTE PAYMENTS";"NP-Interest Exp",#N/A,FALSE,"NOTE PAYMENTS"}</definedName>
    <definedName name="debt_26" hidden="1">{"NP-New Acquisition",#N/A,FALSE,"NOTE PAYMENTS";"NP-Strategic Loan",#N/A,FALSE,"NOTE PAYMENTS";"NP-Tech Loan",#N/A,FALSE,"NOTE PAYMENTS";"NP-Existing Debt",#N/A,FALSE,"NOTE PAYMENTS";"NP-Curr Maturity",#N/A,FALSE,"NOTE PAYMENTS";"NP-Interest Exp",#N/A,FALSE,"NOTE PAYMENTS"}</definedName>
    <definedName name="debt_27" hidden="1">{"NP-New Acquisition",#N/A,FALSE,"NOTE PAYMENTS";"NP-Strategic Loan",#N/A,FALSE,"NOTE PAYMENTS";"NP-Tech Loan",#N/A,FALSE,"NOTE PAYMENTS";"NP-Existing Debt",#N/A,FALSE,"NOTE PAYMENTS";"NP-Curr Maturity",#N/A,FALSE,"NOTE PAYMENTS";"NP-Interest Exp",#N/A,FALSE,"NOTE PAYMENTS"}</definedName>
    <definedName name="debt_35" hidden="1">{"NP-New Acquisition",#N/A,FALSE,"NOTE PAYMENTS";"NP-Strategic Loan",#N/A,FALSE,"NOTE PAYMENTS";"NP-Tech Loan",#N/A,FALSE,"NOTE PAYMENTS";"NP-Existing Debt",#N/A,FALSE,"NOTE PAYMENTS";"NP-Curr Maturity",#N/A,FALSE,"NOTE PAYMENTS";"NP-Interest Exp",#N/A,FALSE,"NOTE PAYMENTS"}</definedName>
    <definedName name="debt_5" hidden="1">{"NP-New Acquisition",#N/A,FALSE,"NOTE PAYMENTS";"NP-Strategic Loan",#N/A,FALSE,"NOTE PAYMENTS";"NP-Tech Loan",#N/A,FALSE,"NOTE PAYMENTS";"NP-Existing Debt",#N/A,FALSE,"NOTE PAYMENTS";"NP-Curr Maturity",#N/A,FALSE,"NOTE PAYMENTS";"NP-Interest Exp",#N/A,FALSE,"NOTE PAYMENTS"}</definedName>
    <definedName name="Debt_6" hidden="1">{"NP-New Acquisition",#N/A,FALSE,"NOTE PAYMENTS";"NP-Strategic Loan",#N/A,FALSE,"NOTE PAYMENTS";"NP-Tech Loan",#N/A,FALSE,"NOTE PAYMENTS";"NP-Existing Debt",#N/A,FALSE,"NOTE PAYMENTS";"NP-Curr Maturity",#N/A,FALSE,"NOTE PAYMENTS";"NP-Interest Exp",#N/A,FALSE,"NOTE PAYMENTS"}</definedName>
    <definedName name="debt_66" hidden="1">{"NP-New Acquisition",#N/A,FALSE,"NOTE PAYMENTS";"NP-Strategic Loan",#N/A,FALSE,"NOTE PAYMENTS";"NP-Tech Loan",#N/A,FALSE,"NOTE PAYMENTS";"NP-Existing Debt",#N/A,FALSE,"NOTE PAYMENTS";"NP-Curr Maturity",#N/A,FALSE,"NOTE PAYMENTS";"NP-Interest Exp",#N/A,FALSE,"NOTE PAYMENTS"}</definedName>
    <definedName name="debt_6666" hidden="1">{"NP-New Acquisition",#N/A,FALSE,"NOTE PAYMENTS";"NP-Strategic Loan",#N/A,FALSE,"NOTE PAYMENTS";"NP-Tech Loan",#N/A,FALSE,"NOTE PAYMENTS";"NP-Existing Debt",#N/A,FALSE,"NOTE PAYMENTS";"NP-Curr Maturity",#N/A,FALSE,"NOTE PAYMENTS";"NP-Interest Exp",#N/A,FALSE,"NOTE PAYMENTS"}</definedName>
    <definedName name="debt_7" hidden="1">{"NP-New Acquisition",#N/A,FALSE,"NOTE PAYMENTS";"NP-Strategic Loan",#N/A,FALSE,"NOTE PAYMENTS";"NP-Tech Loan",#N/A,FALSE,"NOTE PAYMENTS";"NP-Existing Debt",#N/A,FALSE,"NOTE PAYMENTS";"NP-Curr Maturity",#N/A,FALSE,"NOTE PAYMENTS";"NP-Interest Exp",#N/A,FALSE,"NOTE PAYMENTS"}</definedName>
    <definedName name="debt_8" hidden="1">{"NP-New Acquisition",#N/A,FALSE,"NOTE PAYMENTS";"NP-Strategic Loan",#N/A,FALSE,"NOTE PAYMENTS";"NP-Tech Loan",#N/A,FALSE,"NOTE PAYMENTS";"NP-Existing Debt",#N/A,FALSE,"NOTE PAYMENTS";"NP-Curr Maturity",#N/A,FALSE,"NOTE PAYMENTS";"NP-Interest Exp",#N/A,FALSE,"NOTE PAYMENTS"}</definedName>
    <definedName name="debt000" hidden="1">{"NP-New Acquisition",#N/A,FALSE,"NOTE PAYMENTS";"NP-Strategic Loan",#N/A,FALSE,"NOTE PAYMENTS";"NP-Tech Loan",#N/A,FALSE,"NOTE PAYMENTS";"NP-Existing Debt",#N/A,FALSE,"NOTE PAYMENTS";"NP-Curr Maturity",#N/A,FALSE,"NOTE PAYMENTS";"NP-Interest Exp",#N/A,FALSE,"NOTE PAYMENTS"}</definedName>
    <definedName name="debt1" hidden="1">{"NP-New Acquisition",#N/A,FALSE,"NOTE PAYMENTS";"NP-Strategic Loan",#N/A,FALSE,"NOTE PAYMENTS";"NP-Tech Loan",#N/A,FALSE,"NOTE PAYMENTS";"NP-Existing Debt",#N/A,FALSE,"NOTE PAYMENTS";"NP-Curr Maturity",#N/A,FALSE,"NOTE PAYMENTS";"NP-Interest Exp",#N/A,FALSE,"NOTE PAYMENTS"}</definedName>
    <definedName name="debt10" hidden="1">{"NP-New Acquisition",#N/A,FALSE,"NOTE PAYMENTS";"NP-Strategic Loan",#N/A,FALSE,"NOTE PAYMENTS";"NP-Tech Loan",#N/A,FALSE,"NOTE PAYMENTS";"NP-Existing Debt",#N/A,FALSE,"NOTE PAYMENTS";"NP-Curr Maturity",#N/A,FALSE,"NOTE PAYMENTS";"NP-Interest Exp",#N/A,FALSE,"NOTE PAYMENTS"}</definedName>
    <definedName name="debt2" hidden="1">{"NP-New Acquisition",#N/A,FALSE,"NOTE PAYMENTS";"NP-Strategic Loan",#N/A,FALSE,"NOTE PAYMENTS";"NP-Tech Loan",#N/A,FALSE,"NOTE PAYMENTS";"NP-Existing Debt",#N/A,FALSE,"NOTE PAYMENTS";"NP-Curr Maturity",#N/A,FALSE,"NOTE PAYMENTS";"NP-Interest Exp",#N/A,FALSE,"NOTE PAYMENTS"}</definedName>
    <definedName name="debt21" hidden="1">{"NP-New Acquisition",#N/A,FALSE,"NOTE PAYMENTS";"NP-Strategic Loan",#N/A,FALSE,"NOTE PAYMENTS";"NP-Tech Loan",#N/A,FALSE,"NOTE PAYMENTS";"NP-Existing Debt",#N/A,FALSE,"NOTE PAYMENTS";"NP-Curr Maturity",#N/A,FALSE,"NOTE PAYMENTS";"NP-Interest Exp",#N/A,FALSE,"NOTE PAYMENTS"}</definedName>
    <definedName name="debt25" hidden="1">{"NP-New Acquisition",#N/A,FALSE,"NOTE PAYMENTS";"NP-Strategic Loan",#N/A,FALSE,"NOTE PAYMENTS";"NP-Tech Loan",#N/A,FALSE,"NOTE PAYMENTS";"NP-Existing Debt",#N/A,FALSE,"NOTE PAYMENTS";"NP-Curr Maturity",#N/A,FALSE,"NOTE PAYMENTS";"NP-Interest Exp",#N/A,FALSE,"NOTE PAYMENTS"}</definedName>
    <definedName name="debt26" hidden="1">{"NP-New Acquisition",#N/A,FALSE,"NOTE PAYMENTS";"NP-Strategic Loan",#N/A,FALSE,"NOTE PAYMENTS";"NP-Tech Loan",#N/A,FALSE,"NOTE PAYMENTS";"NP-Existing Debt",#N/A,FALSE,"NOTE PAYMENTS";"NP-Curr Maturity",#N/A,FALSE,"NOTE PAYMENTS";"NP-Interest Exp",#N/A,FALSE,"NOTE PAYMENTS"}</definedName>
    <definedName name="debt27" hidden="1">{"NP-New Acquisition",#N/A,FALSE,"NOTE PAYMENTS";"NP-Strategic Loan",#N/A,FALSE,"NOTE PAYMENTS";"NP-Tech Loan",#N/A,FALSE,"NOTE PAYMENTS";"NP-Existing Debt",#N/A,FALSE,"NOTE PAYMENTS";"NP-Curr Maturity",#N/A,FALSE,"NOTE PAYMENTS";"NP-Interest Exp",#N/A,FALSE,"NOTE PAYMENTS"}</definedName>
    <definedName name="debt35" hidden="1">{"NP-New Acquisition",#N/A,FALSE,"NOTE PAYMENTS";"NP-Strategic Loan",#N/A,FALSE,"NOTE PAYMENTS";"NP-Tech Loan",#N/A,FALSE,"NOTE PAYMENTS";"NP-Existing Debt",#N/A,FALSE,"NOTE PAYMENTS";"NP-Curr Maturity",#N/A,FALSE,"NOTE PAYMENTS";"NP-Interest Exp",#N/A,FALSE,"NOTE PAYMENTS"}</definedName>
    <definedName name="debt36" hidden="1">{"NP-New Acquisition",#N/A,FALSE,"NOTE PAYMENTS";"NP-Strategic Loan",#N/A,FALSE,"NOTE PAYMENTS";"NP-Tech Loan",#N/A,FALSE,"NOTE PAYMENTS";"NP-Existing Debt",#N/A,FALSE,"NOTE PAYMENTS";"NP-Curr Maturity",#N/A,FALSE,"NOTE PAYMENTS";"NP-Interest Exp",#N/A,FALSE,"NOTE PAYMENTS"}</definedName>
    <definedName name="debt5" hidden="1">{"NP-New Acquisition",#N/A,FALSE,"NOTE PAYMENTS";"NP-Strategic Loan",#N/A,FALSE,"NOTE PAYMENTS";"NP-Tech Loan",#N/A,FALSE,"NOTE PAYMENTS";"NP-Existing Debt",#N/A,FALSE,"NOTE PAYMENTS";"NP-Curr Maturity",#N/A,FALSE,"NOTE PAYMENTS";"NP-Interest Exp",#N/A,FALSE,"NOTE PAYMENTS"}</definedName>
    <definedName name="debt6" hidden="1">{"NP-New Acquisition",#N/A,FALSE,"NOTE PAYMENTS";"NP-Strategic Loan",#N/A,FALSE,"NOTE PAYMENTS";"NP-Tech Loan",#N/A,FALSE,"NOTE PAYMENTS";"NP-Existing Debt",#N/A,FALSE,"NOTE PAYMENTS";"NP-Curr Maturity",#N/A,FALSE,"NOTE PAYMENTS";"NP-Interest Exp",#N/A,FALSE,"NOTE PAYMENTS"}</definedName>
    <definedName name="debt66" hidden="1">{"NP-New Acquisition",#N/A,FALSE,"NOTE PAYMENTS";"NP-Strategic Loan",#N/A,FALSE,"NOTE PAYMENTS";"NP-Tech Loan",#N/A,FALSE,"NOTE PAYMENTS";"NP-Existing Debt",#N/A,FALSE,"NOTE PAYMENTS";"NP-Curr Maturity",#N/A,FALSE,"NOTE PAYMENTS";"NP-Interest Exp",#N/A,FALSE,"NOTE PAYMENTS"}</definedName>
    <definedName name="debt7" hidden="1">{"NP-New Acquisition",#N/A,FALSE,"NOTE PAYMENTS";"NP-Strategic Loan",#N/A,FALSE,"NOTE PAYMENTS";"NP-Tech Loan",#N/A,FALSE,"NOTE PAYMENTS";"NP-Existing Debt",#N/A,FALSE,"NOTE PAYMENTS";"NP-Curr Maturity",#N/A,FALSE,"NOTE PAYMENTS";"NP-Interest Exp",#N/A,FALSE,"NOTE PAYMENTS"}</definedName>
    <definedName name="debt8" hidden="1">{"NP-New Acquisition",#N/A,FALSE,"NOTE PAYMENTS";"NP-Strategic Loan",#N/A,FALSE,"NOTE PAYMENTS";"NP-Tech Loan",#N/A,FALSE,"NOTE PAYMENTS";"NP-Existing Debt",#N/A,FALSE,"NOTE PAYMENTS";"NP-Curr Maturity",#N/A,FALSE,"NOTE PAYMENTS";"NP-Interest Exp",#N/A,FALSE,"NOTE PAYMENTS"}</definedName>
    <definedName name="DebtService1" hidden="1">{"Outflow 1",#N/A,FALSE,"Outflows-Inflows";"Outflow 2",#N/A,FALSE,"Outflows-Inflows";"Inflow 1",#N/A,FALSE,"Outflows-Inflows";"Inflow 2",#N/A,FALSE,"Outflows-Inflows"}</definedName>
    <definedName name="Dec_06_FooterType" hidden="1">"NONE"</definedName>
    <definedName name="Dec_07_FooterType" hidden="1">"NONE"</definedName>
    <definedName name="Dec_08_FooterType" hidden="1">"NONE"</definedName>
    <definedName name="Dec_09_FooterType" hidden="1">"NONE"</definedName>
    <definedName name="Dec_10_FooterType" hidden="1">"NONE"</definedName>
    <definedName name="Dec_Plan_Income_Month" hidden="1">{"Oct_Plan_Income_Month",#N/A,FALSE,"OctInc";"Oct_Month_Lastyear_Inc",#N/A,FALSE,"OctInc"}</definedName>
    <definedName name="Decision__Y_N">#REF!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{#N/A,#N/A,FALSE,"Trading-Mult ";#N/A,#N/A,FALSE,"Trading-Cap";#N/A,#N/A,FALSE,"Trading-Inc";#N/A,#N/A,FALSE,"Cash Flow";#N/A,#N/A,FALSE,"M&amp;A info"}</definedName>
    <definedName name="DEEP">#REF!</definedName>
    <definedName name="DEEP_SEA_POWER___LIGHT">#REF!</definedName>
    <definedName name="DEEPSEA">#REF!</definedName>
    <definedName name="DEFERRED_INC_TAX" hidden="1">"DEFERRED_INC_TAX"</definedName>
    <definedName name="DefRev" hidden="1">#REF!</definedName>
    <definedName name="DefRevCase">#REF!</definedName>
    <definedName name="DelDC">#REF!</definedName>
    <definedName name="delete" hidden="1">{"STMT OF CASH FLOWS",#N/A,FALSE,"Cash Flows Indirect"}</definedName>
    <definedName name="delete1" hidden="1">{"bs",#N/A,FALSE,"SCF"}</definedName>
    <definedName name="delete2" hidden="1">{"BALANCE SHEET ACCTS",#N/A,TRUE,"Working Trial Balance";"INCOME STMT ACCTS",#N/A,TRUE,"Working Trial Balance"}</definedName>
    <definedName name="DELTA">#REF!</definedName>
    <definedName name="DELTA_MANUFACTURING">#REF!</definedName>
    <definedName name="Denmark" hidden="1">{#N/A,#N/A,TRUE,"Cover";#N/A,#N/A,TRUE,"BS";#N/A,#N/A,TRUE,"BS (2)";#N/A,#N/A,TRUE,"BS (3)";#N/A,#N/A,TRUE,"Supp Info-BS";#N/A,#N/A,TRUE,"IS";#N/A,#N/A,TRUE,"IS (2)";#N/A,#N/A,TRUE,"IS (3)";#N/A,#N/A,TRUE,"Supp Info-IS";#N/A,#N/A,TRUE,"CF";#N/A,#N/A,TRUE,"Supp Info-CF";#N/A,#N/A,TRUE,"SH";#N/A,#N/A,TRUE,"Supp Info-SH"}</definedName>
    <definedName name="dep">#REF!</definedName>
    <definedName name="departments">#REF!</definedName>
    <definedName name="DEPRE_AMORT" hidden="1">"DEPRE_AMORT"</definedName>
    <definedName name="DEPRE_DEPLE" hidden="1">"DEPRE_DEPLE"</definedName>
    <definedName name="deprec" hidden="1">{#N/A,#N/A,FALSE,"Capital Costs";#N/A,#N/A,FALSE,"Depreciation (Book)";#N/A,#N/A,FALSE,"Depreciation (Tax)"}</definedName>
    <definedName name="dept121">#REF!</definedName>
    <definedName name="dept122">#REF!</definedName>
    <definedName name="dept125">#REF!</definedName>
    <definedName name="deptcs1">#REF!</definedName>
    <definedName name="deptcs2">#REF!</definedName>
    <definedName name="deptcs3">#REF!</definedName>
    <definedName name="DEPTID">#REF!</definedName>
    <definedName name="DERINGER">#REF!</definedName>
    <definedName name="desc">#REF!</definedName>
    <definedName name="DESCRIPTION_LONG" hidden="1">"DESCRIPTION_LONG"</definedName>
    <definedName name="detail"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etailedPandLbyProduct">#REF!</definedName>
    <definedName name="DEZLFEZKLHF" hidden="1">{#N/A,#N/A,FALSE,"Pharm";#N/A,#N/A,FALSE,"WWCM"}</definedName>
    <definedName name="df" hidden="1">#REF!</definedName>
    <definedName name="dfa" hidden="1">{"Acq_matrix",#N/A,FALSE,"Acquisition Matrix"}</definedName>
    <definedName name="dfadgfg" hidden="1">#REF!</definedName>
    <definedName name="dfagafgdafgafg" hidden="1">#REF!</definedName>
    <definedName name="dfasdf" hidden="1">#REF!</definedName>
    <definedName name="dfd" hidden="1">{"FCB_ALL",#N/A,FALSE,"FCB";"GREY_ALL",#N/A,FALSE,"GREY"}</definedName>
    <definedName name="dfdas" hidden="1">{"FCB_ALL",#N/A,FALSE,"FCB";"GREY_ALL",#N/A,FALSE,"GREY"}</definedName>
    <definedName name="dfdd" hidden="1">{#N/A,#N/A,FALSE,"MW";#N/A,#N/A,FALSE,"NE";#N/A,#N/A,FALSE,"NW";#N/A,#N/A,FALSE,"RD";#N/A,#N/A,FALSE,"SE";#N/A,#N/A,FALSE,"SW";#N/A,#N/A,FALSE,"W"}</definedName>
    <definedName name="dfdfa" hidden="1">#REF!</definedName>
    <definedName name="dfdfd" hidden="1">{"FCB_ALL",#N/A,FALSE,"FCB";"GREY_ALL",#N/A,FALSE,"GREY"}</definedName>
    <definedName name="dfdfdfd" hidden="1">{#N/A,#N/A,FALSE,"AD_Purchase";#N/A,#N/A,FALSE,"Credit";#N/A,#N/A,FALSE,"PF Acquisition";#N/A,#N/A,FALSE,"PF Offering"}</definedName>
    <definedName name="dfdfdfldsj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g" hidden="1">{#N/A,#N/A,FALSE,"Aging Summary";#N/A,#N/A,FALSE,"Ratio Analysis";#N/A,#N/A,FALSE,"Test 120 Day Accts";#N/A,#N/A,FALSE,"Tickmarks"}</definedName>
    <definedName name="dfds" hidden="1">#REF!</definedName>
    <definedName name="dff" hidden="1">{"incomemth",#N/A,TRUE,"forecast01";"incpercentmth",#N/A,TRUE,"forecast01";"balancemth",#N/A,TRUE,"forecast01";"cashmth",#N/A,TRUE,"forecast01";"cov2mth",#N/A,TRUE,"forecast01";"prbexp",#N/A,TRUE,"forecast01";"prbcap",#N/A,TRUE,"forecast01";"coalconsultants",#N/A,TRUE,"forecast01";"prbsum",#N/A,TRUE,"forecast01"}</definedName>
    <definedName name="dfff" hidden="1">{"'Directory'!$A$72:$E$91"}</definedName>
    <definedName name="dfg" hidden="1">{#N/A,#N/A,FALSE,"HuscoCombined-Summ";#N/A,#N/A,FALSE,"HuscoCombined-Income";#N/A,#N/A,FALSE,"HuscoCombined-Offering";#N/A,#N/A,FALSE,"Husco-Income";#N/A,#N/A,FALSE,"TargetEngineer";#N/A,#N/A,FALSE,"TargetAcqCalc";#N/A,#N/A,FALSE,"Husco-Acq"}</definedName>
    <definedName name="dfgadfggdagagf" hidden="1">#REF!</definedName>
    <definedName name="dfgafg" hidden="1">#REF!</definedName>
    <definedName name="dfgafgafdg" hidden="1">#REF!</definedName>
    <definedName name="dfgagadsg" hidden="1">#REF!</definedName>
    <definedName name="dfgdfg"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dfg" hidden="1">{#N/A,#N/A,FALSE,"Assump";#N/A,#N/A,FALSE,"Income";#N/A,#N/A,FALSE,"Balance";#N/A,#N/A,FALSE,"DCF Pump";#N/A,#N/A,FALSE,"Trans Assump";#N/A,#N/A,FALSE,"Combined Income";#N/A,#N/A,FALSE,"Combined Balance"}</definedName>
    <definedName name="dfghfghj" hidden="1">{"cash_marc",#N/A,FALSE,"dec95cr.xls"}</definedName>
    <definedName name="dfgt" hidden="1">{"cover",#N/A,TRUE,"Cover";"toc6",#N/A,TRUE,"TOC";"over",#N/A,TRUE,"Overview";"ts2",#N/A,TRUE,"Det_Trans_Sum";"ei1",#N/A,TRUE,"Earnings Impact";"ad1",#N/A,TRUE,"accretion dilution";"hg1",#N/A,TRUE,"Has-Gets";"pfis1",#N/A,TRUE,"Pro Forma Income Statement";"ca1",#N/A,TRUE,"Contribution_Analysis";"acq1",#N/A,TRUE,"Acquirer";"tar1",#N/A,TRUE,"Target"}</definedName>
    <definedName name="dfgvcbncvnb" hidden="1">{#N/A,#N/A,FALSE,"PERSONAL";#N/A,#N/A,FALSE,"explotación";#N/A,#N/A,FALSE,"generales"}</definedName>
    <definedName name="dfgyhdfytre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hg" hidden="1">{"'Directory'!$A$72:$E$91"}</definedName>
    <definedName name="dfhgfdhf" hidden="1">{#N/A,#N/A,FALSE,"voz corporativa";#N/A,#N/A,FALSE,"Transmisión de datos";#N/A,#N/A,FALSE,"Videoconferencia";#N/A,#N/A,FALSE,"Correo electrónico";#N/A,#N/A,FALSE,"Correo de voz";#N/A,#N/A,FALSE,"Megafax";#N/A,#N/A,FALSE,"Edi";#N/A,#N/A,FALSE,"Internet";#N/A,#N/A,FALSE,"VSAT";#N/A,#N/A,FALSE,"ing ult. milla"}</definedName>
    <definedName name="dfj" hidden="1">{#N/A,#N/A,FALSE,"FS-43";#N/A,#N/A,FALSE,"A-30";#N/A,#N/A,FALSE,"A-60";#N/A,#N/A,FALSE,"L-2";#N/A,#N/A,FALSE,"FS-40";#N/A,#N/A,FALSE,"FS-41";#N/A,#N/A,FALSE,"FS-42";#N/A,#N/A,FALSE,"TAX_CON";#N/A,#N/A,FALSE,"TAX_JJMA";#N/A,#N/A,FALSE,"TAX_MTS";#N/A,#N/A,FALSE,"R&amp;E-24";#N/A,#N/A,FALSE,"S-21";#N/A,#N/A,FALSE,"R&amp;E-25"}</definedName>
    <definedName name="dfjk" hidden="1">{"incomemth",#N/A,TRUE,"forecast00";"incomepercentmth",#N/A,TRUE,"forecast00";"balancemth",#N/A,TRUE,"forecast00";"cashmth",#N/A,TRUE,"forecast00";"covenantmth",#N/A,TRUE,"forecast00"}</definedName>
    <definedName name="dfjl" hidden="1">{"bs",#N/A,FALSE,"SCF"}</definedName>
    <definedName name="dfjsldf" hidden="1">{"incomemth",#N/A,TRUE,"forecast01";"incpercentmth",#N/A,TRUE,"forecast01";"balancemth",#N/A,TRUE,"forecast01";"cashmth",#N/A,TRUE,"forecast01";"cov2mth",#N/A,TRUE,"forecast01";"prbexp",#N/A,TRUE,"forecast01";"prbcap",#N/A,TRUE,"forecast01";"coalconsultants",#N/A,TRUE,"forecast01";"prbsum",#N/A,TRUE,"forecast01"}</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duk" hidden="1">#REF!</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hidden="1">{#N/A,#N/A,FALSE,"Pharm";#N/A,#N/A,FALSE,"WWCM"}</definedName>
    <definedName name="dfs" hidden="1">{#N/A,#N/A,FALSE,"PERSONAL";#N/A,#N/A,FALSE,"explotación";#N/A,#N/A,FALSE,"generales"}</definedName>
    <definedName name="dfsa" hidden="1">#REF!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b"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 hidden="1">{#N/A,#N/A,FALSE,"voz corporativa";#N/A,#N/A,FALSE,"Transmisión de datos";#N/A,#N/A,FALSE,"Videoconferencia";#N/A,#N/A,FALSE,"Correo electrónico";#N/A,#N/A,FALSE,"Correo de voz";#N/A,#N/A,FALSE,"Megafax";#N/A,#N/A,FALSE,"Edi";#N/A,#N/A,FALSE,"Internet";#N/A,#N/A,FALSE,"VSAT";#N/A,#N/A,FALSE,"ing ult. milla"}</definedName>
    <definedName name="dfsghe" hidden="1">{#N/A,#N/A,FALSE,"voz corporativa";#N/A,#N/A,FALSE,"Transmisión de datos";#N/A,#N/A,FALSE,"Videoconferencia";#N/A,#N/A,FALSE,"Correo electrónico";#N/A,#N/A,FALSE,"Correo de voz";#N/A,#N/A,FALSE,"Megafax";#N/A,#N/A,FALSE,"Edi";#N/A,#N/A,FALSE,"Internet";#N/A,#N/A,FALSE,"VSAT";#N/A,#N/A,FALSE,"ing ult. milla"}</definedName>
    <definedName name="dgdg" hidden="1">{#N/A,#N/A,FALSE,"Calc";#N/A,#N/A,FALSE,"Sensitivity";#N/A,#N/A,FALSE,"LT Earn.Dil.";#N/A,#N/A,FALSE,"Dil. AVP"}</definedName>
    <definedName name="dgdgss" hidden="1">{"consolidated",#N/A,FALSE,"Sheet1";"cms",#N/A,FALSE,"Sheet1";"fse",#N/A,FALSE,"Sheet1"}</definedName>
    <definedName name="dgfhdgfhd" hidden="1">#REF!</definedName>
    <definedName name="dgfhdghrt" hidden="1">#REF!</definedName>
    <definedName name="dgfhdjhj" hidden="1">#REF!</definedName>
    <definedName name="dgfhgf" hidden="1">{#N/A,#N/A,FALSE,"ORIX CSC"}</definedName>
    <definedName name="dgfhhg" hidden="1">#REF!</definedName>
    <definedName name="dgh" hidden="1">#REF!</definedName>
    <definedName name="dghdf" hidden="1">{"'Directory'!$A$72:$E$91"}</definedName>
    <definedName name="dghdfh" hidden="1">#REF!</definedName>
    <definedName name="dghdghd" hidden="1">{"'Directory'!$A$72:$E$91"}</definedName>
    <definedName name="dghdh" hidden="1">#REF!</definedName>
    <definedName name="dghdhdg" hidden="1">#REF!</definedName>
    <definedName name="dghdhgdgh" hidden="1">#REF!</definedName>
    <definedName name="dghdhghf" hidden="1">#REF!</definedName>
    <definedName name="dghdhhhhhhhhhhhhhhhh" hidden="1">#REF!</definedName>
    <definedName name="dghjdjytjhjdhgj" hidden="1">#REF!</definedName>
    <definedName name="dg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dgsgd" hidden="1">{#N/A,#N/A,FALSE,"FS - IS";#N/A,#N/A,FALSE,"TB - IS";#N/A,#N/A,FALSE,"IS - Comp";#N/A,#N/A,FALSE,"FS - BS";#N/A,#N/A,FALSE,"TB - BS";#N/A,#N/A,FALSE,"FS - SE";#N/A,#N/A,FALSE,"FS - SCF";#N/A,#N/A,FALSE,"Rev";#N/A,#N/A,FALSE,"Taxes";#N/A,#N/A,FALSE,"FIXED ASSETS";#N/A,#N/A,FALSE,"DEPR -  O.F.";#N/A,#N/A,FALSE,"DEPR -  O.E.";#N/A,#N/A,FALSE,"DEPR -  D.P."}</definedName>
    <definedName name="dgsgd_1" hidden="1">{#N/A,#N/A,FALSE,"FS - IS";#N/A,#N/A,FALSE,"TB - IS";#N/A,#N/A,FALSE,"IS - Comp";#N/A,#N/A,FALSE,"FS - BS";#N/A,#N/A,FALSE,"TB - BS";#N/A,#N/A,FALSE,"FS - SE";#N/A,#N/A,FALSE,"FS - SCF";#N/A,#N/A,FALSE,"Rev";#N/A,#N/A,FALSE,"Taxes";#N/A,#N/A,FALSE,"FIXED ASSETS";#N/A,#N/A,FALSE,"DEPR -  O.F.";#N/A,#N/A,FALSE,"DEPR -  O.E.";#N/A,#N/A,FALSE,"DEPR -  D.P."}</definedName>
    <definedName name="dhdhs" hidden="1">#REF!</definedName>
    <definedName name="dhg" hidden="1">#REF!</definedName>
    <definedName name="dhgdh" hidden="1">{"mgmt forecast",#N/A,FALSE,"Mgmt Forecast";"dcf table",#N/A,FALSE,"Mgmt Forecast";"sensitivity",#N/A,FALSE,"Mgmt Forecast";"table inputs",#N/A,FALSE,"Mgmt Forecast";"calculations",#N/A,FALSE,"Mgmt Forecast"}</definedName>
    <definedName name="dhgdjyt" hidden="1">#REF!</definedName>
    <definedName name="dhghhg" hidden="1">#REF!</definedName>
    <definedName name="dhgjdhjdhj" hidden="1">#REF!</definedName>
    <definedName name="dhgjdhjdjd" hidden="1">#REF!</definedName>
    <definedName name="dhgjdhjgd" hidden="1">#REF!</definedName>
    <definedName name="dhgjdjhdjhdghj" hidden="1">#REF!</definedName>
    <definedName name="dhgkdkdkg" hidden="1">#REF!</definedName>
    <definedName name="dhhdhh" hidden="1">{"base",#N/A,TRUE,"Nav_Base";"stg",#N/A,TRUE,"Nav_stg£";"mgtfees",#N/A,TRUE,"Mgt_Fees";"mgp1",#N/A,TRUE,"MgFee_PA";"mgp2",#N/A,TRUE,"MgFee_PA";"admin",#N/A,TRUE,"Admin_Fee";"custody",#N/A,TRUE,"Cust_Fee";#N/A,#N/A,TRUE,"GEM";"gem",#N/A,TRUE,"GEM"}</definedName>
    <definedName name="dhhdhh_2" hidden="1">{"base",#N/A,TRUE,"Nav_Base";"stg",#N/A,TRUE,"Nav_stg£";"mgtfees",#N/A,TRUE,"Mgt_Fees";"mgp1",#N/A,TRUE,"MgFee_PA";"mgp2",#N/A,TRUE,"MgFee_PA";"admin",#N/A,TRUE,"Admin_Fee";"custody",#N/A,TRUE,"Cust_Fee";#N/A,#N/A,TRUE,"GEM";"gem",#N/A,TRUE,"GEM"}</definedName>
    <definedName name="dhhhg" hidden="1">#REF!</definedName>
    <definedName name="dhjdhj" hidden="1">#REF!</definedName>
    <definedName name="dhjdhjhhhhhhhhhhhhh" hidden="1">#REF!</definedName>
    <definedName name="dhjdhjjd" hidden="1">#REF!</definedName>
    <definedName name="dhjdjhdjh" hidden="1">#REF!</definedName>
    <definedName name="dhjdytj" hidden="1">#REF!</definedName>
    <definedName name="dhjdytyj" hidden="1">#REF!</definedName>
    <definedName name="dhjfdkjd" hidden="1">#REF!</definedName>
    <definedName name="dhjtyj" hidden="1">#REF!</definedName>
    <definedName name="dhkdkjkdh" hidden="1">#REF!</definedName>
    <definedName name="DIA">#REF!</definedName>
    <definedName name="DIAMOND_ANTENNA">#REF!</definedName>
    <definedName name="DIAMOND_INNOVATIONS">#REF!</definedName>
    <definedName name="DIAMONDANTENNA">#REF!</definedName>
    <definedName name="Differences" hidden="1">{"Operating Data",#N/A,TRUE,"Sheet1";"Valuation Matrix",#N/A,TRUE,"Sheet1";"Sales Analysis",#N/A,TRUE,"Sheet1";"Closed Remodelled New",#N/A,TRUE,"Sheet1";"Competitive and FSP",#N/A,TRUE,"Sheet1";"Working Capital and Capex",#N/A,TRUE,"Sheet1";"depreciation",#N/A,TRUE,"Sheet1"}</definedName>
    <definedName name="DILUT_ADJUST" hidden="1">"DILUT_ADJUST"</definedName>
    <definedName name="DILUT_EPS_INCL" hidden="1">"DILUT_EPS_INCL"</definedName>
    <definedName name="DILUT_WEIGHT" hidden="1">"DILUT_WEIGHT"</definedName>
    <definedName name="dilution">#REF!</definedName>
    <definedName name="dilutionbb">#REF!</definedName>
    <definedName name="Discount" hidden="1">#REF!</definedName>
    <definedName name="disp1">#REF!</definedName>
    <definedName name="disp10">#REF!</definedName>
    <definedName name="disp2">#REF!</definedName>
    <definedName name="disp3">#REF!</definedName>
    <definedName name="disp4">#REF!</definedName>
    <definedName name="disp5">#REF!</definedName>
    <definedName name="disp6">#REF!</definedName>
    <definedName name="disp7">#REF!</definedName>
    <definedName name="disp8">#REF!</definedName>
    <definedName name="disp9">#REF!</definedName>
    <definedName name="display_area_2" hidden="1">#REF!</definedName>
    <definedName name="Display_Week" localSheetId="11">#REF!</definedName>
    <definedName name="Display_Week">#REF!</definedName>
    <definedName name="Div_Industrial" hidden="1">{"adj95mult",#N/A,FALSE,"COMPCO";"adj95est",#N/A,FALSE,"COMPCO"}</definedName>
    <definedName name="Division">#REF!</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hdhgjdghj" hidden="1">#REF!</definedName>
    <definedName name="djdkhjk" hidden="1">#REF!</definedName>
    <definedName name="djdkukk" hidden="1">#REF!</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syjytj" hidden="1">#REF!</definedName>
    <definedName name="djdtjytyj" hidden="1">#REF!</definedName>
    <definedName name="djdyj" hidden="1">#REF!</definedName>
    <definedName name="djdyjdyj" hidden="1">#REF!</definedName>
    <definedName name="djdyjsdj" hidden="1">#REF!</definedName>
    <definedName name="djdytjdjdytj" hidden="1">#REF!</definedName>
    <definedName name="djdytjyj" hidden="1">#REF!</definedName>
    <definedName name="djhdhjdhj" hidden="1">#REF!</definedName>
    <definedName name="djhdhjdjhdhj" hidden="1">#REF!</definedName>
    <definedName name="djhdhjhjdg" hidden="1">#REF!</definedName>
    <definedName name="djhdjdhjd" hidden="1">#REF!</definedName>
    <definedName name="djhdjdhjg" hidden="1">#REF!</definedName>
    <definedName name="djhjdhd" hidden="1">#REF!</definedName>
    <definedName name="djioejwio" hidden="1">{#N/A,#N/A,FALSE,"COVER";#N/A,#N/A,FALSE,"SUMP&amp;L";#N/A,#N/A,FALSE,"SUBSP&amp;L";#N/A,#N/A,FALSE,"SALESANAL"}</definedName>
    <definedName name="djioejwio1" hidden="1">{#N/A,#N/A,FALSE,"COVER";#N/A,#N/A,FALSE,"SUMP&amp;L";#N/A,#N/A,FALSE,"SUBSP&amp;L";#N/A,#N/A,FALSE,"SALESANAL"}</definedName>
    <definedName name="DJK" hidden="1">{"bs",#N/A,FALSE,"SCF"}</definedName>
    <definedName name="djkdytj" hidden="1">#REF!</definedName>
    <definedName name="djksljd" hidden="1">{#N/A,#N/A,FALSE,"Other";#N/A,#N/A,FALSE,"Ace";#N/A,#N/A,FALSE,"Derm"}</definedName>
    <definedName name="djyjdjytj" hidden="1">#REF!</definedName>
    <definedName name="djyjytj" hidden="1">#REF!</definedName>
    <definedName name="djyjytjdytj" hidden="1">#REF!</definedName>
    <definedName name="djytjdytjdytj" hidden="1">#REF!</definedName>
    <definedName name="djytssujyjdjkf" hidden="1">#REF!</definedName>
    <definedName name="dk" hidden="1">{"incomemth",#N/A,TRUE,"forecast01";"incpercentmth",#N/A,TRUE,"forecast01";"balancemth",#N/A,TRUE,"forecast01";"cashmth",#N/A,TRUE,"forecast01";"cov2mth",#N/A,TRUE,"forecast01";"prbexp",#N/A,TRUE,"forecast01";"prbcap",#N/A,TRUE,"forecast01";"coalconsultants",#N/A,TRUE,"forecast01";"prbsum",#N/A,TRUE,"forecast01"}</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hidden="1">{#N/A,#N/A,FALSE,"Pharm";#N/A,#N/A,FALSE,"WWCM"}</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kfjhkl" hidden="1">#REF!</definedName>
    <definedName name="dkopwdk" hidden="1">{0,0,0,0;0,0,0,0;0,0,0,0;0,0,0,0}</definedName>
    <definedName name="dkow" hidden="1">#REF!</definedName>
    <definedName name="dkoweko" hidden="1">{#N/A,#N/A,FALSE,"COVER";#N/A,#N/A,FALSE,"SUMP&amp;L";#N/A,#N/A,FALSE,"SUBSP&amp;L";#N/A,#N/A,FALSE,"SALESANAL"}</definedName>
    <definedName name="dkpw" hidden="1">#REF!</definedName>
    <definedName name="dks" hidden="1">#REF!</definedName>
    <definedName name="dl" hidden="1">{#N/A,#N/A,FALSE,"Sheet1"}</definedName>
    <definedName name="dlllf" hidden="1">{#N/A,#N/A,TRUE,"sum";#N/A,#N/A,TRUE,"Bal_sht200";#N/A,#N/A,TRUE,"P&amp;L_act200";#N/A,#N/A,TRUE,"CASHFLOW20";#N/A,#N/A,TRUE,"comp_p&amp;L";#N/A,#N/A,TRUE,"Act_Prod";#N/A,#N/A,TRUE,"Act_Cust"}</definedName>
    <definedName name="DLX1.USE">#REF!</definedName>
    <definedName name="DME_BeforeCloseCompleted" hidden="1">"False"</definedName>
    <definedName name="DME_Dirty" hidden="1">"False"</definedName>
    <definedName name="DME_LocalFile" hidden="1">"True"</definedName>
    <definedName name="DMI">#REF!</definedName>
    <definedName name="DMI_SPORTS">#REF!</definedName>
    <definedName name="do"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ocall">"Services "</definedName>
    <definedName name="DocumentName" hidden="1">"b1"</definedName>
    <definedName name="DocumentNum" hidden="1">"a1"</definedName>
    <definedName name="dog"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doh" hidden="1">{#N/A,#N/A,FALSE,"TS";#N/A,#N/A,FALSE,"Combo";#N/A,#N/A,FALSE,"FAIR";#N/A,#N/A,FALSE,"RBC";#N/A,#N/A,FALSE,"xxxx";#N/A,#N/A,FALSE,"A_D";#N/A,#N/A,FALSE,"WACC";#N/A,#N/A,FALSE,"DCF";#N/A,#N/A,FALSE,"LBO";#N/A,#N/A,FALSE,"AcqMults";#N/A,#N/A,FALSE,"CompMults"}</definedName>
    <definedName name="domestic">#REF!</definedName>
    <definedName name="DOVER_FINDINGS">#REF!</definedName>
    <definedName name="dow">#REF!</definedName>
    <definedName name="DOW_CHEMICAL">#REF!</definedName>
    <definedName name="DOWMPAY" hidden="1">{#N/A,#N/A,FALSE,"Payment";#N/A,#N/A,FALSE,"Delivery"}</definedName>
    <definedName name="DRD_other" hidden="1">#REF!</definedName>
    <definedName name="drg" hidden="1">{"cover",#N/A,TRUE,"Cover";"toc5",#N/A,TRUE,"TOC";"over",#N/A,TRUE,"Overview";"ts2",#N/A,TRUE,"Det_Trans_Sum";"ei3",#N/A,TRUE,"Earnings Impact";"ad3",#N/A,TRUE,"accretion dilution";"pfis3",#N/A,TRUE,"Pro Forma Income Statement";"ca3",#N/A,TRUE,"Contribution_Analysis";"acq3",#N/A,TRUE,"Acquirer";"tar3",#N/A,TRUE,"Target"}</definedName>
    <definedName name="DRPSHP">#REF!</definedName>
    <definedName name="ds" hidden="1">{#N/A,#N/A,TRUE,"index";#N/A,#N/A,TRUE,"Consolidated";#N/A,#N/A,TRUE,"ebitda";#N/A,#N/A,TRUE,"volume";#N/A,#N/A,TRUE,"avg mtg";#N/A,#N/A,TRUE,"Summary";#N/A,#N/A,TRUE,"Budget by SLT";#N/A,#N/A,TRUE,"KDrivers";#N/A,#N/A,TRUE,"Kent";#N/A,#N/A,TRUE,"MDrivers";#N/A,#N/A,TRUE,"McMahonTotal";#N/A,#N/A,TRUE,"ADrivers";#N/A,#N/A,TRUE,"AndwoodTotal";#N/A,#N/A,TRUE,"GDrivers";#N/A,#N/A,TRUE,"GroodyTotal";#N/A,#N/A,TRUE,"PDrivers";#N/A,#N/A,TRUE,"ParisTotal";#N/A,#N/A,TRUE,"LDrivers";#N/A,#N/A,TRUE,"Legal";#N/A,#N/A,TRUE,"EDrivers";#N/A,#N/A,TRUE,"Executive";#N/A,#N/A,TRUE,"PDrivers2";#N/A,#N/A,TRUE,"Pricing";#N/A,#N/A,TRUE,"PDrivers3";#N/A,#N/A,TRUE,"Production Total";#N/A,#N/A,TRUE,"UDrivers";#N/A,#N/A,TRUE,"UnderwritingTotal";#N/A,#N/A,TRUE,"Servicing";#N/A,#N/A,TRUE,"ITS";#N/A,#N/A,TRUE,"TELECOM";#N/A,#N/A,TRUE,"KeyStatistics";#N/A,#N/A,TRUE,"Drivers Analysis";#N/A,#N/A,TRUE,"Prodstats";#N/A,#N/A,TRUE,"Force"}</definedName>
    <definedName name="dsa" hidden="1">{#N/A,#N/A,FALSE,"COVER";#N/A,#N/A,FALSE,"SUMP&amp;L";#N/A,#N/A,FALSE,"SUBSP&amp;L";#N/A,#N/A,FALSE,"SALESANAL"}</definedName>
    <definedName name="dsad" hidden="1">{#N/A,#N/A,FALSE,"COVER";#N/A,#N/A,FALSE,"SUMP&amp;L";#N/A,#N/A,FALSE,"SUBSP&amp;L";#N/A,#N/A,FALSE,"SALESANAL"}</definedName>
    <definedName name="dsaf" hidden="1">{#N/A,#N/A,TRUE,"summary";#N/A,#N/A,TRUE,"model"}</definedName>
    <definedName name="dsaf1" hidden="1">{"incomemth",#N/A,TRUE,"forecast01";"incpercentmth",#N/A,TRUE,"forecast01";"balancemth",#N/A,TRUE,"forecast01";"cashmth",#N/A,TRUE,"forecast01";"cov2mth",#N/A,TRUE,"forecast01";"prbexp",#N/A,TRUE,"forecast01";"prbcap",#N/A,TRUE,"forecast01";"coalconsultants",#N/A,TRUE,"forecast01";"prbsum",#N/A,TRUE,"forecast01"}</definedName>
    <definedName name="dsafasdf" hidden="1">{#N/A,#N/A,FALSE,"PERSONAL";#N/A,#N/A,FALSE,"explotación";#N/A,#N/A,FALSE,"generales"}</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saf" hidden="1">{#N/A,#N/A,FALSE,"voz corporativa";#N/A,#N/A,FALSE,"Transmisión de datos";#N/A,#N/A,FALSE,"Videoconferencia";#N/A,#N/A,FALSE,"Correo electrónico";#N/A,#N/A,FALSE,"Correo de voz";#N/A,#N/A,FALSE,"Megafax";#N/A,#N/A,FALSE,"Edi";#N/A,#N/A,FALSE,"Internet";#N/A,#N/A,FALSE,"VSAT";#N/A,#N/A,FALSE,"ing ult. milla"}</definedName>
    <definedName name="dsaff" hidden="1">{#N/A,#N/A,FALSE,"PERSONAL";#N/A,#N/A,FALSE,"explotación";#N/A,#N/A,FALSE,"generales"}</definedName>
    <definedName name="dsafgh" hidden="1">{#N/A,#N/A,FALSE,"voz corporativa";#N/A,#N/A,FALSE,"Transmisión de datos";#N/A,#N/A,FALSE,"Videoconferencia";#N/A,#N/A,FALSE,"Correo electrónico";#N/A,#N/A,FALSE,"Correo de voz";#N/A,#N/A,FALSE,"Megafax";#N/A,#N/A,FALSE,"Edi";#N/A,#N/A,FALSE,"Internet";#N/A,#N/A,FALSE,"VSAT";#N/A,#N/A,FALSE,"ing ult. milla"}</definedName>
    <definedName name="dsass" hidden="1">{#N/A,#N/A,TRUE,"sum";#N/A,#N/A,TRUE,"Bal_sht200";#N/A,#N/A,TRUE,"P&amp;L_act200";#N/A,#N/A,TRUE,"CASHFLOW20";#N/A,#N/A,TRUE,"comp_p&amp;L";#N/A,#N/A,TRUE,"Act_Prod";#N/A,#N/A,TRUE,"Act_Cust"}</definedName>
    <definedName name="DSCRIT">#REF!</definedName>
    <definedName name="dsd"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dsdsafads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F" hidden="1">{#N/A,#N/A,FALSE,"Renewals In Process";#N/A,#N/A,FALSE,"New Clients In Process";#N/A,#N/A,FALSE,"Completed New Clients";#N/A,#N/A,FALSE,"Completed Renewals"}</definedName>
    <definedName name="dsfa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fghd" hidden="1">{#N/A,#N/A,FALSE,"PERSONAL";#N/A,#N/A,FALSE,"explotación";#N/A,#N/A,FALSE,"generales"}</definedName>
    <definedName name="dsfsadf"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dsfsadfdsa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fsd" hidden="1">{"Total",#N/A,FALSE,"Six Fields";"PDP",#N/A,FALSE,"Six Fields";"PNP",#N/A,FALSE,"Six Fields";"PUD",#N/A,FALSE,"Six Fields";"Prob",#N/A,FALSE,"Six Fields"}</definedName>
    <definedName name="dsfsffss" hidden="1">{#N/A,#N/A,FALSE,"Pharm";#N/A,#N/A,FALSE,"WWCM"}</definedName>
    <definedName name="dsg" hidden="1">{#N/A,#N/A,FALSE,"Calc";#N/A,#N/A,FALSE,"Sensitivity";#N/A,#N/A,FALSE,"LT Earn.Dil.";#N/A,#N/A,FALSE,"Dil. AVP"}</definedName>
    <definedName name="DSGGGGGGGGGGGGG" hidden="1">#REF!</definedName>
    <definedName name="dsss" hidden="1">{"incomemth",#N/A,TRUE,"forecast01";"incpercentmth",#N/A,TRUE,"forecast01";"balancemth",#N/A,TRUE,"forecast01";"cashmth",#N/A,TRUE,"forecast01";"cov2mth",#N/A,TRUE,"forecast01";"prbexp",#N/A,TRUE,"forecast01";"prbcap",#N/A,TRUE,"forecast01";"coalconsultants",#N/A,TRUE,"forecast01";"prbsum",#N/A,TRUE,"forecast01"}</definedName>
    <definedName name="dsss1" hidden="1">{"incomemth",#N/A,TRUE,"forecast01";"incpercentmth",#N/A,TRUE,"forecast01";"balancemth",#N/A,TRUE,"forecast01";"cashmth",#N/A,TRUE,"forecast01";"cov2mth",#N/A,TRUE,"forecast01";"prbexp",#N/A,TRUE,"forecast01";"prbcap",#N/A,TRUE,"forecast01";"coalconsultants",#N/A,TRUE,"forecast01";"prbsum",#N/A,TRUE,"forecast01"}</definedName>
    <definedName name="dtu" hidden="1">{#N/A,#N/A,TRUE,"financial";#N/A,#N/A,TRUE,"plants"}</definedName>
    <definedName name="DUCOMMUN_TECH.">#REF!</definedName>
    <definedName name="DUCOMMUN_TECHNOLOGIES">#REF!</definedName>
    <definedName name="dumppr">#REF!</definedName>
    <definedName name="DURHAM_BRANCH">#REF!</definedName>
    <definedName name="Duties">#REF!</definedName>
    <definedName name="dvdfv" hidden="1">{"VWJECAN",#N/A,FALSE,"D"}</definedName>
    <definedName name="dvv" hidden="1">{#N/A,#N/A,TRUE,"NIE_C";#N/A,#N/A,TRUE,"NIE";#N/A,#N/A,TRUE,"NIE_D";#N/A,#N/A,TRUE,"NIE_D_CC";#N/A,#N/A,TRUE,"HEA -- EXP"}</definedName>
    <definedName name="dwcwc" hidden="1">{#N/A,#N/A,FALSE,"Assump";#N/A,#N/A,FALSE,"Income";#N/A,#N/A,FALSE,"Balance";#N/A,#N/A,FALSE,"DCF Pump";#N/A,#N/A,FALSE,"Trans Assump";#N/A,#N/A,FALSE,"Combined Income";#N/A,#N/A,FALSE,"Combined Balance"}</definedName>
    <definedName name="dx">#REF!</definedName>
    <definedName name="dydytjdyjdkdkss" hidden="1">#REF!</definedName>
    <definedName name="dyfhn" hidden="1">{#N/A,#N/A,FALSE,"Aging Summary";#N/A,#N/A,FALSE,"Ratio Analysis";#N/A,#N/A,FALSE,"Test 120 Day Accts";#N/A,#N/A,FALSE,"Tickmarks"}</definedName>
    <definedName name="dyfhn_1" hidden="1">{#N/A,#N/A,FALSE,"Aging Summary";#N/A,#N/A,FALSE,"Ratio Analysis";#N/A,#N/A,FALSE,"Test 120 Day Accts";#N/A,#N/A,FALSE,"Tickmarks"}</definedName>
    <definedName name="dyjdy" hidden="1">#REF!</definedName>
    <definedName name="dyjdyd" hidden="1">#REF!</definedName>
    <definedName name="dyjdyj" hidden="1">#REF!</definedName>
    <definedName name="dyjdyjjjdjhdjdgj" hidden="1">#REF!</definedName>
    <definedName name="dyjtytjydtjtyd" hidden="1">#REF!</definedName>
    <definedName name="dyjuyddj" hidden="1">#REF!</definedName>
    <definedName name="e" hidden="1">{#N/A,#N/A,FALSE,"Approval Form";#N/A,#N/A,FALSE,"Renewal";#N/A,#N/A,FALSE,"Cosmos Report"}</definedName>
    <definedName name="E___M_MACHINE">#REF!</definedName>
    <definedName name="E___M_MACHINE___TOOL">#REF!</definedName>
    <definedName name="e5yy25y" hidden="1">{#N/A,#N/A,FALSE,"Projections";#N/A,#N/A,FALSE,"Contribution_Stock";#N/A,#N/A,FALSE,"PF_Combo_Stock";#N/A,#N/A,FALSE,"Projections";#N/A,#N/A,FALSE,"Contribution_Cash";#N/A,#N/A,FALSE,"PF_Combo_Cash";#N/A,#N/A,FALSE,"IPO_Cash"}</definedName>
    <definedName name="eare" hidden="1">{"FCB_ALL",#N/A,FALSE,"FCB"}</definedName>
    <definedName name="earea" hidden="1">{#N/A,#N/A,FALSE,"Sheet1"}</definedName>
    <definedName name="eareare" hidden="1">{"FCB_ALL",#N/A,FALSE,"FCB"}</definedName>
    <definedName name="earer" hidden="1">{#N/A,#N/A,FALSE,"Sheet1"}</definedName>
    <definedName name="East"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hidden="1">{"FY04_Assets",#N/A,FALSE,"Fin Stmt Budget";"FY04_Liabilities",#N/A,FALSE,"Fin Stmt Budget";"FY04_Inc_Stmt",#N/A,FALSE,"Fin Stmt Budget";"FY04_SOCF",#N/A,FALSE,"Fin Stmt Budget"}</definedName>
    <definedName name="Eastern" hidden="1">{"FY03_Assets",#N/A,FALSE,"Fin Stmt Budget";"FY03_Liabilities",#N/A,FALSE,"Fin Stmt Budget";"FY03_Inc_Stmt",#N/A,FALSE,"Fin Stmt Budget";"FY03_SOCF",#N/A,FALSE,"Fin Stmt Budget"}</definedName>
    <definedName name="EASTERN_MICROWAVE">#REF!</definedName>
    <definedName name="EATON_ELECTRICAL">#REF!</definedName>
    <definedName name="EATON_ELECTRICAL_HORSE">#REF!</definedName>
    <definedName name="EB">#REF!</definedName>
    <definedName name="EBIT_10K" hidden="1">"EBIT_10K"</definedName>
    <definedName name="EBIT_10Q1" hidden="1">"EBIT_10Q1"</definedName>
    <definedName name="EBIT_GROWTH_2" hidden="1">"EBIT_GROWTH_2"</definedName>
    <definedName name="ebitda" hidden="1">#REF!</definedName>
    <definedName name="EBITDA_10K" hidden="1">"EBITDA_10K"</definedName>
    <definedName name="EBITDA_10Q1" hidden="1">"EBITDA_10Q1"</definedName>
    <definedName name="EBITDA_GROWTH_1" hidden="1">"EBITDA_GROWTH_1"</definedName>
    <definedName name="EBITDA_OVER_TOTAL_IE" hidden="1">"EBITDA_OVER_TOTAL_IE"</definedName>
    <definedName name="ECHART" hidden="1">#REF!</definedName>
    <definedName name="e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dp" hidden="1">{"assumption 50 50",#N/A,TRUE,"Merger";"has gets cash",#N/A,TRUE,"Merger";"accretion dilution",#N/A,TRUE,"Merger";"comparison credit stats",#N/A,TRUE,"Merger";"pf credit stats",#N/A,TRUE,"Merger";"pf sheets",#N/A,TRUE,"Merger"}</definedName>
    <definedName name="edr"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e" hidden="1">#REF!</definedName>
    <definedName name="eee" hidden="1">{#N/A,#N/A,FALSE,"COVER";#N/A,#N/A,FALSE,"SUMP&amp;L";#N/A,#N/A,FALSE,"SUBSP&amp;L";#N/A,#N/A,FALSE,"SALESANAL"}</definedName>
    <definedName name="eee.ooo" hidden="1">{"CSN M Detail",#N/A,FALSE,"Sch M Detail"}</definedName>
    <definedName name="eee.ppp" hidden="1">{"CSN M Detail",#N/A,FALSE,"Sch M Detail"}</definedName>
    <definedName name="eeee" hidden="1">1/EUReXToBEF</definedName>
    <definedName name="eeeee" hidden="1">{"SUMPG2",#N/A,FALSE,"summarypg";"SUM97",#N/A,FALSE,"netsum";"SUM98",#N/A,FALSE,"netsum";"NET97",#N/A,FALSE,"net1";"NET198",#N/A,FALSE,"net1";"NET297",#N/A,FALSE,"net2";"NET298",#N/A,FALSE,"net2";"NET397",#N/A,FALSE,"net3";"NET398",#N/A,FALSE,"net3";"NETSERV97",#N/A,FALSE,"NETSERV";"NETSERV98",#N/A,FALSE,"NETSERV"}</definedName>
    <definedName name="eeeeeeeeeee" hidden="1">#REF!</definedName>
    <definedName name="eeeeeeeeeeeqwq" hidden="1">#REF!</definedName>
    <definedName name="eeewew" hidden="1">{#N/A,#N/A,FALSE,"COVER";#N/A,#N/A,FALSE,"SUMP&amp;L";#N/A,#N/A,FALSE,"SUBSP&amp;L";#N/A,#N/A,FALSE,"SALESANAL"}</definedName>
    <definedName name="eer" hidden="1">{#N/A,#N/A,TRUE,"Cover sheet";#N/A,#N/A,TRUE,"Summary";#N/A,#N/A,TRUE,"Key Assumptions";#N/A,#N/A,TRUE,"Profit &amp; Loss";#N/A,#N/A,TRUE,"Balance Sheet";#N/A,#N/A,TRUE,"Cashflow";#N/A,#N/A,TRUE,"IRR";#N/A,#N/A,TRUE,"Ratios";#N/A,#N/A,TRUE,"Debt analysis"}</definedName>
    <definedName name="eewew" hidden="1">{#N/A,#N/A,FALSE,"COVER";#N/A,#N/A,FALSE,"SUMP&amp;L";#N/A,#N/A,FALSE,"SUBSP&amp;L";#N/A,#N/A,FALSE,"SALESANAL"}</definedName>
    <definedName name="e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faf" hidden="1">{"'SIVA Pricing Model'!$A$1:$F$39"}</definedName>
    <definedName name="eff">#REF!</definedName>
    <definedName name="egr" hidden="1">{#N/A,#N/A,FALSE,"DATOS";#N/A,#N/A,FALSE,"RESUMEN";#N/A,#N/A,FALSE,"INVERS"}</definedName>
    <definedName name="eh" hidden="1">{"cover",#N/A,TRUE,"Cover";"toc3",#N/A,TRUE,"TOC";"over",#N/A,TRUE,"Overview";"ts2",#N/A,TRUE,"Det_Trans_Sum";"ei2c",#N/A,TRUE,"Earnings Impact";"ad2",#N/A,TRUE,"accretion dilution";"pfis2",#N/A,TRUE,"Pro Forma Income Statement";"acq2c",#N/A,TRUE,"Acquirer";"tar2c",#N/A,TRUE,"Target"}</definedName>
    <definedName name="ehtlkhjldhjoúfjhioúdhf" hidden="1">{#N/A,#N/A,FALSE,"PERSONAL";#N/A,#N/A,FALSE,"explotación";#N/A,#N/A,FALSE,"generales"}</definedName>
    <definedName name="eieieow" hidden="1">{#N/A,#N/A,FALSE,"COVER";#N/A,#N/A,FALSE,"SUMP&amp;L";#N/A,#N/A,FALSE,"SUBSP&amp;L";#N/A,#N/A,FALSE,"SALESANAL"}</definedName>
    <definedName name="eiowie" hidden="1">{#N/A,#N/A,FALSE,"COVER";#N/A,#N/A,FALSE,"SUMP&amp;L";#N/A,#N/A,FALSE,"SUBSP&amp;L";#N/A,#N/A,FALSE,"SALESANAL"}</definedName>
    <definedName name="ejkfgkjze" hidden="1">{#N/A,#N/A,FALSE,"Pharm";#N/A,#N/A,FALSE,"WWCM"}</definedName>
    <definedName name="ELECTRA">#REF!</definedName>
    <definedName name="ELECTRA_MOTION">#REF!</definedName>
    <definedName name="ELECTRIC_TIME">#REF!</definedName>
    <definedName name="ELECTRIC_TIME_CO">#REF!</definedName>
    <definedName name="ELECTRIC_TIME_CO.">#REF!</definedName>
    <definedName name="ELECTRIC_TIME_CO.__INC.">#REF!</definedName>
    <definedName name="ELECTRICTI">#REF!</definedName>
    <definedName name="ELECTRO">#REF!</definedName>
    <definedName name="ELECTRO_MECHANICAL">#REF!</definedName>
    <definedName name="ELECTRO_MINIATURES">#REF!</definedName>
    <definedName name="ELECTRO_MOTIVE">#REF!</definedName>
    <definedName name="ELECTRO_TEC_CORPORATION">#REF!</definedName>
    <definedName name="ELECTROMIN">#REF!</definedName>
    <definedName name="ELECTROMOTIVE">#REF!</definedName>
    <definedName name="ELEINCO">#REF!</definedName>
    <definedName name="ELIGCRIT">#REF!</definedName>
    <definedName name="eligiblearbb">#REF!</definedName>
    <definedName name="eligibleinvbb">#REF!</definedName>
    <definedName name="ELINCO">#REF!</definedName>
    <definedName name="ELINCO_WATERBURY">#REF!</definedName>
    <definedName name="Email">#REF!</definedName>
    <definedName name="embGraph_a" hidden="1">#REF!</definedName>
    <definedName name="Emergency">#REF!</definedName>
    <definedName name="em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mil" hidden="1">#REF!</definedName>
    <definedName name="emily" hidden="1">{#N/A,#N/A,FALSE,"Calc";#N/A,#N/A,FALSE,"Sensitivity";#N/A,#N/A,FALSE,"LT Earn.Dil.";#N/A,#N/A,FALSE,"Dil. AVP"}</definedName>
    <definedName name="emily1" hidden="1">{#N/A,#N/A,FALSE,"Calc";#N/A,#N/A,FALSE,"Sensitivity";#N/A,#N/A,FALSE,"LT Earn.Dil.";#N/A,#N/A,FALSE,"Dil. AVP"}</definedName>
    <definedName name="emily10" hidden="1">{#N/A,#N/A,FALSE,"Calc";#N/A,#N/A,FALSE,"Sensitivity";#N/A,#N/A,FALSE,"LT Earn.Dil.";#N/A,#N/A,FALSE,"Dil. AVP"}</definedName>
    <definedName name="Employee">{"'Sheet1'!$A$1:$J$121"}</definedName>
    <definedName name="Employees">{"'Sheet1'!$A$1:$J$121"}</definedName>
    <definedName name="EMS">#REF!</definedName>
    <definedName name="ENERO" hidden="1">{#N/A,#N/A,FALSE,"Payment";#N/A,#N/A,FALSE,"Delivery"}</definedName>
    <definedName name="ENG_BI_EXE_NAME" hidden="1">"BICORE.EXE"</definedName>
    <definedName name="ENG_BI_EXEC_CMD_ARGS" hidden="1">"03304607807610911509704104908008804603304607304805906204806505604905606104905506203204907912309307807806908308509607107907207406109307804905404108109812009710403704006610610010110704909806109109910009310910505309810009609609805205705610210010409509706"</definedName>
    <definedName name="ENG_BI_EXEC_CMD_ARGS_10" hidden="1">"05005313012409611611710211310510807707407809807006608708308807008209307004905405205105505105005205404913413009611212609910911009907108407708907407809308306607807306108807604806303908109712409810110611010113012310412111710211310610008206909208908907807"</definedName>
    <definedName name="ENG_BI_EXEC_CMD_ARGS_11" hidden="1">"20830690870690620540500510550570560590480530561261240991121211031081141060850720820840900740650860740780770700490540520520490510500520540501341300961121260991091100990820900770750780820830750810700860730830730830700560511251320800830730690860740680890"</definedName>
    <definedName name="ENG_BI_EXEC_CMD_ARGS_12" hidden="1">"74082069082084062053125"</definedName>
    <definedName name="ENG_BI_EXEC_CMD_ARGS_2" hidden="1">"20491001010910991000930660600490571090491021070521040620570501341230720710850900840690650540571341300961121231061191021161050730660920780820900740830620880690820730690910780830690780790841301230991171141141270971201060690670710650880700760880780620840"</definedName>
    <definedName name="ENG_BI_EXEC_CMD_ARGS_3" hidden="1">"80049055085065087070068078087065053130124096116114109123097125108069066094084070087061084089066082104048052053049049129123099117114114125098116110069067085065087088087088091068065088068083069077062056048068056053054068050055053059053053050068058054053"</definedName>
    <definedName name="ENG_BI_EXEC_CMD_ARGS_4" hidden="1">"06405105005805905606205905806205405906105806005505005906405206406805005605606005205805905405705106805705505206805005606105905406004906805905405806405205306305405406404906105906005005905606005705306305504806313412309911711809911210510308106508707806807"</definedName>
    <definedName name="ENG_BI_EXEC_CMD_ARGS_5" hidden="1">"90770700621061101291280951211231051221021171020720890820700770820740830690890800840750790800730690910700670620970810830830710860701260580990840971121020930850690690720720931350490960721121101160971141260920751241160731191171261280951161191051271061161"</definedName>
    <definedName name="ENG_BI_EXEC_CMD_ARGS_6" hidden="1">"05075077066090079086072079077076062080093089126128095116119105127106116105090084070086070073070084094089070083070066101114105114089111120117044036078110113115114120074120121118115116053033084104104105105117117110114048037072102114105105049032092108100"</definedName>
    <definedName name="ENG_BI_EXEC_CMD_ARGS_7" hidden="1">"11712310611712607710111509711211011412912809611311810512210211611009007008208206607708308508107106909109206106106005106707009109910009307705604906610009609609805207206105310010409509707006705107412512710011212311211909712510207807007308209207308707707"</definedName>
    <definedName name="ENG_BI_EXEC_CMD_ARGS_8" hidden="1">"90910770660790720760730660570580640540510571261241001121211031081141080830730760770700820710880770490700551261231041131181031081091040830780800760730830720850760500650531251321021131171071091061040830730760760780870710880770520620521251271001121261051"</definedName>
    <definedName name="ENG_BI_EXEC_CMD_ARGS_9" hidden="1">"09105108084070076076073083071093081052065053126124099112121103108114106084069080077070083071088077053070057125127100113118102108109104067094089083069087085090074065086066050057058050129128096113121098112110099076092083082078079085085069086078079077070"</definedName>
    <definedName name="ENG_BI_GEN_LIC" hidden="1">"0"</definedName>
    <definedName name="ENG_BI_GEN_LIC_WS" hidden="1">"True"</definedName>
    <definedName name="ENG_BI_LANG_CODE" hidden="1">"en"</definedName>
    <definedName name="ENG_BI_LBI" hidden="1">"P3WQZ6VUMD"</definedName>
    <definedName name="ENG_BI_PROFILE_PATH" hidden="1">"C:\ProgramData\Alchemex\AlchemexSmartReporting\MetaData\MAS\Report Designer Add-In S500 1-0-0\BICORE_profiler_20121120_105724.csv"</definedName>
    <definedName name="ENG_BI_REPOS_FILE" hidden="1">"C:\PROGRA~1\Sage\PEACHT~1\Company\BusInt\PTX\alchemex.svd"</definedName>
    <definedName name="ENG_BI_REPOS_PATH" hidden="1">"C:\PROGRA~1\Sage\PEACHT~1\Company\BusInt\PTX"</definedName>
    <definedName name="ENG_BI_TLA" hidden="1">"228;191;100;29;42;88;103;191;34;148;253;118;23;252;40;34;126;116;23;47;53;36;61;266;50;280;79;180;160;37;41;102"</definedName>
    <definedName name="ENG_BI_TLA2" hidden="1">"3;44;125;169;239;127;140;99;63;13;135;198;219;69;210;87;48;37;109;30;81;180;22;105;146;181;234;72;165;231;6;147"</definedName>
    <definedName name="enrollment_analysis2" hidden="1">{#N/A,#N/A,FALSE,"MW";#N/A,#N/A,FALSE,"NE";#N/A,#N/A,FALSE,"NW";#N/A,#N/A,FALSE,"RD";#N/A,#N/A,FALSE,"SE";#N/A,#N/A,FALSE,"SW";#N/A,#N/A,FALSE,"W"}</definedName>
    <definedName name="Entity">#REF!</definedName>
    <definedName name="Environ">#REF!</definedName>
    <definedName name="eoeoe" hidden="1">{#N/A,#N/A,TRUE,"Bal_sht_98";#N/A,#N/A,TRUE,"P&amp;L_act_98";#N/A,#N/A,TRUE,"CASHFLOW98";#N/A,#N/A,TRUE,"Custsale";#N/A,#N/A,TRUE,"Prodsale"}</definedName>
    <definedName name="eoieoeo" hidden="1">{#N/A,#N/A,FALSE,"COVER";#N/A,#N/A,FALSE,"SUMP&amp;L";#N/A,#N/A,FALSE,"SUBSP&amp;L";#N/A,#N/A,FALSE,"SALESANAL"}</definedName>
    <definedName name="EPS_10Q" hidden="1">"EPS_10Q"</definedName>
    <definedName name="EPS_EST" hidden="1">"EPS_EST"</definedName>
    <definedName name="EQUITY_AFFIL" hidden="1">"EQUITY_AFFIL"</definedName>
    <definedName name="EquityAdjustments">0</definedName>
    <definedName name="EquityPaidInCapital">0</definedName>
    <definedName name="EquityTreasuryStock">0</definedName>
    <definedName name="EQV_OVER_BV" hidden="1">"EQV_OVER_BV"</definedName>
    <definedName name="er"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erae"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erarea" hidden="1">{#N/A,#N/A,FALSE,"Trading-Mult ";#N/A,#N/A,FALSE,"Trading-Cap";#N/A,#N/A,FALSE,"Trading-Inc";#N/A,#N/A,FALSE,"Cash Flow";#N/A,#N/A,FALSE,"M&amp;A info"}</definedName>
    <definedName name="EraseMe" hidden="1">{#N/A,#N/A,FALSE,"Job Sched"}</definedName>
    <definedName name="erd" hidden="1">{#N/A,#N/A,FALSE,"Pharm";#N/A,#N/A,FALSE,"WWCM"}</definedName>
    <definedName name="ere" hidden="1">#REF!</definedName>
    <definedName name="erear"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ererg" hidden="1">#REF!</definedName>
    <definedName name="erew" hidden="1">{#N/A,#N/A,FALSE,"Sheet1"}</definedName>
    <definedName name="Erfolgsplanung" hidden="1">{"'Internat.oper.netti'!$B$1:$J$25"}</definedName>
    <definedName name="ERMCO">#REF!</definedName>
    <definedName name="ERMCO_COMPONENTS">#REF!</definedName>
    <definedName name="ero" hidden="1">{"incomemth",#N/A,TRUE,"forecast01";"incpercentmth",#N/A,TRUE,"forecast01";"balancemth",#N/A,TRUE,"forecast01";"cashmth",#N/A,TRUE,"forecast01";"cov2mth",#N/A,TRUE,"forecast01";"prbexp",#N/A,TRUE,"forecast01";"prbcap",#N/A,TRUE,"forecast01";"coalconsultants",#N/A,TRUE,"forecast01";"prbsum",#N/A,TRUE,"forecast01"}</definedName>
    <definedName name="error1" hidden="1">#REF!</definedName>
    <definedName name="erryeyetyuu" hidden="1">{#N/A,#N/A,FALSE,"Pharm";#N/A,#N/A,FALSE,"WWCM"}</definedName>
    <definedName name="er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ert" hidden="1">{"SUMPG2",#N/A,FALSE,"summarypg";"SUM97",#N/A,FALSE,"netsum";"SUM98",#N/A,FALSE,"netsum";"NET97",#N/A,FALSE,"net1";"NET198",#N/A,FALSE,"net1";"NET297",#N/A,FALSE,"net2";"NET298",#N/A,FALSE,"net2";"NET397",#N/A,FALSE,"net3";"NET398",#N/A,FALSE,"net3";"NETSERV97",#N/A,FALSE,"NETSERV";"NETSERV98",#N/A,FALSE,"NETSERV"}</definedName>
    <definedName name="erteytuyteu"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rtherth" hidden="1">{#N/A,#N/A,FALSE,"PERSONAL";#N/A,#N/A,FALSE,"explotación";#N/A,#N/A,FALSE,"generales"}</definedName>
    <definedName name="erthydy" hidden="1">#REF!</definedName>
    <definedName name="ERTY" hidden="1">#REF!</definedName>
    <definedName name="ertyerthgh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tyju" hidden="1">#REF!</definedName>
    <definedName name="erweq" hidden="1">#REF!</definedName>
    <definedName name="erwerer" hidden="1">{#N/A,#N/A,FALSE,"mfg - consol";#N/A,#N/A,FALSE,"mfg - flo";#N/A,#N/A,FALSE,"mfg - lindsay"}</definedName>
    <definedName name="erwtwyw" hidden="1">{#N/A,#N/A,FALSE,"PERSONAL";#N/A,#N/A,FALSE,"explotación";#N/A,#N/A,FALSE,"generales"}</definedName>
    <definedName name="esdfdas" hidden="1">{"incomemth",#N/A,TRUE,"forecast01";"incpercentmth",#N/A,TRUE,"forecast01";"balancemth",#N/A,TRUE,"forecast01";"cashmth",#N/A,TRUE,"forecast01";"cov2mth",#N/A,TRUE,"forecast01";"prbexp",#N/A,TRUE,"forecast01";"prbcap",#N/A,TRUE,"forecast01";"coalconsultants",#N/A,TRUE,"forecast01";"prbsum",#N/A,TRUE,"forecast01"}</definedName>
    <definedName name="esnrc46c1_values" hidden="1">{"PL","COMPANIES",TRUE}</definedName>
    <definedName name="ESOP_DEBT" hidden="1">"ESOP_DEBT"</definedName>
    <definedName name="esrfase" hidden="1">{#N/A,#N/A,FALSE,"3mos";#N/A,#N/A,FALSE,"dedicated"}</definedName>
    <definedName name="ESSAI" hidden="1">{#N/A,#N/A,FALSE,"Pharm";#N/A,#N/A,FALSE,"WWCM"}</definedName>
    <definedName name="esssdcssdadeqweqwfsdg" hidden="1">{"summary",#N/A,FALSE,"2000 vs 1999";"detail",#N/A,FALSE,"2000 vs 1999"}</definedName>
    <definedName name="ESTYH" hidden="1">#REF!</definedName>
    <definedName name="esw" hidden="1">{#N/A,#N/A,FALSE,"TABLE_1 YTD- VALUES LAST YR(2)"}</definedName>
    <definedName name="et"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tc" hidden="1">#REF!</definedName>
    <definedName name="etet" hidden="1">{#N/A,#N/A,FALSE,"Calc";#N/A,#N/A,FALSE,"Sensitivity";#N/A,#N/A,FALSE,"LT Earn.Dil.";#N/A,#N/A,FALSE,"Dil. AVP"}</definedName>
    <definedName name="etjh" hidden="1">{"Month End Performance",#N/A,FALSE,"Report";"Site Talk Times",#N/A,FALSE,"Report"}</definedName>
    <definedName name="etr" hidden="1">{#N/A,#N/A,FALSE,"FACTSHEETS";#N/A,#N/A,FALSE,"pump";#N/A,#N/A,FALSE,"filter"}</definedName>
    <definedName name="EUR_PAC_CORP.">#REF!</definedName>
    <definedName name="EUROMATIC">#REF!</definedName>
    <definedName name="EUROMATIC_EQUIPMENT">#REF!</definedName>
    <definedName name="ev.Calculation" hidden="1">-4135</definedName>
    <definedName name="ev.Initialized" hidden="1">FALSE</definedName>
    <definedName name="EV__ALLOWSTOPEXPAND__" hidden="1">1</definedName>
    <definedName name="EV__CVPARAMS__" hidden="1">"Trend!$B$17:$C$38;"</definedName>
    <definedName name="EV__DECIMALSYMBOL__" hidden="1">"."</definedName>
    <definedName name="EV__EVCOM_OPTIONS__" hidden="1">8</definedName>
    <definedName name="EV__EXPOPTIONS__" hidden="1">1</definedName>
    <definedName name="EV__LASTREFTIME__" hidden="1">40000.4537268519</definedName>
    <definedName name="EV__LOCKEDCVW__BILLING_SUMMARY" hidden="1">"BIN_AllBusInd,CAT_BUDGET_v3,ACC_NetRev,G_EUR,DSR_TOTAL_DSRC,BDC_02,LOB_000,MKT_ALLMK,2008.TOTAL,PIN_Total_Pind,PRD_1.1.2.2,VEN_CGROUP_OTHER,YTD,"</definedName>
    <definedName name="EV__LOCKEDCVW__BUD_DETAIL" hidden="1">"BalanceSheet,grande,ACTUAL,TotalAdj,TOTALDETAILS,2000.TOTAL,PERIODIC,"</definedName>
    <definedName name="EV__LOCKEDCVW__CAPEX" hidden="1">"TotalAssets,AllClasses,Depr_per_period,ACTUAL,Totaladj,AHS,AllProjects,EUR,2007.TOTAL,PERIODIC,"</definedName>
    <definedName name="EV__LOCKEDCVW__FIN_OPEX" hidden="1">"G_EUR,FIN_GR01,BUN_ALL,CAT_BUDGET_v3,CMP_EAP,FDS_ALL,FDVA_066,MOV_END,MKT_ALLMK,2008.TOTAL,RVP_ALL,YTD,"</definedName>
    <definedName name="EV__LOCKEDCVW__FINANCE" hidden="1">"TOT_COP_PCK,ACTUAL,BASE,CONSOLIDATED,DATASTORE,RETAIL,2008.TOTAL,PERIODIC,"</definedName>
    <definedName name="EV__LOCKEDCVW__HR" hidden="1">"ACTUAL,TotalAdj,TOT_EMPLOYEE,TOT_CARIBOU,HRROLL,2004.TOTAL,PERIODIC,"</definedName>
    <definedName name="EV__LOCKEDCVW__HR_2008" hidden="1">"ACTUAL,TotalAdj,TOT_EMP_08,TOT_CARIBOU,HRROLL,USD,2004.TOTAL,PERIODIC,"</definedName>
    <definedName name="EV__LOCKEDCVW__HR_2009" hidden="1">"ACTUAL,TotalAdj,TOT_EMP_09,TOT_CARIBOU,HRROLL,USD,2004.TOTAL,PERIODIC,"</definedName>
    <definedName name="EV__LOCKEDCVW__OPSTATS" hidden="1">"grande,ACTUAL,TotalAdj,Dwellings,Statistics,AllUnits,2000.TOTAL,PERIODIC,"</definedName>
    <definedName name="EV__LOCKEDCVW__PLANNING2005" hidden="1">"ACTUAL,ALLLE,TURBINE,GPPCT,ALLPRODUCTS,USOPS,1998.TOTAL,PERIODIC,"</definedName>
    <definedName name="EV__LOCKEDCVW__RATE" hidden="1">"ACTUAL,USD,Avg,RateInput,2004.TOTAL,PERIODIC,"</definedName>
    <definedName name="EV__LOCKEDCVW__SAFETY" hidden="1">"Accidents,Actual,TotalAdj,TOT_DEPT,TOT_COMPANY_PF,TOT_LOB,2005.TOTAL,PERIODIC,"</definedName>
    <definedName name="EV__LOCKEDCVW__SALARYPLANNING" hidden="1">"HRROLL,200200,Budget,TotalAdj,HR600302,AllGrades,2000.TOTAL,PERIODIC,"</definedName>
    <definedName name="EV__LOCKEDCVW__SALES" hidden="1">"ACTUAL,ALL_Customer,Totaladj,AHS,All_Product,EUR,2007.TOTAL,SA_GP,PERIODIC,"</definedName>
    <definedName name="EV__LOCKEDCVW__TSL_REPORTING" hidden="1">"BTO_AllBillTo,CAT_ACTUAL,ACC_NetRev,P_GBP,DSR_TOTAL_DSRC,BDC_TOTAL_DC,MKT_ALLMK,0000.TOTAL,PRD_TOTAL_TSL,SDT_TOTALSD,STO_AllSoldTo,VEN_ALLVENDOR,PERIODIC,"</definedName>
    <definedName name="EV__LOCKEDCVW__WAREHOUSE" hidden="1">"ACTUAL,TotalAdj,TOT_CARIBOU,TOTAL_SKU,2004.TOTAL,QTY,PERIODIC,"</definedName>
    <definedName name="EV__LOCKEDCVW__XCHANGE" hidden="1">"ACTUAL,TotalEntity2,TotalRate,USOPS,1998.TOTAL,PERIODIC,"</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134217783</definedName>
    <definedName name="EV__WBVERSION__" hidden="1">0</definedName>
    <definedName name="EV__WSINFO__" hidden="1">"CPM"</definedName>
    <definedName name="EV_LASTREFTIME" hidden="1">38943.6463310185</definedName>
    <definedName name="EV_latreftime1_" hidden="1">39027.4279050926</definedName>
    <definedName name="EV_OVER_LTM_EBIT" hidden="1">"EV_OVER_LTM_EBIT"</definedName>
    <definedName name="EV_OVER_LTM_REVENUE" hidden="1">"EV_OVER_LTM_REVENUE"</definedName>
    <definedName name="EV_OVER_REVENUE_EST_1" hidden="1">"EV_OVER_REVENUE_EST_1"</definedName>
    <definedName name="EVA" hidden="1">{"DCF",#N/A,FALSE,"CF"}</definedName>
    <definedName name="EVDESCRIPTION">"ID,NEWID,EVDESCRIPTION,PARENTH1,PARENTH2,CURR,OWNER,GROUP,CALC,STYLE"</definedName>
    <definedName name="EVMAXHIER">2</definedName>
    <definedName name="EVPRINTHIER">"1, 2"</definedName>
    <definedName name="EVSEPARATE">FALSE</definedName>
    <definedName name="ewo" hidden="1">#REF!</definedName>
    <definedName name="ewowo" hidden="1">#REF!</definedName>
    <definedName name="ewowow" hidden="1">{#N/A,#N/A,FALSE,"COVER";#N/A,#N/A,FALSE,"SUMP&amp;L";#N/A,#N/A,FALSE,"SUBSP&amp;L";#N/A,#N/A,FALSE,"SALESANAL"}</definedName>
    <definedName name="ewqtrew"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wr" hidden="1">{"incomemth",#N/A,TRUE,"forecast01";"incpercentmth",#N/A,TRUE,"forecast01";"balancemth",#N/A,TRUE,"forecast01";"cashmth",#N/A,TRUE,"forecast01";"cov2mth",#N/A,TRUE,"forecast01";"prbexp",#N/A,TRUE,"forecast01";"prbcap",#N/A,TRUE,"forecast01";"coalconsultants",#N/A,TRUE,"forecast01";"prbsum",#N/A,TRUE,"forecast01"}</definedName>
    <definedName name="ewrew" hidden="1">{#N/A,#N/A,FALSE,"Projections";#N/A,#N/A,FALSE,"Multiples Valuation";#N/A,#N/A,FALSE,"LBO";#N/A,#N/A,FALSE,"Multiples_Sensitivity";#N/A,#N/A,FALSE,"Summary"}</definedName>
    <definedName name="ewrqw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wrtte" hidden="1">{#N/A,#N/A,FALSE,"PERSONAL";#N/A,#N/A,FALSE,"explotación";#N/A,#N/A,FALSE,"generales"}</definedName>
    <definedName name="ewrtwuyturytuiitr"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wrwer" hidden="1">{#N/A,#N/A,FALSE,"ORIX CSC"}</definedName>
    <definedName name="ewtt"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ewwe" hidden="1">{#N/A,#N/A,FALSE,"COVER";#N/A,#N/A,FALSE,"SUMP&amp;L";#N/A,#N/A,FALSE,"SUBSP&amp;L";#N/A,#N/A,FALSE,"SALESANAL"}</definedName>
    <definedName name="ewweew" hidden="1">{#N/A,#N/A,FALSE,"COVER";#N/A,#N/A,FALSE,"SUMP&amp;L";#N/A,#N/A,FALSE,"SUBSP&amp;L";#N/A,#N/A,FALSE,"SALESANAL"}</definedName>
    <definedName name="ExactAddinConnection" hidden="1">"001"</definedName>
    <definedName name="ExactAddinConnection.001" hidden="1">"GALAXY_SRV1;001;kgerstner;1"</definedName>
    <definedName name="ExactAddinConnection.002" hidden="1">"HKTLONDC007;010;ngrannum;1"</definedName>
    <definedName name="ExactAddinConnection.004" hidden="1">"PEPEBAR7;004;pedro denayst;1"</definedName>
    <definedName name="ExactAddinConnection.007" hidden="1">"pepebar7;007;Daniel;1"</definedName>
    <definedName name="ExactAddinConnection.010" hidden="1">"HKTLONDC007;010;cnorris;1"</definedName>
    <definedName name="ExactAddinConnection.018" hidden="1">"PEPEBAR7;018;sergio martin;1"</definedName>
    <definedName name="ExactAddinConnection.100" hidden="1">"venus;100;Ellen;1"</definedName>
    <definedName name="ExactAddinConnection.628" hidden="1">"ET-KINGDEE;002;lixia;1"</definedName>
    <definedName name="ExactAddinReports" hidden="1">1</definedName>
    <definedName name="excess">#REF!</definedName>
    <definedName name="excessbb">#REF!</definedName>
    <definedName name="Exch_Factor">#REF!</definedName>
    <definedName name="Exch_rates">#REF!</definedName>
    <definedName name="EXCHANGE" hidden="1">{"'subnets'!$A$1:$F$20"}</definedName>
    <definedName name="ExchRate20011231">9.17</definedName>
    <definedName name="excl" hidden="1">{"'Internat.oper.netti'!$B$1:$J$25"}</definedName>
    <definedName name="excl_FX" hidden="1">{"SCM_Detail",#N/A,FALSE,"SCM";"SCM_Top",#N/A,FALSE,"SCM"}</definedName>
    <definedName name="exit">#REF!</definedName>
    <definedName name="exl" hidden="1">{"'Internat.oper.netti'!$B$1:$J$25"}</definedName>
    <definedName name="exp_sum">#REF!</definedName>
    <definedName name="expanded" hidden="1">{"printceo5",#N/A,FALSE,"CEO";"prints15",#N/A,FALSE,"S1";"printdepr5",#N/A,FALSE,"DEPR"}</definedName>
    <definedName name="EXPENSES">#REF!</definedName>
    <definedName name="ExportFile">#N/A</definedName>
    <definedName name="Extensions">#REF!</definedName>
    <definedName name="EXTRA_ITEMS" hidden="1">"EXTRA_ITEMS"</definedName>
    <definedName name="eyh" hidden="1">{#N/A,#N/A,FALSE,"BS";#N/A,#N/A,FALSE,"PL";#N/A,#N/A,FALSE,"SOE";#N/A,#N/A,FALSE,"SCF"}</definedName>
    <definedName name="eytrey" hidden="1">#REF!</definedName>
    <definedName name="ｆ" hidden="1">"iQShowAnnual"</definedName>
    <definedName name="f_1" hidden="1">{"inputs raw data",#N/A,TRUE,"INPUT"}</definedName>
    <definedName name="FA"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FABICAST__INC.">#REF!</definedName>
    <definedName name="FABRICAST">#REF!</definedName>
    <definedName name="FACE">#REF!</definedName>
    <definedName name="Factors" hidden="1">TRUE</definedName>
    <definedName name="fadgadfg" hidden="1">#REF!</definedName>
    <definedName name="FAEL">#REF!</definedName>
    <definedName name="faerqawevc" hidden="1">{"trans assumptions",#N/A,FALSE,"Merger";"trans accretion",#N/A,FALSE,"Merger"}</definedName>
    <definedName name="faf" hidden="1">#REF!</definedName>
    <definedName name="fagfg" hidden="1">#REF!</definedName>
    <definedName name="fagrgh" hidden="1">#REF!</definedName>
    <definedName name="Fann" hidden="1">40196.2121990741</definedName>
    <definedName name="fasd" hidden="1">{"'Directory'!$A$72:$E$91"}</definedName>
    <definedName name="fasdasdfad" hidden="1">{"'Directory'!$A$72:$E$91"}</definedName>
    <definedName name="fasdfasdasdf" hidden="1">{"'Directory'!$A$72:$E$91"}</definedName>
    <definedName name="fasdfff" hidden="1">{#N/A,#N/A,FALSE,"voz corporativa";#N/A,#N/A,FALSE,"Transmisión de datos";#N/A,#N/A,FALSE,"Videoconferencia";#N/A,#N/A,FALSE,"Correo electrónico";#N/A,#N/A,FALSE,"Correo de voz";#N/A,#N/A,FALSE,"Megafax";#N/A,#N/A,FALSE,"Edi";#N/A,#N/A,FALSE,"Internet";#N/A,#N/A,FALSE,"VSAT";#N/A,#N/A,FALSE,"ing ult. milla"}</definedName>
    <definedName name="fawefawfea" hidden="1">{"comp1",#N/A,FALSE,"COMPS";"footnotes",#N/A,FALSE,"COMPS"}</definedName>
    <definedName name="Fax">#REF!</definedName>
    <definedName name="FBAANHHF" hidden="1">#REF!</definedName>
    <definedName name="FBCRIT">#REF!</definedName>
    <definedName name="FBF">#REF!</definedName>
    <definedName name="FBF__INC.">#REF!</definedName>
    <definedName name="fcb" hidden="1">{"FCB_ALL",#N/A,FALSE,"FCB"}</definedName>
    <definedName name="FCHART" hidden="1">#REF!</definedName>
    <definedName name="fcmensual" hidden="1">{#N/A,#N/A,FALSE,"PERSONAL";#N/A,#N/A,FALSE,"explotación";#N/A,#N/A,FALSE,"generales"}</definedName>
    <definedName name="fcmensualw"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FCode" hidden="1">#REF!</definedName>
    <definedName name="f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agadfgafgdag" hidden="1">#REF!</definedName>
    <definedName name="fdas" hidden="1">{"IS",#N/A,FALSE,"IS";"RPTIS",#N/A,FALSE,"RPTIS";"STATS",#N/A,FALSE,"STATS";"CELL",#N/A,FALSE,"CELL";"BS",#N/A,FALSE,"BS"}</definedName>
    <definedName name="FDD_0_0" hidden="1">"A30681"</definedName>
    <definedName name="FDD_0_10" hidden="1">"A34334"</definedName>
    <definedName name="FDD_0_12" hidden="1">"A35064"</definedName>
    <definedName name="FDD_0_14" hidden="1">"A35795"</definedName>
    <definedName name="FDD_0_3" hidden="1">"A31777"</definedName>
    <definedName name="FDD_0_5" hidden="1">"A32508"</definedName>
    <definedName name="FDD_0_7" hidden="1">"A33238"</definedName>
    <definedName name="FDD_0_9" hidden="1">"A33969"</definedName>
    <definedName name="FDD_10_0" hidden="1">"A25569"</definedName>
    <definedName name="FDD_101_0" hidden="1">"A25569"</definedName>
    <definedName name="FDD_103_0" hidden="1">"A25569"</definedName>
    <definedName name="FDD_105_0" hidden="1">"A25569"</definedName>
    <definedName name="FDD_107_0" hidden="1">"A25569"</definedName>
    <definedName name="FDD_109_0" hidden="1">"A25569"</definedName>
    <definedName name="FDD_110_0" hidden="1">"A25569"</definedName>
    <definedName name="FDD_112_0" hidden="1">"A25569"</definedName>
    <definedName name="FDD_114_0" hidden="1">"A25569"</definedName>
    <definedName name="FDD_116_0" hidden="1">"A25569"</definedName>
    <definedName name="FDD_117_1" hidden="1">"A31047"</definedName>
    <definedName name="FDD_117_11" hidden="1">"A34699"</definedName>
    <definedName name="FDD_117_13" hidden="1">"A35430"</definedName>
    <definedName name="FDD_117_2" hidden="1">"A31412"</definedName>
    <definedName name="FDD_117_4" hidden="1">"A32142"</definedName>
    <definedName name="FDD_117_6" hidden="1">"A32873"</definedName>
    <definedName name="FDD_117_8" hidden="1">"A33603"</definedName>
    <definedName name="FDD_118_0" hidden="1">"A30681"</definedName>
    <definedName name="FDD_118_10" hidden="1">"A34334"</definedName>
    <definedName name="FDD_118_12" hidden="1">"A35064"</definedName>
    <definedName name="FDD_118_14" hidden="1">"A35795"</definedName>
    <definedName name="FDD_118_3" hidden="1">"A31777"</definedName>
    <definedName name="FDD_118_5" hidden="1">"A32508"</definedName>
    <definedName name="FDD_118_7" hidden="1">"A33238"</definedName>
    <definedName name="FDD_118_9" hidden="1">"A33969"</definedName>
    <definedName name="FDD_119_1" hidden="1">"A31047"</definedName>
    <definedName name="FDD_119_11" hidden="1">"A34699"</definedName>
    <definedName name="FDD_119_13" hidden="1">"A35430"</definedName>
    <definedName name="FDD_119_2" hidden="1">"A31412"</definedName>
    <definedName name="FDD_119_4" hidden="1">"A32142"</definedName>
    <definedName name="FDD_119_6" hidden="1">"A32873"</definedName>
    <definedName name="FDD_119_8" hidden="1">"A33603"</definedName>
    <definedName name="FDD_12_0" hidden="1">"A25569"</definedName>
    <definedName name="FDD_120_1" hidden="1">"A31047"</definedName>
    <definedName name="FDD_120_11" hidden="1">"A34699"</definedName>
    <definedName name="FDD_120_13" hidden="1">"A35430"</definedName>
    <definedName name="FDD_120_2" hidden="1">"A31412"</definedName>
    <definedName name="FDD_120_4" hidden="1">"A32142"</definedName>
    <definedName name="FDD_120_6" hidden="1">"A32873"</definedName>
    <definedName name="FDD_120_8" hidden="1">"A33603"</definedName>
    <definedName name="FDD_121_0" hidden="1">"A30681"</definedName>
    <definedName name="FDD_121_10" hidden="1">"A34334"</definedName>
    <definedName name="FDD_121_12" hidden="1">"A35064"</definedName>
    <definedName name="FDD_121_14" hidden="1">"A35795"</definedName>
    <definedName name="FDD_121_3" hidden="1">"A31777"</definedName>
    <definedName name="FDD_121_5" hidden="1">"A32508"</definedName>
    <definedName name="FDD_121_7" hidden="1">"A33238"</definedName>
    <definedName name="FDD_121_9" hidden="1">"A33969"</definedName>
    <definedName name="FDD_122_1" hidden="1">"A31047"</definedName>
    <definedName name="FDD_122_11" hidden="1">"A34699"</definedName>
    <definedName name="FDD_122_13" hidden="1">"A35430"</definedName>
    <definedName name="FDD_122_2" hidden="1">"A31412"</definedName>
    <definedName name="FDD_122_4" hidden="1">"A32142"</definedName>
    <definedName name="FDD_122_6" hidden="1">"A32873"</definedName>
    <definedName name="FDD_122_8" hidden="1">"A33603"</definedName>
    <definedName name="FDD_123_0" hidden="1">"A30681"</definedName>
    <definedName name="FDD_123_10" hidden="1">"A34334"</definedName>
    <definedName name="FDD_123_12" hidden="1">"A35064"</definedName>
    <definedName name="FDD_123_14" hidden="1">"A35795"</definedName>
    <definedName name="FDD_123_3" hidden="1">"A31777"</definedName>
    <definedName name="FDD_123_5" hidden="1">"A32508"</definedName>
    <definedName name="FDD_123_7" hidden="1">"A33238"</definedName>
    <definedName name="FDD_123_9" hidden="1">"A33969"</definedName>
    <definedName name="FDD_124_1" hidden="1">"A31047"</definedName>
    <definedName name="FDD_124_11" hidden="1">"A34699"</definedName>
    <definedName name="FDD_124_13" hidden="1">"A35430"</definedName>
    <definedName name="FDD_124_2" hidden="1">"A31412"</definedName>
    <definedName name="FDD_124_4" hidden="1">"A32142"</definedName>
    <definedName name="FDD_124_6" hidden="1">"A32873"</definedName>
    <definedName name="FDD_124_8" hidden="1">"A33603"</definedName>
    <definedName name="FDD_125_0" hidden="1">"A30681"</definedName>
    <definedName name="FDD_125_10" hidden="1">"A34334"</definedName>
    <definedName name="FDD_125_12" hidden="1">"A35064"</definedName>
    <definedName name="FDD_125_14" hidden="1">"A35795"</definedName>
    <definedName name="FDD_125_3" hidden="1">"A31777"</definedName>
    <definedName name="FDD_125_5" hidden="1">"A32508"</definedName>
    <definedName name="FDD_125_7" hidden="1">"A33238"</definedName>
    <definedName name="FDD_125_9" hidden="1">"A33969"</definedName>
    <definedName name="FDD_126_1" hidden="1">"A31047"</definedName>
    <definedName name="FDD_126_11" hidden="1">"A34699"</definedName>
    <definedName name="FDD_126_13" hidden="1">"A35430"</definedName>
    <definedName name="FDD_126_2" hidden="1">"A31412"</definedName>
    <definedName name="FDD_126_4" hidden="1">"A32142"</definedName>
    <definedName name="FDD_126_6" hidden="1">"A32873"</definedName>
    <definedName name="FDD_126_8" hidden="1">"A33603"</definedName>
    <definedName name="FDD_127_0" hidden="1">"A30681"</definedName>
    <definedName name="FDD_127_10" hidden="1">"A34334"</definedName>
    <definedName name="FDD_127_12" hidden="1">"A35064"</definedName>
    <definedName name="FDD_127_14" hidden="1">"A35795"</definedName>
    <definedName name="FDD_127_3" hidden="1">"A31777"</definedName>
    <definedName name="FDD_127_5" hidden="1">"A32508"</definedName>
    <definedName name="FDD_127_7" hidden="1">"A33238"</definedName>
    <definedName name="FDD_127_9" hidden="1">"A33969"</definedName>
    <definedName name="FDD_128_1" hidden="1">"A31047"</definedName>
    <definedName name="FDD_128_11" hidden="1">"A34699"</definedName>
    <definedName name="FDD_128_13" hidden="1">"A35430"</definedName>
    <definedName name="FDD_128_2" hidden="1">"A31412"</definedName>
    <definedName name="FDD_128_4" hidden="1">"A32142"</definedName>
    <definedName name="FDD_128_6" hidden="1">"A32873"</definedName>
    <definedName name="FDD_128_8" hidden="1">"A33603"</definedName>
    <definedName name="FDD_129_0" hidden="1">"A30681"</definedName>
    <definedName name="FDD_129_10" hidden="1">"A34334"</definedName>
    <definedName name="FDD_129_12" hidden="1">"A35064"</definedName>
    <definedName name="FDD_129_14" hidden="1">"A35795"</definedName>
    <definedName name="FDD_129_3" hidden="1">"A31777"</definedName>
    <definedName name="FDD_129_5" hidden="1">"A32508"</definedName>
    <definedName name="FDD_129_7" hidden="1">"A33238"</definedName>
    <definedName name="FDD_129_9" hidden="1">"A33969"</definedName>
    <definedName name="FDD_130_0" hidden="1">"A30681"</definedName>
    <definedName name="FDD_130_10" hidden="1">"A34334"</definedName>
    <definedName name="FDD_130_12" hidden="1">"A35064"</definedName>
    <definedName name="FDD_130_14" hidden="1">"A35795"</definedName>
    <definedName name="FDD_130_3" hidden="1">"A31777"</definedName>
    <definedName name="FDD_130_5" hidden="1">"A32508"</definedName>
    <definedName name="FDD_130_7" hidden="1">"A33238"</definedName>
    <definedName name="FDD_130_9" hidden="1">"A33969"</definedName>
    <definedName name="FDD_131_1" hidden="1">"A31047"</definedName>
    <definedName name="FDD_131_11" hidden="1">"A34699"</definedName>
    <definedName name="FDD_131_13" hidden="1">"A35430"</definedName>
    <definedName name="FDD_131_2" hidden="1">"A31412"</definedName>
    <definedName name="FDD_131_4" hidden="1">"A32142"</definedName>
    <definedName name="FDD_131_6" hidden="1">"A32873"</definedName>
    <definedName name="FDD_131_8" hidden="1">"A33603"</definedName>
    <definedName name="FDD_132_0" hidden="1">"U30681"</definedName>
    <definedName name="FDD_132_10" hidden="1">"U34334"</definedName>
    <definedName name="FDD_132_12" hidden="1">"U35064"</definedName>
    <definedName name="FDD_132_14" hidden="1">"U35795"</definedName>
    <definedName name="FDD_132_3" hidden="1">"U31777"</definedName>
    <definedName name="FDD_132_5" hidden="1">"U32508"</definedName>
    <definedName name="FDD_132_7" hidden="1">"U33238"</definedName>
    <definedName name="FDD_132_9" hidden="1">"U33969"</definedName>
    <definedName name="FDD_133_1" hidden="1">"A31047"</definedName>
    <definedName name="FDD_133_11" hidden="1">"A34699"</definedName>
    <definedName name="FDD_133_13" hidden="1">"A35430"</definedName>
    <definedName name="FDD_133_2" hidden="1">"A31412"</definedName>
    <definedName name="FDD_133_4" hidden="1">"A32142"</definedName>
    <definedName name="FDD_133_6" hidden="1">"A32873"</definedName>
    <definedName name="FDD_133_8" hidden="1">"A33603"</definedName>
    <definedName name="FDD_134_0" hidden="1">"A30681"</definedName>
    <definedName name="FDD_134_10" hidden="1">"A34334"</definedName>
    <definedName name="FDD_134_12" hidden="1">"A35064"</definedName>
    <definedName name="FDD_134_14" hidden="1">"A35795"</definedName>
    <definedName name="FDD_134_3" hidden="1">"A31777"</definedName>
    <definedName name="FDD_134_5" hidden="1">"A32508"</definedName>
    <definedName name="FDD_134_7" hidden="1">"A33238"</definedName>
    <definedName name="FDD_134_9" hidden="1">"A33969"</definedName>
    <definedName name="FDD_135_1" hidden="1">"A31047"</definedName>
    <definedName name="FDD_135_11" hidden="1">"A34699"</definedName>
    <definedName name="FDD_135_13" hidden="1">"A35430"</definedName>
    <definedName name="FDD_135_2" hidden="1">"A31412"</definedName>
    <definedName name="FDD_135_4" hidden="1">"A32142"</definedName>
    <definedName name="FDD_135_6" hidden="1">"A32873"</definedName>
    <definedName name="FDD_135_8" hidden="1">"A33603"</definedName>
    <definedName name="FDD_136_0" hidden="1">"A30681"</definedName>
    <definedName name="FDD_136_10" hidden="1">"A34334"</definedName>
    <definedName name="FDD_136_12" hidden="1">"A35064"</definedName>
    <definedName name="FDD_136_14" hidden="1">"A35795"</definedName>
    <definedName name="FDD_136_3" hidden="1">"A31777"</definedName>
    <definedName name="FDD_136_5" hidden="1">"A32508"</definedName>
    <definedName name="FDD_136_7" hidden="1">"A33238"</definedName>
    <definedName name="FDD_136_9" hidden="1">"A33969"</definedName>
    <definedName name="FDD_137_1" hidden="1">"A31047"</definedName>
    <definedName name="FDD_137_11" hidden="1">"A34699"</definedName>
    <definedName name="FDD_137_13" hidden="1">"A35430"</definedName>
    <definedName name="FDD_137_2" hidden="1">"A31412"</definedName>
    <definedName name="FDD_137_4" hidden="1">"A32142"</definedName>
    <definedName name="FDD_137_6" hidden="1">"A32873"</definedName>
    <definedName name="FDD_137_8" hidden="1">"A33603"</definedName>
    <definedName name="FDD_138_0" hidden="1">"A30681"</definedName>
    <definedName name="FDD_138_10" hidden="1">"A34334"</definedName>
    <definedName name="FDD_138_12" hidden="1">"A35064"</definedName>
    <definedName name="FDD_138_14" hidden="1">"A35795"</definedName>
    <definedName name="FDD_138_3" hidden="1">"A31777"</definedName>
    <definedName name="FDD_138_5" hidden="1">"A32508"</definedName>
    <definedName name="FDD_138_7" hidden="1">"A33238"</definedName>
    <definedName name="FDD_138_9" hidden="1">"A33969"</definedName>
    <definedName name="FDD_139_1" hidden="1">"A31047"</definedName>
    <definedName name="FDD_139_11" hidden="1">"U34699"</definedName>
    <definedName name="FDD_139_13" hidden="1">"U35430"</definedName>
    <definedName name="FDD_139_2" hidden="1">"A31412"</definedName>
    <definedName name="FDD_139_4" hidden="1">"U32142"</definedName>
    <definedName name="FDD_139_6" hidden="1">"U32873"</definedName>
    <definedName name="FDD_139_8" hidden="1">"U33603"</definedName>
    <definedName name="FDD_14_0" hidden="1">"A25569"</definedName>
    <definedName name="FDD_141_0" hidden="1">"A30681"</definedName>
    <definedName name="FDD_141_10" hidden="1">"A34334"</definedName>
    <definedName name="FDD_141_12" hidden="1">"A35064"</definedName>
    <definedName name="FDD_141_14" hidden="1">"A35795"</definedName>
    <definedName name="FDD_141_3" hidden="1">"A31777"</definedName>
    <definedName name="FDD_141_5" hidden="1">"A32508"</definedName>
    <definedName name="FDD_141_7" hidden="1">"A33238"</definedName>
    <definedName name="FDD_141_9" hidden="1">"A33969"</definedName>
    <definedName name="FDD_142_1" hidden="1">"A31047"</definedName>
    <definedName name="FDD_142_11" hidden="1">"A34699"</definedName>
    <definedName name="FDD_142_13" hidden="1">"A35430"</definedName>
    <definedName name="FDD_142_2" hidden="1">"A31412"</definedName>
    <definedName name="FDD_142_4" hidden="1">"A32142"</definedName>
    <definedName name="FDD_142_6" hidden="1">"A32873"</definedName>
    <definedName name="FDD_142_8" hidden="1">"A33603"</definedName>
    <definedName name="FDD_143_0" hidden="1">"A30681"</definedName>
    <definedName name="FDD_143_10" hidden="1">"A34334"</definedName>
    <definedName name="FDD_143_12" hidden="1">"A35064"</definedName>
    <definedName name="FDD_143_14" hidden="1">"A35795"</definedName>
    <definedName name="FDD_143_3" hidden="1">"A31777"</definedName>
    <definedName name="FDD_143_5" hidden="1">"A32508"</definedName>
    <definedName name="FDD_143_7" hidden="1">"A33238"</definedName>
    <definedName name="FDD_143_9" hidden="1">"A33969"</definedName>
    <definedName name="FDD_144_1" hidden="1">"A31047"</definedName>
    <definedName name="FDD_144_11" hidden="1">"A34699"</definedName>
    <definedName name="FDD_144_13" hidden="1">"A35430"</definedName>
    <definedName name="FDD_144_2" hidden="1">"A31412"</definedName>
    <definedName name="FDD_144_4" hidden="1">"A32142"</definedName>
    <definedName name="FDD_144_6" hidden="1">"A32873"</definedName>
    <definedName name="FDD_144_8" hidden="1">"A33603"</definedName>
    <definedName name="FDD_145_0" hidden="1">"A30681"</definedName>
    <definedName name="FDD_145_10" hidden="1">"A34334"</definedName>
    <definedName name="FDD_145_12" hidden="1">"A35064"</definedName>
    <definedName name="FDD_145_14" hidden="1">"A35795"</definedName>
    <definedName name="FDD_145_3" hidden="1">"A31777"</definedName>
    <definedName name="FDD_145_5" hidden="1">"A32508"</definedName>
    <definedName name="FDD_145_7" hidden="1">"A33238"</definedName>
    <definedName name="FDD_145_9" hidden="1">"A33969"</definedName>
    <definedName name="FDD_146_1" hidden="1">"A31047"</definedName>
    <definedName name="FDD_146_11" hidden="1">"A34699"</definedName>
    <definedName name="FDD_146_13" hidden="1">"A35430"</definedName>
    <definedName name="FDD_146_2" hidden="1">"A31412"</definedName>
    <definedName name="FDD_146_4" hidden="1">"A32142"</definedName>
    <definedName name="FDD_146_6" hidden="1">"A32873"</definedName>
    <definedName name="FDD_146_8" hidden="1">"A33603"</definedName>
    <definedName name="FDD_147_0" hidden="1">"U30681"</definedName>
    <definedName name="FDD_147_10" hidden="1">"U34334"</definedName>
    <definedName name="FDD_147_12" hidden="1">"U35064"</definedName>
    <definedName name="FDD_147_14" hidden="1">"U35795"</definedName>
    <definedName name="FDD_147_3" hidden="1">"U31777"</definedName>
    <definedName name="FDD_147_5" hidden="1">"U32508"</definedName>
    <definedName name="FDD_147_7" hidden="1">"U33238"</definedName>
    <definedName name="FDD_147_9" hidden="1">"U33969"</definedName>
    <definedName name="FDD_148_1" hidden="1">"A31047"</definedName>
    <definedName name="FDD_148_11" hidden="1">"A34699"</definedName>
    <definedName name="FDD_148_13" hidden="1">"A35430"</definedName>
    <definedName name="FDD_148_2" hidden="1">"A31412"</definedName>
    <definedName name="FDD_148_4" hidden="1">"A32142"</definedName>
    <definedName name="FDD_148_6" hidden="1">"A32873"</definedName>
    <definedName name="FDD_148_8" hidden="1">"A33603"</definedName>
    <definedName name="FDD_149_0" hidden="1">"U30681"</definedName>
    <definedName name="FDD_149_10" hidden="1">"U34334"</definedName>
    <definedName name="FDD_149_12" hidden="1">"U35064"</definedName>
    <definedName name="FDD_149_14" hidden="1">"A35795"</definedName>
    <definedName name="FDD_149_3" hidden="1">"U31777"</definedName>
    <definedName name="FDD_149_5" hidden="1">"U32508"</definedName>
    <definedName name="FDD_149_7" hidden="1">"U33238"</definedName>
    <definedName name="FDD_149_9" hidden="1">"U33969"</definedName>
    <definedName name="FDD_151_0" hidden="1">"A30681"</definedName>
    <definedName name="FDD_151_10" hidden="1">"A34334"</definedName>
    <definedName name="FDD_151_12" hidden="1">"A35064"</definedName>
    <definedName name="FDD_151_14" hidden="1">"A35795"</definedName>
    <definedName name="FDD_151_3" hidden="1">"A31777"</definedName>
    <definedName name="FDD_151_5" hidden="1">"A32508"</definedName>
    <definedName name="FDD_151_7" hidden="1">"A33238"</definedName>
    <definedName name="FDD_151_9" hidden="1">"A33969"</definedName>
    <definedName name="FDD_152_1" hidden="1">"A31047"</definedName>
    <definedName name="FDD_152_11" hidden="1">"A34699"</definedName>
    <definedName name="FDD_152_13" hidden="1">"A35430"</definedName>
    <definedName name="FDD_152_15" hidden="1">"E36160"</definedName>
    <definedName name="FDD_152_3" hidden="1">"A31777"</definedName>
    <definedName name="FDD_152_5" hidden="1">"A32508"</definedName>
    <definedName name="FDD_152_7" hidden="1">"A33238"</definedName>
    <definedName name="FDD_152_9" hidden="1">"A33969"</definedName>
    <definedName name="FDD_153_1" hidden="1">"A31047"</definedName>
    <definedName name="FDD_153_11" hidden="1">"A34699"</definedName>
    <definedName name="FDD_153_13" hidden="1">"A35430"</definedName>
    <definedName name="FDD_153_2" hidden="1">"A31412"</definedName>
    <definedName name="FDD_153_4" hidden="1">"A32142"</definedName>
    <definedName name="FDD_153_6" hidden="1">"A32873"</definedName>
    <definedName name="FDD_153_8" hidden="1">"A33603"</definedName>
    <definedName name="FDD_154_0" hidden="1">"A30681"</definedName>
    <definedName name="FDD_154_10" hidden="1">"A34334"</definedName>
    <definedName name="FDD_154_12" hidden="1">"A35064"</definedName>
    <definedName name="FDD_154_14" hidden="1">"A35795"</definedName>
    <definedName name="FDD_154_3" hidden="1">"A31777"</definedName>
    <definedName name="FDD_154_5" hidden="1">"A32508"</definedName>
    <definedName name="FDD_154_7" hidden="1">"A33238"</definedName>
    <definedName name="FDD_154_9" hidden="1">"A33969"</definedName>
    <definedName name="FDD_156_0" hidden="1">"A30681"</definedName>
    <definedName name="FDD_156_10" hidden="1">"A34334"</definedName>
    <definedName name="FDD_156_12" hidden="1">"A35064"</definedName>
    <definedName name="FDD_156_14" hidden="1">"A35795"</definedName>
    <definedName name="FDD_156_2" hidden="1">"A31412"</definedName>
    <definedName name="FDD_156_4" hidden="1">"A32142"</definedName>
    <definedName name="FDD_156_6" hidden="1">"A32873"</definedName>
    <definedName name="FDD_156_8" hidden="1">"A33603"</definedName>
    <definedName name="FDD_157_0" hidden="1">"A30681"</definedName>
    <definedName name="FDD_157_10" hidden="1">"A34334"</definedName>
    <definedName name="FDD_157_12" hidden="1">"A35064"</definedName>
    <definedName name="FDD_157_14" hidden="1">"A35795"</definedName>
    <definedName name="FDD_157_3" hidden="1">"A31777"</definedName>
    <definedName name="FDD_157_5" hidden="1">"A32508"</definedName>
    <definedName name="FDD_157_7" hidden="1">"A33238"</definedName>
    <definedName name="FDD_157_9" hidden="1">"A33969"</definedName>
    <definedName name="FDD_158_1" hidden="1">"A31047"</definedName>
    <definedName name="FDD_158_11" hidden="1">"A34699"</definedName>
    <definedName name="FDD_158_13" hidden="1">"A35430"</definedName>
    <definedName name="FDD_158_15" hidden="1">"E36160"</definedName>
    <definedName name="FDD_158_3" hidden="1">"A31777"</definedName>
    <definedName name="FDD_158_5" hidden="1">"A32508"</definedName>
    <definedName name="FDD_158_7" hidden="1">"A33238"</definedName>
    <definedName name="FDD_158_9" hidden="1">"A33969"</definedName>
    <definedName name="FDD_159_1" hidden="1">"A31047"</definedName>
    <definedName name="FDD_159_11" hidden="1">"A34699"</definedName>
    <definedName name="FDD_159_13" hidden="1">"A35430"</definedName>
    <definedName name="FDD_159_2" hidden="1">"A31412"</definedName>
    <definedName name="FDD_159_4" hidden="1">"A32142"</definedName>
    <definedName name="FDD_159_6" hidden="1">"A32873"</definedName>
    <definedName name="FDD_159_8" hidden="1">"A33603"</definedName>
    <definedName name="FDD_16_0" hidden="1">"A25569"</definedName>
    <definedName name="FDD_160_1" hidden="1">"A31047"</definedName>
    <definedName name="FDD_160_11" hidden="1">"A34699"</definedName>
    <definedName name="FDD_160_13" hidden="1">"A35430"</definedName>
    <definedName name="FDD_160_15" hidden="1">"E36160"</definedName>
    <definedName name="FDD_160_3" hidden="1">"A31777"</definedName>
    <definedName name="FDD_160_5" hidden="1">"A32508"</definedName>
    <definedName name="FDD_160_7" hidden="1">"A33238"</definedName>
    <definedName name="FDD_160_9" hidden="1">"A33969"</definedName>
    <definedName name="FDD_161_1" hidden="1">"A31047"</definedName>
    <definedName name="FDD_161_11" hidden="1">"A34699"</definedName>
    <definedName name="FDD_161_13" hidden="1">"A35430"</definedName>
    <definedName name="FDD_161_2" hidden="1">"A31412"</definedName>
    <definedName name="FDD_161_4" hidden="1">"A32142"</definedName>
    <definedName name="FDD_161_6" hidden="1">"A32873"</definedName>
    <definedName name="FDD_161_8" hidden="1">"A33603"</definedName>
    <definedName name="FDD_162_0" hidden="1">"A30681"</definedName>
    <definedName name="FDD_162_10" hidden="1">"A34334"</definedName>
    <definedName name="FDD_162_12" hidden="1">"A35064"</definedName>
    <definedName name="FDD_162_14" hidden="1">"A35795"</definedName>
    <definedName name="FDD_162_3" hidden="1">"A31777"</definedName>
    <definedName name="FDD_162_5" hidden="1">"A32508"</definedName>
    <definedName name="FDD_162_7" hidden="1">"A33238"</definedName>
    <definedName name="FDD_162_9" hidden="1">"A33969"</definedName>
    <definedName name="FDD_163_1" hidden="1">"A31047"</definedName>
    <definedName name="FDD_163_11" hidden="1">"A34699"</definedName>
    <definedName name="FDD_163_13" hidden="1">"A35430"</definedName>
    <definedName name="FDD_163_2" hidden="1">"A31412"</definedName>
    <definedName name="FDD_163_4" hidden="1">"A32142"</definedName>
    <definedName name="FDD_163_6" hidden="1">"A32873"</definedName>
    <definedName name="FDD_163_8" hidden="1">"A33603"</definedName>
    <definedName name="FDD_164_0" hidden="1">"A25569"</definedName>
    <definedName name="FDD_165_1" hidden="1">"A31047"</definedName>
    <definedName name="FDD_165_11" hidden="1">"A34699"</definedName>
    <definedName name="FDD_165_13" hidden="1">"A35430"</definedName>
    <definedName name="FDD_165_2" hidden="1">"A31412"</definedName>
    <definedName name="FDD_165_4" hidden="1">"A32142"</definedName>
    <definedName name="FDD_165_6" hidden="1">"A32873"</definedName>
    <definedName name="FDD_165_8" hidden="1">"A33603"</definedName>
    <definedName name="FDD_166_0" hidden="1">"A30681"</definedName>
    <definedName name="FDD_166_10" hidden="1">"A34334"</definedName>
    <definedName name="FDD_166_12" hidden="1">"A35064"</definedName>
    <definedName name="FDD_166_14" hidden="1">"A35795"</definedName>
    <definedName name="FDD_166_3" hidden="1">"A31777"</definedName>
    <definedName name="FDD_166_5" hidden="1">"A32508"</definedName>
    <definedName name="FDD_166_7" hidden="1">"A33238"</definedName>
    <definedName name="FDD_166_9" hidden="1">"A33969"</definedName>
    <definedName name="FDD_167_1" hidden="1">"A31047"</definedName>
    <definedName name="FDD_167_11" hidden="1">"A34699"</definedName>
    <definedName name="FDD_167_13" hidden="1">"A35430"</definedName>
    <definedName name="FDD_167_2" hidden="1">"A31412"</definedName>
    <definedName name="FDD_167_4" hidden="1">"A32142"</definedName>
    <definedName name="FDD_167_6" hidden="1">"A32873"</definedName>
    <definedName name="FDD_167_8" hidden="1">"A33603"</definedName>
    <definedName name="FDD_168_0" hidden="1">"E36160"</definedName>
    <definedName name="FDD_168_2" hidden="1">"E36891"</definedName>
    <definedName name="FDD_169_1" hidden="1">"A31047"</definedName>
    <definedName name="FDD_169_11" hidden="1">"A34699"</definedName>
    <definedName name="FDD_169_13" hidden="1">"A35430"</definedName>
    <definedName name="FDD_169_2" hidden="1">"A31412"</definedName>
    <definedName name="FDD_169_4" hidden="1">"A32142"</definedName>
    <definedName name="FDD_169_6" hidden="1">"A32873"</definedName>
    <definedName name="FDD_169_8" hidden="1">"A33603"</definedName>
    <definedName name="FDD_17_0" hidden="1">"A25569"</definedName>
    <definedName name="FDD_170_1" hidden="1">"A31047"</definedName>
    <definedName name="FDD_170_11" hidden="1">"A34699"</definedName>
    <definedName name="FDD_170_13" hidden="1">"A35430"</definedName>
    <definedName name="FDD_170_2" hidden="1">"A31412"</definedName>
    <definedName name="FDD_170_4" hidden="1">"A32142"</definedName>
    <definedName name="FDD_170_6" hidden="1">"A32873"</definedName>
    <definedName name="FDD_170_8" hidden="1">"A33603"</definedName>
    <definedName name="FDD_171_0" hidden="1">"A30681"</definedName>
    <definedName name="FDD_171_10" hidden="1">"A34334"</definedName>
    <definedName name="FDD_171_12" hidden="1">"A35064"</definedName>
    <definedName name="FDD_171_14" hidden="1">"A35795"</definedName>
    <definedName name="FDD_171_3" hidden="1">"A31777"</definedName>
    <definedName name="FDD_171_5" hidden="1">"A32508"</definedName>
    <definedName name="FDD_171_7" hidden="1">"A33238"</definedName>
    <definedName name="FDD_171_9" hidden="1">"A33969"</definedName>
    <definedName name="FDD_172_1" hidden="1">"A31047"</definedName>
    <definedName name="FDD_172_11" hidden="1">"A34699"</definedName>
    <definedName name="FDD_172_13" hidden="1">"A35430"</definedName>
    <definedName name="FDD_172_2" hidden="1">"A31412"</definedName>
    <definedName name="FDD_172_4" hidden="1">"A32142"</definedName>
    <definedName name="FDD_172_6" hidden="1">"A32873"</definedName>
    <definedName name="FDD_172_8" hidden="1">"A33603"</definedName>
    <definedName name="FDD_173_0" hidden="1">"A30681"</definedName>
    <definedName name="FDD_173_10" hidden="1">"A34334"</definedName>
    <definedName name="FDD_173_12" hidden="1">"A35064"</definedName>
    <definedName name="FDD_173_14" hidden="1">"A35795"</definedName>
    <definedName name="FDD_173_3" hidden="1">"A31777"</definedName>
    <definedName name="FDD_173_5" hidden="1">"A32508"</definedName>
    <definedName name="FDD_173_7" hidden="1">"A33238"</definedName>
    <definedName name="FDD_173_9" hidden="1">"A33969"</definedName>
    <definedName name="FDD_174_1" hidden="1">"A31047"</definedName>
    <definedName name="FDD_174_11" hidden="1">"A34699"</definedName>
    <definedName name="FDD_174_13" hidden="1">"A35430"</definedName>
    <definedName name="FDD_174_2" hidden="1">"A31412"</definedName>
    <definedName name="FDD_174_4" hidden="1">"A32142"</definedName>
    <definedName name="FDD_174_6" hidden="1">"A32873"</definedName>
    <definedName name="FDD_174_8" hidden="1">"A33603"</definedName>
    <definedName name="FDD_175_0" hidden="1">"E36160"</definedName>
    <definedName name="FDD_175_2" hidden="1">"E36891"</definedName>
    <definedName name="FDD_176_1" hidden="1">"E36525"</definedName>
    <definedName name="FDD_177_0" hidden="1">"E36160"</definedName>
    <definedName name="FDD_177_2" hidden="1">"E36891"</definedName>
    <definedName name="FDD_178_1" hidden="1">"E36525"</definedName>
    <definedName name="FDD_179_0" hidden="1">"E36160"</definedName>
    <definedName name="FDD_179_2" hidden="1">"E36891"</definedName>
    <definedName name="FDD_180_0" hidden="1">"E36160"</definedName>
    <definedName name="FDD_180_2" hidden="1">"E36891"</definedName>
    <definedName name="FDD_181_1" hidden="1">"E36525"</definedName>
    <definedName name="FDD_182_0" hidden="1">"E36160"</definedName>
    <definedName name="FDD_182_2" hidden="1">"E36891"</definedName>
    <definedName name="FDD_183_1" hidden="1">"E36525"</definedName>
    <definedName name="FDD_184_0" hidden="1">"E36160"</definedName>
    <definedName name="FDD_184_2" hidden="1">"E36891"</definedName>
    <definedName name="FDD_185_1" hidden="1">"E36525"</definedName>
    <definedName name="FDD_186_0" hidden="1">"E36160"</definedName>
    <definedName name="FDD_186_2" hidden="1">"E36891"</definedName>
    <definedName name="FDD_187_1" hidden="1">"E36525"</definedName>
    <definedName name="FDD_188_0" hidden="1">"A30681"</definedName>
    <definedName name="FDD_188_10" hidden="1">"A34334"</definedName>
    <definedName name="FDD_188_12" hidden="1">"A35064"</definedName>
    <definedName name="FDD_188_14" hidden="1">"A35795"</definedName>
    <definedName name="FDD_188_3" hidden="1">"A31777"</definedName>
    <definedName name="FDD_188_5" hidden="1">"A32508"</definedName>
    <definedName name="FDD_188_7" hidden="1">"A33238"</definedName>
    <definedName name="FDD_188_9" hidden="1">"A33969"</definedName>
    <definedName name="FDD_189_1" hidden="1">"A31047"</definedName>
    <definedName name="FDD_189_11" hidden="1">"A34699"</definedName>
    <definedName name="FDD_189_13" hidden="1">"A35430"</definedName>
    <definedName name="FDD_189_2" hidden="1">"A31412"</definedName>
    <definedName name="FDD_189_4" hidden="1">"A32142"</definedName>
    <definedName name="FDD_189_6" hidden="1">"A32873"</definedName>
    <definedName name="FDD_189_8" hidden="1">"A33603"</definedName>
    <definedName name="FDD_19_0" hidden="1">"A25569"</definedName>
    <definedName name="FDD_190_1" hidden="1">"A31047"</definedName>
    <definedName name="FDD_190_11" hidden="1">"A34699"</definedName>
    <definedName name="FDD_190_13" hidden="1">"A35430"</definedName>
    <definedName name="FDD_190_2" hidden="1">"A31412"</definedName>
    <definedName name="FDD_190_4" hidden="1">"A32142"</definedName>
    <definedName name="FDD_190_6" hidden="1">"A32873"</definedName>
    <definedName name="FDD_190_8" hidden="1">"A33603"</definedName>
    <definedName name="FDD_191_0" hidden="1">"A30681"</definedName>
    <definedName name="FDD_191_10" hidden="1">"A34334"</definedName>
    <definedName name="FDD_191_12" hidden="1">"A35064"</definedName>
    <definedName name="FDD_191_14" hidden="1">"A35795"</definedName>
    <definedName name="FDD_191_3" hidden="1">"A31777"</definedName>
    <definedName name="FDD_191_5" hidden="1">"A32508"</definedName>
    <definedName name="FDD_191_7" hidden="1">"A33238"</definedName>
    <definedName name="FDD_191_9" hidden="1">"A33969"</definedName>
    <definedName name="FDD_192_1" hidden="1">"E36525"</definedName>
    <definedName name="FDD_193_0" hidden="1">"A30681"</definedName>
    <definedName name="FDD_193_10" hidden="1">"A34334"</definedName>
    <definedName name="FDD_193_12" hidden="1">"A35064"</definedName>
    <definedName name="FDD_193_14" hidden="1">"A35795"</definedName>
    <definedName name="FDD_193_3" hidden="1">"A31777"</definedName>
    <definedName name="FDD_193_5" hidden="1">"A32508"</definedName>
    <definedName name="FDD_193_7" hidden="1">"A33238"</definedName>
    <definedName name="FDD_193_9" hidden="1">"A33969"</definedName>
    <definedName name="FDD_194_1" hidden="1">"A31047"</definedName>
    <definedName name="FDD_194_11" hidden="1">"A34699"</definedName>
    <definedName name="FDD_194_13" hidden="1">"A35430"</definedName>
    <definedName name="FDD_194_2" hidden="1">"A31412"</definedName>
    <definedName name="FDD_194_4" hidden="1">"A32142"</definedName>
    <definedName name="FDD_194_6" hidden="1">"A32873"</definedName>
    <definedName name="FDD_194_8" hidden="1">"A33603"</definedName>
    <definedName name="FDD_195_0" hidden="1">"A30681"</definedName>
    <definedName name="FDD_195_10" hidden="1">"A34334"</definedName>
    <definedName name="FDD_195_12" hidden="1">"A35064"</definedName>
    <definedName name="FDD_195_14" hidden="1">"A35795"</definedName>
    <definedName name="FDD_195_3" hidden="1">"A31777"</definedName>
    <definedName name="FDD_195_5" hidden="1">"A32508"</definedName>
    <definedName name="FDD_195_7" hidden="1">"A33238"</definedName>
    <definedName name="FDD_195_9" hidden="1">"A33969"</definedName>
    <definedName name="FDD_196_1" hidden="1">"E36525"</definedName>
    <definedName name="FDD_197_0" hidden="1">"A30681"</definedName>
    <definedName name="FDD_197_10" hidden="1">"A34334"</definedName>
    <definedName name="FDD_197_12" hidden="1">"A35064"</definedName>
    <definedName name="FDD_197_14" hidden="1">"A35795"</definedName>
    <definedName name="FDD_197_3" hidden="1">"A31777"</definedName>
    <definedName name="FDD_197_5" hidden="1">"A32508"</definedName>
    <definedName name="FDD_197_7" hidden="1">"A33238"</definedName>
    <definedName name="FDD_197_9" hidden="1">"A33969"</definedName>
    <definedName name="FDD_198_1" hidden="1">"A31047"</definedName>
    <definedName name="FDD_198_11" hidden="1">"U34699"</definedName>
    <definedName name="FDD_198_13" hidden="1">"U35430"</definedName>
    <definedName name="FDD_198_2" hidden="1">"A31412"</definedName>
    <definedName name="FDD_198_4" hidden="1">"U32142"</definedName>
    <definedName name="FDD_198_6" hidden="1">"U32873"</definedName>
    <definedName name="FDD_198_8" hidden="1">"U33603"</definedName>
    <definedName name="FDD_199_0" hidden="1">"E36160"</definedName>
    <definedName name="FDD_199_2" hidden="1">"E36891"</definedName>
    <definedName name="FDD_20_0" hidden="1">"A25569"</definedName>
    <definedName name="FDD_200_1" hidden="1">"E36525"</definedName>
    <definedName name="FDD_201_0" hidden="1">"A30681"</definedName>
    <definedName name="FDD_201_10" hidden="1">"A34334"</definedName>
    <definedName name="FDD_201_12" hidden="1">"A35064"</definedName>
    <definedName name="FDD_201_14" hidden="1">"A35795"</definedName>
    <definedName name="FDD_201_3" hidden="1">"A31777"</definedName>
    <definedName name="FDD_201_5" hidden="1">"A32508"</definedName>
    <definedName name="FDD_201_7" hidden="1">"A33238"</definedName>
    <definedName name="FDD_201_9" hidden="1">"A33969"</definedName>
    <definedName name="FDD_202_1" hidden="1">"A31047"</definedName>
    <definedName name="FDD_202_11" hidden="1">"A34699"</definedName>
    <definedName name="FDD_202_13" hidden="1">"A35430"</definedName>
    <definedName name="FDD_202_2" hidden="1">"A31412"</definedName>
    <definedName name="FDD_202_4" hidden="1">"A32142"</definedName>
    <definedName name="FDD_202_6" hidden="1">"A32873"</definedName>
    <definedName name="FDD_202_8" hidden="1">"A33603"</definedName>
    <definedName name="FDD_203_0" hidden="1">"E36160"</definedName>
    <definedName name="FDD_203_2" hidden="1">"E36891"</definedName>
    <definedName name="FDD_205_0" hidden="1">"A25569"</definedName>
    <definedName name="FDD_207_0" hidden="1">"A25569"</definedName>
    <definedName name="FDD_208_1" hidden="1">"E36525"</definedName>
    <definedName name="FDD_209_0" hidden="1">"A25569"</definedName>
    <definedName name="FDD_210_0" hidden="1">"A25569"</definedName>
    <definedName name="FDD_212_0" hidden="1">"A25569"</definedName>
    <definedName name="FDD_213_1" hidden="1">"E36525"</definedName>
    <definedName name="FDD_214_0" hidden="1">"A25569"</definedName>
    <definedName name="FDD_216_0" hidden="1">"A25569"</definedName>
    <definedName name="FDD_218_0" hidden="1">"E36160"</definedName>
    <definedName name="FDD_218_2" hidden="1">"E36891"</definedName>
    <definedName name="FDD_22_0" hidden="1">"A25569"</definedName>
    <definedName name="FDD_221_0" hidden="1">"U25569"</definedName>
    <definedName name="FDD_223_0" hidden="1">"E36160"</definedName>
    <definedName name="FDD_223_2" hidden="1">"E36891"</definedName>
    <definedName name="FDD_225_0" hidden="1">"A25569"</definedName>
    <definedName name="FDD_227_0" hidden="1">"A25569"</definedName>
    <definedName name="FDD_228_1" hidden="1">"E36525"</definedName>
    <definedName name="FDD_229_0" hidden="1">"A25569"</definedName>
    <definedName name="FDD_230_0" hidden="1">"A25569"</definedName>
    <definedName name="FDD_232_0" hidden="1">"A25569"</definedName>
    <definedName name="FDD_234_0" hidden="1">"A25569"</definedName>
    <definedName name="FDD_236_0" hidden="1">"A25569"</definedName>
    <definedName name="FDD_238_0" hidden="1">"A30681"</definedName>
    <definedName name="FDD_238_10" hidden="1">"A34334"</definedName>
    <definedName name="FDD_238_12" hidden="1">"A35064"</definedName>
    <definedName name="FDD_238_14" hidden="1">"A35795"</definedName>
    <definedName name="FDD_238_3" hidden="1">"A31777"</definedName>
    <definedName name="FDD_238_5" hidden="1">"A32508"</definedName>
    <definedName name="FDD_238_7" hidden="1">"A33238"</definedName>
    <definedName name="FDD_238_9" hidden="1">"A33969"</definedName>
    <definedName name="FDD_243_0" hidden="1">"E36160"</definedName>
    <definedName name="FDD_243_2" hidden="1">"E36891"</definedName>
    <definedName name="FDD_245_0" hidden="1">"A25569"</definedName>
    <definedName name="FDD_247_0" hidden="1">"A25569"</definedName>
    <definedName name="FDD_248_1" hidden="1">"E36525"</definedName>
    <definedName name="FDD_249_0" hidden="1">"A25569"</definedName>
    <definedName name="FDD_250_0" hidden="1">"A25569"</definedName>
    <definedName name="FDD_252_0" hidden="1">"A25569"</definedName>
    <definedName name="FDD_253_1" hidden="1">"E36525"</definedName>
    <definedName name="FDD_254_0" hidden="1">"E36160"</definedName>
    <definedName name="FDD_254_2" hidden="1">"E36891"</definedName>
    <definedName name="FDD_255_1" hidden="1">"E36525"</definedName>
    <definedName name="FDD_256_0" hidden="1">"U36160"</definedName>
    <definedName name="FDD_256_2" hidden="1">"U36891"</definedName>
    <definedName name="FDD_257_1" hidden="1">"E36525"</definedName>
    <definedName name="FDD_258_0" hidden="1">"E36160"</definedName>
    <definedName name="FDD_258_2" hidden="1">"E36891"</definedName>
    <definedName name="FDD_259_1" hidden="1">"E36525"</definedName>
    <definedName name="FDD_26_0" hidden="1">"A25569"</definedName>
    <definedName name="FDD_260_1" hidden="1">"E36525"</definedName>
    <definedName name="FDD_261_0" hidden="1">"E36160"</definedName>
    <definedName name="FDD_261_2" hidden="1">"E36891"</definedName>
    <definedName name="FDD_264_1" hidden="1">"E36525"</definedName>
    <definedName name="FDD_265_0" hidden="1">"A25569"</definedName>
    <definedName name="FDD_267_0" hidden="1">"A25569"</definedName>
    <definedName name="FDD_269_0" hidden="1">"E36160"</definedName>
    <definedName name="FDD_269_2" hidden="1">"E36891"</definedName>
    <definedName name="FDD_270_0" hidden="1">"A25569"</definedName>
    <definedName name="FDD_272_0" hidden="1">"A25569"</definedName>
    <definedName name="FDD_274_0" hidden="1">"E36160"</definedName>
    <definedName name="FDD_274_2" hidden="1">"E36891"</definedName>
    <definedName name="FDD_276_0" hidden="1">"A25569"</definedName>
    <definedName name="FDD_278_0" hidden="1">"A25569"</definedName>
    <definedName name="FDD_279_1" hidden="1">"E36525"</definedName>
    <definedName name="FDD_28_0" hidden="1">"A25569"</definedName>
    <definedName name="FDD_280_1" hidden="1">"E36525"</definedName>
    <definedName name="FDD_281_0" hidden="1">"E36160"</definedName>
    <definedName name="FDD_281_2" hidden="1">"E36891"</definedName>
    <definedName name="FDD_282_1" hidden="1">"E36525"</definedName>
    <definedName name="FDD_283_0" hidden="1">"E36160"</definedName>
    <definedName name="FDD_283_2" hidden="1">"E36891"</definedName>
    <definedName name="FDD_284_1" hidden="1">"A31047"</definedName>
    <definedName name="FDD_284_11" hidden="1">"A34699"</definedName>
    <definedName name="FDD_284_13" hidden="1">"A35430"</definedName>
    <definedName name="FDD_284_2" hidden="1">"A31412"</definedName>
    <definedName name="FDD_284_4" hidden="1">"A32142"</definedName>
    <definedName name="FDD_284_6" hidden="1">"A32873"</definedName>
    <definedName name="FDD_284_8" hidden="1">"A33603"</definedName>
    <definedName name="FDD_285_0" hidden="1">"A35795"</definedName>
    <definedName name="FDD_285_10" hidden="1">"E39447"</definedName>
    <definedName name="FDD_285_12" hidden="1">"E40178"</definedName>
    <definedName name="FDD_285_14" hidden="1">"E40908"</definedName>
    <definedName name="FDD_285_16" hidden="1">"E41639"</definedName>
    <definedName name="FDD_285_18" hidden="1">"E42369"</definedName>
    <definedName name="FDD_285_2" hidden="1">"E36525"</definedName>
    <definedName name="FDD_285_21" hidden="1">"E43465"</definedName>
    <definedName name="FDD_285_23" hidden="1">"E44196"</definedName>
    <definedName name="FDD_285_25" hidden="1">"E44926"</definedName>
    <definedName name="FDD_285_4" hidden="1">"E37256"</definedName>
    <definedName name="FDD_285_6" hidden="1">"E37986"</definedName>
    <definedName name="FDD_285_8" hidden="1">"E38717"</definedName>
    <definedName name="FDD_286_0" hidden="1">"E36160"</definedName>
    <definedName name="FDD_286_10" hidden="1">"E39813"</definedName>
    <definedName name="FDD_286_12" hidden="1">"E40543"</definedName>
    <definedName name="FDD_286_14" hidden="1">"E41274"</definedName>
    <definedName name="FDD_286_16" hidden="1">"E42004"</definedName>
    <definedName name="FDD_286_18" hidden="1">"E42735"</definedName>
    <definedName name="FDD_286_2" hidden="1">"E36891"</definedName>
    <definedName name="FDD_286_21" hidden="1">"E43830"</definedName>
    <definedName name="FDD_286_23" hidden="1">"E44561"</definedName>
    <definedName name="FDD_286_3" hidden="1">"E37256"</definedName>
    <definedName name="FDD_286_5" hidden="1">"E37986"</definedName>
    <definedName name="FDD_286_7" hidden="1">"E38717"</definedName>
    <definedName name="FDD_286_9" hidden="1">"E39447"</definedName>
    <definedName name="FDD_288_0" hidden="1">"A25569"</definedName>
    <definedName name="FDD_29_0" hidden="1">"A25569"</definedName>
    <definedName name="FDD_291_0" hidden="1">"A25569"</definedName>
    <definedName name="FDD_296_0" hidden="1">"A25569"</definedName>
    <definedName name="FDD_298_0" hidden="1">"A25569"</definedName>
    <definedName name="FDD_3_0" hidden="1">"A25569"</definedName>
    <definedName name="FDD_300_0" hidden="1">"U25569"</definedName>
    <definedName name="FDD_301_1" hidden="1">"U36160"</definedName>
    <definedName name="FDD_302_0" hidden="1">"U35795"</definedName>
    <definedName name="FDD_302_2" hidden="1">"U36525"</definedName>
    <definedName name="FDD_303_1" hidden="1">"U36160"</definedName>
    <definedName name="FDD_304_0" hidden="1">"U35795"</definedName>
    <definedName name="FDD_304_2" hidden="1">"U36525"</definedName>
    <definedName name="FDD_305_1" hidden="1">"A31047"</definedName>
    <definedName name="FDD_305_11" hidden="1">"U34699"</definedName>
    <definedName name="FDD_305_13" hidden="1">"U35430"</definedName>
    <definedName name="FDD_305_2" hidden="1">"A31412"</definedName>
    <definedName name="FDD_305_4" hidden="1">"U32142"</definedName>
    <definedName name="FDD_305_6" hidden="1">"U32873"</definedName>
    <definedName name="FDD_305_8" hidden="1">"U33603"</definedName>
    <definedName name="FDD_306_0" hidden="1">"U35795"</definedName>
    <definedName name="FDD_306_2" hidden="1">"U36525"</definedName>
    <definedName name="FDD_307_1" hidden="1">"U36160"</definedName>
    <definedName name="FDD_31_0" hidden="1">"A25569"</definedName>
    <definedName name="FDD_33_0" hidden="1">"A25569"</definedName>
    <definedName name="FDD_35_0" hidden="1">"A25569"</definedName>
    <definedName name="FDD_37_0" hidden="1">"A25569"</definedName>
    <definedName name="FDD_39_0" hidden="1">"A25569"</definedName>
    <definedName name="FDD_40_0" hidden="1">"A25569"</definedName>
    <definedName name="FDD_42_0" hidden="1">"U25569"</definedName>
    <definedName name="FDD_44_0" hidden="1">"A30681"</definedName>
    <definedName name="FDD_44_10" hidden="1">"A34334"</definedName>
    <definedName name="FDD_44_12" hidden="1">"A35064"</definedName>
    <definedName name="FDD_44_14" hidden="1">"A35795"</definedName>
    <definedName name="FDD_44_3" hidden="1">"A31777"</definedName>
    <definedName name="FDD_44_5" hidden="1">"A32508"</definedName>
    <definedName name="FDD_44_7" hidden="1">"A33238"</definedName>
    <definedName name="FDD_44_9" hidden="1">"A33969"</definedName>
    <definedName name="FDD_45_1" hidden="1">"A31047"</definedName>
    <definedName name="FDD_45_11" hidden="1">"A34699"</definedName>
    <definedName name="FDD_45_13" hidden="1">"A35430"</definedName>
    <definedName name="FDD_45_2" hidden="1">"A31412"</definedName>
    <definedName name="FDD_45_4" hidden="1">"A32142"</definedName>
    <definedName name="FDD_45_6" hidden="1">"A32873"</definedName>
    <definedName name="FDD_45_8" hidden="1">"A33603"</definedName>
    <definedName name="FDD_46_0" hidden="1">"A30681"</definedName>
    <definedName name="FDD_46_10" hidden="1">"A34334"</definedName>
    <definedName name="FDD_46_12" hidden="1">"A35064"</definedName>
    <definedName name="FDD_46_14" hidden="1">"A35795"</definedName>
    <definedName name="FDD_46_3" hidden="1">"A31777"</definedName>
    <definedName name="FDD_46_5" hidden="1">"A32508"</definedName>
    <definedName name="FDD_46_7" hidden="1">"A33238"</definedName>
    <definedName name="FDD_46_9" hidden="1">"A33969"</definedName>
    <definedName name="FDD_47_1" hidden="1">"A31047"</definedName>
    <definedName name="FDD_47_11" hidden="1">"A34699"</definedName>
    <definedName name="FDD_47_13" hidden="1">"A35430"</definedName>
    <definedName name="FDD_47_2" hidden="1">"A31412"</definedName>
    <definedName name="FDD_47_4" hidden="1">"A32142"</definedName>
    <definedName name="FDD_47_6" hidden="1">"A32873"</definedName>
    <definedName name="FDD_47_8" hidden="1">"A33603"</definedName>
    <definedName name="FDD_48_0" hidden="1">"A30681"</definedName>
    <definedName name="FDD_48_10" hidden="1">"A34334"</definedName>
    <definedName name="FDD_48_12" hidden="1">"A35064"</definedName>
    <definedName name="FDD_48_14" hidden="1">"A35795"</definedName>
    <definedName name="FDD_48_3" hidden="1">"A31777"</definedName>
    <definedName name="FDD_48_5" hidden="1">"A32508"</definedName>
    <definedName name="FDD_48_7" hidden="1">"A33238"</definedName>
    <definedName name="FDD_48_9" hidden="1">"A33969"</definedName>
    <definedName name="FDD_49_1" hidden="1">"A31047"</definedName>
    <definedName name="FDD_49_11" hidden="1">"A34699"</definedName>
    <definedName name="FDD_49_13" hidden="1">"A35430"</definedName>
    <definedName name="FDD_49_2" hidden="1">"A31412"</definedName>
    <definedName name="FDD_49_4" hidden="1">"A32142"</definedName>
    <definedName name="FDD_49_6" hidden="1">"A32873"</definedName>
    <definedName name="FDD_49_8" hidden="1">"A33603"</definedName>
    <definedName name="FDD_5_0" hidden="1">"A25569"</definedName>
    <definedName name="FDD_50_1" hidden="1">"A31047"</definedName>
    <definedName name="FDD_50_11" hidden="1">"A34699"</definedName>
    <definedName name="FDD_50_13" hidden="1">"A35430"</definedName>
    <definedName name="FDD_50_2" hidden="1">"A31412"</definedName>
    <definedName name="FDD_50_4" hidden="1">"A32142"</definedName>
    <definedName name="FDD_50_6" hidden="1">"A32873"</definedName>
    <definedName name="FDD_50_8" hidden="1">"A33603"</definedName>
    <definedName name="FDD_51_0" hidden="1">"A30681"</definedName>
    <definedName name="FDD_51_10" hidden="1">"A34334"</definedName>
    <definedName name="FDD_51_12" hidden="1">"A35064"</definedName>
    <definedName name="FDD_51_14" hidden="1">"A35795"</definedName>
    <definedName name="FDD_51_3" hidden="1">"A31777"</definedName>
    <definedName name="FDD_51_5" hidden="1">"A32508"</definedName>
    <definedName name="FDD_51_7" hidden="1">"A33238"</definedName>
    <definedName name="FDD_51_9" hidden="1">"A33969"</definedName>
    <definedName name="FDD_52_1" hidden="1">"A31047"</definedName>
    <definedName name="FDD_52_11" hidden="1">"A34699"</definedName>
    <definedName name="FDD_52_13" hidden="1">"A35430"</definedName>
    <definedName name="FDD_52_2" hidden="1">"A31412"</definedName>
    <definedName name="FDD_52_4" hidden="1">"A32142"</definedName>
    <definedName name="FDD_52_6" hidden="1">"A32873"</definedName>
    <definedName name="FDD_52_8" hidden="1">"A33603"</definedName>
    <definedName name="FDD_53_0" hidden="1">"U30681"</definedName>
    <definedName name="FDD_53_10" hidden="1">"A34334"</definedName>
    <definedName name="FDD_53_12" hidden="1">"A35064"</definedName>
    <definedName name="FDD_53_14" hidden="1">"A35795"</definedName>
    <definedName name="FDD_53_3" hidden="1">"A31777"</definedName>
    <definedName name="FDD_53_5" hidden="1">"A32508"</definedName>
    <definedName name="FDD_53_7" hidden="1">"A33238"</definedName>
    <definedName name="FDD_53_9" hidden="1">"A33969"</definedName>
    <definedName name="FDD_54_1" hidden="1">"A31047"</definedName>
    <definedName name="FDD_54_11" hidden="1">"A34699"</definedName>
    <definedName name="FDD_54_13" hidden="1">"A35430"</definedName>
    <definedName name="FDD_54_2" hidden="1">"A31412"</definedName>
    <definedName name="FDD_54_4" hidden="1">"A32142"</definedName>
    <definedName name="FDD_54_6" hidden="1">"A32873"</definedName>
    <definedName name="FDD_54_8" hidden="1">"A33603"</definedName>
    <definedName name="FDD_55_0" hidden="1">"A30681"</definedName>
    <definedName name="FDD_55_10" hidden="1">"A34334"</definedName>
    <definedName name="FDD_55_12" hidden="1">"A35064"</definedName>
    <definedName name="FDD_55_14" hidden="1">"A35795"</definedName>
    <definedName name="FDD_55_3" hidden="1">"A31777"</definedName>
    <definedName name="FDD_55_5" hidden="1">"A32508"</definedName>
    <definedName name="FDD_55_7" hidden="1">"A33238"</definedName>
    <definedName name="FDD_55_9" hidden="1">"A33969"</definedName>
    <definedName name="FDD_56_1" hidden="1">"A31047"</definedName>
    <definedName name="FDD_56_11" hidden="1">"A34699"</definedName>
    <definedName name="FDD_56_13" hidden="1">"A35430"</definedName>
    <definedName name="FDD_56_2" hidden="1">"A31412"</definedName>
    <definedName name="FDD_56_4" hidden="1">"A32142"</definedName>
    <definedName name="FDD_56_6" hidden="1">"A32873"</definedName>
    <definedName name="FDD_56_8" hidden="1">"A33603"</definedName>
    <definedName name="FDD_57_0" hidden="1">"A30681"</definedName>
    <definedName name="FDD_57_10" hidden="1">"A34334"</definedName>
    <definedName name="FDD_57_12" hidden="1">"A35064"</definedName>
    <definedName name="FDD_57_14" hidden="1">"A35795"</definedName>
    <definedName name="FDD_57_3" hidden="1">"A31777"</definedName>
    <definedName name="FDD_57_5" hidden="1">"A32508"</definedName>
    <definedName name="FDD_57_7" hidden="1">"A33238"</definedName>
    <definedName name="FDD_57_9" hidden="1">"A33969"</definedName>
    <definedName name="FDD_58_1" hidden="1">"A31047"</definedName>
    <definedName name="FDD_58_11" hidden="1">"A34699"</definedName>
    <definedName name="FDD_58_13" hidden="1">"A35430"</definedName>
    <definedName name="FDD_58_2" hidden="1">"A31412"</definedName>
    <definedName name="FDD_58_4" hidden="1">"A32142"</definedName>
    <definedName name="FDD_58_6" hidden="1">"A32873"</definedName>
    <definedName name="FDD_58_8" hidden="1">"A33603"</definedName>
    <definedName name="FDD_59_0" hidden="1">"A30681"</definedName>
    <definedName name="FDD_59_10" hidden="1">"A34334"</definedName>
    <definedName name="FDD_59_12" hidden="1">"A35064"</definedName>
    <definedName name="FDD_59_14" hidden="1">"A35795"</definedName>
    <definedName name="FDD_59_3" hidden="1">"A31777"</definedName>
    <definedName name="FDD_59_5" hidden="1">"A32508"</definedName>
    <definedName name="FDD_59_7" hidden="1">"A33238"</definedName>
    <definedName name="FDD_59_9" hidden="1">"A33969"</definedName>
    <definedName name="FDD_60_0" hidden="1">"A30681"</definedName>
    <definedName name="FDD_60_10" hidden="1">"A34334"</definedName>
    <definedName name="FDD_60_12" hidden="1">"A35064"</definedName>
    <definedName name="FDD_60_14" hidden="1">"A35795"</definedName>
    <definedName name="FDD_60_3" hidden="1">"A31777"</definedName>
    <definedName name="FDD_60_5" hidden="1">"A32508"</definedName>
    <definedName name="FDD_60_7" hidden="1">"A33238"</definedName>
    <definedName name="FDD_60_9" hidden="1">"A33969"</definedName>
    <definedName name="FDD_61_1" hidden="1">"A31047"</definedName>
    <definedName name="FDD_61_11" hidden="1">"A34699"</definedName>
    <definedName name="FDD_61_13" hidden="1">"A35430"</definedName>
    <definedName name="FDD_61_2" hidden="1">"A31412"</definedName>
    <definedName name="FDD_61_4" hidden="1">"A32142"</definedName>
    <definedName name="FDD_61_6" hidden="1">"A32873"</definedName>
    <definedName name="FDD_61_8" hidden="1">"A33603"</definedName>
    <definedName name="FDD_62_0" hidden="1">"A30681"</definedName>
    <definedName name="FDD_62_10" hidden="1">"A34334"</definedName>
    <definedName name="FDD_62_12" hidden="1">"A35064"</definedName>
    <definedName name="FDD_62_14" hidden="1">"A35795"</definedName>
    <definedName name="FDD_62_3" hidden="1">"A31777"</definedName>
    <definedName name="FDD_62_5" hidden="1">"A32508"</definedName>
    <definedName name="FDD_62_7" hidden="1">"A33238"</definedName>
    <definedName name="FDD_62_9" hidden="1">"A33969"</definedName>
    <definedName name="FDD_63_1" hidden="1">"A31047"</definedName>
    <definedName name="FDD_63_11" hidden="1">"A34699"</definedName>
    <definedName name="FDD_63_13" hidden="1">"A35430"</definedName>
    <definedName name="FDD_63_2" hidden="1">"A31412"</definedName>
    <definedName name="FDD_63_4" hidden="1">"A32142"</definedName>
    <definedName name="FDD_63_6" hidden="1">"A32873"</definedName>
    <definedName name="FDD_63_8" hidden="1">"A33603"</definedName>
    <definedName name="FDD_64_0" hidden="1">"A30681"</definedName>
    <definedName name="FDD_64_10" hidden="1">"A34334"</definedName>
    <definedName name="FDD_64_12" hidden="1">"A35064"</definedName>
    <definedName name="FDD_64_14" hidden="1">"A35795"</definedName>
    <definedName name="FDD_64_3" hidden="1">"A31777"</definedName>
    <definedName name="FDD_64_5" hidden="1">"A32508"</definedName>
    <definedName name="FDD_64_7" hidden="1">"A33238"</definedName>
    <definedName name="FDD_64_9" hidden="1">"A33969"</definedName>
    <definedName name="FDD_65_1" hidden="1">"A31047"</definedName>
    <definedName name="FDD_65_11" hidden="1">"A34699"</definedName>
    <definedName name="FDD_65_13" hidden="1">"A35430"</definedName>
    <definedName name="FDD_65_2" hidden="1">"A31412"</definedName>
    <definedName name="FDD_65_4" hidden="1">"A32142"</definedName>
    <definedName name="FDD_65_6" hidden="1">"A32873"</definedName>
    <definedName name="FDD_65_8" hidden="1">"A33603"</definedName>
    <definedName name="FDD_66_0" hidden="1">"A30681"</definedName>
    <definedName name="FDD_66_10" hidden="1">"A34334"</definedName>
    <definedName name="FDD_66_12" hidden="1">"A35064"</definedName>
    <definedName name="FDD_66_14" hidden="1">"A35795"</definedName>
    <definedName name="FDD_66_3" hidden="1">"A31777"</definedName>
    <definedName name="FDD_66_5" hidden="1">"A32508"</definedName>
    <definedName name="FDD_66_7" hidden="1">"A33238"</definedName>
    <definedName name="FDD_66_9" hidden="1">"A33969"</definedName>
    <definedName name="FDD_67_1" hidden="1">"A31047"</definedName>
    <definedName name="FDD_67_11" hidden="1">"A34699"</definedName>
    <definedName name="FDD_67_13" hidden="1">"A35430"</definedName>
    <definedName name="FDD_67_2" hidden="1">"A31412"</definedName>
    <definedName name="FDD_67_4" hidden="1">"A32142"</definedName>
    <definedName name="FDD_67_6" hidden="1">"A32873"</definedName>
    <definedName name="FDD_67_8" hidden="1">"A33603"</definedName>
    <definedName name="FDD_68_0" hidden="1">"A30681"</definedName>
    <definedName name="FDD_68_10" hidden="1">"A34334"</definedName>
    <definedName name="FDD_68_12" hidden="1">"A35064"</definedName>
    <definedName name="FDD_68_14" hidden="1">"A35795"</definedName>
    <definedName name="FDD_68_3" hidden="1">"A31777"</definedName>
    <definedName name="FDD_68_5" hidden="1">"A32508"</definedName>
    <definedName name="FDD_68_7" hidden="1">"A33238"</definedName>
    <definedName name="FDD_68_9" hidden="1">"A33969"</definedName>
    <definedName name="FDD_69_1" hidden="1">"A31047"</definedName>
    <definedName name="FDD_69_11" hidden="1">"A34699"</definedName>
    <definedName name="FDD_69_13" hidden="1">"A35430"</definedName>
    <definedName name="FDD_69_2" hidden="1">"A31412"</definedName>
    <definedName name="FDD_69_4" hidden="1">"A32142"</definedName>
    <definedName name="FDD_69_6" hidden="1">"A32873"</definedName>
    <definedName name="FDD_69_8" hidden="1">"A33603"</definedName>
    <definedName name="FDD_7_0" hidden="1">"A25569"</definedName>
    <definedName name="FDD_70_1" hidden="1">"A31047"</definedName>
    <definedName name="FDD_70_11" hidden="1">"A34699"</definedName>
    <definedName name="FDD_70_13" hidden="1">"A35430"</definedName>
    <definedName name="FDD_70_2" hidden="1">"A31412"</definedName>
    <definedName name="FDD_70_4" hidden="1">"A32142"</definedName>
    <definedName name="FDD_70_6" hidden="1">"A32873"</definedName>
    <definedName name="FDD_70_8" hidden="1">"A33603"</definedName>
    <definedName name="FDD_71_0" hidden="1">"A30681"</definedName>
    <definedName name="FDD_71_10" hidden="1">"A34334"</definedName>
    <definedName name="FDD_71_12" hidden="1">"A35064"</definedName>
    <definedName name="FDD_71_14" hidden="1">"A35795"</definedName>
    <definedName name="FDD_71_3" hidden="1">"A31777"</definedName>
    <definedName name="FDD_71_5" hidden="1">"A32508"</definedName>
    <definedName name="FDD_71_7" hidden="1">"A33238"</definedName>
    <definedName name="FDD_71_9" hidden="1">"A33969"</definedName>
    <definedName name="FDD_72_1" hidden="1">"A31047"</definedName>
    <definedName name="FDD_72_11" hidden="1">"A34699"</definedName>
    <definedName name="FDD_72_13" hidden="1">"A35430"</definedName>
    <definedName name="FDD_72_2" hidden="1">"A31412"</definedName>
    <definedName name="FDD_72_4" hidden="1">"A32142"</definedName>
    <definedName name="FDD_72_6" hidden="1">"A32873"</definedName>
    <definedName name="FDD_72_8" hidden="1">"A33603"</definedName>
    <definedName name="FDD_73_0" hidden="1">"A30681"</definedName>
    <definedName name="FDD_73_10" hidden="1">"A34334"</definedName>
    <definedName name="FDD_73_12" hidden="1">"A35064"</definedName>
    <definedName name="FDD_73_14" hidden="1">"A35795"</definedName>
    <definedName name="FDD_73_3" hidden="1">"A31777"</definedName>
    <definedName name="FDD_73_5" hidden="1">"A32508"</definedName>
    <definedName name="FDD_73_7" hidden="1">"A33238"</definedName>
    <definedName name="FDD_73_9" hidden="1">"A33969"</definedName>
    <definedName name="FDD_74_1" hidden="1">"A31047"</definedName>
    <definedName name="FDD_74_11" hidden="1">"A34699"</definedName>
    <definedName name="FDD_74_13" hidden="1">"A35430"</definedName>
    <definedName name="FDD_74_2" hidden="1">"A31412"</definedName>
    <definedName name="FDD_74_4" hidden="1">"A32142"</definedName>
    <definedName name="FDD_74_6" hidden="1">"A32873"</definedName>
    <definedName name="FDD_74_8" hidden="1">"A33603"</definedName>
    <definedName name="FDD_75_0" hidden="1">"A30681"</definedName>
    <definedName name="FDD_75_10" hidden="1">"A34334"</definedName>
    <definedName name="FDD_75_12" hidden="1">"A35064"</definedName>
    <definedName name="FDD_75_14" hidden="1">"A35795"</definedName>
    <definedName name="FDD_75_3" hidden="1">"A31777"</definedName>
    <definedName name="FDD_75_5" hidden="1">"A32508"</definedName>
    <definedName name="FDD_75_7" hidden="1">"A33238"</definedName>
    <definedName name="FDD_75_9" hidden="1">"A33969"</definedName>
    <definedName name="FDD_76_1" hidden="1">"A31047"</definedName>
    <definedName name="FDD_76_11" hidden="1">"A34699"</definedName>
    <definedName name="FDD_76_13" hidden="1">"A35430"</definedName>
    <definedName name="FDD_76_2" hidden="1">"A31412"</definedName>
    <definedName name="FDD_76_4" hidden="1">"A32142"</definedName>
    <definedName name="FDD_76_6" hidden="1">"A32873"</definedName>
    <definedName name="FDD_76_8" hidden="1">"A33603"</definedName>
    <definedName name="FDD_77_0" hidden="1">"A30681"</definedName>
    <definedName name="FDD_77_10" hidden="1">"A34334"</definedName>
    <definedName name="FDD_77_12" hidden="1">"A35064"</definedName>
    <definedName name="FDD_77_14" hidden="1">"A35795"</definedName>
    <definedName name="FDD_77_3" hidden="1">"A31777"</definedName>
    <definedName name="FDD_77_5" hidden="1">"A32508"</definedName>
    <definedName name="FDD_77_7" hidden="1">"A33238"</definedName>
    <definedName name="FDD_77_9" hidden="1">"A33969"</definedName>
    <definedName name="FDD_78_1" hidden="1">"A31047"</definedName>
    <definedName name="FDD_78_11" hidden="1">"A34699"</definedName>
    <definedName name="FDD_78_13" hidden="1">"A35430"</definedName>
    <definedName name="FDD_78_2" hidden="1">"A31412"</definedName>
    <definedName name="FDD_78_4" hidden="1">"A32142"</definedName>
    <definedName name="FDD_78_6" hidden="1">"A32873"</definedName>
    <definedName name="FDD_78_8" hidden="1">"A33603"</definedName>
    <definedName name="FDD_79_0" hidden="1">"A30681"</definedName>
    <definedName name="FDD_79_10" hidden="1">"A34334"</definedName>
    <definedName name="FDD_79_12" hidden="1">"A35064"</definedName>
    <definedName name="FDD_79_14" hidden="1">"A35795"</definedName>
    <definedName name="FDD_79_3" hidden="1">"A31777"</definedName>
    <definedName name="FDD_79_5" hidden="1">"A32508"</definedName>
    <definedName name="FDD_79_7" hidden="1">"A33238"</definedName>
    <definedName name="FDD_79_9" hidden="1">"A33969"</definedName>
    <definedName name="FDD_80_0" hidden="1">"A30681"</definedName>
    <definedName name="FDD_80_10" hidden="1">"A34334"</definedName>
    <definedName name="FDD_80_12" hidden="1">"A35064"</definedName>
    <definedName name="FDD_80_14" hidden="1">"A35795"</definedName>
    <definedName name="FDD_80_3" hidden="1">"A31777"</definedName>
    <definedName name="FDD_80_5" hidden="1">"A32508"</definedName>
    <definedName name="FDD_80_7" hidden="1">"A33238"</definedName>
    <definedName name="FDD_80_9" hidden="1">"A33969"</definedName>
    <definedName name="FDD_81_1" hidden="1">"A31047"</definedName>
    <definedName name="FDD_81_11" hidden="1">"A34699"</definedName>
    <definedName name="FDD_81_13" hidden="1">"A35430"</definedName>
    <definedName name="FDD_81_2" hidden="1">"A31412"</definedName>
    <definedName name="FDD_81_4" hidden="1">"A32142"</definedName>
    <definedName name="FDD_81_6" hidden="1">"A32873"</definedName>
    <definedName name="FDD_81_8" hidden="1">"A33603"</definedName>
    <definedName name="FDD_82_0" hidden="1">"A30681"</definedName>
    <definedName name="FDD_82_10" hidden="1">"A34334"</definedName>
    <definedName name="FDD_82_12" hidden="1">"A35064"</definedName>
    <definedName name="FDD_82_14" hidden="1">"A35795"</definedName>
    <definedName name="FDD_82_3" hidden="1">"A31777"</definedName>
    <definedName name="FDD_82_5" hidden="1">"A32508"</definedName>
    <definedName name="FDD_82_7" hidden="1">"A33238"</definedName>
    <definedName name="FDD_82_9" hidden="1">"A33969"</definedName>
    <definedName name="FDD_83_1" hidden="1">"A31047"</definedName>
    <definedName name="FDD_83_11" hidden="1">"A34699"</definedName>
    <definedName name="FDD_83_13" hidden="1">"A35430"</definedName>
    <definedName name="FDD_83_2" hidden="1">"A31412"</definedName>
    <definedName name="FDD_83_4" hidden="1">"A32142"</definedName>
    <definedName name="FDD_83_6" hidden="1">"A32873"</definedName>
    <definedName name="FDD_84_0" hidden="1">"A30681"</definedName>
    <definedName name="FDD_84_12" hidden="1">"A35064"</definedName>
    <definedName name="FDD_84_3" hidden="1">"A31777"</definedName>
    <definedName name="FDD_84_7" hidden="1">"A33238"</definedName>
    <definedName name="FDD_85_1" hidden="1">"A31047"</definedName>
    <definedName name="FDD_85_13" hidden="1">"A35430"</definedName>
    <definedName name="FDD_85_4" hidden="1">"A32142"</definedName>
    <definedName name="FDD_85_8" hidden="1">"A33603"</definedName>
    <definedName name="FDD_86_10" hidden="1">"A34334"</definedName>
    <definedName name="FDD_86_14" hidden="1">"A35795"</definedName>
    <definedName name="FDD_86_5" hidden="1">"A32508"</definedName>
    <definedName name="FDD_86_9" hidden="1">"A33969"</definedName>
    <definedName name="FDD_87_11" hidden="1">"A34699"</definedName>
    <definedName name="FDD_87_2" hidden="1">"A31412"</definedName>
    <definedName name="FDD_87_6" hidden="1">"A32873"</definedName>
    <definedName name="FDD_88_0" hidden="1">"A30681"</definedName>
    <definedName name="FDD_88_12" hidden="1">"A35064"</definedName>
    <definedName name="FDD_88_3" hidden="1">"A31777"</definedName>
    <definedName name="FDD_88_7" hidden="1">"A33238"</definedName>
    <definedName name="FDD_89_1" hidden="1">"A31047"</definedName>
    <definedName name="FDD_89_13" hidden="1">"A35430"</definedName>
    <definedName name="FDD_89_4" hidden="1">"A32142"</definedName>
    <definedName name="FDD_89_8" hidden="1">"A33603"</definedName>
    <definedName name="FDD_90_1" hidden="1">"A31047"</definedName>
    <definedName name="FDD_90_13" hidden="1">"A35430"</definedName>
    <definedName name="FDD_90_4" hidden="1">"A32142"</definedName>
    <definedName name="FDD_90_8" hidden="1">"A33603"</definedName>
    <definedName name="FDD_91_10" hidden="1">"A34334"</definedName>
    <definedName name="FDD_91_14" hidden="1">"A35795"</definedName>
    <definedName name="FDD_91_5" hidden="1">"A32508"</definedName>
    <definedName name="FDD_91_9" hidden="1">"A33969"</definedName>
    <definedName name="FDD_92_11" hidden="1">"A34699"</definedName>
    <definedName name="FDD_92_2" hidden="1">"A31412"</definedName>
    <definedName name="FDD_92_6" hidden="1">"A32873"</definedName>
    <definedName name="FDD_93_0" hidden="1">"A30681"</definedName>
    <definedName name="FDD_93_12" hidden="1">"A35064"</definedName>
    <definedName name="FDD_93_3" hidden="1">"A31777"</definedName>
    <definedName name="FDD_93_7" hidden="1">"A33238"</definedName>
    <definedName name="FDD_94_1" hidden="1">"A31047"</definedName>
    <definedName name="FDD_94_13" hidden="1">"A35430"</definedName>
    <definedName name="FDD_94_4" hidden="1">"A32142"</definedName>
    <definedName name="FDD_94_8" hidden="1">"A33603"</definedName>
    <definedName name="FDD_95_10" hidden="1">"A34334"</definedName>
    <definedName name="FDD_95_14" hidden="1">"A35795"</definedName>
    <definedName name="FDD_95_5" hidden="1">"A32508"</definedName>
    <definedName name="FDD_95_9" hidden="1">"A33969"</definedName>
    <definedName name="FDD_96_11" hidden="1">"A34699"</definedName>
    <definedName name="FDD_96_2" hidden="1">"A31412"</definedName>
    <definedName name="FDD_96_6" hidden="1">"A32873"</definedName>
    <definedName name="FDD_97_0" hidden="1">"U30681"</definedName>
    <definedName name="FDD_97_12" hidden="1">"A35064"</definedName>
    <definedName name="FDD_97_3" hidden="1">"A31777"</definedName>
    <definedName name="FDD_97_7" hidden="1">"A33238"</definedName>
    <definedName name="FDD_98_1" hidden="1">"A31047"</definedName>
    <definedName name="FDD_98_13" hidden="1">"A35430"</definedName>
    <definedName name="FDD_98_4" hidden="1">"A32142"</definedName>
    <definedName name="FDD_98_8" hidden="1">"A33603"</definedName>
    <definedName name="FDD_99_10" hidden="1">"A34334"</definedName>
    <definedName name="FDD_99_14" hidden="1">"A35795"</definedName>
    <definedName name="FDD_99_5" hidden="1">"A32508"</definedName>
    <definedName name="FDD_99_9" hidden="1">"A33969"</definedName>
    <definedName name="fddf" hidden="1">{"celkový rozpočet - detail",#N/A,FALSE,"Aktualizace č. 1"}</definedName>
    <definedName name="fddfdfdf" hidden="1">{#N/A,#N/A,TRUE,"Prog. Overview Strategic Input";#N/A,#N/A,TRUE,"Program Overview Financials";#N/A,#N/A,TRUE,"Technology Summary Input";#N/A,#N/A,TRUE,"Mkt &amp; Sales Summary Input";#N/A,#N/A,TRUE,"Delivery Summary Input";#N/A,#N/A,TRUE,"Revenue Assump Input";#N/A,#N/A,TRUE,"Financial Summary"}</definedName>
    <definedName name="fdf" hidden="1">{"incomemth",#N/A,TRUE,"forecast00";"incomepercentmth",#N/A,TRUE,"forecast00";"balancemth",#N/A,TRUE,"forecast00";"cashmth",#N/A,TRUE,"forecast00";"covenantmth",#N/A,TRUE,"forecast00"}</definedName>
    <definedName name="F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gd" hidden="1">{#N/A,#N/A,FALSE,"CSD";#N/A,#N/A,FALSE,"KeyStatistics";#N/A,#N/A,FALSE,"Consolidated";#N/A,#N/A,FALSE,"SUM";#N/A,#N/A,FALSE,"MTPS";#N/A,#N/A,FALSE,"MC";#N/A,#N/A,FALSE,"MST";#N/A,#N/A,FALSE,"MSP";#N/A,#N/A,FALSE,"MSC";#N/A,#N/A,FALSE,"FAS91";#N/A,#N/A,FALSE,"Servicing";#N/A,#N/A,FALSE,"InsTotal";#N/A,#N/A,FALSE,"HR Overhead";#N/A,#N/A,FALSE,"Accounting";#N/A,#N/A,FALSE,"Legal";#N/A,#N/A,FALSE,"Facilities";#N/A,#N/A,FALSE,"Marketing";#N/A,#N/A,FALSE,"Executive";#N/A,#N/A,FALSE,"FinanceExec";#N/A,#N/A,FALSE,"BD";#N/A,#N/A,FALSE,"HR Exec";#N/A,#N/A,FALSE,"Training";#N/A,#N/A,FALSE,"BD"}</definedName>
    <definedName name="fdfghdf" hidden="1">{"inputs raw data",#N/A,TRUE,"INPUT"}</definedName>
    <definedName name="FDFS" hidden="1">#REF!</definedName>
    <definedName name="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s" hidden="1">{"GLI-Income Statement",#N/A,FALSE,"gli";"GLI - Balance Sheet Wksht",#N/A,FALSE,"gli";"GLI-Cash Flow",#N/A,FALSE,"gli";"GLI Qtrly Stats",#N/A,FALSE,"gli"}</definedName>
    <definedName name="fdg" hidden="1">{"Assumptions",#N/A,TRUE,"Assumptions";"Income",#N/A,TRUE,"Income";"Balance",#N/A,TRUE,"Balance"}</definedName>
    <definedName name="fdga" hidden="1">#REF!</definedName>
    <definedName name="fdgagadfgafdg" hidden="1">#REF!</definedName>
    <definedName name="fdgagafdg" hidden="1">#REF!</definedName>
    <definedName name="fdgagdafgag" hidden="1">#REF!</definedName>
    <definedName name="fdgdfg" hidden="1">{"sumpg",#N/A,TRUE,"summarypg";"netsum",#N/A,TRUE,"netsum";"net1",#N/A,TRUE,"net1";"net2",#N/A,TRUE,"net2";"net3",#N/A,TRUE,"net3";"netserv",#N/A,TRUE,"NETSERV";"UNITTIERS",#N/A,TRUE,"B";"HFSUNITS",#N/A,TRUE,"B";"DOLLARTIERS",#N/A,TRUE,"B";"HFSDOLLARS",#N/A,TRUE,"B";"LEADS",#N/A,TRUE,"B";"SHEETC",#N/A,TRUE,"C";"SHEET C1",#N/A,TRUE,"C1";"FY97VIEW",#N/A,TRUE,"FY97";"fy96 97",#N/A,TRUE,"FY97";"QTR",#N/A,TRUE,"FY97";"sheet e",#N/A,TRUE,"E";"sheet d",#N/A,TRUE,"D";"FY97A",#N/A,TRUE,"FY97A"}</definedName>
    <definedName name="fdgfd" hidden="1">#REF!</definedName>
    <definedName name="fdggagagfd" hidden="1">#REF!</definedName>
    <definedName name="fdggfag" hidden="1">#REF!</definedName>
    <definedName name="fdgg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ghet" hidden="1">{#N/A,#N/A,FALSE,"PERSONAL";#N/A,#N/A,FALSE,"explotación";#N/A,#N/A,FALSE,"generales"}</definedName>
    <definedName name="fdgs" hidden="1">#REF!</definedName>
    <definedName name="fdgsdfg" hidden="1">#REF!</definedName>
    <definedName name="fdgsggs" hidden="1">#REF!</definedName>
    <definedName name="fdgsgsfd" hidden="1">#REF!</definedName>
    <definedName name="fdgsgsfdg" hidden="1">#REF!</definedName>
    <definedName name="fdhfdh" hidden="1">{"First Page",#N/A,FALSE,"Surfactants LBO";"Second Page",#N/A,FALSE,"Surfactants LBO"}</definedName>
    <definedName name="fdhfghfdh" hidden="1">{"First Page",#N/A,FALSE,"Surfactants LBO";"Second Page",#N/A,FALSE,"Surfactants LBO"}</definedName>
    <definedName name="fdhhth" hidden="1">#REF!</definedName>
    <definedName name="fdjkei" hidden="1">{"bs",#N/A,FALSE,"SCF"}</definedName>
    <definedName name="FDP_0_1_aSrv" hidden="1">#REF!</definedName>
    <definedName name="FDP_0_1_aUrv" hidden="1">#REF!</definedName>
    <definedName name="FDP_1_1_aUrv" hidden="1">#REF!</definedName>
    <definedName name="FDP_10_1_aDrv" hidden="1">#REF!</definedName>
    <definedName name="FDP_10_1_aUrv" hidden="1">#REF!</definedName>
    <definedName name="FDP_100_1_aUrv" hidden="1">#REF!</definedName>
    <definedName name="FDP_101_1_aUrv" hidden="1">#REF!</definedName>
    <definedName name="FDP_102_1_aS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S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_1_aUrv" hidden="1">#REF!</definedName>
    <definedName name="FDP_120_1_aUrv" hidden="1">#REF!</definedName>
    <definedName name="FDP_121_1_aUrv" hidden="1">#REF!</definedName>
    <definedName name="FDP_122_1_aUrv" hidden="1">#REF!</definedName>
    <definedName name="FDP_123_1_aUrv" hidden="1">#REF!</definedName>
    <definedName name="FDP_124_1_aS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Drv" hidden="1">#REF!</definedName>
    <definedName name="FDP_13_1_aUrv" hidden="1">#REF!</definedName>
    <definedName name="FDP_130_1_aUrv" hidden="1">#REF!</definedName>
    <definedName name="FDP_131_1_aUrv" hidden="1">#REF!</definedName>
    <definedName name="FDP_132_1_aSrv" hidden="1">#REF!</definedName>
    <definedName name="FDP_132_1_aUrv" hidden="1">#REF!</definedName>
    <definedName name="FDP_133_1_aUrv" hidden="1">#REF!</definedName>
    <definedName name="FDP_134_1_aUrv" hidden="1">#REF!</definedName>
    <definedName name="FDP_135_1_aUrv" hidden="1">#REF!</definedName>
    <definedName name="FDP_136_1_aSrv" hidden="1">#REF!</definedName>
    <definedName name="FDP_136_1_aUrv" hidden="1">#REF!</definedName>
    <definedName name="FDP_137_1_aUrv" hidden="1">#REF!</definedName>
    <definedName name="FDP_138_1_aSrv" hidden="1">#REF!</definedName>
    <definedName name="FDP_138_1_aUrv" hidden="1">#REF!</definedName>
    <definedName name="FDP_139_1_aUrv" hidden="1">#REF!</definedName>
    <definedName name="FDP_14_1_aDrv" hidden="1">#REF!</definedName>
    <definedName name="FDP_14_1_aUrv" hidden="1">#REF!</definedName>
    <definedName name="FDP_140_1_aUrv" hidden="1">#REF!</definedName>
    <definedName name="FDP_141_1_aS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0_1_aUrv" hidden="1">#REF!</definedName>
    <definedName name="FDP_151_1_aUrv" hidden="1">#REF!</definedName>
    <definedName name="FDP_152_1_aUrv" hidden="1">#REF!</definedName>
    <definedName name="FDP_153_1_aUrv" hidden="1">#REF!</definedName>
    <definedName name="FDP_154_1_aUrv" hidden="1">#REF!</definedName>
    <definedName name="FDP_155_1_aSrv" hidden="1">#REF!</definedName>
    <definedName name="FDP_155_1_aUrv" hidden="1">#REF!</definedName>
    <definedName name="FDP_156_1_aDrv" hidden="1">#REF!</definedName>
    <definedName name="FDP_156_1_aUrv" hidden="1">#REF!</definedName>
    <definedName name="FDP_157_1_aSrv" hidden="1">#REF!</definedName>
    <definedName name="FDP_157_1_aUrv" hidden="1">#REF!</definedName>
    <definedName name="FDP_158_1_aUrv" hidden="1">#REF!</definedName>
    <definedName name="FDP_159_1_aSrv" hidden="1">#REF!</definedName>
    <definedName name="FDP_16_1_aDrv" hidden="1">#REF!</definedName>
    <definedName name="FDP_160_1_aUrv" hidden="1">#REF!</definedName>
    <definedName name="FDP_161_1_aSrv" hidden="1">#REF!</definedName>
    <definedName name="FDP_161_1_aUrv" hidden="1">#REF!</definedName>
    <definedName name="FDP_162_1_aUrv" hidden="1">#REF!</definedName>
    <definedName name="FDP_163_1_aSrv" hidden="1">#REF!</definedName>
    <definedName name="FDP_163_1_aUrv" hidden="1">#REF!</definedName>
    <definedName name="FDP_164_1_aUrv" hidden="1">#REF!</definedName>
    <definedName name="FDP_165_1_aSrv" hidden="1">#REF!</definedName>
    <definedName name="FDP_166_1_aDrv" hidden="1">#REF!</definedName>
    <definedName name="FDP_167_1_aDrv" hidden="1">#REF!</definedName>
    <definedName name="FDP_168_1_aDrv" hidden="1">#REF!</definedName>
    <definedName name="FDP_168_1_aSrv" hidden="1">#REF!</definedName>
    <definedName name="FDP_169_1_aDrv" hidden="1">#REF!</definedName>
    <definedName name="FDP_17_1_aUrv" hidden="1">#REF!</definedName>
    <definedName name="FDP_170_1_aDrv" hidden="1">#REF!</definedName>
    <definedName name="FDP_170_1_aUrv" hidden="1">#REF!</definedName>
    <definedName name="FDP_171_1_aDrv" hidden="1">#REF!</definedName>
    <definedName name="FDP_172_1_aDrv" hidden="1">#REF!</definedName>
    <definedName name="FDP_173_1_aDrv" hidden="1">#REF!</definedName>
    <definedName name="FDP_174_1_aDrv" hidden="1">#REF!</definedName>
    <definedName name="FDP_174_1_aSrv" hidden="1">#REF!</definedName>
    <definedName name="FDP_175_1_aDrv" hidden="1">#REF!</definedName>
    <definedName name="FDP_176_1_aDrv" hidden="1">#REF!</definedName>
    <definedName name="FDP_177_1_aDrv" hidden="1">#REF!</definedName>
    <definedName name="FDP_178_1_aDrv" hidden="1">#REF!</definedName>
    <definedName name="FDP_178_1_aUrv" hidden="1">#REF!</definedName>
    <definedName name="FDP_179_1_aUrv" hidden="1">#REF!</definedName>
    <definedName name="FDP_18_1_aUrv" hidden="1">#REF!</definedName>
    <definedName name="FDP_180_1_aUrv" hidden="1">#REF!</definedName>
    <definedName name="FDP_181_1_aUrv" hidden="1">#REF!</definedName>
    <definedName name="FDP_182_1_aDrv" hidden="1">#REF!</definedName>
    <definedName name="FDP_183_1_aDrv" hidden="1">#REF!</definedName>
    <definedName name="FDP_183_1_aUrv" hidden="1">#REF!</definedName>
    <definedName name="FDP_184_1_aUdv" hidden="1">#REF!</definedName>
    <definedName name="FDP_185_1_aSrv" hidden="1">#REF!</definedName>
    <definedName name="FDP_185_1_aUdv" hidden="1">#REF!</definedName>
    <definedName name="FDP_186_1_aUdv" hidden="1">#REF!</definedName>
    <definedName name="FDP_187_1_aUdv" hidden="1">#REF!</definedName>
    <definedName name="FDP_187_1_aUrv" hidden="1">#REF!</definedName>
    <definedName name="FDP_188_1_aUdv" hidden="1">#REF!</definedName>
    <definedName name="FDP_189_1_aUdv" hidden="1">#REF!</definedName>
    <definedName name="FDP_19_1_aDrv" hidden="1">#REF!</definedName>
    <definedName name="FDP_190_1_aUdv" hidden="1">#REF!</definedName>
    <definedName name="FDP_190_1_aUrv" hidden="1">#REF!</definedName>
    <definedName name="FDP_191_1_aUdv" hidden="1">#REF!</definedName>
    <definedName name="FDP_192_1_aUdv" hidden="1">#REF!</definedName>
    <definedName name="FDP_193_1_aUdv" hidden="1">#REF!</definedName>
    <definedName name="FDP_194_1_aUdv" hidden="1">#REF!</definedName>
    <definedName name="FDP_194_1_aUrv" hidden="1">#REF!</definedName>
    <definedName name="FDP_195_1_aUdv" hidden="1">#REF!</definedName>
    <definedName name="FDP_196_1_aUdv" hidden="1">#REF!</definedName>
    <definedName name="FDP_197_1_aUdv" hidden="1">#REF!</definedName>
    <definedName name="FDP_198_1_aUdv" hidden="1">#REF!</definedName>
    <definedName name="FDP_198_1_aUrv" hidden="1">#REF!</definedName>
    <definedName name="FDP_199_1_aUdv" hidden="1">#REF!</definedName>
    <definedName name="FDP_2_1_aUrv" hidden="1">#REF!</definedName>
    <definedName name="FDP_20_1_aDrv" hidden="1">#REF!</definedName>
    <definedName name="FDP_20_1_aUrv" hidden="1">#REF!</definedName>
    <definedName name="FDP_200_1_aDdv" hidden="1">#REF!</definedName>
    <definedName name="FDP_201_1_aDdv" hidden="1">#REF!</definedName>
    <definedName name="FDP_202_1_aDdv" hidden="1">#REF!</definedName>
    <definedName name="FDP_203_1_aDdv" hidden="1">#REF!</definedName>
    <definedName name="FDP_203_1_aUrv" hidden="1">#REF!</definedName>
    <definedName name="FDP_204_1_aUrv" hidden="1">#REF!</definedName>
    <definedName name="FDP_205_1_aUrv" hidden="1">#REF!</definedName>
    <definedName name="FDP_206_1_aDrv" hidden="1">#REF!</definedName>
    <definedName name="FDP_207_1_aUrv" hidden="1">#REF!</definedName>
    <definedName name="FDP_21_1_aDrv" hidden="1">#REF!</definedName>
    <definedName name="FDP_212_1_aUrv" hidden="1">#REF!</definedName>
    <definedName name="FDP_216_1_aSrv" hidden="1">#REF!</definedName>
    <definedName name="FDP_22_1_aDrv" hidden="1">#REF!</definedName>
    <definedName name="FDP_221_1_aUrv" hidden="1">#REF!</definedName>
    <definedName name="FDP_225_1_aSrv" hidden="1">#REF!</definedName>
    <definedName name="FDP_229_1_aSrv" hidden="1">#REF!</definedName>
    <definedName name="FDP_23_1_aDrv" hidden="1">#REF!</definedName>
    <definedName name="FDP_230_1_aSrv" hidden="1">#REF!</definedName>
    <definedName name="FDP_234_1_aSrv" hidden="1">#REF!</definedName>
    <definedName name="FDP_238_1_aSrv" hidden="1">#REF!</definedName>
    <definedName name="FDP_24_1_aDrv" hidden="1">#REF!</definedName>
    <definedName name="FDP_24_1_aSrv" hidden="1">#REF!</definedName>
    <definedName name="FDP_243_1_aSrv" hidden="1">#REF!</definedName>
    <definedName name="FDP_247_1_aSrv" hidden="1">#REF!</definedName>
    <definedName name="FDP_25_1_aDrv" hidden="1">#REF!</definedName>
    <definedName name="FDP_25_1_aUrv" hidden="1">#REF!</definedName>
    <definedName name="FDP_253_1_aSrv" hidden="1">#REF!</definedName>
    <definedName name="FDP_257_1_aSrv" hidden="1">#REF!</definedName>
    <definedName name="FDP_26_1_aDrv" hidden="1">#REF!</definedName>
    <definedName name="FDP_26_1_aUrv" hidden="1">#REF!</definedName>
    <definedName name="FDP_263_1_aSrv" hidden="1">#REF!</definedName>
    <definedName name="FDP_267_1_aSrv" hidden="1">#REF!</definedName>
    <definedName name="FDP_27_1_aDrv" hidden="1">#REF!</definedName>
    <definedName name="FDP_272_1_aSrv" hidden="1">#REF!</definedName>
    <definedName name="FDP_276_1_aSrv" hidden="1">#REF!</definedName>
    <definedName name="FDP_28_1_aDrv" hidden="1">#REF!</definedName>
    <definedName name="FDP_28_1_aUrv" hidden="1">#REF!</definedName>
    <definedName name="FDP_280_1_aSrv" hidden="1">#REF!</definedName>
    <definedName name="FDP_281_1_aSrv" hidden="1">#REF!</definedName>
    <definedName name="FDP_282_1_aSrv" hidden="1">#REF!</definedName>
    <definedName name="FDP_283_1_aSrv" hidden="1">#REF!</definedName>
    <definedName name="FDP_286_1_aSrv" hidden="1">#REF!</definedName>
    <definedName name="FDP_29_1_aDrv" hidden="1">#REF!</definedName>
    <definedName name="FDP_29_1_aUrv" hidden="1">#REF!</definedName>
    <definedName name="FDP_292_1_aSrv" hidden="1">#REF!</definedName>
    <definedName name="FDP_296_1_aSrv" hidden="1">#REF!</definedName>
    <definedName name="FDP_3_1_aUrv" hidden="1">#REF!</definedName>
    <definedName name="FDP_30_1_aDrv" hidden="1">#REF!</definedName>
    <definedName name="FDP_30_1_aUrv" hidden="1">#REF!</definedName>
    <definedName name="FDP_303_1_aSrv" hidden="1">#REF!</definedName>
    <definedName name="FDP_307_1_aSrv" hidden="1">#REF!</definedName>
    <definedName name="FDP_31_1_aDrv" hidden="1">#REF!</definedName>
    <definedName name="FDP_31_1_aUrv" hidden="1">#REF!</definedName>
    <definedName name="FDP_312_1_aSrv" hidden="1">#REF!</definedName>
    <definedName name="FDP_316_1_aSrv" hidden="1">#REF!</definedName>
    <definedName name="FDP_32_1_aDrv" hidden="1">#REF!</definedName>
    <definedName name="FDP_32_1_aUrv" hidden="1">#REF!</definedName>
    <definedName name="FDP_33_1_aD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Srv" hidden="1">#REF!</definedName>
    <definedName name="FDP_39_1_aUrv" hidden="1">#REF!</definedName>
    <definedName name="FDP_4_1_aSrv" hidden="1">#REF!</definedName>
    <definedName name="FDP_4_1_aUrv" hidden="1">#REF!</definedName>
    <definedName name="FDP_40_1_aUrv" hidden="1">#REF!</definedName>
    <definedName name="FDP_402_1_aUrv" hidden="1">#REF!</definedName>
    <definedName name="FDP_403_1_aUrv" hidden="1">#REF!</definedName>
    <definedName name="FDP_406_1_aUrv" hidden="1">#REF!</definedName>
    <definedName name="FDP_408_1_aUrv" hidden="1">#REF!</definedName>
    <definedName name="FDP_41_1_aUrv" hidden="1">#REF!</definedName>
    <definedName name="FDP_411_1_aUrv" hidden="1">#REF!</definedName>
    <definedName name="FDP_412_1_aUrv" hidden="1">#REF!</definedName>
    <definedName name="FDP_415_1_aUrv" hidden="1">#REF!</definedName>
    <definedName name="FDP_416_1_aUrv" hidden="1">#REF!</definedName>
    <definedName name="FDP_419_1_aUrv" hidden="1">#REF!</definedName>
    <definedName name="FDP_42_1_aUrv" hidden="1">#REF!</definedName>
    <definedName name="FDP_420_1_aUrv" hidden="1">#REF!</definedName>
    <definedName name="FDP_423_1_aUrv" hidden="1">#REF!</definedName>
    <definedName name="FDP_424_1_aUrv" hidden="1">#REF!</definedName>
    <definedName name="FDP_427_1_aUrv" hidden="1">#REF!</definedName>
    <definedName name="FDP_428_1_aUrv" hidden="1">#REF!</definedName>
    <definedName name="FDP_43_1_aUrv" hidden="1">#REF!</definedName>
    <definedName name="FDP_431_1_aUrv" hidden="1">#REF!</definedName>
    <definedName name="FDP_432_1_aUrv" hidden="1">#REF!</definedName>
    <definedName name="FDP_44_1_aUrv" hidden="1">#REF!</definedName>
    <definedName name="FDP_442_1_aUrv" hidden="1">#REF!</definedName>
    <definedName name="FDP_443_1_aUrv" hidden="1">#REF!</definedName>
    <definedName name="FDP_447_1_aUrv" hidden="1">#REF!</definedName>
    <definedName name="FDP_449_1_aUrv" hidden="1">#REF!</definedName>
    <definedName name="FDP_45_1_aSrv" hidden="1">#REF!</definedName>
    <definedName name="FDP_45_1_aUrv" hidden="1">#REF!</definedName>
    <definedName name="FDP_451_1_aUrv" hidden="1">#REF!</definedName>
    <definedName name="FDP_452_1_aSrv" hidden="1">#REF!</definedName>
    <definedName name="FDP_455_1_aSrv" hidden="1">#REF!</definedName>
    <definedName name="FDP_459_1_aSrv" hidden="1">#REF!</definedName>
    <definedName name="FDP_46_1_aSrv" hidden="1">#REF!</definedName>
    <definedName name="FDP_46_1_aUrv" hidden="1">#REF!</definedName>
    <definedName name="FDP_460_1_aSrv" hidden="1">#REF!</definedName>
    <definedName name="FDP_464_1_aSrv" hidden="1">#REF!</definedName>
    <definedName name="FDP_468_1_aSrv" hidden="1">#REF!</definedName>
    <definedName name="FDP_47_1_aUrv" hidden="1">#REF!</definedName>
    <definedName name="FDP_470_1_aSrv" hidden="1">#REF!</definedName>
    <definedName name="FDP_474_1_aSrv" hidden="1">#REF!</definedName>
    <definedName name="FDP_478_1_aSrv" hidden="1">#REF!</definedName>
    <definedName name="FDP_48_1_aUrv" hidden="1">#REF!</definedName>
    <definedName name="FDP_480_1_aSrv" hidden="1">#REF!</definedName>
    <definedName name="FDP_484_1_aSrv" hidden="1">#REF!</definedName>
    <definedName name="FDP_488_1_aSrv" hidden="1">#REF!</definedName>
    <definedName name="FDP_49_1_aUrv" hidden="1">#REF!</definedName>
    <definedName name="FDP_490_1_aSrv" hidden="1">#REF!</definedName>
    <definedName name="FDP_494_1_aSrv" hidden="1">#REF!</definedName>
    <definedName name="FDP_498_1_aSrv" hidden="1">#REF!</definedName>
    <definedName name="FDP_5_1_aDrv" hidden="1">#REF!</definedName>
    <definedName name="FDP_5_1_aUrv" hidden="1">#REF!</definedName>
    <definedName name="FDP_50_1_aUrv" hidden="1">#REF!</definedName>
    <definedName name="FDP_500_1_aSrv" hidden="1">#REF!</definedName>
    <definedName name="FDP_504_1_aSrv" hidden="1">#REF!</definedName>
    <definedName name="FDP_508_1_aSrv" hidden="1">#REF!</definedName>
    <definedName name="FDP_51_1_aUrv" hidden="1">#REF!</definedName>
    <definedName name="FDP_513_1_aSrv" hidden="1">#REF!</definedName>
    <definedName name="FDP_517_1_aSrv" hidden="1">#REF!</definedName>
    <definedName name="FDP_52_1_aSrv" hidden="1">#REF!</definedName>
    <definedName name="FDP_52_1_aUrv" hidden="1">#REF!</definedName>
    <definedName name="FDP_522_1_aSrv" hidden="1">#REF!</definedName>
    <definedName name="FDP_526_1_aSrv" hidden="1">#REF!</definedName>
    <definedName name="FDP_53_1_aUrv" hidden="1">#REF!</definedName>
    <definedName name="FDP_532_1_aSrv" hidden="1">#REF!</definedName>
    <definedName name="FDP_536_1_aSrv" hidden="1">#REF!</definedName>
    <definedName name="FDP_54_1_aDdv" hidden="1">#REF!</definedName>
    <definedName name="FDP_54_1_aUrv" hidden="1">#REF!</definedName>
    <definedName name="FDP_542_1_aSrv" hidden="1">#REF!</definedName>
    <definedName name="FDP_546_1_aSrv" hidden="1">#REF!</definedName>
    <definedName name="FDP_55_1_aUrv" hidden="1">#REF!</definedName>
    <definedName name="FDP_552_1_aUrv" hidden="1">#REF!</definedName>
    <definedName name="FDP_56_1_aUrv" hidden="1">#REF!</definedName>
    <definedName name="FDP_57_1_aUrv" hidden="1">#REF!</definedName>
    <definedName name="FDP_58_1_aUrv" hidden="1">#REF!</definedName>
    <definedName name="FDP_59_1_aUrv" hidden="1">#REF!</definedName>
    <definedName name="FDP_6_1_aSrv" hidden="1">#REF!</definedName>
    <definedName name="FDP_6_1_aUrv" hidden="1">#REF!</definedName>
    <definedName name="FDP_60_1_aUrv" hidden="1">#REF!</definedName>
    <definedName name="FDP_61_1_aUrv" hidden="1">#REF!</definedName>
    <definedName name="FDP_613_1_aSrv" hidden="1">#REF!</definedName>
    <definedName name="FDP_617_1_aSrv" hidden="1">#REF!</definedName>
    <definedName name="FDP_62_1_aUrv" hidden="1">#REF!</definedName>
    <definedName name="FDP_63_1_aUrv" hidden="1">#REF!</definedName>
    <definedName name="FDP_64_1_aUrv" hidden="1">#REF!</definedName>
    <definedName name="FDP_65_1_aSrv" hidden="1">#REF!</definedName>
    <definedName name="FDP_65_1_aUrv" hidden="1">#REF!</definedName>
    <definedName name="FDP_66_1_aSrv" hidden="1">#REF!</definedName>
    <definedName name="FDP_66_1_aUrv" hidden="1">#REF!</definedName>
    <definedName name="FDP_67_1_aUrv" hidden="1">#REF!</definedName>
    <definedName name="FDP_67_1_rUrv" hidden="1">#REF!</definedName>
    <definedName name="FDP_68_1_aSrv" hidden="1">#REF!</definedName>
    <definedName name="FDP_68_1_aUrv" hidden="1">#REF!</definedName>
    <definedName name="FDP_69_1_aSrv" hidden="1">#REF!</definedName>
    <definedName name="FDP_69_1_aUrv" hidden="1">#REF!</definedName>
    <definedName name="FDP_7_1_aSrv" hidden="1">#REF!</definedName>
    <definedName name="FDP_7_1_aUrv" hidden="1">#REF!</definedName>
    <definedName name="FDP_70_1_aUrv" hidden="1">#REF!</definedName>
    <definedName name="FDP_71_1_aUrv" hidden="1">#REF!</definedName>
    <definedName name="FDP_72_1_aUrv" hidden="1">#REF!</definedName>
    <definedName name="FDP_73_1_aSrv" hidden="1">#REF!</definedName>
    <definedName name="FDP_74_1_aDrv" hidden="1">#REF!</definedName>
    <definedName name="FDP_75_1_aUrv" hidden="1">#REF!</definedName>
    <definedName name="FDP_76_1_aDrv" hidden="1">#REF!</definedName>
    <definedName name="FDP_77_1_aUrv" hidden="1">#REF!</definedName>
    <definedName name="FDP_78_1_aSrv" hidden="1">#REF!</definedName>
    <definedName name="FDP_78_1_aUrv" hidden="1">#REF!</definedName>
    <definedName name="FDP_79_1_aUrv" hidden="1">#REF!</definedName>
    <definedName name="FDP_8_1_aUrv" hidden="1">#REF!</definedName>
    <definedName name="FDP_80_1_aSrv" hidden="1">#REF!</definedName>
    <definedName name="FDP_81_1_aUrv" hidden="1">#REF!</definedName>
    <definedName name="FDP_82_1_aUrv" hidden="1">#REF!</definedName>
    <definedName name="FDP_83_1_aUrv" hidden="1">#REF!</definedName>
    <definedName name="FDP_84_1_aUrv" hidden="1">#REF!</definedName>
    <definedName name="FDP_85_1_aUrv" hidden="1">#REF!</definedName>
    <definedName name="FDP_86_1_aSrv" hidden="1">#REF!</definedName>
    <definedName name="FDP_86_1_aUrv" hidden="1">#REF!</definedName>
    <definedName name="FDP_87_1_aUrv" hidden="1">#REF!</definedName>
    <definedName name="FDP_88_1_aSrv" hidden="1">#REF!</definedName>
    <definedName name="FDP_89_1_aUrv" hidden="1">#REF!</definedName>
    <definedName name="FDP_9_1_aSrv" hidden="1">#REF!</definedName>
    <definedName name="FDP_9_1_aUrv" hidden="1">#REF!</definedName>
    <definedName name="FDP_90_1_aUrv" hidden="1">#REF!</definedName>
    <definedName name="FDP_91_1_aUrv" hidden="1">#REF!</definedName>
    <definedName name="FDP_92_1_aSrv" hidden="1">#REF!</definedName>
    <definedName name="FDP_93_1_aUrv" hidden="1">#REF!</definedName>
    <definedName name="FDP_94_1_aSrv" hidden="1">#REF!</definedName>
    <definedName name="FDP_95_1_aUrv" hidden="1">#REF!</definedName>
    <definedName name="FDP_96_1_aUrv" hidden="1">#REF!</definedName>
    <definedName name="FDP_97_1_aSrv" hidden="1">#REF!</definedName>
    <definedName name="FDP_98_1_aDrv" hidden="1">#REF!</definedName>
    <definedName name="FDP_98_1_aUrv" hidden="1">#REF!</definedName>
    <definedName name="FDP_99_1_aUrv" hidden="1">#REF!</definedName>
    <definedName name="fds" hidden="1">{"incomemth",#N/A,TRUE,"forecast01";"incpercentmth",#N/A,TRUE,"forecast01";"balancemth",#N/A,TRUE,"forecast01";"cashmth",#N/A,TRUE,"forecast01";"cov2mth",#N/A,TRUE,"forecast01";"prbexp",#N/A,TRUE,"forecast01";"prbcap",#N/A,TRUE,"forecast01";"coalconsultants",#N/A,TRUE,"forecast01";"prbsum",#N/A,TRUE,"forecast01"}</definedName>
    <definedName name="fdsa"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D" hidden="1">{#N/A,#N/A,TRUE,"sum";#N/A,#N/A,TRUE,"Bal_sht200";#N/A,#N/A,TRUE,"P&amp;L_act200";#N/A,#N/A,TRUE,"CASHFLOW20";#N/A,#N/A,TRUE,"comp_p&amp;L";#N/A,#N/A,TRUE,"Act_Prod";#N/A,#N/A,TRUE,"Act_Cust"}</definedName>
    <definedName name="fdsf" hidden="1">{"general",#N/A,FALSE,"Assumptions"}</definedName>
    <definedName name="fdsfs" hidden="1">{"GLI-Income Statement",#N/A,FALSE,"gli";"GLI - Balance Sheet Wksht",#N/A,FALSE,"gli";"GLI-Cash Flow",#N/A,FALSE,"gli";"GLI Qtrly Stats",#N/A,FALSE,"gli"}</definedName>
    <definedName name="fdsfsd" hidden="1">{"incomemth",#N/A,TRUE,"forecast01";"incpercentmth",#N/A,TRUE,"forecast01";"balancemth",#N/A,TRUE,"forecast01";"cashmth",#N/A,TRUE,"forecast01";"cov2mth",#N/A,TRUE,"forecast01";"prbexp",#N/A,TRUE,"forecast01";"prbcap",#N/A,TRUE,"forecast01";"coalconsultants",#N/A,TRUE,"forecast01";"prbsum",#N/A,TRUE,"forecast01"}</definedName>
    <definedName name="fdsg" hidden="1">{"incomemth",#N/A,TRUE,"forecast00";"incomepercentmth",#N/A,TRUE,"forecast00";"balancemth",#N/A,TRUE,"forecast00";"cashmth",#N/A,TRUE,"forecast00";"covenantmth",#N/A,TRUE,"forecast00"}</definedName>
    <definedName name="fdsg1" hidden="1">{"incomemth",#N/A,TRUE,"forecast00";"incomepercentmth",#N/A,TRUE,"forecast00";"balancemth",#N/A,TRUE,"forecast00";"cashmth",#N/A,TRUE,"forecast00";"covenantmth",#N/A,TRUE,"forecast00"}</definedName>
    <definedName name="fdsgsf" hidden="1">#REF!</definedName>
    <definedName name="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b_06_FooterType" hidden="1">"NONE"</definedName>
    <definedName name="Feb_08_FooterType" hidden="1">"NONE"</definedName>
    <definedName name="Feb_09_FooterType" hidden="1">"NONE"</definedName>
    <definedName name="Feb_10_FooterType" hidden="1">"NONE"</definedName>
    <definedName name="Feb_11_FooterType" hidden="1">"NONE"</definedName>
    <definedName name="Feb_2006_FooterType" hidden="1">"NONE"</definedName>
    <definedName name="fe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EDLINE">#REF!</definedName>
    <definedName name="FEEDLINE_TRACK">#REF!</definedName>
    <definedName name="FEELINE">#REF!</definedName>
    <definedName name="fefsf" hidden="1">{"incomemth",#N/A,TRUE,"forecast01";"incpercentmth",#N/A,TRUE,"forecast01";"balancemth",#N/A,TRUE,"forecast01";"cashmth",#N/A,TRUE,"forecast01";"cov2mth",#N/A,TRUE,"forecast01";"prbexp",#N/A,TRUE,"forecast01";"prbcap",#N/A,TRUE,"forecast01";"coalconsultants",#N/A,TRUE,"forecast01";"prbsum",#N/A,TRUE,"forecast01"}</definedName>
    <definedName name="fefsf1" hidden="1">{"incomemth",#N/A,TRUE,"forecast01";"incpercentmth",#N/A,TRUE,"forecast01";"balancemth",#N/A,TRUE,"forecast01";"cashmth",#N/A,TRUE,"forecast01";"cov2mth",#N/A,TRUE,"forecast01";"prbexp",#N/A,TRUE,"forecast01";"prbcap",#N/A,TRUE,"forecast01";"coalconsultants",#N/A,TRUE,"forecast01";"prbsum",#N/A,TRUE,"forecast01"}</definedName>
    <definedName name="few" hidden="1">{#N/A,#N/A,FALSE,"Tar-Ass";#N/A,#N/A,FALSE,"Tar-IS";#N/A,#N/A,FALSE,"Tar-BS";#N/A,#N/A,FALSE,"Tar-Adg BS";#N/A,#N/A,FALSE,"Tar-CF"}</definedName>
    <definedName name="fewfeef">#REF!</definedName>
    <definedName name="fewji" hidden="1">{#N/A,#N/A,FALSE,"Combo-Ass ";#N/A,#N/A,FALSE,"Combo-AD sum";#N/A,#N/A,FALSE,"Combo-Syn Sens";#N/A,#N/A,FALSE,"Combo-Contr";#N/A,#N/A,FALSE,"Combo-Credit Sum";#N/A,#N/A,FALSE,"Combo-Credit";#N/A,#N/A,FALSE,"Combo-AD";#N/A,#N/A,FALSE,"Combo-AD CF"}</definedName>
    <definedName name="ff" hidden="1">#REF!</definedName>
    <definedName name="FFDF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sghrety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fff" hidden="1">{"e_Target Assumptions",#N/A,FALSE,"Financials";"f_Target Income Statement",#N/A,FALSE,"Financials";"g_Target Balance Sheet",#N/A,FALSE,"Financials";"h_Target Cashflow Statement",#N/A,FALSE,"Financials"}</definedName>
    <definedName name="ffff" hidden="1">{"comps",#N/A,FALSE,"comps";"notes",#N/A,FALSE,"comps"}</definedName>
    <definedName name="ffffd" hidden="1">"3W1CS4ZZA18AMX73U4O9FG37S"</definedName>
    <definedName name="ff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f" hidden="1">{#N/A,#N/A,FALSE,"voz corporativa";#N/A,#N/A,FALSE,"Transmisión de datos";#N/A,#N/A,FALSE,"Videoconferencia";#N/A,#N/A,FALSE,"Correo electrónico";#N/A,#N/A,FALSE,"Correo de voz";#N/A,#N/A,FALSE,"Megafax";#N/A,#N/A,FALSE,"Edi";#N/A,#N/A,FALSE,"Internet";#N/A,#N/A,FALSE,"VSAT";#N/A,#N/A,FALSE,"ing ult. milla"}</definedName>
    <definedName name="fffffff" hidden="1">{#N/A,#N/A,FALSE,"Pharm";#N/A,#N/A,FALSE,"WWCM"}</definedName>
    <definedName name="fffffffff"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ffffffffff" hidden="1">{#N/A,#N/A,FALSE,"PERSONAL";#N/A,#N/A,FALSE,"explotación";#N/A,#N/A,FALSE,"generales"}</definedName>
    <definedName name="ffsgsdgsd" hidden="1">{#N/A,#N/A,FALSE,"Aging Summary";#N/A,#N/A,FALSE,"Ratio Analysis";#N/A,#N/A,FALSE,"Test 120 Day Accts";#N/A,#N/A,FALSE,"Tickmarks"}</definedName>
    <definedName name="fg" hidden="1">{#N/A,#N/A,FALSE,"Aging Summary";#N/A,#N/A,FALSE,"Ratio Analysis";#N/A,#N/A,FALSE,"Test 120 Day Accts";#N/A,#N/A,FALSE,"Tickmarks"}</definedName>
    <definedName name="fg_1" hidden="1">{#N/A,#N/A,FALSE,"Aging Summary";#N/A,#N/A,FALSE,"Ratio Analysis";#N/A,#N/A,FALSE,"Test 120 Day Accts";#N/A,#N/A,FALSE,"Tickmarks"}</definedName>
    <definedName name="fgadg" hidden="1">#REF!</definedName>
    <definedName name="fgaer" hidden="1">#REF!</definedName>
    <definedName name="fgafdg" hidden="1">#REF!</definedName>
    <definedName name="fgafdgafdg" hidden="1">#REF!</definedName>
    <definedName name="fgafg" hidden="1">#REF!</definedName>
    <definedName name="fgagfdgadg" hidden="1">#REF!</definedName>
    <definedName name="fgdyyertyre" hidden="1">{#N/A,#N/A,FALSE,"PERSONAL";#N/A,#N/A,FALSE,"explotación";#N/A,#N/A,FALSE,"generales"}</definedName>
    <definedName name="fgf" hidden="1">{#N/A,#N/A,FALSE,"COVER";#N/A,#N/A,FALSE,"RATIOS";#N/A,#N/A,FALSE,"LEVERAGE";#N/A,#N/A,FALSE,"TIER-1";#N/A,#N/A,FALSE,"RISK BASED ASSETS";#N/A,#N/A,FALSE,"TIER-2"}</definedName>
    <definedName name="fgfhty" hidden="1">#REF!</definedName>
    <definedName name="fggasfg" hidden="1">#REF!</definedName>
    <definedName name="fggfdfgf" hidden="1">{#N/A,#N/A,FALSE,"Aging Summary";#N/A,#N/A,FALSE,"Ratio Analysis";#N/A,#N/A,FALSE,"Test 120 Day Accts";#N/A,#N/A,FALSE,"Tickmarks"}</definedName>
    <definedName name="fgh" hidden="1">#REF!</definedName>
    <definedName name="fghfgh" hidden="1">{"SUMPG",#N/A,FALSE,"summarypg";"NETSUM",#N/A,FALSE,"netsum";"FY9798",#N/A,FALSE,"FY97";"FYQTR",#N/A,FALSE,"FY97"}</definedName>
    <definedName name="fghgfh" hidden="1">#REF!</definedName>
    <definedName name="fghsgfh" hidden="1">#REF!</definedName>
    <definedName name="fghsjdj" hidden="1">#REF!</definedName>
    <definedName name="fgjdf_2" hidden="1">{"base",#N/A,TRUE,"Nav_Base";"stg",#N/A,TRUE,"Nav_stg£";"mgtfees",#N/A,TRUE,"Mgt_Fees";"mgp1",#N/A,TRUE,"MgFee_PA";"mgp2",#N/A,TRUE,"MgFee_PA";"admin",#N/A,TRUE,"Admin_Fee";"custody",#N/A,TRUE,"Cust_Fee";#N/A,#N/A,TRUE,"GEM";"gem",#N/A,TRUE,"GEM"}</definedName>
    <definedName name="FGKHJ"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gkjkh" hidden="1">{#N/A,#N/A,FALSE,"REPORT"}</definedName>
    <definedName name="fgr"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sfd" hidden="1">#REF!</definedName>
    <definedName name="fgsfgsgf" hidden="1">#REF!</definedName>
    <definedName name="fgsg" hidden="1">{"consolidated",#N/A,FALSE,"Sheet1";"cms",#N/A,FALSE,"Sheet1";"fse",#N/A,FALSE,"Sheet1"}</definedName>
    <definedName name="fgsgsg" hidden="1">#REF!</definedName>
    <definedName name="fh"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fhj" hidden="1">#REF!</definedName>
    <definedName name="fhjfyyt" hidden="1">#REF!</definedName>
    <definedName name="fhjk" hidden="1">#REF!</definedName>
    <definedName name="fhjkfkjhf" hidden="1">#REF!</definedName>
    <definedName name="fhkjf" hidden="1">#REF!</definedName>
    <definedName name="FHSGHFS" hidden="1">#REF!</definedName>
    <definedName name="fhshf" hidden="1">#REF!</definedName>
    <definedName name="fhshjdjdj" hidden="1">#REF!</definedName>
    <definedName name="fhssgjjkjk" hidden="1">#REF!</definedName>
    <definedName name="fiew" hidden="1">#REF!</definedName>
    <definedName name="fil" hidden="1">#REF!</definedName>
    <definedName name="File.Type" hidden="1">#REF!</definedName>
    <definedName name="FILL" hidden="1">#REF!</definedName>
    <definedName name="Fin_EBITDA">#REF!</definedName>
    <definedName name="fina" hidden="1">{"Balance Sheet",#N/A,FALSE,"CONS BS";"Income Stmt",#N/A,FALSE,"CONS IS";"Cash Flow",#N/A,FALSE,"CONS BS";"Debt Service",#N/A,FALSE,"CONS BS";"Pref Div",#N/A,FALSE,"PREF STK ";"Check figures",#N/A,FALSE,"CONS BS";"CNA Je's",#N/A,FALSE,"CNA Je's"}</definedName>
    <definedName name="fina_0" hidden="1">{"Balance Sheet",#N/A,FALSE,"CONS BS";"Income Stmt",#N/A,FALSE,"CONS IS";"Cash Flow",#N/A,FALSE,"CONS BS";"Debt Service",#N/A,FALSE,"CONS BS";"Pref Div",#N/A,FALSE,"PREF STK ";"Check figures",#N/A,FALSE,"CONS BS";"CNA Je's",#N/A,FALSE,"CNA Je's"}</definedName>
    <definedName name="fina_26" hidden="1">{"Balance Sheet",#N/A,FALSE,"CONS BS";"Income Stmt",#N/A,FALSE,"CONS IS";"Cash Flow",#N/A,FALSE,"CONS BS";"Debt Service",#N/A,FALSE,"CONS BS";"Pref Div",#N/A,FALSE,"PREF STK ";"Check figures",#N/A,FALSE,"CONS BS";"CNA Je's",#N/A,FALSE,"CNA Je's"}</definedName>
    <definedName name="fina_3" hidden="1">{"Balance Sheet",#N/A,FALSE,"CONS BS";"Income Stmt",#N/A,FALSE,"CONS IS";"Cash Flow",#N/A,FALSE,"CONS BS";"Debt Service",#N/A,FALSE,"CONS BS";"Pref Div",#N/A,FALSE,"PREF STK ";"Check figures",#N/A,FALSE,"CONS BS";"CNA Je's",#N/A,FALSE,"CNA Je's"}</definedName>
    <definedName name="fina_33" hidden="1">{"Balance Sheet",#N/A,FALSE,"CONS BS";"Income Stmt",#N/A,FALSE,"CONS IS";"Cash Flow",#N/A,FALSE,"CONS BS";"Debt Service",#N/A,FALSE,"CONS BS";"Pref Div",#N/A,FALSE,"PREF STK ";"Check figures",#N/A,FALSE,"CONS BS";"CNA Je's",#N/A,FALSE,"CNA Je's"}</definedName>
    <definedName name="fina_4" hidden="1">{"Balance Sheet",#N/A,FALSE,"CONS BS";"Income Stmt",#N/A,FALSE,"CONS IS";"Cash Flow",#N/A,FALSE,"CONS BS";"Debt Service",#N/A,FALSE,"CONS BS";"Pref Div",#N/A,FALSE,"PREF STK ";"Check figures",#N/A,FALSE,"CONS BS";"CNA Je's",#N/A,FALSE,"CNA Je's"}</definedName>
    <definedName name="fina_44" hidden="1">{"Balance Sheet",#N/A,FALSE,"CONS BS";"Income Stmt",#N/A,FALSE,"CONS IS";"Cash Flow",#N/A,FALSE,"CONS BS";"Debt Service",#N/A,FALSE,"CONS BS";"Pref Div",#N/A,FALSE,"PREF STK ";"Check figures",#N/A,FALSE,"CONS BS";"CNA Je's",#N/A,FALSE,"CNA Je's"}</definedName>
    <definedName name="fina_6" hidden="1">{"Balance Sheet",#N/A,FALSE,"CONS BS";"Income Stmt",#N/A,FALSE,"CONS IS";"Cash Flow",#N/A,FALSE,"CONS BS";"Debt Service",#N/A,FALSE,"CONS BS";"Pref Div",#N/A,FALSE,"PREF STK ";"Check figures",#N/A,FALSE,"CONS BS";"CNA Je's",#N/A,FALSE,"CNA Je's"}</definedName>
    <definedName name="fina_66" hidden="1">{"Balance Sheet",#N/A,FALSE,"CONS BS";"Income Stmt",#N/A,FALSE,"CONS IS";"Cash Flow",#N/A,FALSE,"CONS BS";"Debt Service",#N/A,FALSE,"CONS BS";"Pref Div",#N/A,FALSE,"PREF STK ";"Check figures",#N/A,FALSE,"CONS BS";"CNA Je's",#N/A,FALSE,"CNA Je's"}</definedName>
    <definedName name="fina_7" hidden="1">{"Balance Sheet",#N/A,FALSE,"CONS BS";"Income Stmt",#N/A,FALSE,"CONS IS";"Cash Flow",#N/A,FALSE,"CONS BS";"Debt Service",#N/A,FALSE,"CONS BS";"Pref Div",#N/A,FALSE,"PREF STK ";"Check figures",#N/A,FALSE,"CONS BS";"CNA Je's",#N/A,FALSE,"CNA Je's"}</definedName>
    <definedName name="fina_77" hidden="1">{"Balance Sheet",#N/A,FALSE,"CONS BS";"Income Stmt",#N/A,FALSE,"CONS IS";"Cash Flow",#N/A,FALSE,"CONS BS";"Debt Service",#N/A,FALSE,"CONS BS";"Pref Div",#N/A,FALSE,"PREF STK ";"Check figures",#N/A,FALSE,"CONS BS";"CNA Je's",#N/A,FALSE,"CNA Je's"}</definedName>
    <definedName name="fina0" hidden="1">{"Balance Sheet",#N/A,FALSE,"CONS BS";"Income Stmt",#N/A,FALSE,"CONS IS";"Cash Flow",#N/A,FALSE,"CONS BS";"Debt Service",#N/A,FALSE,"CONS BS";"Pref Div",#N/A,FALSE,"PREF STK ";"Check figures",#N/A,FALSE,"CONS BS";"CNA Je's",#N/A,FALSE,"CNA Je's"}</definedName>
    <definedName name="fina26" hidden="1">{"Balance Sheet",#N/A,FALSE,"CONS BS";"Income Stmt",#N/A,FALSE,"CONS IS";"Cash Flow",#N/A,FALSE,"CONS BS";"Debt Service",#N/A,FALSE,"CONS BS";"Pref Div",#N/A,FALSE,"PREF STK ";"Check figures",#N/A,FALSE,"CONS BS";"CNA Je's",#N/A,FALSE,"CNA Je's"}</definedName>
    <definedName name="fina3" hidden="1">{"Balance Sheet",#N/A,FALSE,"CONS BS";"Income Stmt",#N/A,FALSE,"CONS IS";"Cash Flow",#N/A,FALSE,"CONS BS";"Debt Service",#N/A,FALSE,"CONS BS";"Pref Div",#N/A,FALSE,"PREF STK ";"Check figures",#N/A,FALSE,"CONS BS";"CNA Je's",#N/A,FALSE,"CNA Je's"}</definedName>
    <definedName name="fina33" hidden="1">{"Balance Sheet",#N/A,FALSE,"CONS BS";"Income Stmt",#N/A,FALSE,"CONS IS";"Cash Flow",#N/A,FALSE,"CONS BS";"Debt Service",#N/A,FALSE,"CONS BS";"Pref Div",#N/A,FALSE,"PREF STK ";"Check figures",#N/A,FALSE,"CONS BS";"CNA Je's",#N/A,FALSE,"CNA Je's"}</definedName>
    <definedName name="fina4" hidden="1">{"Balance Sheet",#N/A,FALSE,"CONS BS";"Income Stmt",#N/A,FALSE,"CONS IS";"Cash Flow",#N/A,FALSE,"CONS BS";"Debt Service",#N/A,FALSE,"CONS BS";"Pref Div",#N/A,FALSE,"PREF STK ";"Check figures",#N/A,FALSE,"CONS BS";"CNA Je's",#N/A,FALSE,"CNA Je's"}</definedName>
    <definedName name="fina44" hidden="1">{"Balance Sheet",#N/A,FALSE,"CONS BS";"Income Stmt",#N/A,FALSE,"CONS IS";"Cash Flow",#N/A,FALSE,"CONS BS";"Debt Service",#N/A,FALSE,"CONS BS";"Pref Div",#N/A,FALSE,"PREF STK ";"Check figures",#N/A,FALSE,"CONS BS";"CNA Je's",#N/A,FALSE,"CNA Je's"}</definedName>
    <definedName name="fina6" hidden="1">{"Balance Sheet",#N/A,FALSE,"CONS BS";"Income Stmt",#N/A,FALSE,"CONS IS";"Cash Flow",#N/A,FALSE,"CONS BS";"Debt Service",#N/A,FALSE,"CONS BS";"Pref Div",#N/A,FALSE,"PREF STK ";"Check figures",#N/A,FALSE,"CONS BS";"CNA Je's",#N/A,FALSE,"CNA Je's"}</definedName>
    <definedName name="fina66" hidden="1">{"Balance Sheet",#N/A,FALSE,"CONS BS";"Income Stmt",#N/A,FALSE,"CONS IS";"Cash Flow",#N/A,FALSE,"CONS BS";"Debt Service",#N/A,FALSE,"CONS BS";"Pref Div",#N/A,FALSE,"PREF STK ";"Check figures",#N/A,FALSE,"CONS BS";"CNA Je's",#N/A,FALSE,"CNA Je's"}</definedName>
    <definedName name="fina7" hidden="1">{"Balance Sheet",#N/A,FALSE,"CONS BS";"Income Stmt",#N/A,FALSE,"CONS IS";"Cash Flow",#N/A,FALSE,"CONS BS";"Debt Service",#N/A,FALSE,"CONS BS";"Pref Div",#N/A,FALSE,"PREF STK ";"Check figures",#N/A,FALSE,"CONS BS";"CNA Je's",#N/A,FALSE,"CNA Je's"}</definedName>
    <definedName name="fina77" hidden="1">{"Balance Sheet",#N/A,FALSE,"CONS BS";"Income Stmt",#N/A,FALSE,"CONS IS";"Cash Flow",#N/A,FALSE,"CONS BS";"Debt Service",#N/A,FALSE,"CONS BS";"Pref Div",#N/A,FALSE,"PREF STK ";"Check figures",#N/A,FALSE,"CONS BS";"CNA Je's",#N/A,FALSE,"CNA Je's"}</definedName>
    <definedName name="finaa" hidden="1">{"Balance Sheet",#N/A,FALSE,"CONS BS";"Income Stmt",#N/A,FALSE,"CONS IS";"Cash Flow",#N/A,FALSE,"CONS BS";"Debt Service",#N/A,FALSE,"CONS BS";"Pref Div",#N/A,FALSE,"PREF STK ";"Check figures",#N/A,FALSE,"CONS BS";"CNA Je's",#N/A,FALSE,"CNA Je's"}</definedName>
    <definedName name="FINANCED">#REF!</definedName>
    <definedName name="financia" hidden="1">{"Balance Sheet",#N/A,FALSE,"CONS BS";"Income Stmt",#N/A,FALSE,"CONS IS";"Cash Flow",#N/A,FALSE,"CONS BS";"Debt Service",#N/A,FALSE,"CONS BS";"Pref Div",#N/A,FALSE,"PREF STK ";"Check figures",#N/A,FALSE,"CONS BS";"CNA Je's",#N/A,FALSE,"CNA Je's"}</definedName>
    <definedName name="financial" hidden="1">{"Balance Sheet",#N/A,FALSE,"CONS BS";"Income Stmt",#N/A,FALSE,"CONS IS";"Cash Flow",#N/A,FALSE,"CONS BS";"Debt Service",#N/A,FALSE,"CONS BS";"Pref Div",#N/A,FALSE,"PREF STK ";"Check figures",#N/A,FALSE,"CONS BS";"CNA Je's",#N/A,FALSE,"CNA Je's"}</definedName>
    <definedName name="FINANCING_CASH" hidden="1">"FINANCING_CASH"</definedName>
    <definedName name="finast1" hidden="1">{"Balance Sheet",#N/A,FALSE,"CONS BS";"Income Stmt",#N/A,FALSE,"CONS IS";"Cash Flow",#N/A,FALSE,"CONS BS";"Debt Service",#N/A,FALSE,"CONS BS";"Pref Div",#N/A,FALSE,"PREF STK ";"Check figures",#N/A,FALSE,"CONS BS";"CNA Je's",#N/A,FALSE,"CNA Je's"}</definedName>
    <definedName name="finast11" hidden="1">{"Balance Sheet",#N/A,FALSE,"CONS BS";"Income Stmt",#N/A,FALSE,"CONS IS";"Cash Flow",#N/A,FALSE,"CONS BS";"Debt Service",#N/A,FALSE,"CONS BS";"Pref Div",#N/A,FALSE,"PREF STK ";"Check figures",#N/A,FALSE,"CONS BS";"CNA Je's",#N/A,FALSE,"CNA Je's"}</definedName>
    <definedName name="finast2" hidden="1">{"Balance Sheet",#N/A,FALSE,"CONS BS";"Income Stmt",#N/A,FALSE,"CONS IS";"Cash Flow",#N/A,FALSE,"CONS BS";"Debt Service",#N/A,FALSE,"CONS BS";"Pref Div",#N/A,FALSE,"PREF STK ";"Check figures",#N/A,FALSE,"CONS BS";"CNA Je's",#N/A,FALSE,"CNA Je's"}</definedName>
    <definedName name="finast22" hidden="1">{"Balance Sheet",#N/A,FALSE,"CONS BS";"Income Stmt",#N/A,FALSE,"CONS IS";"Cash Flow",#N/A,FALSE,"CONS BS";"Debt Service",#N/A,FALSE,"CONS BS";"Pref Div",#N/A,FALSE,"PREF STK ";"Check figures",#N/A,FALSE,"CONS BS";"CNA Je's",#N/A,FALSE,"CNA Je's"}</definedName>
    <definedName name="fincase">#REF!</definedName>
    <definedName name="FINCopyDirection">1</definedName>
    <definedName name="FINCriteriaType">1</definedName>
    <definedName name="FINOptions">"0,0,1,1,1,0,1,-1,0,0,2,0,"</definedName>
    <definedName name="fiwoewi" hidden="1">{#N/A,#N/A,FALSE,"COVER";#N/A,#N/A,FALSE,"SUMP&amp;L";#N/A,#N/A,FALSE,"SUBSP&amp;L";#N/A,#N/A,FALSE,"SALESANAL"}</definedName>
    <definedName name="fjdjk" hidden="1">{#N/A,#N/A,FALSE,"Calculator"}</definedName>
    <definedName name="fjdjk1" hidden="1">{#N/A,#N/A,FALSE,"Calculator"}</definedName>
    <definedName name="fjdjk1a" hidden="1">{#N/A,#N/A,FALSE,"Calculator"}</definedName>
    <definedName name="fjdjka" hidden="1">{#N/A,#N/A,FALSE,"Calculator"}</definedName>
    <definedName name="fjdjkl" hidden="1">{#N/A,#N/A,FALSE,"Calculator"}</definedName>
    <definedName name="fjdjkla" hidden="1">{#N/A,#N/A,FALSE,"Calculator"}</definedName>
    <definedName name="FJEZK" hidden="1">{#N/A,#N/A,FALSE,"Pharm";#N/A,#N/A,FALSE,"WWCM"}</definedName>
    <definedName name="fjfyjd" hidden="1">#REF!</definedName>
    <definedName name="fjhgjfgj" hidden="1">#REF!</definedName>
    <definedName name="fjkfjhkf" hidden="1">#REF!</definedName>
    <definedName name="fjkhfk" hidden="1">#REF!</definedName>
    <definedName name="fjlk" hidden="1">{"incomemth",#N/A,TRUE,"forecast01";"incpercentmth",#N/A,TRUE,"forecast01";"balancemth",#N/A,TRUE,"forecast01";"cashmth",#N/A,TRUE,"forecast01";"cov2mth",#N/A,TRUE,"forecast01";"prbexp",#N/A,TRUE,"forecast01";"prbcap",#N/A,TRUE,"forecast01";"coalconsultants",#N/A,TRUE,"forecast01";"prbsum",#N/A,TRUE,"forecast01"}</definedName>
    <definedName name="fkfhjkfkj" hidden="1">#REF!</definedName>
    <definedName name="fkfhkjfhk" hidden="1">#REF!</definedName>
    <definedName name="fkfjhkfjhk" hidden="1">#REF!</definedName>
    <definedName name="fkjfhjkfk" hidden="1">#REF!</definedName>
    <definedName name="fkjfjhkfk" hidden="1">#REF!</definedName>
    <definedName name="FLORIDA">#REF!</definedName>
    <definedName name="FLUJOS.PÁG.113" hidden="1">{#N/A,#N/A,FALSE,"Aging Summary";#N/A,#N/A,FALSE,"Ratio Analysis";#N/A,#N/A,FALSE,"Test 120 Day Accts";#N/A,#N/A,FALSE,"Tickmarks"}</definedName>
    <definedName name="FM" hidden="1">39929.8369212963</definedName>
    <definedName name="FootnoteDefaults" hidden="1">{1;TRUE;5;"Times New Roman";FALSE;FALSE;TRUE;18;8;-4.5;-4;1;2;2;1;TRUE;5}</definedName>
    <definedName name="FORE">#REF!</definedName>
    <definedName name="FORE_MACHINE">#REF!</definedName>
    <definedName name="FORE_MACHINE_CO.">#REF!</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ign">#REF!</definedName>
    <definedName name="foreignbb">#REF!</definedName>
    <definedName name="forgeti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M_PAGE_1">#REF!</definedName>
    <definedName name="FORM_PAGE_10">#REF!</definedName>
    <definedName name="FORM_PAGE_11">#REF!</definedName>
    <definedName name="FORM_PAGE_2">#REF!</definedName>
    <definedName name="FORM_PAGE_3">#REF!</definedName>
    <definedName name="FORM_PAGE_4">#REF!</definedName>
    <definedName name="FORM_PAGE_5">#REF!</definedName>
    <definedName name="FORM_PAGE_6">#REF!</definedName>
    <definedName name="FORM_PAGE_7">#REF!</definedName>
    <definedName name="FORM_PAGE_8">#REF!</definedName>
    <definedName name="FORM_PAGE_9">#REF!</definedName>
    <definedName name="formula">#REF!</definedName>
    <definedName name="fr"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ank" hidden="1">{"'Boston'!$A$1:$AQ$152","'Summary'!$R$37","'Summary'!$A$1:$P$44"}</definedName>
    <definedName name="fred" hidden="1">{#N/A,#N/A,FALSE,"13month";#N/A,#N/A,FALSE,"CalSalesSum.";#N/A,#N/A,FALSE,"NetSalesSummary";#N/A,#N/A,FALSE,"NetSalesSummaryYTD";#N/A,#N/A,FALSE,"regnSales-97";#N/A,#N/A,FALSE,"regnSales-96";#N/A,#N/A,FALSE,"97vs96Sales";#N/A,#N/A,FALSE,"regndebit97";#N/A,#N/A,FALSE,"regndebit96";#N/A,#N/A,FALSE,"97vs96debit";#N/A,#N/A,FALSE,"Contribution"}</definedName>
    <definedName name="FRF" hidden="1">{#N/A,#N/A,FALSE,"1";#N/A,#N/A,FALSE,"2";#N/A,#N/A,FALSE,"16 - 17";#N/A,#N/A,FALSE,"18 - 19";#N/A,#N/A,FALSE,"26";#N/A,#N/A,FALSE,"27";#N/A,#N/A,FALSE,"28"}</definedName>
    <definedName name="FRFERFE" hidden="1">{#N/A,#N/A,FALSE,"Pharm";#N/A,#N/A,FALSE,"WWCM"}</definedName>
    <definedName name="fs" hidden="1">{"'Directory'!$A$72:$E$91"}</definedName>
    <definedName name="fsadfasf" hidden="1">{#N/A,#N/A,FALSE,"ORDERS"}</definedName>
    <definedName name="fsadfasf_1" hidden="1">{#N/A,#N/A,FALSE,"ORDERS"}</definedName>
    <definedName name="fsd"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fsdbf" hidden="1">{"summary",#N/A,FALSE,"2000 vs 1999";"detail",#N/A,FALSE,"2000 vs 1999"}</definedName>
    <definedName name="fsdfsdf" hidden="1">{"Schedule_1D",#N/A,FALSE,"I-D"}</definedName>
    <definedName name="fsdsfafd" hidden="1">{"CSheet",#N/A,FALSE,"C";"SmCap",#N/A,FALSE,"VAL1";"GulfCoast",#N/A,FALSE,"VAL1";"nav",#N/A,FALSE,"NAV";"Summary",#N/A,FALSE,"NAV"}</definedName>
    <definedName name="fse" hidden="1">{#N/A,#N/A,FALSE,"Sheet1"}</definedName>
    <definedName name="fsfas" hidden="1">{"'Directory'!$A$72:$E$91"}</definedName>
    <definedName name="fsfgsg" hidden="1">#REF!</definedName>
    <definedName name="fsfs" hidden="1">{#N/A,#N/A,FALSE,"Calc";#N/A,#N/A,FALSE,"Sensitivity";#N/A,#N/A,FALSE,"LT Earn.Dil.";#N/A,#N/A,FALSE,"Dil. AVP"}</definedName>
    <definedName name="fshsgssjgj" hidden="1">#REF!</definedName>
    <definedName name="FSoPacific" hidden="1">{"BS",#N/A,FALSE,"USA"}</definedName>
    <definedName name="fsssa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tebasic">#REF!</definedName>
    <definedName name="ftyujdjdhgj" hidden="1">#REF!</definedName>
    <definedName name="fuck" hidden="1">{"by departments",#N/A,TRUE,"FORECAST";"cap_headcount",#N/A,TRUE,"FORECAST";"summary",#N/A,TRUE,"FORECAST"}</definedName>
    <definedName name="fuckme" hidden="1">{"SUMMARY",#N/A,TRUE,"SUMMARY";"compare",#N/A,TRUE,"Vs. Bus Plan";"ratios",#N/A,TRUE,"Ratios";"REVENUE",#N/A,TRUE,"Revenue";"expenses",#N/A,TRUE,"1996 budget";"payroll",#N/A,TRUE,"Payroll"}</definedName>
    <definedName name="fuelco_wrn.test1." hidden="1">{"Income Statement",#N/A,FALSE,"CFMODEL";"Balance Sheet",#N/A,FALSE,"CFMODEL"}</definedName>
    <definedName name="fuelco_wrn.test2." hidden="1">{"SourcesUses",#N/A,TRUE,"CFMODEL";"TransOverview",#N/A,TRUE,"CFMODEL"}</definedName>
    <definedName name="fuelco_wrn.test3." hidden="1">{"SourcesUses",#N/A,TRUE,#N/A;"TransOverview",#N/A,TRUE,"CFMODEL"}</definedName>
    <definedName name="fuelco_wrn.test4." hidden="1">{"SourcesUses",#N/A,TRUE,"FundsFlow";"TransOverview",#N/A,TRUE,"FundsFlow"}</definedName>
    <definedName name="FULMER">#REF!</definedName>
    <definedName name="FULMER_CO.">#REF!</definedName>
    <definedName name="FundBS_1">#REF!</definedName>
    <definedName name="FundBS_2">#REF!</definedName>
    <definedName name="FundBS_3">#REF!</definedName>
    <definedName name="FundBS_4">#REF!</definedName>
    <definedName name="fundIV"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VBS" hidden="1">{#N/A,#N/A,TRUE,"Cover";#N/A,#N/A,TRUE,"BS";#N/A,#N/A,TRUE,"BS (2)";#N/A,#N/A,TRUE,"BS (3)";#N/A,#N/A,TRUE,"Supp Info-BS";#N/A,#N/A,TRUE,"IS";#N/A,#N/A,TRUE,"IS (2)";#N/A,#N/A,TRUE,"IS (3)";#N/A,#N/A,TRUE,"Supp Info-IS";#N/A,#N/A,TRUE,"CF";#N/A,#N/A,TRUE,"Supp Info-CF";#N/A,#N/A,TRUE,"SH";#N/A,#N/A,TRUE,"Supp Info-SH"}</definedName>
    <definedName name="FVG" hidden="1">{#N/A,#N/A,FALSE,"Pharm";#N/A,#N/A,FALSE,"WWCM"}</definedName>
    <definedName name="FWEg" hidden="1">{#N/A,#N/A,FALSE,"Summary";#N/A,#N/A,FALSE,"Edit";#N/A,#N/A,FALSE,"MedProf";#N/A,#N/A,FALSE,"Proj Mgt";#N/A,#N/A,FALSE,"Creat Svc";#N/A,#N/A,FALSE,"Meet Svc";#N/A,#N/A,FALSE,"Non-OCC";#N/A,#N/A,FALSE,"Client Svc";#N/A,#N/A,FALSE,"Bus Dev";#N/A,#N/A,FALSE,"Indirect"}</definedName>
    <definedName name="G" hidden="1">#REF!</definedName>
    <definedName name="G___W_ELECTRIC">#REF!</definedName>
    <definedName name="gadfgagadgfg" hidden="1">#REF!</definedName>
    <definedName name="gadg" hidden="1">#REF!</definedName>
    <definedName name="gafgagdag" hidden="1">#REF!</definedName>
    <definedName name="gagfafdhfh" hidden="1">#REF!</definedName>
    <definedName name="gagthg" hidden="1">#REF!</definedName>
    <definedName name="GAMMA_ENGINEERING">#REF!</definedName>
    <definedName name="GANU" hidden="1">{"avgbs",#N/A,FALSE,"builder_fs";"is",#N/A,FALSE,"builder_fs";"opexps",#N/A,FALSE,"builder_fs"}</definedName>
    <definedName name="gargre" hidden="1">#REF!</definedName>
    <definedName name="ga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asdgfasd" hidden="1">{#N/A,#N/A,FALSE,"PERSONAL";#N/A,#N/A,FALSE,"explotación";#N/A,#N/A,FALSE,"generales"}</definedName>
    <definedName name="gasdgwe" hidden="1">{#N/A,#N/A,FALSE,"voz corporativa";#N/A,#N/A,FALSE,"Transmisión de datos";#N/A,#N/A,FALSE,"Videoconferencia";#N/A,#N/A,FALSE,"Correo electrónico";#N/A,#N/A,FALSE,"Correo de voz";#N/A,#N/A,FALSE,"Megafax";#N/A,#N/A,FALSE,"Edi";#N/A,#N/A,FALSE,"Internet";#N/A,#N/A,FALSE,"VSAT";#N/A,#N/A,FALSE,"ing ult. milla"}</definedName>
    <definedName name="Gastosgescop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astosgescopy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ATAN">#REF!</definedName>
    <definedName name="GATAN__INC.">#REF!</definedName>
    <definedName name="GATAN_INC">#REF!</definedName>
    <definedName name="gcjhvjhjkkj"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gdfg" hidden="1">{#N/A,#N/A,FALSE,"PERSONAL";#N/A,#N/A,FALSE,"explotación";#N/A,#N/A,FALSE,"generales"}</definedName>
    <definedName name="gdfgdf" hidden="1">{#N/A,#N/A,FALSE,"Pharm";#N/A,#N/A,FALSE,"WWCM"}</definedName>
    <definedName name="gdfhdhfgh" hidden="1">#REF!</definedName>
    <definedName name="gdfs" hidden="1">{#N/A,#N/A,FALSE,"Projections";#N/A,#N/A,FALSE,"Multiples Valuation";#N/A,#N/A,FALSE,"LBO";#N/A,#N/A,FALSE,"Multiples_Sensitivity";#N/A,#N/A,FALSE,"Summary"}</definedName>
    <definedName name="gdh" hidden="1">#REF!</definedName>
    <definedName name="gdhdgf" hidden="1">#REF!</definedName>
    <definedName name="gdhdjdjhgd" hidden="1">#REF!</definedName>
    <definedName name="gdsdfs" hidden="1">{"SCM_Detail",#N/A,FALSE,"SCM";"SCM_Top",#N/A,FALSE,"SCM"}</definedName>
    <definedName name="GDSF" hidden="1">{0,0,0,0;0,0,0,0;0,0,0,0;0,0,0,0}</definedName>
    <definedName name="GE">#REF!</definedName>
    <definedName name="GE_INDUSTRIAL_SYSTEMS">#REF!</definedName>
    <definedName name="GE_IRELAND">#REF!</definedName>
    <definedName name="GE_PLASTICS">#REF!</definedName>
    <definedName name="GeelCapexFcst" hidden="1">{#N/A,#N/A,FALSE,"SUMMARY";#N/A,#N/A,FALSE,"mcsh";#N/A,#N/A,FALSE,"vol&amp;rev";#N/A,#N/A,FALSE,"wkgcap";#N/A,#N/A,FALSE,"DEPR&amp;DT";#N/A,#N/A,FALSE,"ASSETS";#N/A,#N/A,FALSE,"NI&amp;OTH&amp;DIV";#N/A,#N/A,FALSE,"CASHFLOW";#N/A,#N/A,FALSE,"CAPEMPL";#N/A,#N/A,FALSE,"ROCE"}</definedName>
    <definedName name="GeelCapexFcsts" hidden="1">{#N/A,#N/A,FALSE,"SUMMARY";#N/A,#N/A,FALSE,"mcsh";#N/A,#N/A,FALSE,"vol&amp;rev";#N/A,#N/A,FALSE,"wkgcap";#N/A,#N/A,FALSE,"DEPR&amp;DT";#N/A,#N/A,FALSE,"ASSETS";#N/A,#N/A,FALSE,"NI&amp;OTH&amp;DIV";#N/A,#N/A,FALSE,"CASHFLOW";#N/A,#N/A,FALSE,"CAPEMPL";#N/A,#N/A,FALSE,"ROCE"}</definedName>
    <definedName name="gen1copy1">#REF!</definedName>
    <definedName name="gen1copy10">#REF!</definedName>
    <definedName name="gen1copy11">#REF!</definedName>
    <definedName name="gen1copy12">#REF!</definedName>
    <definedName name="gen1copy13">#REF!</definedName>
    <definedName name="gen1copy14">#REF!</definedName>
    <definedName name="gen1copy15">#REF!</definedName>
    <definedName name="gen1copy16">#REF!</definedName>
    <definedName name="gen1copy17">#REF!</definedName>
    <definedName name="gen1copy18">#REF!</definedName>
    <definedName name="gen1copy2">#REF!</definedName>
    <definedName name="gen1copy3">#REF!</definedName>
    <definedName name="gen1copy4">#REF!</definedName>
    <definedName name="gen1copy5">#REF!</definedName>
    <definedName name="gen1copy6">#REF!</definedName>
    <definedName name="gen1copy7">#REF!</definedName>
    <definedName name="gen1copy8">#REF!</definedName>
    <definedName name="gen1copy9">#REF!</definedName>
    <definedName name="gen2copy1">#REF!</definedName>
    <definedName name="gen2copy10">#REF!</definedName>
    <definedName name="gen2copy11">#REF!</definedName>
    <definedName name="gen2copy12">#REF!</definedName>
    <definedName name="gen2copy13">#REF!</definedName>
    <definedName name="gen2copy14">#REF!</definedName>
    <definedName name="gen2copy15">#REF!</definedName>
    <definedName name="gen2copy16">#REF!</definedName>
    <definedName name="gen2copy2">#REF!</definedName>
    <definedName name="gen2copy3">#REF!</definedName>
    <definedName name="gen2copy4">#REF!</definedName>
    <definedName name="gen2copy5">#REF!</definedName>
    <definedName name="gen2copy6">#REF!</definedName>
    <definedName name="gen2copy7">#REF!</definedName>
    <definedName name="gen2copy8">#REF!</definedName>
    <definedName name="gen2copy9">#REF!</definedName>
    <definedName name="gen3copy1">#REF!</definedName>
    <definedName name="gen3copy2">#REF!</definedName>
    <definedName name="gen3copy3">#REF!</definedName>
    <definedName name="gen3copy4">#REF!</definedName>
    <definedName name="gen3copy5">#REF!</definedName>
    <definedName name="gen3copy6">#REF!</definedName>
    <definedName name="gen3copy7">#REF!</definedName>
    <definedName name="gen3copy8">#REF!</definedName>
    <definedName name="gen4add1">#REF!</definedName>
    <definedName name="gen4add10">#REF!</definedName>
    <definedName name="gen4add11">#REF!</definedName>
    <definedName name="gen4add12">#REF!</definedName>
    <definedName name="gen4add13">#REF!</definedName>
    <definedName name="gen4add14">#REF!</definedName>
    <definedName name="gen4add15">#REF!</definedName>
    <definedName name="gen4add2">#REF!</definedName>
    <definedName name="gen4add3">#REF!</definedName>
    <definedName name="gen4add4">#REF!</definedName>
    <definedName name="gen4add5">#REF!</definedName>
    <definedName name="gen4add6">#REF!</definedName>
    <definedName name="gen4add7">#REF!</definedName>
    <definedName name="gen4add8">#REF!</definedName>
    <definedName name="gen4add9">#REF!</definedName>
    <definedName name="gen4copy1">#REF!</definedName>
    <definedName name="gen4copy10">#REF!</definedName>
    <definedName name="gen4copy11">#REF!</definedName>
    <definedName name="gen4copy12">#REF!</definedName>
    <definedName name="gen4copy13">#REF!</definedName>
    <definedName name="gen4copy14">#REF!</definedName>
    <definedName name="gen4copy15">#REF!</definedName>
    <definedName name="gen4copy16">#REF!</definedName>
    <definedName name="gen4copy17">#REF!</definedName>
    <definedName name="gen4copy18">#REF!</definedName>
    <definedName name="gen4copy2">#REF!</definedName>
    <definedName name="gen4copy3">#REF!</definedName>
    <definedName name="gen4copy4">#REF!</definedName>
    <definedName name="gen4copy5">#REF!</definedName>
    <definedName name="gen4copy6">#REF!</definedName>
    <definedName name="gen4copy7">#REF!</definedName>
    <definedName name="gen4copy8">#REF!</definedName>
    <definedName name="gen4copy9">#REF!</definedName>
    <definedName name="gen5copy1">#REF!</definedName>
    <definedName name="gen5copy2">#REF!</definedName>
    <definedName name="GENERAL">#REF!</definedName>
    <definedName name="GENERAL_DYNAMICS">#REF!</definedName>
    <definedName name="GENERAL_RELIANCE_CORP.">#REF!</definedName>
    <definedName name="GENERAL_SCIENTIFIC">#REF!</definedName>
    <definedName name="GENERAL_SCRIENTIFIC">#REF!</definedName>
    <definedName name="gensetup1">#REF!</definedName>
    <definedName name="gensetup10">#REF!</definedName>
    <definedName name="gensetup11">#REF!</definedName>
    <definedName name="gensetup12">#REF!</definedName>
    <definedName name="gensetup13">#REF!</definedName>
    <definedName name="gensetup14">#REF!</definedName>
    <definedName name="gensetup15">#REF!</definedName>
    <definedName name="gensetup2">#REF!</definedName>
    <definedName name="gensetup3">#REF!</definedName>
    <definedName name="gensetup4">#REF!</definedName>
    <definedName name="gensetup5">#REF!</definedName>
    <definedName name="gensetup6">#REF!</definedName>
    <definedName name="gensetup7">#REF!</definedName>
    <definedName name="gensetup8">#REF!</definedName>
    <definedName name="gensetup9">#REF!</definedName>
    <definedName name="GEORGIA_BRANCH">#REF!</definedName>
    <definedName name="GEPLASTIC">#REF!</definedName>
    <definedName name="gesamt" hidden="1">{#N/A,#N/A,TRUE,"Übersicht";"Ist_Vorj_Etat",#N/A,TRUE,"Gesamt";"Monate",#N/A,TRUE,"Gesamt";"Ist_Vorj_Etat",#N/A,TRUE,"Dresden";"Monate",#N/A,TRUE,"Dresden";"Ist_Vorj_Etat",#N/A,TRUE,"Itzehoe";"Monate",#N/A,TRUE,"Itzehoe";"Ist_Vorj_Etat",#N/A,TRUE,"USA";"Monate",#N/A,TRUE,"USA";#N/A,#N/A,TRUE,"Diagram_M"}</definedName>
    <definedName name="gf" hidden="1">{"incomemth",#N/A,TRUE,"forecast00";"incomepercentmth",#N/A,TRUE,"forecast00";"balancemth",#N/A,TRUE,"forecast00";"cashmth",#N/A,TRUE,"forecast00";"covenantmth",#N/A,TRUE,"forecast00"}</definedName>
    <definedName name="gfadgag" hidden="1">#REF!</definedName>
    <definedName name="gfagaf" hidden="1">#REF!</definedName>
    <definedName name="gfasgfdgdas" hidden="1">#REF!</definedName>
    <definedName name="gfd" hidden="1">{"FCB_ALL",#N/A,FALSE,"FCB";"GREY_ALL",#N/A,FALSE,"GREY"}</definedName>
    <definedName name="gfddyery"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gfdfgyreyt"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gfdgfd" hidden="1">#REF!</definedName>
    <definedName name="gfdgfugfu"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gfdhdhdgf" hidden="1">#REF!</definedName>
    <definedName name="gfdjhjh" hidden="1">{#N/A,#N/A,FALSE,"Pharm";#N/A,#N/A,FALSE,"WWCM"}</definedName>
    <definedName name="gfdytrey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gfgafd" hidden="1">#REF!</definedName>
    <definedName name="gfgartg" hidden="1">#REF!</definedName>
    <definedName name="gfhdytry" hidden="1">{#N/A,#N/A,FALSE,"PERSONAL";#N/A,#N/A,FALSE,"explotación";#N/A,#N/A,FALSE,"generales"}</definedName>
    <definedName name="gfhetyetr"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gfhg" hidden="1">#REF!</definedName>
    <definedName name="gfhgdh" hidden="1">#REF!</definedName>
    <definedName name="gfhgfhfghfgh" hidden="1">#REF!</definedName>
    <definedName name="gfhgfhshs" hidden="1">#REF!</definedName>
    <definedName name="gfhsgfhsgfh" hidden="1">#REF!</definedName>
    <definedName name="gfhsgfhsgfhfs" hidden="1">#REF!</definedName>
    <definedName name="gfhsgfhsthgfhsgh" hidden="1">#REF!</definedName>
    <definedName name="gfhsghsgfh" hidden="1">#REF!</definedName>
    <definedName name="gfhsh" hidden="1">#REF!</definedName>
    <definedName name="gfhshsfghsgfh" hidden="1">#REF!</definedName>
    <definedName name="gfhst" hidden="1">#REF!</definedName>
    <definedName name="gfie" hidden="1">{"bs",#N/A,FALSE,"SCF"}</definedName>
    <definedName name="gfjysj" hidden="1">#REF!</definedName>
    <definedName name="gfsfh" hidden="1">#REF!</definedName>
    <definedName name="gfsgfh" hidden="1">#REF!</definedName>
    <definedName name="gfsghsgfhsgfh" hidden="1">#REF!</definedName>
    <definedName name="gfsh" hidden="1">#REF!</definedName>
    <definedName name="gfshfshsfgh" hidden="1">#REF!</definedName>
    <definedName name="gfshg" hidden="1">#REF!</definedName>
    <definedName name="gfshsfghshshf" hidden="1">#REF!</definedName>
    <definedName name="gfshshsf" hidden="1">#REF!</definedName>
    <definedName name="gg" hidden="1">#REF!</definedName>
    <definedName name="ggg" hidden="1">#REF!</definedName>
    <definedName name="gggg" hidden="1">{#N/A,#N/A,FALSE,"Aging Summary";#N/A,#N/A,FALSE,"Ratio Analysis";#N/A,#N/A,FALSE,"Test 120 Day Accts";#N/A,#N/A,FALSE,"Tickmarks"}</definedName>
    <definedName name="ggggg" hidden="1">{#N/A,#N/A,FALSE,"Drivers Analysis";#N/A,#N/A,FALSE,"Summary"}</definedName>
    <definedName name="gggggg" hidden="1">#REF!</definedName>
    <definedName name="ggggggggggg"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g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hd" hidden="1">#REF!</definedName>
    <definedName name="ghdfhd_1" hidden="1">{"EDEL",#N/A,FALSE,"EDEL"}</definedName>
    <definedName name="ghdg" hidden="1">#REF!</definedName>
    <definedName name="ghdh" hidden="1">#REF!</definedName>
    <definedName name="gherhert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hfgahahf" hidden="1">#REF!</definedName>
    <definedName name="ghfghgf" hidden="1">{#N/A,#N/A,FALSE,"voz corporativa";#N/A,#N/A,FALSE,"Transmisión de datos";#N/A,#N/A,FALSE,"Videoconferencia";#N/A,#N/A,FALSE,"Correo electrónico";#N/A,#N/A,FALSE,"Correo de voz";#N/A,#N/A,FALSE,"Megafax";#N/A,#N/A,FALSE,"Edi";#N/A,#N/A,FALSE,"Internet";#N/A,#N/A,FALSE,"VSAT";#N/A,#N/A,FALSE,"ing ult. milla"}</definedName>
    <definedName name="ghghghj" hidden="1">{#N/A,#N/A,FALSE,"CY96";#N/A,#N/A,FALSE,"Budget";#N/A,#N/A,FALSE,"Forecast";#N/A,#N/A,FALSE,"Spending (F)";#N/A,#N/A,FALSE,"Spending (B)";#N/A,#N/A,FALSE,"Driver Analysis";#N/A,#N/A,FALSE,"Reconciliation"}</definedName>
    <definedName name="ghgjdhkk" hidden="1">#REF!</definedName>
    <definedName name="ghhghd" hidden="1">{"mgmt forecast",#N/A,FALSE,"Mgmt Forecast";"dcf table",#N/A,FALSE,"Mgmt Forecast";"sensitivity",#N/A,FALSE,"Mgmt Forecast";"table inputs",#N/A,FALSE,"Mgmt Forecast";"calculations",#N/A,FALSE,"Mgmt Forecast"}</definedName>
    <definedName name="ghhhg" hidden="1">{#N/A,#N/A,FALSE,"ORIX CSC"}</definedName>
    <definedName name="ghhhhhd" hidden="1">#REF!</definedName>
    <definedName name="ghjdhgjj" hidden="1">#REF!</definedName>
    <definedName name="ghjdytjdytj" hidden="1">#REF!</definedName>
    <definedName name="ghjfg" hidden="1">{#N/A,#N/A,TRUE,"ALLL";#N/A,#N/A,TRUE,"DEL";#N/A,#N/A,TRUE,"Reserve Analysis";#N/A,#N/A,TRUE,"C_OFF HISTORY";#N/A,#N/A,TRUE,"ALLL_QTR";#N/A,#N/A,TRUE,"HEA_M";#N/A,#N/A,TRUE,"BL_DET";#N/A,#N/A,TRUE,"3YRS+";#N/A,#N/A,TRUE,"CONSTR_DET"}</definedName>
    <definedName name="ghjggjh" hidden="1">{#N/A,#N/A,FALSE,"Pharm";#N/A,#N/A,FALSE,"WWCM"}</definedName>
    <definedName name="ghjghj" hidden="1">{"SUMPG",#N/A,FALSE,"summarypg";"NETSUM",#N/A,FALSE,"netsum";"NET1",#N/A,FALSE,"net1";"NET2",#N/A,FALSE,"net2";"NET3",#N/A,FALSE,"net3";"NETSERV",#N/A,FALSE,"NETSERV";"VOLUME",#N/A,FALSE,"B";"VOLUME$",#N/A,FALSE,"B";"HEADCOUNT",#N/A,FALSE,"C";"MATIX",#N/A,FALSE,"C1";"FY9798",#N/A,FALSE,"FY97";"FYQTR",#N/A,FALSE,"FY97";"SUM9900",#N/A,FALSE,"summarypg9900"}</definedName>
    <definedName name="ghjjhjj" hidden="1">#REF!</definedName>
    <definedName name="ghjlou" hidden="1">{#N/A,#N/A,FALSE,"Index";#N/A,#N/A,FALSE,"inc stmt ";#N/A,#N/A,FALSE,"sumry ytd";#N/A,#N/A,FALSE,"sumry mon";#N/A,#N/A,FALSE,"accruals";#N/A,#N/A,FALSE,"prodsvc";#N/A,#N/A,FALSE,"CVA";#N/A,#N/A,FALSE,"balsheet";#N/A,#N/A,FALSE,"Cflow short";#N/A,#N/A,FALSE,"Cflow long"}</definedName>
    <definedName name="ghjyjkdk" hidden="1">#REF!</definedName>
    <definedName name="ghsdh" hidden="1">#REF!</definedName>
    <definedName name="ghsf" hidden="1">#REF!</definedName>
    <definedName name="ghsfhhfsh" hidden="1">#REF!</definedName>
    <definedName name="ghsgfhsh" hidden="1">#REF!</definedName>
    <definedName name="ghsgfhshsgfh" hidden="1">#REF!</definedName>
    <definedName name="ghsghsghfsgfh" hidden="1">#REF!</definedName>
    <definedName name="GHSGHSH" hidden="1">#REF!</definedName>
    <definedName name="ghsghshsh" hidden="1">#REF!</definedName>
    <definedName name="ghsghstr" hidden="1">#REF!</definedName>
    <definedName name="ghsgshsgfh" hidden="1">#REF!</definedName>
    <definedName name="GHSHFHSH" hidden="1">#REF!</definedName>
    <definedName name="ghshgh" hidden="1">#REF!</definedName>
    <definedName name="ghshgsfhsg" hidden="1">#REF!</definedName>
    <definedName name="ghshgsh" hidden="1">#REF!</definedName>
    <definedName name="GHSHH" hidden="1">#REF!</definedName>
    <definedName name="ghshsghg" hidden="1">#REF!</definedName>
    <definedName name="ghshsghsgfh" hidden="1">#REF!</definedName>
    <definedName name="ghshsh" hidden="1">#REF!</definedName>
    <definedName name="ghsht" hidden="1">#REF!</definedName>
    <definedName name="ghshtsrht" hidden="1">#REF!</definedName>
    <definedName name="ghshtyh" hidden="1">#REF!</definedName>
    <definedName name="ghss" hidden="1">#REF!</definedName>
    <definedName name="GHSTRTH" hidden="1">#REF!</definedName>
    <definedName name="gilb.wrn.test2." hidden="1">{"SourcesUses",#N/A,TRUE,"CFMODEL";"TransOverview",#N/A,TRUE,"CFMODEL"}</definedName>
    <definedName name="gilb.wrn.test3." hidden="1">{"SourcesUses",#N/A,TRUE,#N/A;"TransOverview",#N/A,TRUE,"CFMODEL"}</definedName>
    <definedName name="gilb.wrn.test4." hidden="1">{"SourcesUses",#N/A,TRUE,"FundsFlow";"TransOverview",#N/A,TRUE,"FundsFlow"}</definedName>
    <definedName name="gilb_wrn.test1" hidden="1">{"Income Statement",#N/A,FALSE,"CFMODEL";"Balance Sheet",#N/A,FALSE,"CFMODEL"}</definedName>
    <definedName name="gjgjjjjjkj" hidden="1">#REF!</definedName>
    <definedName name="gk" hidden="1">{"incomemth",#N/A,TRUE,"forecast00";"incomepercentmth",#N/A,TRUE,"forecast00";"balancemth",#N/A,TRUE,"forecast00";"cashmth",#N/A,TRUE,"forecast00";"covenantmth",#N/A,TRUE,"forecast00"}</definedName>
    <definedName name="GLEASON">#REF!</definedName>
    <definedName name="GLEASON_REEL">#REF!</definedName>
    <definedName name="GLEASON_REEL_CORP.">#REF!</definedName>
    <definedName name="GlideChartMarker" hidden="1">"Chart!A1"</definedName>
    <definedName name="GlideDataMarker" hidden="1">"Data!A1"</definedName>
    <definedName name="GlideHiddenMarker" hidden="1">"Costcurvedata!A1"</definedName>
    <definedName name="GlideMaxCharts" hidden="1">7</definedName>
    <definedName name="Global1" hidden="1">{#N/A,#N/A,FALSE,"Pharm";#N/A,#N/A,FALSE,"WWCM"}</definedName>
    <definedName name="GLOBE">#REF!</definedName>
    <definedName name="GLOBE_MOTORS">#REF!</definedName>
    <definedName name="go" hidden="1">#REF!</definedName>
    <definedName name="gooch" hidden="1">{#N/A,#N/A,FALSE,"Projections";#N/A,#N/A,FALSE,"Multiples Valuation";#N/A,#N/A,FALSE,"LBO";#N/A,#N/A,FALSE,"Multiples_Sensitivity";#N/A,#N/A,FALSE,"Summary"}</definedName>
    <definedName name="GOSS">#REF!</definedName>
    <definedName name="GOSS_GRAPHIC_SYSTEMS">#REF!</definedName>
    <definedName name="GOSS_INTERNATIONAL">#REF!</definedName>
    <definedName name="got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vernment">#REF!</definedName>
    <definedName name="governmentbb">#REF!</definedName>
    <definedName name="GP" hidden="1">{#N/A,#N/A,FALSE,"Index";#N/A,#N/A,FALSE,"inc stmt ";#N/A,#N/A,FALSE,"sumry ytd";#N/A,#N/A,FALSE,"sumry mon";#N/A,#N/A,FALSE,"accruals";#N/A,#N/A,FALSE,"prodsvc";#N/A,#N/A,FALSE,"CVA";#N/A,#N/A,FALSE,"balsheet";#N/A,#N/A,FALSE,"Cflow short";#N/A,#N/A,FALSE,"Cflow long"}</definedName>
    <definedName name="gpsc1">#REF!</definedName>
    <definedName name="gpsc2">#REF!</definedName>
    <definedName name="Grafiken" hidden="1">{#N/A,#N/A,TRUE,"Übersicht";"Ist_Vorj_Etat",#N/A,TRUE,"Gesamt";"Monate",#N/A,TRUE,"Gesamt";"Ist_Vorj_Etat",#N/A,TRUE,"Dresden";"Monate",#N/A,TRUE,"Dresden";"Ist_Vorj_Etat",#N/A,TRUE,"Itzehoe";"Monate",#N/A,TRUE,"Itzehoe";"Ist_Vorj_Etat",#N/A,TRUE,"USA";"Monate",#N/A,TRUE,"USA";#N/A,#N/A,TRUE,"Diagram_M"}</definedName>
    <definedName name="grahp">#REF!</definedName>
    <definedName name="GRAINGER">#REF!</definedName>
    <definedName name="GRAND">#REF!</definedName>
    <definedName name="GRAND_EAGLE_CO.">#REF!</definedName>
    <definedName name="Graph" hidden="1">{"Base7",#N/A,FALSE,"ITT Consol.";"Base6",#N/A,FALSE,"ITT Segments";"Base5",#N/A,FALSE,"ITT Cap.";"Base3",#N/A,FALSE,"Ten Consol.";"Base4",#N/A,FALSE,"NewCo Segments";"Base1",#N/A,FALSE,"Ten Segments";"Base2",#N/A,FALSE,"Ten Cap.";"Base8",#N/A,FALSE,"Auto Stock";"Base9",#N/A,FALSE,"Comb. Segments";"Base12",#N/A,FALSE,"All Segments";"Base14",#N/A,FALSE,"Tax Comb."}</definedName>
    <definedName name="GRAPHCOUPLERS">#REF!</definedName>
    <definedName name="GRAPHIRBC">#REF!</definedName>
    <definedName name="graphpl6t">#REF!</definedName>
    <definedName name="graphrfbu">#REF!</definedName>
    <definedName name="graphrfmw">#REF!</definedName>
    <definedName name="GRAPHS">#REF!</definedName>
    <definedName name="graphwsd">#REF!</definedName>
    <definedName name="GRAY_BAR_ELECTRIC">#REF!</definedName>
    <definedName name="GREAT_STUFF__INC.">#REF!</definedName>
    <definedName name="GREENVILLE_BRANCH">#REF!</definedName>
    <definedName name="gret" hidden="1">#REF!</definedName>
    <definedName name="GRETAG_IMAGING">#REF!</definedName>
    <definedName name="grgarge" hidden="1">#REF!</definedName>
    <definedName name="GROSS_PROFIT" hidden="1">"GROSS_PROFIT"</definedName>
    <definedName name="grossprofit">#REF!</definedName>
    <definedName name="grossprofitbb">#REF!</definedName>
    <definedName name="GrphActSales">#REF!</definedName>
    <definedName name="gs" hidden="1">#REF!</definedName>
    <definedName name="gsfg" hidden="1">#REF!</definedName>
    <definedName name="GSFGSFG" hidden="1">#REF!</definedName>
    <definedName name="gsfhsgfhshs" hidden="1">#REF!</definedName>
    <definedName name="gsfhshsgh" hidden="1">#REF!</definedName>
    <definedName name="gsg" hidden="1">#REF!</definedName>
    <definedName name="gshhgh" hidden="1">#REF!</definedName>
    <definedName name="gshsgfh" hidden="1">#REF!</definedName>
    <definedName name="gshsgh" hidden="1">#REF!</definedName>
    <definedName name="gshsjhju" hidden="1">#REF!</definedName>
    <definedName name="GS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t" hidden="1">{#N/A,#N/A,FALSE,"COVER";#N/A,#N/A,FALSE,"Index";#N/A,#N/A,FALSE,"Non-Earning";#N/A,#N/A,FALSE,"Commercial";#N/A,#N/A,FALSE,"Detailed"}</definedName>
    <definedName name="GTG" hidden="1">{#N/A,#N/A,FALSE,"Payment";#N/A,#N/A,FALSE,"Delivery"}</definedName>
    <definedName name="Guideline" hidden="1">#REF!</definedName>
    <definedName name="gyuy" hidden="1">{#N/A,#N/A,FALSE,"Approval Form";#N/A,#N/A,FALSE,"Renewal";#N/A,#N/A,FALSE,"Cosmos Report"}</definedName>
    <definedName name="H" hidden="1">#REF!</definedName>
    <definedName name="H___K_TOOLING">#REF!</definedName>
    <definedName name="H_K_TOOLING">#REF!</definedName>
    <definedName name="Ｈ16・１" hidden="1">{"'コメント'!$A$1:$C$37"}</definedName>
    <definedName name="ha" hidden="1">{"Reader",#N/A,FALSE,"Summary";"Reader",#N/A,FALSE,"Buildup";"Reader",#N/A,FALSE,"Financials";"Reader",#N/A,FALSE,"Debt &amp; Other"}</definedName>
    <definedName name="Halstead" hidden="1">{#N/A,"Base",FALSE,"Dividend";#N/A,"Conservative",FALSE,"Dividend";#N/A,"Downside",FALSE,"Dividend"}</definedName>
    <definedName name="HARRIS">#REF!</definedName>
    <definedName name="HARRIS_BROADCAST">#REF!</definedName>
    <definedName name="HARRIS_BROADCAST_COMM.">#REF!</definedName>
    <definedName name="hbkg" hidden="1">{#N/A,#N/A,FALSE,"COVER";#N/A,#N/A,FALSE,"Index";#N/A,#N/A,FALSE,"Non-Earning";#N/A,#N/A,FALSE,"Non-Earning-Recovery";#N/A,#N/A,FALSE,"Leasing_Equipo";#N/A,#N/A,FALSE,"Leasing_Auto";#N/A,#N/A,FALSE,"Leasing_Legal"}</definedName>
    <definedName name="HCJB_WORLD_RADIO">#REF!</definedName>
    <definedName name="HCJB_WORLS_RADIO">#REF!</definedName>
    <definedName name="hd" hidden="1">{#N/A,#N/A,FALSE,"Aging Summary";#N/A,#N/A,FALSE,"Ratio Analysis";#N/A,#N/A,FALSE,"Test 120 Day Accts";#N/A,#N/A,FALSE,"Tickmarks"}</definedName>
    <definedName name="hdd" hidden="1">{#N/A,#N/A,FALSE,"Aging Summary";#N/A,#N/A,FALSE,"Ratio Analysis";#N/A,#N/A,FALSE,"Test 120 Day Accts";#N/A,#N/A,FALSE,"Tickmarks"}</definedName>
    <definedName name="hdfhgh" hidden="1">#REF!</definedName>
    <definedName name="hdghd" hidden="1">#REF!</definedName>
    <definedName name="hdghddd" hidden="1">#REF!</definedName>
    <definedName name="hdghdh" hidden="1">#REF!</definedName>
    <definedName name="hdhgh" hidden="1">#REF!</definedName>
    <definedName name="hdjdhjdjhdhj" hidden="1">#REF!</definedName>
    <definedName name="hdjdjdjdhj" hidden="1">#REF!</definedName>
    <definedName name="hdjhgjd" hidden="1">#REF!</definedName>
    <definedName name="hdjhjdjdj" hidden="1">#REF!</definedName>
    <definedName name="Header1" hidden="1">IFERROR(IF(COUNTA(#REF!)=0,0,INDEX(#REF!,MATCH(ROW(#REF!),#REF!,TRUE)))+1,1)</definedName>
    <definedName name="Header2" hidden="1">#REF!-1 &amp; "." &amp; MAX(1,COUNTA(INDEX(#REF!,MATCH(#REF!-1,#REF!,FALSE)):#REF!))</definedName>
    <definedName name="HealthandWelfarePlans">#REF!</definedName>
    <definedName name="healthstatus">#REF!</definedName>
    <definedName name="HEINEMANN">#REF!</definedName>
    <definedName name="HEINEMANN_ELECTRIC">#REF!</definedName>
    <definedName name="helleon" hidden="1">{"Area1",#N/A,FALSE,"OREWACC";"Area2",#N/A,FALSE,"OREWACC"}</definedName>
    <definedName name="Hello" hidden="1">{"rtn",#N/A,FALSE,"RTN";"tables",#N/A,FALSE,"RTN";"cf",#N/A,FALSE,"CF";"stats",#N/A,FALSE,"Stats";"prop",#N/A,FALSE,"Prop"}</definedName>
    <definedName name="hello2" hidden="1">{"Area1",#N/A,FALSE,"OREWACC";"Area2",#N/A,FALSE,"OREWACC"}</definedName>
    <definedName name="help">#REF!</definedName>
    <definedName name="HELP4" hidden="1">{#N/A,#N/A,FALSE,"CONSOLIDATED";#N/A,#N/A,FALSE,"LANCE CO";#N/A,#N/A,FALSE,"VISTA"}</definedName>
    <definedName name="HELP8" hidden="1">{#N/A,#N/A,FALSE,"CONSOLIDATED";#N/A,#N/A,FALSE,"LANCE CO";#N/A,#N/A,FALSE,"VISTA"}</definedName>
    <definedName name="HELWIG_CARBON">#REF!</definedName>
    <definedName name="HELWIG_CARBON_PRODUCTS">#REF!</definedName>
    <definedName name="hewitt_2" hidden="1">{"base",#N/A,TRUE,"Nav_Base";"stg",#N/A,TRUE,"Nav_stg£";"mgtfees",#N/A,TRUE,"Mgt_Fees";"mgp1",#N/A,TRUE,"MgFee_PA";"mgp2",#N/A,TRUE,"MgFee_PA";"admin",#N/A,TRUE,"Admin_Fee";"custody",#N/A,TRUE,"Cust_Fee";#N/A,#N/A,TRUE,"GEM";"gem",#N/A,TRUE,"GEM"}</definedName>
    <definedName name="hfghjf" hidden="1">#REF!</definedName>
    <definedName name="hfhtaehtrh" hidden="1">#REF!</definedName>
    <definedName name="HFinGraph" hidden="1">{#N/A,#N/A,FALSE,"Pharm";#N/A,#N/A,FALSE,"WWCM"}</definedName>
    <definedName name="hfjd" hidden="1">#REF!</definedName>
    <definedName name="hfsfhashg" hidden="1">#REF!</definedName>
    <definedName name="hg" hidden="1">{#N/A,#N/A,FALSE,"HuscoCombined-Summ";#N/A,#N/A,FALSE,"HuscoCombined-Income";#N/A,#N/A,FALSE,"HuscoCombined-Offering";#N/A,#N/A,FALSE,"Husco-Income";#N/A,#N/A,FALSE,"TargetEngineer";#N/A,#N/A,FALSE,"TargetAcqCalc";#N/A,#N/A,FALSE,"Husco-Acq"}</definedName>
    <definedName name="hgdh" hidden="1">#REF!</definedName>
    <definedName name="hgdhd" hidden="1">{#N/A,#N/A,FALSE,"COVER";#N/A,#N/A,FALSE,"SUMP&amp;L";#N/A,#N/A,FALSE,"SUBSP&amp;L";#N/A,#N/A,FALSE,"SALESANAL"}</definedName>
    <definedName name="hgdhgdhdgh" hidden="1">#REF!</definedName>
    <definedName name="hgdjh" hidden="1">#REF!</definedName>
    <definedName name="hgfdhhh" hidden="1">#REF!</definedName>
    <definedName name="hgfh" hidden="1">#REF!</definedName>
    <definedName name="hgfhhsdh" hidden="1">#REF!</definedName>
    <definedName name="hgfhsfghsgf" hidden="1">#REF!</definedName>
    <definedName name="hgfshgh" hidden="1">#REF!</definedName>
    <definedName name="hgfshsh" hidden="1">#REF!</definedName>
    <definedName name="hgh" hidden="1">#REF!</definedName>
    <definedName name="hghhdg" hidden="1">#REF!</definedName>
    <definedName name="hghhg" hidden="1">#REF!</definedName>
    <definedName name="hghj" hidden="1">#REF!</definedName>
    <definedName name="hghjgr" hidden="1">{#N/A,#N/A,FALSE,"voz corporativa";#N/A,#N/A,FALSE,"Transmisión de datos";#N/A,#N/A,FALSE,"Videoconferencia";#N/A,#N/A,FALSE,"Correo electrónico";#N/A,#N/A,FALSE,"Correo de voz";#N/A,#N/A,FALSE,"Megafax";#N/A,#N/A,FALSE,"Edi";#N/A,#N/A,FALSE,"Internet";#N/A,#N/A,FALSE,"VSAT";#N/A,#N/A,FALSE,"ing ult. milla"}</definedName>
    <definedName name="hghsgfhsgfh" hidden="1">#REF!</definedName>
    <definedName name="hghsghshg" hidden="1">#REF!</definedName>
    <definedName name="hghst" hidden="1">#REF!</definedName>
    <definedName name="hgjdjhgdhjghd" hidden="1">#REF!</definedName>
    <definedName name="hgrth" hidden="1">{"orixcsc",#N/A,FALSE,"ORIX CSC";"orixcsc2",#N/A,FALSE,"ORIX CSC"}</definedName>
    <definedName name="hgs" hidden="1">#REF!</definedName>
    <definedName name="hgshfh" hidden="1">#REF!</definedName>
    <definedName name="hgsttrhr" hidden="1">#REF!</definedName>
    <definedName name="hh" hidden="1">#REF!</definedName>
    <definedName name="hhgsgfh" hidden="1">#REF!</definedName>
    <definedName name="hhgshfhkf" hidden="1">#REF!</definedName>
    <definedName name="HHH" hidden="1">{#N/A,#N/A,FALSE,"Hip.Bas";#N/A,#N/A,FALSE,"ventas";#N/A,#N/A,FALSE,"ingre-Año";#N/A,#N/A,FALSE,"ventas-Año";#N/A,#N/A,FALSE,"Costepro";#N/A,#N/A,FALSE,"inversion";#N/A,#N/A,FALSE,"personal";#N/A,#N/A,FALSE,"Gastos-V";#N/A,#N/A,FALSE,"Circulante";#N/A,#N/A,FALSE,"CONSOLI";#N/A,#N/A,FALSE,"Es-Fin";#N/A,#N/A,FALSE,"Margen-P"}</definedName>
    <definedName name="hhhh" hidden="1">#REF!</definedName>
    <definedName name="hhhh7000" hidden="1">{#N/A,#N/A,FALSE,"MAY";#N/A,#N/A,FALSE,"Q2";#N/A,#N/A,FALSE,"YTD"}</definedName>
    <definedName name="hhhsdf1" hidden="1">{"up stand alones",#N/A,FALSE,"Acquiror"}</definedName>
    <definedName name="HHSGHTRH" hidden="1">#REF!</definedName>
    <definedName name="Hi" hidden="1">{#N/A,#N/A,FALSE,"Index";#N/A,#N/A,FALSE,"inc stmt ";#N/A,#N/A,FALSE,"sumry ytd";#N/A,#N/A,FALSE,"sumry mon";#N/A,#N/A,FALSE,"accruals";#N/A,#N/A,FALSE,"prodsvc";#N/A,#N/A,FALSE,"CVA";#N/A,#N/A,FALSE,"balsheet";#N/A,#N/A,FALSE,"Cflow short";#N/A,#N/A,FALSE,"Cflow long"}</definedName>
    <definedName name="HI_TECH">#REF!</definedName>
    <definedName name="HI_TECH_MANUFACTURING">#REF!</definedName>
    <definedName name="Hibh" hidden="1">{#N/A,#N/A,FALSE,"Pharm";#N/A,#N/A,FALSE,"WWCM"}</definedName>
    <definedName name="HiddenRows" hidden="1">#REF!</definedName>
    <definedName name="High" hidden="1">{#N/A,#N/A,FALSE,"Pharm";#N/A,#N/A,FALSE,"WWCM"}</definedName>
    <definedName name="Hightlights">#REF!</definedName>
    <definedName name="HITECH">#REF!</definedName>
    <definedName name="hjddhjdj" hidden="1">#REF!</definedName>
    <definedName name="hjdhdhjdhj" hidden="1">#REF!</definedName>
    <definedName name="hjdjdhgj" hidden="1">#REF!</definedName>
    <definedName name="hjdjdhjhgj" hidden="1">#REF!</definedName>
    <definedName name="hjdjhdjh" hidden="1">#REF!</definedName>
    <definedName name="hjdjydtjdjdyjdjydj" hidden="1">#REF!</definedName>
    <definedName name="hjdyjjhgjd" hidden="1">#REF!</definedName>
    <definedName name="hjesrt" hidden="1">#REF!</definedName>
    <definedName name="hjgjhfj_2" hidden="1">{"EDEL",#N/A,FALSE,"EDEL"}</definedName>
    <definedName name="hjgjhjd" hidden="1">#REF!</definedName>
    <definedName name="hjhjffukfuk" hidden="1">{#N/A,#N/A,FALSE,"Pharm";#N/A,#N/A,FALSE,"WWCM"}</definedName>
    <definedName name="hjhjfkfukywrte" hidden="1">{#N/A,#N/A,FALSE,"Pharm";#N/A,#N/A,FALSE,"WWCM"}</definedName>
    <definedName name="hjhjhj" hidden="1">{#N/A,#N/A,FALSE,"Index";"Stmts_Qtrs",#N/A,FALSE,"Summary";"Stmts_24 mo",#N/A,FALSE,"Summary";"Summary_24",#N/A,FALSE,"Revenue";"Month_24",#N/A,FALSE,"Engineering";"Month_24",#N/A,FALSE,"Marketing";"Month_24",#N/A,FALSE,"G &amp; A";"Month_24",#N/A,FALSE,"Manufacturing"}</definedName>
    <definedName name="hjhjj" hidden="1">{#N/A,#N/A,FALSE,"ORIX CSC"}</definedName>
    <definedName name="hjhkjkl" hidden="1">{#N/A,#N/A,FALSE,"Pharm";#N/A,#N/A,FALSE,"WWCM"}</definedName>
    <definedName name="hjjjkk" hidden="1">{#N/A,#N/A,FALSE,"REPORT"}</definedName>
    <definedName name="hjjkk" hidden="1">{#N/A,#N/A,FALSE,"Pharm";#N/A,#N/A,FALSE,"WWCM"}</definedName>
    <definedName name="hjkgjhgb" hidden="1">{#N/A,#N/A,FALSE,"Contents";#N/A,#N/A,FALSE,"RCG Scorecard";#N/A,#N/A,FALSE,"RCG Scorecard Trends";#N/A,#N/A,FALSE,"Balance Sheet";#N/A,#N/A,FALSE,"Detailed IS Alt Rev";#N/A,#N/A,FALSE,"Monthly Alt Rev";#N/A,#N/A,FALSE,"Analysis";#N/A,#N/A,FALSE,"Funding";#N/A,#N/A,FALSE,"Sales";#N/A,#N/A,FALSE,"VABP Summary";#N/A,#N/A,FALSE,"Warehouse"}</definedName>
    <definedName name="hjkk" hidden="1">{#N/A,#N/A,FALSE,"Pharm";#N/A,#N/A,FALSE,"WWCM"}</definedName>
    <definedName name="hjsjsyj" hidden="1">#REF!</definedName>
    <definedName name="hjsthhts" hidden="1">#REF!</definedName>
    <definedName name="hjsthsj" hidden="1">#REF!</definedName>
    <definedName name="hjyny" hidden="1">{#N/A,#N/A,FALSE,"TSUM";#N/A,#N/A,FALSE,"shares";#N/A,#N/A,FALSE,"earnout";#N/A,#N/A,FALSE,"Heaty";#N/A,#N/A,FALSE,"self-tend";#N/A,#N/A,FALSE,"self-sum"}</definedName>
    <definedName name="HK" hidden="1">{"Reader",#N/A,FALSE,"Summary";"Reader",#N/A,FALSE,"Buildup";"Reader",#N/A,FALSE,"Financials";"Reader",#N/A,FALSE,"Debt &amp; Other"}</definedName>
    <definedName name="hka" hidden="1">{"Reader",#N/A,FALSE,"Summary";"Reader",#N/A,FALSE,"Buildup";"Reader",#N/A,FALSE,"Financials";"Reader",#N/A,FALSE,"Debt &amp; Other"}</definedName>
    <definedName name="HKCEXTD">#REF!</definedName>
    <definedName name="hkdfkdkdgh" hidden="1">#REF!</definedName>
    <definedName name="HKFCKRG">#REF!</definedName>
    <definedName name="hkfjhkfjhk" hidden="1">#REF!</definedName>
    <definedName name="HKFSCJ">#REF!</definedName>
    <definedName name="HKSH" hidden="1">{#N/A,#N/A,FALSE,"REPORT"}</definedName>
    <definedName name="hlp" hidden="1">#REF!</definedName>
    <definedName name="HMG" hidden="1">{#N/A,#N/A,FALSE,"REPORT"}</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59" hidden="1">#REF!</definedName>
    <definedName name="hn._I071" hidden="1">#REF!</definedName>
    <definedName name="hn._I075" hidden="1">#REF!</definedName>
    <definedName name="hn._I083" hidden="1">#REF!</definedName>
    <definedName name="hn._I085" hidden="1">#REF!</definedName>
    <definedName name="hn._P001" hidden="1">#REF!</definedName>
    <definedName name="hn._P004" hidden="1">#REF!</definedName>
    <definedName name="hn._P014" hidden="1">#REF!</definedName>
    <definedName name="hn._P016" hidden="1">#REF!</definedName>
    <definedName name="hn._P021" hidden="1">#REF!</definedName>
    <definedName name="hn._P024" hidden="1">#REF!</definedName>
    <definedName name="hn.Add015" hidden="1">#REF!</definedName>
    <definedName name="hn.Aggregate" hidden="1">#REF!</definedName>
    <definedName name="hn.CompanyName" hidden="1">#REF!</definedName>
    <definedName name="hn.CompanyUCN" hidden="1">#REF!</definedName>
    <definedName name="hn.ConvertZero1" hidden="1">#REF!,#REF!,#REF!,#REF!,#REF!,#REF!,#REF!,#REF!,#REF!,#REF!,#REF!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#REF!,#REF!,#REF!,#REF!,#REF!</definedName>
    <definedName name="hn.DomesticFlag" hidden="1">#REF!</definedName>
    <definedName name="hn.DZ_MultByFXRates" hidden="1">#REF!,#REF!,#REF!,#REF!</definedName>
    <definedName name="hn.dz_ThouToMil" hidden="1">#REF!,#REF!,#REF!,#REF!,#REF!</definedName>
    <definedName name="hn.ExtDb" hidden="1">FALSE</definedName>
    <definedName name="hn.IssuerID" hidden="1">#REF!</definedName>
    <definedName name="hn.IssuerNameShort" hidden="1">#REF!</definedName>
    <definedName name="hn.LTM_CS" hidden="1">#REF!,#REF!,#REF!,#REF!,#REF!,#REF!</definedName>
    <definedName name="hn.LTM_Misc" hidden="1">#REF!,#REF!,#REF!</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ObligorGrade" hidden="1">#REF!</definedName>
    <definedName name="hn.ParentName" hidden="1">#REF!</definedName>
    <definedName name="hn.ParentUCN" hidden="1">#REF!</definedName>
    <definedName name="hn.PrivateEndMonth" hidden="1">#REF!</definedName>
    <definedName name="hn.PrivateLTM" hidden="1">#REF!</definedName>
    <definedName name="hn.PrivateLTMYear" hidden="1">#REF!</definedName>
    <definedName name="hn.PrivateQuarter" hidden="1">#REF!</definedName>
    <definedName name="hn.PrivateYear" hidden="1">#REF!</definedName>
    <definedName name="hn.PrivateYearEnd" hidden="1">#REF!</definedName>
    <definedName name="hn.PublicFlag" hidden="1">#REF!</definedName>
    <definedName name="hn.ReviewDescription" hidden="1">#REF!</definedName>
    <definedName name="hn.ReviewID" hidden="1">#REF!</definedName>
    <definedName name="hn.ReviewYear" hidden="1">#REF!</definedName>
    <definedName name="hn.Segment" hidden="1">#REF!</definedName>
    <definedName name="hn.SegmentDesc" hidden="1">#REF!</definedName>
    <definedName name="hn.SegmentID" hidden="1">#REF!</definedName>
    <definedName name="hn.Ticker" hidden="1">#REF!</definedName>
    <definedName name="hn.UserLogin" hidden="1">#REF!</definedName>
    <definedName name="hn.YearLabel" hidden="1">#REF!</definedName>
    <definedName name="hnu"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od" hidden="1">{#N/A,#N/A,FALSE,"TS";#N/A,#N/A,FALSE,"Combo";#N/A,#N/A,FALSE,"FAIR";#N/A,#N/A,FALSE,"RBC";#N/A,#N/A,FALSE,"xxxx";#N/A,#N/A,FALSE,"A_D";#N/A,#N/A,FALSE,"WACC";#N/A,#N/A,FALSE,"DCF";#N/A,#N/A,FALSE,"LBO";#N/A,#N/A,FALSE,"AcqMults";#N/A,#N/A,FALSE,"CompMults"}</definedName>
    <definedName name="hol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old" hidden="1">{"CPP actuals (by item)",#N/A,FALSE,"FC runrates"}</definedName>
    <definedName name="HOLLOW_METAL_BRANCH">#REF!</definedName>
    <definedName name="HOME" hidden="1">{#N/A,#N/A,FALSE,"Assessment";#N/A,#N/A,FALSE,"Staffing";#N/A,#N/A,FALSE,"Hires";#N/A,#N/A,FALSE,"Assumptions"}</definedName>
    <definedName name="HOMEWOOD">#REF!</definedName>
    <definedName name="HOMEWOOD_PRODUCTS">#REF!</definedName>
    <definedName name="HOMFE" hidden="1">{#N/A,#N/A,FALSE,"Assessment";#N/A,#N/A,FALSE,"Staffing";#N/A,#N/A,FALSE,"Hires";#N/A,#N/A,FALSE,"Assumptions"}</definedName>
    <definedName name="hous">#REF!</definedName>
    <definedName name="housytd">#REF!</definedName>
    <definedName name="houy" hidden="1">{#N/A,#N/A,FALSE,"AD_Purchase";#N/A,#N/A,FALSE,"Credit";#N/A,#N/A,FALSE,"PF Acquisition";#N/A,#N/A,FALSE,"PF Offering"}</definedName>
    <definedName name="houy2" hidden="1">{#N/A,#N/A,FALSE,"AD_Purchase";#N/A,#N/A,FALSE,"Credit";#N/A,#N/A,FALSE,"PF Acquisition";#N/A,#N/A,FALSE,"PF Offering"}</definedName>
    <definedName name="HO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OYT_CORP.">#REF!</definedName>
    <definedName name="hp" hidden="1">{"Reader",#N/A,FALSE,"Summary";"Reader",#N/A,FALSE,"Buildup";"Reader",#N/A,FALSE,"Financials";"Reader",#N/A,FALSE,"Debt &amp; Other"}</definedName>
    <definedName name="HQ" hidden="1">{#N/A,#N/A,FALSE,"6405";#N/A,#N/A,FALSE,"6406";#N/A,#N/A,FALSE,"6409";#N/A,#N/A,FALSE,"6425";#N/A,#N/A,FALSE,"6426";#N/A,#N/A,FALSE,"6427";#N/A,#N/A,FALSE,"6440";#N/A,#N/A,FALSE,"6441";#N/A,#N/A,FALSE,"6442";#N/A,#N/A,FALSE,"6443"}</definedName>
    <definedName name="hr">#REF!</definedName>
    <definedName name="hsgfhh" hidden="1">#REF!</definedName>
    <definedName name="hsgfhshgfhsh" hidden="1">#REF!</definedName>
    <definedName name="hsgfstrh" hidden="1">#REF!</definedName>
    <definedName name="hsghgh" hidden="1">#REF!</definedName>
    <definedName name="hsghh" hidden="1">#REF!</definedName>
    <definedName name="HSGHSGFSH" hidden="1">#REF!</definedName>
    <definedName name="hsghsght" hidden="1">#REF!</definedName>
    <definedName name="hsghsh" hidden="1">#REF!</definedName>
    <definedName name="hsghshtrh" hidden="1">#REF!</definedName>
    <definedName name="hsghstr" hidden="1">#REF!</definedName>
    <definedName name="hsgjjj" hidden="1">#REF!</definedName>
    <definedName name="hsgjjjkkj" hidden="1">#REF!</definedName>
    <definedName name="hsh" hidden="1">#REF!</definedName>
    <definedName name="hshg" hidden="1">#REF!</definedName>
    <definedName name="hshgshs" hidden="1">#REF!</definedName>
    <definedName name="hshs" hidden="1">#REF!</definedName>
    <definedName name="hshsghsht" hidden="1">#REF!</definedName>
    <definedName name="hshth" hidden="1">#REF!</definedName>
    <definedName name="HSI">#REF!</definedName>
    <definedName name="hsjdjd" hidden="1">#REF!</definedName>
    <definedName name="hsrhttr" hidden="1">#REF!</definedName>
    <definedName name="hssghsh" hidden="1">#REF!</definedName>
    <definedName name="hssgjhgsj" hidden="1">#REF!</definedName>
    <definedName name="hssh" hidden="1">#REF!</definedName>
    <definedName name="hsthh" hidden="1">#REF!</definedName>
    <definedName name="hsthht" hidden="1">#REF!</definedName>
    <definedName name="hsthsh" hidden="1">#REF!</definedName>
    <definedName name="hsthsht" hidden="1">#REF!</definedName>
    <definedName name="hsthsth" hidden="1">#REF!</definedName>
    <definedName name="hstyhsh" hidden="1">#REF!</definedName>
    <definedName name="hstyhstryh" hidden="1">#REF!</definedName>
    <definedName name="htjsjh" hidden="1">#REF!</definedName>
    <definedName name="ＨＴＭＬ" hidden="1">{"'コメント'!$A$1:$C$37"}</definedName>
    <definedName name="HTML_CodePage" hidden="1">1252</definedName>
    <definedName name="HTML_Control" hidden="1">{"'Sheet1'!$A$1:$J$121"}</definedName>
    <definedName name="HTML_Control2" hidden="1">{"'MMGR'!$A$1:$L$56"}</definedName>
    <definedName name="HTML_Description" hidden="1">""</definedName>
    <definedName name="HTML_Email" hidden="1">""</definedName>
    <definedName name="HTML_Header" hidden="1">"Sheet1"</definedName>
    <definedName name="HTML_LastUpdate" hidden="1">"10/21/99"</definedName>
    <definedName name="HTML_LineAfter" hidden="1">FALSE</definedName>
    <definedName name="HTML_LineBefore" hidden="1">FALSE</definedName>
    <definedName name="HTML_Name" hidden="1">"Paulette Peoples"</definedName>
    <definedName name="HTML_OBDlg2" hidden="1">TRUE</definedName>
    <definedName name="HTML_OBDlg3" hidden="1">TRUE</definedName>
    <definedName name="HTML_OBDlg4" hidden="1">TRUE</definedName>
    <definedName name="HTML_OS" hidden="1">0</definedName>
    <definedName name="HTML_PathFile" hidden="1">"\\Bhincres01\groups\Mkt_Dev\EXECMKTR\RIGS\RigBible\Web NA.htm"</definedName>
    <definedName name="HTML_PathFileMac">"Macintosh HD:HomePageStuff:pc:datasets:implprem.html"</definedName>
    <definedName name="HTML_PathTemplate" hidden="1">"C:\infac\pricewth\Aug99\Page06e.htm"</definedName>
    <definedName name="HTML_Title" hidden="1">"Total North America"</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10_12" hidden="1">"Q:\DNSTREAM\COMMOPS\TRADING\PSOTCMTD.HTM"</definedName>
    <definedName name="HTML11_12" hidden="1">"Q:\DNSTREAM\COMMOPS\TRADING\PSOTCMTD.HTM"</definedName>
    <definedName name="HTML12_12" hidden="1">"Q:\DNSTREAM\COMMOPS\TRADING\PSOTCMTD.HTM"</definedName>
    <definedName name="HTML13_12" hidden="1">"Q:\DNSTREAM\COMMOPS\TRADING\PSOTCMTD.HTM"</definedName>
    <definedName name="HTML14_12" hidden="1">"Q:\DNSTREAM\COMMOPS\TRADING\PSOTCMTD.HTM"</definedName>
    <definedName name="HTML2_1" hidden="1">"[Activities.xls]Tabelle1!$A$1:$D$30"</definedName>
    <definedName name="HTML2_10" hidden="1">"technology@midwal.ca"</definedName>
    <definedName name="HTML2_11" hidden="1">1</definedName>
    <definedName name="HTML2_12" hidden="1">"C:\My Documents\financials.html"</definedName>
    <definedName name="HTML2_2" hidden="1">1</definedName>
    <definedName name="HTML2_3" hidden="1">"Technology Stock Comparables"</definedName>
    <definedName name="HTML2_4" hidden="1">"Software Comparables"</definedName>
    <definedName name="HTML2_6" hidden="1">-4146</definedName>
    <definedName name="HTML2_7" hidden="1">1</definedName>
    <definedName name="HTML2_8" hidden="1">35192</definedName>
    <definedName name="HTML2_9">"Bill Nguyen"</definedName>
    <definedName name="HTML3_1" hidden="1">"[TB9.XLS]St_tot_94_95!$A$1:$H$427"</definedName>
    <definedName name="HTML3_10">""</definedName>
    <definedName name="HTML3_11" hidden="1">1</definedName>
    <definedName name="HTML3_12" hidden="1">"G:\MONET\WEB\FORECAST\Hub84.htm"</definedName>
    <definedName name="HTML3_2" hidden="1">1</definedName>
    <definedName name="HTML3_3" hidden="1">"Technology Stock Comparables"</definedName>
    <definedName name="HTML3_4" hidden="1">"Telecom &amp; Network &amp; Semi."</definedName>
    <definedName name="HTML3_5">""</definedName>
    <definedName name="HTML3_6" hidden="1">-4146</definedName>
    <definedName name="HTML3_7" hidden="1">-4146</definedName>
    <definedName name="HTML3_8" hidden="1">35355</definedName>
    <definedName name="HTML3_9" hidden="1">"Ian Prittie"</definedName>
    <definedName name="HTML4_1" hidden="1">"[MONET84.XLS]ConditionMarginalCost!$A$1:$E$286"</definedName>
    <definedName name="HTML4_10" hidden="1">""</definedName>
    <definedName name="HTML4_11" hidden="1">1</definedName>
    <definedName name="HTML4_12" hidden="1">"G:\MONET\WEB\FORECAST\mc84.htm"</definedName>
    <definedName name="HTML4_2" hidden="1">1</definedName>
    <definedName name="HTML4_3" hidden="1">"Technology Stock Comparables"</definedName>
    <definedName name="HTML4_4" hidden="1">"Volpe, Welty &amp; Co. Comps."</definedName>
    <definedName name="HTML4_5">""</definedName>
    <definedName name="HTML4_6" hidden="1">-4146</definedName>
    <definedName name="HTML4_7" hidden="1">-4146</definedName>
    <definedName name="HTML4_8" hidden="1">35355</definedName>
    <definedName name="HTML4_9" hidden="1">"Ian Prittie"</definedName>
    <definedName name="HTML5_1" hidden="1">"[MONET84.XLS]ConditionMarginalCost!$A$1:$E$177"</definedName>
    <definedName name="HTML5_10">""</definedName>
    <definedName name="HTML5_11" hidden="1">-4146</definedName>
    <definedName name="HTML5_12" hidden="1">"G:\MONET\WEB\FORECAST\mc84.htm"</definedName>
    <definedName name="HTML5_2" hidden="1">1</definedName>
    <definedName name="HTML5_3" hidden="1">"Technology Stock Comparables"</definedName>
    <definedName name="HTML5_4" hidden="1">"Fibre Optics"</definedName>
    <definedName name="HTML5_5">""</definedName>
    <definedName name="HTML5_6" hidden="1">-4146</definedName>
    <definedName name="HTML5_7" hidden="1">-4146</definedName>
    <definedName name="HTML5_8" hidden="1">35355</definedName>
    <definedName name="HTML5_9" hidden="1">"Ian Prittie"</definedName>
    <definedName name="HTML6_11" hidden="1">1</definedName>
    <definedName name="HTML6_12" hidden="1">"Q:\DNSTREAM\COMMOPS\TRADING\PSOTCMTD.HTM"</definedName>
    <definedName name="HTML6_2" hidden="1">1</definedName>
    <definedName name="HTML6_3" hidden="1">"Technology Stock Comparables"</definedName>
    <definedName name="HTML6_4" hidden="1">"Internet"</definedName>
    <definedName name="HTML6_6" hidden="1">-4146</definedName>
    <definedName name="HTML6_7" hidden="1">-4146</definedName>
    <definedName name="HTML6_8" hidden="1">35355</definedName>
    <definedName name="HTML6_9" hidden="1">"Ian Prittie"</definedName>
    <definedName name="HTML7_12" hidden="1">"Q:\DNSTREAM\COMMOPS\TRADING\PSOTCMTD.HTM"</definedName>
    <definedName name="HTML8_12" hidden="1">"Q:\DNSTREAM\COMMOPS\TRADING\PSOTCMTD.HTM"</definedName>
    <definedName name="HTML9_12" hidden="1">"Q:\DNSTREAM\COMMOPS\TRADING\PSOTCMTD.HTM"</definedName>
    <definedName name="HTMLCount" hidden="1">1</definedName>
    <definedName name="htshsh" hidden="1">#REF!</definedName>
    <definedName name="htshttrh" hidden="1">#REF!</definedName>
    <definedName name="htsrhyt" hidden="1">#REF!</definedName>
    <definedName name="htyuityuiotio" hidden="1">{#N/A,#N/A,FALSE,"REPORT"}</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BBELL">#REF!</definedName>
    <definedName name="hui" hidden="1">{#N/A,#N/A,FALSE,"Assump2";#N/A,#N/A,FALSE,"Income2";#N/A,#N/A,FALSE,"Balance2";#N/A,#N/A,FALSE,"DCF Filter";#N/A,#N/A,FALSE,"Trans Assump2";#N/A,#N/A,FALSE,"Combined Income2";#N/A,#N/A,FALSE,"Combined Balance2"}</definedName>
    <definedName name="huji" hidden="1">{#N/A,#N/A,FALSE,"Aging Summary";#N/A,#N/A,FALSE,"Ratio Analysis";#N/A,#N/A,FALSE,"Test 120 Day Accts";#N/A,#N/A,FALSE,"Tickmarks"}</definedName>
    <definedName name="hvbvxb" hidden="1">#REF!</definedName>
    <definedName name="Hw" hidden="1">{"'MMGR'!$A$1:$L$56"}</definedName>
    <definedName name="Hyperion" hidden="1">{#N/A,#N/A,TRUE,"Prog. Overview Strategic Input";#N/A,#N/A,TRUE,"Program Overview Financials";#N/A,#N/A,TRUE,"Technology Summary Input";#N/A,#N/A,TRUE,"Mkt &amp; Sales Summary Input";#N/A,#N/A,TRUE,"Delivery Summary Input";#N/A,#N/A,TRUE,"Revenue Assump Input";#N/A,#N/A,TRUE,"Financial Summary"}</definedName>
    <definedName name="Hypertention" hidden="1">{#N/A,#N/A,FALSE,"Pharm";#N/A,#N/A,FALSE,"WWCM"}</definedName>
    <definedName name="hypo" hidden="1">{#N/A,#N/A,FALSE,"Pharm";#N/A,#N/A,FALSE,"WWCM"}</definedName>
    <definedName name="i" hidden="1">{"Qtr Op Mgd Q3",#N/A,FALSE,"Qtr-Op (Mng)";"Qtr Op Rpt Q3",#N/A,FALSE,"Qtr-Op (Rpt)";"Operating Vs Reported",#N/A,FALSE,"Rpt-Op Inc"}</definedName>
    <definedName name="I.E.C._CORP.">#REF!</definedName>
    <definedName name="icpay">#REF!</definedName>
    <definedName name="icrec">#REF!</definedName>
    <definedName name="idcprov">#REF!</definedName>
    <definedName name="IDL.Connector.UDF">0</definedName>
    <definedName name="IDL.Connector.Version">"10.0.0.2"</definedName>
    <definedName name="IDM">#REF!</definedName>
    <definedName name="IDM_ELECTRONICS">#REF!</definedName>
    <definedName name="IEC">#REF!</definedName>
    <definedName name="IEC_CORP.">#REF!</definedName>
    <definedName name="IEPeXToEUR">1/EUReXToIEP</definedName>
    <definedName name="iffx"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i"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III" hidden="1">{#N/A,#N/A,FALSE,"Hip.Bas";#N/A,#N/A,FALSE,"ventas";#N/A,#N/A,FALSE,"ingre-Año";#N/A,#N/A,FALSE,"ventas-Año";#N/A,#N/A,FALSE,"Costepro";#N/A,#N/A,FALSE,"inversion";#N/A,#N/A,FALSE,"personal";#N/A,#N/A,FALSE,"Gastos-V";#N/A,#N/A,FALSE,"Circulante";#N/A,#N/A,FALSE,"CONSOLI";#N/A,#N/A,FALSE,"Es-Fin";#N/A,#N/A,FALSE,"Margen-P"}</definedName>
    <definedName name="iiid" hidden="1">{#N/A,#N/A,FALSE,"FS - IS";#N/A,#N/A,FALSE,"TB - IS";#N/A,#N/A,FALSE,"IS - Comp";#N/A,#N/A,FALSE,"FS - BS";#N/A,#N/A,FALSE,"TB - BS";#N/A,#N/A,FALSE,"FS - SE";#N/A,#N/A,FALSE,"FS - SCF";#N/A,#N/A,FALSE,"Rev";#N/A,#N/A,FALSE,"Taxes";#N/A,#N/A,FALSE,"FIXED ASSETS";#N/A,#N/A,FALSE,"DEPR -  O.F.";#N/A,#N/A,FALSE,"DEPR -  O.E.";#N/A,#N/A,FALSE,"DEPR -  D.P."}</definedName>
    <definedName name="iiid_1" hidden="1">{#N/A,#N/A,FALSE,"FS - IS";#N/A,#N/A,FALSE,"TB - IS";#N/A,#N/A,FALSE,"IS - Comp";#N/A,#N/A,FALSE,"FS - BS";#N/A,#N/A,FALSE,"TB - BS";#N/A,#N/A,FALSE,"FS - SE";#N/A,#N/A,FALSE,"FS - SCF";#N/A,#N/A,FALSE,"Rev";#N/A,#N/A,FALSE,"Taxes";#N/A,#N/A,FALSE,"FIXED ASSETS";#N/A,#N/A,FALSE,"DEPR -  O.F.";#N/A,#N/A,FALSE,"DEPR -  O.E.";#N/A,#N/A,FALSE,"DEPR -  D.P."}</definedName>
    <definedName name="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oo" hidden="1">{#N/A,#N/A,FALSE,"TSUM";#N/A,#N/A,FALSE,"shares";#N/A,#N/A,FALSE,"earnout";#N/A,#N/A,FALSE,"Heaty";#N/A,#N/A,FALSE,"self-tend";#N/A,#N/A,FALSE,"self-sum"}</definedName>
    <definedName name="i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jn" hidden="1">{#N/A,#N/A,FALSE,"AD_Purchase";#N/A,#N/A,FALSE,"Credit";#N/A,#N/A,FALSE,"PF Acquisition";#N/A,#N/A,FALSE,"PF Offering"}</definedName>
    <definedName name="ik" hidden="1">{"casespecific",#N/A,FALSE,"Assumptions"}</definedName>
    <definedName name="IMAGE">#REF!</definedName>
    <definedName name="IMAGE_DIAGNOSTICS">#REF!</definedName>
    <definedName name="Img_ML_1c3d1n6n">"IMG_6"</definedName>
    <definedName name="Img_ML_1t5s6u1f">"IMG_6"</definedName>
    <definedName name="Img_ML_1y7a6c1t" hidden="1">"IMG_11"</definedName>
    <definedName name="Img_ML_3b3j3x9k">"IMG_11"</definedName>
    <definedName name="Img_ML_3c6e9c4g">"IMG_6"</definedName>
    <definedName name="Img_ML_3c7g1a7g">"IMG_3"</definedName>
    <definedName name="Img_ML_3e2q4k7i" hidden="1">"IMG_11"</definedName>
    <definedName name="Img_ML_3p5d9q5j">"IMG_18"</definedName>
    <definedName name="Img_ML_3y1j4m2m">"IMG_11"</definedName>
    <definedName name="Img_ML_5h6q3g8u">"IMG_11"</definedName>
    <definedName name="Img_ML_5k7e4n8n" hidden="1">"IMG_11"</definedName>
    <definedName name="Img_ML_6f2p1m9g">"IMG_6"</definedName>
    <definedName name="Img_ML_6r9u1n9k">"IMG_6"</definedName>
    <definedName name="Img_ML_6y9f7y3n">"IMG_11"</definedName>
    <definedName name="Img_ML_7g5e5e2b" hidden="1">"IMG_3"</definedName>
    <definedName name="Img_ML_7m5m4k3b">"IMG_6"</definedName>
    <definedName name="Img_ML_7n6h3t1t">"IMG_6"</definedName>
    <definedName name="Img_ML_8b9j5t1p">"IMG_6"</definedName>
    <definedName name="Img_ML_8c2q5i2r" hidden="1">"IMG_6"</definedName>
    <definedName name="Img_ML_8h7g4d4d">"IMG_3"</definedName>
    <definedName name="Img_ML_8j3w6p4c">"IMG_6"</definedName>
    <definedName name="Img_ML_8r1k8t4y">"IMG_11"</definedName>
    <definedName name="Img_ML_8s3q3c1i" hidden="1">"IMG_6"</definedName>
    <definedName name="Img_ML_9n1s4m5f">"IMG_6"</definedName>
    <definedName name="Img_Production_Breakdown">"IMG_3"</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mportant_Copyright_Notice_FooterType" hidden="1">"NONE"</definedName>
    <definedName name="ImportFile">#N/A</definedName>
    <definedName name="in" hidden="1">{#N/A,#N/A,FALSE,"Aging Summary";#N/A,#N/A,FALSE,"Ratio Analysis";#N/A,#N/A,FALSE,"Test 120 Day Accts";#N/A,#N/A,FALSE,"Tickmarks"}</definedName>
    <definedName name="in10add1">#REF!</definedName>
    <definedName name="in10add2">#REF!</definedName>
    <definedName name="in10copy1">#REF!</definedName>
    <definedName name="in10copy2">#REF!</definedName>
    <definedName name="in11con1">#REF!</definedName>
    <definedName name="in11copy1">#REF!</definedName>
    <definedName name="in11copy2">#REF!</definedName>
    <definedName name="in11copy3">#REF!</definedName>
    <definedName name="in11copy4">#REF!</definedName>
    <definedName name="in11copy5">#REF!</definedName>
    <definedName name="in11copy6">#REF!</definedName>
    <definedName name="in11copy7">#REF!</definedName>
    <definedName name="in12con1">#REF!</definedName>
    <definedName name="in12con2">#REF!</definedName>
    <definedName name="in12con3">#REF!</definedName>
    <definedName name="in12copy1">#REF!</definedName>
    <definedName name="in12copy2">#REF!</definedName>
    <definedName name="in12copy3">#REF!</definedName>
    <definedName name="in12copy4">#REF!</definedName>
    <definedName name="in12copy5">#REF!</definedName>
    <definedName name="in12copy6">#REF!</definedName>
    <definedName name="in12copy7">#REF!</definedName>
    <definedName name="in13con1">#REF!</definedName>
    <definedName name="in13copy1">#REF!</definedName>
    <definedName name="in13copy2">#REF!</definedName>
    <definedName name="in13copy3">#REF!</definedName>
    <definedName name="in13copy4">#REF!</definedName>
    <definedName name="in13copy5">#REF!</definedName>
    <definedName name="in14con1">#REF!</definedName>
    <definedName name="in14copy1">#REF!</definedName>
    <definedName name="in14copy15">#REF!</definedName>
    <definedName name="in14copy2">#REF!</definedName>
    <definedName name="in14copy3">#REF!</definedName>
    <definedName name="in14copy4">#REF!</definedName>
    <definedName name="in15con1">#REF!</definedName>
    <definedName name="in15con2">#REF!</definedName>
    <definedName name="in15copy1">#REF!</definedName>
    <definedName name="in15copy2">#REF!</definedName>
    <definedName name="in15copy3">#REF!</definedName>
    <definedName name="in15copy4">#REF!</definedName>
    <definedName name="in15copy5">#REF!</definedName>
    <definedName name="in16con1">#REF!</definedName>
    <definedName name="in16con2">#REF!</definedName>
    <definedName name="in16copy1">#REF!</definedName>
    <definedName name="in16copy2">#REF!</definedName>
    <definedName name="in16copy3">#REF!</definedName>
    <definedName name="in16copy4">#REF!</definedName>
    <definedName name="in16copy5">#REF!</definedName>
    <definedName name="in17con1">#REF!</definedName>
    <definedName name="in17con2">#REF!</definedName>
    <definedName name="in17copy1">#REF!</definedName>
    <definedName name="in17copy2">#REF!</definedName>
    <definedName name="in17copy3">#REF!</definedName>
    <definedName name="in17copy4">#REF!</definedName>
    <definedName name="in17copy5">#REF!</definedName>
    <definedName name="in18con1">#REF!</definedName>
    <definedName name="in18copy1">#REF!</definedName>
    <definedName name="in18copy2">#REF!</definedName>
    <definedName name="in18copy3">#REF!</definedName>
    <definedName name="in18copy4">#REF!</definedName>
    <definedName name="in18copy5">#REF!</definedName>
    <definedName name="in19con1">#REF!</definedName>
    <definedName name="in19con10">#REF!</definedName>
    <definedName name="in19con2">#REF!</definedName>
    <definedName name="in19con3">#REF!</definedName>
    <definedName name="in19con4">#REF!</definedName>
    <definedName name="in19con5">#REF!</definedName>
    <definedName name="in19con6">#REF!</definedName>
    <definedName name="in19con7">#REF!</definedName>
    <definedName name="in19con8">#REF!</definedName>
    <definedName name="in19con9">#REF!</definedName>
    <definedName name="in19copy1">#REF!</definedName>
    <definedName name="in19copy10">#REF!</definedName>
    <definedName name="in19copy11">#REF!</definedName>
    <definedName name="in19copy12">#REF!</definedName>
    <definedName name="in19copy13">#REF!</definedName>
    <definedName name="in19copy14">#REF!</definedName>
    <definedName name="in19copy2">#REF!</definedName>
    <definedName name="in19copy3">#REF!</definedName>
    <definedName name="in19copy4">#REF!</definedName>
    <definedName name="in19copy5">#REF!</definedName>
    <definedName name="in19copy6">#REF!</definedName>
    <definedName name="in19copy7">#REF!</definedName>
    <definedName name="in19copy8">#REF!</definedName>
    <definedName name="in19copy9">#REF!</definedName>
    <definedName name="in1copy1">#REF!</definedName>
    <definedName name="in2add1">#REF!</definedName>
    <definedName name="in2add2">#REF!</definedName>
    <definedName name="in2copy1">#REF!</definedName>
    <definedName name="in2copy2">#REF!</definedName>
    <definedName name="in2copy3">#REF!</definedName>
    <definedName name="in3add1">#REF!</definedName>
    <definedName name="in3copy1">#REF!</definedName>
    <definedName name="in3copy2">#REF!</definedName>
    <definedName name="in3copy3">#REF!</definedName>
    <definedName name="in4con1">#REF!</definedName>
    <definedName name="in4con10">#REF!</definedName>
    <definedName name="in4con11">#REF!</definedName>
    <definedName name="in4con12">#REF!</definedName>
    <definedName name="in4con2">#REF!</definedName>
    <definedName name="in4con3">#REF!</definedName>
    <definedName name="in4con4">#REF!</definedName>
    <definedName name="in4con5">#REF!</definedName>
    <definedName name="in4con6">#REF!</definedName>
    <definedName name="in4con7">#REF!</definedName>
    <definedName name="in4con8">#REF!</definedName>
    <definedName name="in4con9">#REF!</definedName>
    <definedName name="in4copy1">#REF!</definedName>
    <definedName name="in4copy10">#REF!</definedName>
    <definedName name="in4copy11">#REF!</definedName>
    <definedName name="in4copy12">#REF!</definedName>
    <definedName name="in4copy13">#REF!</definedName>
    <definedName name="in4copy14">#REF!</definedName>
    <definedName name="in4copy15">#REF!</definedName>
    <definedName name="in4copy16">#REF!</definedName>
    <definedName name="in4copy17">#REF!</definedName>
    <definedName name="in4copy18">#REF!</definedName>
    <definedName name="in4copy2">#REF!</definedName>
    <definedName name="in4copy3">#REF!</definedName>
    <definedName name="in4copy4">#REF!</definedName>
    <definedName name="in4copy5">#REF!</definedName>
    <definedName name="in4copy6">#REF!</definedName>
    <definedName name="in4copy7">#REF!</definedName>
    <definedName name="in4copy8">#REF!</definedName>
    <definedName name="in4copy9">#REF!</definedName>
    <definedName name="in5add1">#REF!</definedName>
    <definedName name="in5add2">#REF!</definedName>
    <definedName name="in5add3">#REF!</definedName>
    <definedName name="in5add4">#REF!</definedName>
    <definedName name="in5add5">#REF!</definedName>
    <definedName name="in5add6">#REF!</definedName>
    <definedName name="in5copy1">#REF!</definedName>
    <definedName name="in5copy2">#REF!</definedName>
    <definedName name="in5copy3">#REF!</definedName>
    <definedName name="in6add1">#REF!</definedName>
    <definedName name="in6copy1">#REF!</definedName>
    <definedName name="in6copy2">#REF!</definedName>
    <definedName name="in6copy3">#REF!</definedName>
    <definedName name="in6copy4">#REF!</definedName>
    <definedName name="in7con1">#REF!</definedName>
    <definedName name="in7con2">#REF!</definedName>
    <definedName name="in7copy1">#REF!</definedName>
    <definedName name="in7copy2">#REF!</definedName>
    <definedName name="in7copy3">#REF!</definedName>
    <definedName name="in7copy4">#REF!</definedName>
    <definedName name="in7copy5">#REF!</definedName>
    <definedName name="in7copy6">#REF!</definedName>
    <definedName name="in7copy7">#REF!</definedName>
    <definedName name="in8con1">#REF!</definedName>
    <definedName name="in8con2">#REF!</definedName>
    <definedName name="in8copy1">#REF!</definedName>
    <definedName name="in8copy2">#REF!</definedName>
    <definedName name="in8copy3">#REF!</definedName>
    <definedName name="in8copy4">#REF!</definedName>
    <definedName name="in8copy5">#REF!</definedName>
    <definedName name="in8copy6">#REF!</definedName>
    <definedName name="in9con1">#REF!</definedName>
    <definedName name="in9con2">#REF!</definedName>
    <definedName name="in9con3">#REF!</definedName>
    <definedName name="in9con4">#REF!</definedName>
    <definedName name="in9copy1">#REF!</definedName>
    <definedName name="in9copy2">#REF!</definedName>
    <definedName name="in9copy3">#REF!</definedName>
    <definedName name="in9copy4">#REF!</definedName>
    <definedName name="in9copy5">#REF!</definedName>
    <definedName name="in9copy6">#REF!</definedName>
    <definedName name="in9copy7">#REF!</definedName>
    <definedName name="in9copy8">#REF!</definedName>
    <definedName name="in9copy9">#REF!</definedName>
    <definedName name="inabc" hidden="1">{#N/A,#N/A,FALSE,"Aging Summary";#N/A,#N/A,FALSE,"Ratio Analysis";#N/A,#N/A,FALSE,"Test 120 Day Accts";#N/A,#N/A,FALSE,"Tickmarks"}</definedName>
    <definedName name="INC_AFTER_TAX">"INC_AFTER_TAX"</definedName>
    <definedName name="INC_AVAIL_EXCL" hidden="1">"INC_AVAIL_EXCL"</definedName>
    <definedName name="INC_AVAIL_INCL">"INC_AVAIL_INCL"</definedName>
    <definedName name="INC_BEFORE_TAX">"INC_BEFORE_TAX"</definedName>
    <definedName name="INC_TAX">"INC_TAX"</definedName>
    <definedName name="INC_TAX_EXCL" hidden="1">"INC_TAX_EXCL"</definedName>
    <definedName name="Income">#REF!</definedName>
    <definedName name="IncomeEPSFullyDiluted">0</definedName>
    <definedName name="IncomeEPSPrimary">0</definedName>
    <definedName name="IncomeEPSRegular">0</definedName>
    <definedName name="IncomeStatement">#REF!</definedName>
    <definedName name="IncomeStatementBudgeted">#REF!</definedName>
    <definedName name="INCSTMT">#REF!</definedName>
    <definedName name="Indent1">#REF!,#REF!,#REF!,#REF!</definedName>
    <definedName name="Indent2">#REF!,#REF!,#REF!,#REF!,#REF!,#REF!,#REF!,#REF!,#REF!,#REF!</definedName>
    <definedName name="Indent3">#REF!,#REF!,#REF!,#REF!,#REF!,#REF!,#REF!,#REF!,#REF!,#REF!,#REF!,#REF!,#REF!,#REF!,#REF!</definedName>
    <definedName name="Indent4">#REF!,#REF!,#REF!,#REF!</definedName>
    <definedName name="INDIAN">#REF!</definedName>
    <definedName name="INDIAN_AEROSPACE">#REF!</definedName>
    <definedName name="INDUSTRIAL">#REF!</definedName>
    <definedName name="INDUSTRIAL_COMPONENTS">#REF!</definedName>
    <definedName name="INDUSTRIAL_GRAPHITE">#REF!</definedName>
    <definedName name="INDUSTRIAL_MOTOR">#REF!</definedName>
    <definedName name="INDUSTRIAL_SALES_ASSOCIATES">#REF!</definedName>
    <definedName name="INDUSTRIAL_WHOLESALERS">#REF!</definedName>
    <definedName name="INDUSTRIALCO">#REF!</definedName>
    <definedName name="INDUSTRIALCOM">#REF!</definedName>
    <definedName name="INDUSTRIALGRA">#REF!</definedName>
    <definedName name="INELCOL">#REF!</definedName>
    <definedName name="INELCRIT">#REF!</definedName>
    <definedName name="infants" hidden="1">{"Olk by Qtr Full",#N/A,FALSE,"Tot PalmPalm";"Olk by Qtr Full",#N/A,FALSE,"Tot Device";"Olk by Qtr Full",#N/A,FALSE,"Platform";"Olk by Qtr Full",#N/A,FALSE,"Palm.Net";"Olk by Qtr Full",#N/A,FALSE,"Elim"}</definedName>
    <definedName name="inflList" hidden="1">"00000000000000000000000000000000000000000000000000000000000000000000000000000000000000000000000000000000000000000000000000000000000000000000000000000000000000000000000000000000000000000000000000000000"</definedName>
    <definedName name="INFO_BI_EXE_NAME" hidden="1">"BICORE.EXE"</definedName>
    <definedName name="INFO_EXE_SERVER_PATH" hidden="1">"C:\Program Files\Sage\Peachtree\PBI\BICORE.EXE"</definedName>
    <definedName name="INFO_INSTANCE_ID" hidden="1">"0"</definedName>
    <definedName name="INFO_INSTANCE_NAME" hidden="1">"Custom Tender Greens Financial Reports 1-0_20120807_19_01_23_011.xls"</definedName>
    <definedName name="INFO_REPORT_CODE" hidden="1">"PT12-PVS-GL01-1-0-CU"</definedName>
    <definedName name="INFO_REPORT_ID" hidden="1">"2"</definedName>
    <definedName name="INFO_REPORT_NAME" hidden="1">"Custom Tender Greens Financial Reports 1-0"</definedName>
    <definedName name="INFO_RUN_USER" hidden="1">""</definedName>
    <definedName name="INFO_RUN_WORKSTATION" hidden="1">"TENDERGREENS"</definedName>
    <definedName name="Ingresos_Operativos" hidden="1">#REF!</definedName>
    <definedName name="insertsales">#REF!</definedName>
    <definedName name="insetup1">#REF!</definedName>
    <definedName name="insetup10">#REF!</definedName>
    <definedName name="insetup11">#REF!</definedName>
    <definedName name="insetup12">#REF!</definedName>
    <definedName name="insetup13">#REF!</definedName>
    <definedName name="insetup14">#REF!</definedName>
    <definedName name="insetup15">#REF!</definedName>
    <definedName name="insetup16">#REF!</definedName>
    <definedName name="insetup17">#REF!</definedName>
    <definedName name="insetup18">#REF!</definedName>
    <definedName name="insetup19">#REF!</definedName>
    <definedName name="insetup2">#REF!</definedName>
    <definedName name="insetup20">#REF!</definedName>
    <definedName name="insetup21">#REF!</definedName>
    <definedName name="insetup22">#REF!</definedName>
    <definedName name="insetup3">#REF!</definedName>
    <definedName name="insetup4">#REF!</definedName>
    <definedName name="insetup5">#REF!</definedName>
    <definedName name="insetup6">#REF!</definedName>
    <definedName name="insetup7">#REF!</definedName>
    <definedName name="insetup8">#REF!</definedName>
    <definedName name="insetup9">#REF!</definedName>
    <definedName name="int" hidden="1">{#N/A,#N/A,FALSE,"Aging Summary";#N/A,#N/A,FALSE,"Ratio Analysis";#N/A,#N/A,FALSE,"Test 120 Day Accts";#N/A,#N/A,FALSE,"Tickmarks"}</definedName>
    <definedName name="INTANGIBLES_NET" hidden="1">"INTANGIBLES_NET"</definedName>
    <definedName name="INTELLIGENT_AUTOMATION">#REF!</definedName>
    <definedName name="Inter" hidden="1">{#N/A,#N/A,FALSE,"Aging Summary";#N/A,#N/A,FALSE,"Ratio Analysis";#N/A,#N/A,FALSE,"Test 120 Day Accts";#N/A,#N/A,FALSE,"Tickmarks"}</definedName>
    <definedName name="Interco2" hidden="1">{#N/A,#N/A,FALSE,"Job Sched"}</definedName>
    <definedName name="intercompany">#REF!</definedName>
    <definedName name="intercompanybb">#REF!</definedName>
    <definedName name="Interes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_EXP_NET">"INTEREST_EXP_NET"</definedName>
    <definedName name="INTEREST_EXP_NON" hidden="1">"INTEREST_EXP_NON"</definedName>
    <definedName name="INTEREST_EXP_SUPPL">"INTEREST_EXP_SUPPL"</definedName>
    <definedName name="INTEREST_INC">"INTEREST_INC"</definedName>
    <definedName name="INTEREST_INC_10K">"INTEREST_INC_10K"</definedName>
    <definedName name="INTEREST_INC_10Q" hidden="1">"INTEREST_INC_10Q"</definedName>
    <definedName name="INTEREST_INC_10Q1">"INTEREST_INC_10Q1"</definedName>
    <definedName name="INTEREST_INC_NON">"INTEREST_INC_NON"</definedName>
    <definedName name="INTERNET"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IntFreeCred">#REF!</definedName>
    <definedName name="intoblock">#REF!</definedName>
    <definedName name="intocompprd">#REF!</definedName>
    <definedName name="intransit">#REF!</definedName>
    <definedName name="intransitbb">#REF!</definedName>
    <definedName name="IntroPrintArea" hidden="1">#REF!</definedName>
    <definedName name="inv"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inv_cost">#REF!</definedName>
    <definedName name="invcost" hidden="1">{"Fcst by Qtr Full",#N/A,FALSE,"Tot PalmPalm";"Fcst by Qtr Full",#N/A,FALSE,"Tot Device";"Fcst by Qtr Full",#N/A,FALSE,"Platform";"Fcst by Qtr Full",#N/A,FALSE,"Palm.Net";"Fcst by Qtr Full",#N/A,FALSE,"Elim"}</definedName>
    <definedName name="Inventor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TURNS">"INVENTORY_TURNS"</definedName>
    <definedName name="InventoryUsedInConversion">#REF!</definedName>
    <definedName name="investments">#REF!</definedName>
    <definedName name="invsum">#REF!</definedName>
    <definedName name="invsumbb">#REF!</definedName>
    <definedName name="IP" hidden="1">{#N/A,#N/A,FALSE,"Pharm";#N/A,#N/A,FALSE,"WWCM"}</definedName>
    <definedName name="IPRD_Pollen" hidden="1">{"bs",#N/A,FALSE,"SCF"}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DUE_90_FFIE塅" hidden="1">#N/A</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_PEN_OBL">"c2108"</definedName>
    <definedName name="IQ_ACCEPTANCES_OTHER_FOREIGN_BANKS_LL_REC_FFIEC" hidden="1">"c15293"</definedName>
    <definedName name="IQ_ACCEPTANCES_OTHER_US_BANKS_LL_REC_FFIEC" hidden="1">"c15292"</definedName>
    <definedName name="IQ_ACCOUNT_CHANGE" hidden="1">"c1449"</definedName>
    <definedName name="IQ_ACCOUNT_CHANGE2">"c413"</definedName>
    <definedName name="IQ_ACCOUNT_CODE_INTEREST_PENALTIES" hidden="1">"c15741"</definedName>
    <definedName name="IQ_ACCOUNTING_FFIEC" hidden="1">"c13054"</definedName>
    <definedName name="IQ_ACCOUNTING_STANDARD" hidden="1">"c4539"</definedName>
    <definedName name="IQ_ACCOUNTING_STANDARD_CIQ_COL" hidden="1">"c11739"</definedName>
    <definedName name="IQ_ACCOUNTS_PAY" hidden="1">"c1343"</definedName>
    <definedName name="IQ_ACCOUNTS_PAY2">"c32"</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EXP2">"c8"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AMORT_GW" hidden="1">"c17749"</definedName>
    <definedName name="IQ_ACCUM_AMORT_INTAN_ASSETS" hidden="1">"c17747"</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ORTFOLIO_DURATION" hidden="1">"c17693"</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FAX" hidden="1">"c2100"</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 hidden="1">"c2098"</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PHONE" hidden="1">"c2099"</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ACT_OR_EST_THOM" hidden="1">"c5308"</definedName>
    <definedName name="IQ_BV_EST" hidden="1">"c5624"</definedName>
    <definedName name="IQ_BV_EST_REUT" hidden="1">"c5403"</definedName>
    <definedName name="IQ_BV_EST_THOM" hidden="1">"c5147"</definedName>
    <definedName name="IQ_BV_HIGH_EST" hidden="1">"c5626"</definedName>
    <definedName name="IQ_BV_HIGH_EST_REUT" hidden="1">"c5405"</definedName>
    <definedName name="IQ_BV_HIGH_EST_THOM" hidden="1">"c5149"</definedName>
    <definedName name="IQ_BV_LOW_EST" hidden="1">"c5627"</definedName>
    <definedName name="IQ_BV_LOW_EST_REUT" hidden="1">"c5406"</definedName>
    <definedName name="IQ_BV_LOW_EST_THOM" hidden="1">"c5150"</definedName>
    <definedName name="IQ_BV_MEDIAN_EST" hidden="1">"c5625"</definedName>
    <definedName name="IQ_BV_MEDIAN_EST_REUT" hidden="1">"c5404"</definedName>
    <definedName name="IQ_BV_MEDIAN_EST_THOM" hidden="1">"c5148"</definedName>
    <definedName name="IQ_BV_NUM_EST" hidden="1">"c5628"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_COL" hidden="1">"c11719"</definedName>
    <definedName name="IQ_BV_SHARE_ACT_OR_EST_REUT" hidden="1">"c5477"</definedName>
    <definedName name="IQ_BV_SHARE_ACT_OR_EST_THOM" hidden="1">"c5312"</definedName>
    <definedName name="IQ_BV_SHARE_EST" hidden="1">"c3541"</definedName>
    <definedName name="IQ_BV_SHARE_EST_REUT" hidden="1">"c5439"</definedName>
    <definedName name="IQ_BV_SHARE_EST_THOM" hidden="1">"c4020"</definedName>
    <definedName name="IQ_BV_SHARE_HIGH_EST" hidden="1">"c3542"</definedName>
    <definedName name="IQ_BV_SHARE_HIGH_EST_REUT" hidden="1">"c5441"</definedName>
    <definedName name="IQ_BV_SHARE_HIGH_EST_THOM" hidden="1">"c4022"</definedName>
    <definedName name="IQ_BV_SHARE_LOW_EST" hidden="1">"c3543"</definedName>
    <definedName name="IQ_BV_SHARE_LOW_EST_REUT" hidden="1">"c5442"</definedName>
    <definedName name="IQ_BV_SHARE_LOW_EST_THOM" hidden="1">"c4023"</definedName>
    <definedName name="IQ_BV_SHARE_MEDIAN_EST" hidden="1">"c3544"</definedName>
    <definedName name="IQ_BV_SHARE_MEDIAN_EST_REUT" hidden="1">"c5440"</definedName>
    <definedName name="IQ_BV_SHARE_MEDIAN_EST_THOM" hidden="1">"c4021"</definedName>
    <definedName name="IQ_BV_SHARE_NUM_EST" hidden="1">"c3539"</definedName>
    <definedName name="IQ_BV_SHARE_NUM_EST_REUT" hidden="1">"c5443"</definedName>
    <definedName name="IQ_BV_SHARE_NUM_EST_THOM" hidden="1">"c4024"</definedName>
    <definedName name="IQ_BV_SHARE_STDDEV_EST" hidden="1">"c3540"</definedName>
    <definedName name="IQ_BV_SHARE_STDDEV_EST_REUT" hidden="1">"c5444"</definedName>
    <definedName name="IQ_BV_SHARE_STDDEV_EST_THOM" hidden="1">"c4025"</definedName>
    <definedName name="IQ_BV_STDDEV_EST" hidden="1">"c5629"</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_COL" hidden="1">"c11718"</definedName>
    <definedName name="IQ_CAPEX_ACT_OR_EST_REUT" hidden="1">"c5474"</definedName>
    <definedName name="IQ_CAPEX_ACT_OR_EST_THOM" hidden="1">"c5546"</definedName>
    <definedName name="IQ_CAPEX_BNK" hidden="1">"c110"</definedName>
    <definedName name="IQ_CAPEX_BR" hidden="1">"c111"</definedName>
    <definedName name="IQ_CAPEX_EST" hidden="1">"c3523"</definedName>
    <definedName name="IQ_CAPEX_EST_REUT" hidden="1">"c3969"</definedName>
    <definedName name="IQ_CAPEX_EST_THOM" hidden="1">"c5502"</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REUT" hidden="1">"c3971"</definedName>
    <definedName name="IQ_CAPEX_HIGH_EST_THOM" hidden="1">"c5504"</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REUT" hidden="1">"c3972"</definedName>
    <definedName name="IQ_CAPEX_LOW_EST_THOM" hidden="1">"c5505"</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REUT" hidden="1">"c3970"</definedName>
    <definedName name="IQ_CAPEX_MEDIAN_EST_THOM" hidden="1">"c5503"</definedName>
    <definedName name="IQ_CAPEX_NUM_EST" hidden="1">"c3521"</definedName>
    <definedName name="IQ_CAPEX_NUM_EST_REUT" hidden="1">"c3973"</definedName>
    <definedName name="IQ_CAPEX_NUM_EST_THOM" hidden="1">"c5506"</definedName>
    <definedName name="IQ_CAPEX_PCT_REV" hidden="1">"c19144"</definedName>
    <definedName name="IQ_CAPEX_STDDEV_EST" hidden="1">"c3522"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EST" hidden="1">"c4153"</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GUIDANCE" hidden="1">"c4201"</definedName>
    <definedName name="IQ_CASH_FLOW_HIGH_GUIDANCE_CIQ" hidden="1">"c4613"</definedName>
    <definedName name="IQ_CASH_FLOW_HIGH_GUIDANCE_CIQ_COL" hidden="1">"c11262"</definedName>
    <definedName name="IQ_CASH_FLOW_LOW_EST" hidden="1">"c4157"</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GUIDANCE" hidden="1">"c4165"</definedName>
    <definedName name="IQ_CASH_OPER_GUIDANCE_CIQ" hidden="1">"c4577"</definedName>
    <definedName name="IQ_CASH_OPER_GUIDANCE_CIQ_COL" hidden="1">"c11226"</definedName>
    <definedName name="IQ_CASH_OPER_HIGH_EST" hidden="1">"c4166"</definedName>
    <definedName name="IQ_CASH_OPER_HIGH_GUIDANCE" hidden="1">"c4185"</definedName>
    <definedName name="IQ_CASH_OPER_HIGH_GUIDANCE_CIQ" hidden="1">"c4597"</definedName>
    <definedName name="IQ_CASH_OPER_HIGH_GUIDANCE_CIQ_COL" hidden="1">"c11246"</definedName>
    <definedName name="IQ_CASH_OPER_LOW_EST" hidden="1">"c4244"</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NUM_EST" hidden="1">"c4254"</definedName>
    <definedName name="IQ_CASH_ST_INVEST_STDDEV_EST" hidden="1">"c4255"</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SH2" hidden="1">"c116"</definedName>
    <definedName name="IQ_CATASTROPHIC_LOSS_RATIO" hidden="1">"c15881"</definedName>
    <definedName name="IQ_CATASTROPHIC_LOSSES" hidden="1">"c17694"</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_COL" hidden="1">"c11708"</definedName>
    <definedName name="IQ_CFPS_ACT_OR_EST_REUT" hidden="1">"c5463"</definedName>
    <definedName name="IQ_CFPS_ACT_OR_EST_THOM" hidden="1">"c5301"</definedName>
    <definedName name="IQ_CFPS_EST" hidden="1">"c1667"</definedName>
    <definedName name="IQ_CFPS_EST_REUT" hidden="1">"c3844"</definedName>
    <definedName name="IQ_CFPS_EST_THOM" hidden="1">"c4006"</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REUT" hidden="1">"c3845"</definedName>
    <definedName name="IQ_CFPS_MEDIAN_EST_THOM" hidden="1">"c4007"</definedName>
    <definedName name="IQ_CFPS_NUM_EST" hidden="1">"c1671"</definedName>
    <definedName name="IQ_CFPS_NUM_EST_REUT" hidden="1">"c3848"</definedName>
    <definedName name="IQ_CFPS_NUM_EST_THOM" hidden="1">"c4010"</definedName>
    <definedName name="IQ_CFPS_STDDEV_EST" hidden="1">"c1672"</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INGENT_RENTAL" hidden="1">"c17746"</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_ID_NON_PER_DET_EST_REUT" hidden="1">"c13827"</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DERIVATIVES">"c17742"</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CURRENT">"c17744"</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ASSETS_LT" hidden="1">"c17745"</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"c15788"</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ANDARDIZED" hidden="1">"c20435"</definedName>
    <definedName name="IQ_DISTRIBUTABLE_CASH_STDDEV_EST" hidden="1">"c4294"</definedName>
    <definedName name="IQ_DISTRIBUTABLE_CASH_STDDEV_EST_CIQ" hidden="1">"c4819"</definedName>
    <definedName name="IQ_DIV_AMOUNT" hidden="1">"c3041"</definedName>
    <definedName name="IQ_DIV_AMOUNT_LIST" hidden="1">"c17417"</definedName>
    <definedName name="IQ_DIV_PAYMENT_DATE" hidden="1">"c2205"</definedName>
    <definedName name="IQ_DIV_PAYMENT_DATE_LIST" hidden="1">"c17418"</definedName>
    <definedName name="IQ_DIV_PAYMENT_TYPE" hidden="1">"c12752"</definedName>
    <definedName name="IQ_DIV_PAYMENT_TYPE_LIST" hidden="1">"c17419"</definedName>
    <definedName name="IQ_DIV_RECORD_DATE" hidden="1">"c2204"</definedName>
    <definedName name="IQ_DIV_RECORD_DATE_LIST" hidden="1">"c17420"</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_COL" hidden="1">"c11709"</definedName>
    <definedName name="IQ_DPS_ACT_OR_EST_REUT" hidden="1">"c5464"</definedName>
    <definedName name="IQ_DPS_ACT_OR_EST_THOM" hidden="1">"c5302"</definedName>
    <definedName name="IQ_DPS_EST" hidden="1">"c1674"</definedName>
    <definedName name="IQ_DPS_EST_BOTTOM_UP" hidden="1">"c5493"</definedName>
    <definedName name="IQ_DPS_EST_BOTTOM_UP_REUT" hidden="1">"c5501"</definedName>
    <definedName name="IQ_DPS_EST_REUT" hidden="1">"c3851"</definedName>
    <definedName name="IQ_DPS_EST_THOM" hidden="1">"c4013"</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REUT" hidden="1">"c3854"</definedName>
    <definedName name="IQ_DPS_LOW_EST_THOM" hidden="1">"c4016"</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REUT" hidden="1">"c3852"</definedName>
    <definedName name="IQ_DPS_MEDIAN_EST_THOM" hidden="1">"c4014"</definedName>
    <definedName name="IQ_DPS_NUM_EST" hidden="1">"c1678"</definedName>
    <definedName name="IQ_DPS_NUM_EST_REUT" hidden="1">"c3855"</definedName>
    <definedName name="IQ_DPS_NUM_EST_THOM" hidden="1">"c4017"</definedName>
    <definedName name="IQ_DPS_STDDEV_EST" hidden="1">"c1679"</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K1"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_COL" hidden="1">"c11710"</definedName>
    <definedName name="IQ_EBIT_ACT_OR_EST_REUT" hidden="1">"c5465"</definedName>
    <definedName name="IQ_EBIT_ACT_OR_EST_THOM" hidden="1">"c5303"</definedName>
    <definedName name="IQ_EBIT_EQ_INC" hidden="1">"c3498"</definedName>
    <definedName name="IQ_EBIT_EQ_INC_EXCL_SBC" hidden="1">"c3502"</definedName>
    <definedName name="IQ_EBIT_EST" hidden="1">"c1681"</definedName>
    <definedName name="IQ_EBIT_EST_REUT" hidden="1">"c5333"</definedName>
    <definedName name="IQ_EBIT_EST_THOM" hidden="1">"c5105"</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ACT_OR_EST_CIQ_COL" hidden="1">"c11478"</definedName>
    <definedName name="IQ_EBIT_GW_EST" hidden="1">"c4305"</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REUT" hidden="1">"c5334"</definedName>
    <definedName name="IQ_EBIT_MEDIAN_EST_THOM" hidden="1">"c5106"</definedName>
    <definedName name="IQ_EBIT_NET_INT" hidden="1">"c360"</definedName>
    <definedName name="IQ_EBIT_NUM_EST" hidden="1">"c1685"</definedName>
    <definedName name="IQ_EBIT_NUM_EST_REUT" hidden="1">"c5337"</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ACT_OR_EST_THOM" hidden="1">"c5300"</definedName>
    <definedName name="IQ_EBITDA_CAPEX" hidden="1">"c19143"</definedName>
    <definedName name="IQ_EBITDA_CAPEX_INT" hidden="1">"c368"</definedName>
    <definedName name="IQ_EBITDA_CAPEX_NET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3MONTH" hidden="1">"c16301"</definedName>
    <definedName name="IQ_EBITDA_EST_DOWN_3MONTH_CIQ" hidden="1">"c16625"</definedName>
    <definedName name="IQ_EBITDA_EST_DOWN_MONTH" hidden="1">"c16293"</definedName>
    <definedName name="IQ_EBITDA_EST_DOWN_MONTH_CIQ" hidden="1">"c16617"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3MONTH" hidden="1">"c16299"</definedName>
    <definedName name="IQ_EBITDA_EST_NUM_ANALYSTS_3MONTH_CIQ" hidden="1">"c16623"</definedName>
    <definedName name="IQ_EBITDA_EST_NUM_ANALYSTS_MONTH" hidden="1">"c16291"</definedName>
    <definedName name="IQ_EBITDA_EST_NUM_ANALYSTS_MONTH_CIQ" hidden="1">"c16615"</definedName>
    <definedName name="IQ_EBITDA_EST_REUT" hidden="1">"c3640"</definedName>
    <definedName name="IQ_EBITDA_EST_THOM" hidden="1">"c3658"</definedName>
    <definedName name="IQ_EBITDA_EST_TOTAL_REVISED_2MONTH" hidden="1">"c16298"</definedName>
    <definedName name="IQ_EBITDA_EST_TOTAL_REVISED_2MONTH_CIQ" hidden="1">"c16622"</definedName>
    <definedName name="IQ_EBITDA_EST_TOTAL_REVISED_3MONTH" hidden="1">"c16302"</definedName>
    <definedName name="IQ_EBITDA_EST_TOTAL_REVISED_3MONTH_CIQ" hidden="1">"c16626"</definedName>
    <definedName name="IQ_EBITDA_EST_TOTAL_REVISED_MONTH" hidden="1">"c16294"</definedName>
    <definedName name="IQ_EBITDA_EST_TOTAL_REVISED_MONTH_CIQ" hidden="1">"c16618"</definedName>
    <definedName name="IQ_EBITDA_EST_UP_2MONTH" hidden="1">"c16296"</definedName>
    <definedName name="IQ_EBITDA_EST_UP_2MONTH_CIQ" hidden="1">"c16620"</definedName>
    <definedName name="IQ_EBITDA_EST_UP_3MONTH" hidden="1">"c16300"</definedName>
    <definedName name="IQ_EBITDA_EST_UP_3MONTH_CIQ" hidden="1">"c16624"</definedName>
    <definedName name="IQ_EBITDA_EST_UP_MONTH" hidden="1">"c16292"</definedName>
    <definedName name="IQ_EBITDA_EST_UP_MONTH_CIQ" hidden="1">"c16616"</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ET_INT" hidden="1">"c373"</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"c15615"</definedName>
    <definedName name="IQ_ECS_NUM_SHAREHOLDERS_OTHER_ABS" hidden="1">"c15632"</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CT_OR_EST_THOM" hidden="1">"c5298"</definedName>
    <definedName name="IQ_EPS_AP" hidden="1">"c8880"</definedName>
    <definedName name="IQ_EPS_AP_ABS" hidden="1">"c8899"</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DOWN_2MONTH" hidden="1">"c16309"</definedName>
    <definedName name="IQ_EPS_EST_DOWN_2MONTH_CIQ" hidden="1">"c16633"</definedName>
    <definedName name="IQ_EPS_EST_DOWN_3MONTH" hidden="1">"c16313"</definedName>
    <definedName name="IQ_EPS_EST_DOWN_3MONTH_CIQ" hidden="1">"c16637"</definedName>
    <definedName name="IQ_EPS_EST_DOWN_MONTH" hidden="1">"c16305"</definedName>
    <definedName name="IQ_EPS_EST_DOWN_MONTH_CIQ" hidden="1">"c16629"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3MONTH" hidden="1">"c16311"</definedName>
    <definedName name="IQ_EPS_EST_NUM_ANALYSTS_3MONTH_CIQ" hidden="1">"c16635"</definedName>
    <definedName name="IQ_EPS_EST_NUM_ANALYSTS_MONTH" hidden="1">"c16303"</definedName>
    <definedName name="IQ_EPS_EST_NUM_ANALYSTS_MONTH_CIQ" hidden="1">"c16627"</definedName>
    <definedName name="IQ_EPS_EST_REUT" hidden="1">"c5453"</definedName>
    <definedName name="IQ_EPS_EST_THOM" hidden="1">"c5290"</definedName>
    <definedName name="IQ_EPS_EST_TOTAL_REVISED_2MONTH" hidden="1">"c16310"</definedName>
    <definedName name="IQ_EPS_EST_TOTAL_REVISED_2MONTH_CIQ" hidden="1">"c16634"</definedName>
    <definedName name="IQ_EPS_EST_TOTAL_REVISED_3MONTH" hidden="1">"c16314"</definedName>
    <definedName name="IQ_EPS_EST_TOTAL_REVISED_3MONTH_CIQ" hidden="1">"c16638"</definedName>
    <definedName name="IQ_EPS_EST_TOTAL_REVISED_MONTH" hidden="1">"c16306"</definedName>
    <definedName name="IQ_EPS_EST_TOTAL_REVISED_MONTH_CIQ" hidden="1">"c16630"</definedName>
    <definedName name="IQ_EPS_EST_UP_2MONTH" hidden="1">"c16308"</definedName>
    <definedName name="IQ_EPS_EST_UP_2MONTH_CIQ" hidden="1">"c16632"</definedName>
    <definedName name="IQ_EPS_EST_UP_3MONTH" hidden="1">"c16312"</definedName>
    <definedName name="IQ_EPS_EST_UP_3MONTH_CIQ" hidden="1">"c16636"</definedName>
    <definedName name="IQ_EPS_EST_UP_MONTH" hidden="1">"c16304"</definedName>
    <definedName name="IQ_EPS_EST_UP_MONTH_CIQ" hidden="1">"c16628"</definedName>
    <definedName name="IQ_EPS_ESTIMATE">"IQ_EPS_EST"</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DOWN_2MONTH" hidden="1">"c16465"</definedName>
    <definedName name="IQ_EPS_GW_EST_DOWN_2MONTH_CIQ" hidden="1">"c16753"</definedName>
    <definedName name="IQ_EPS_GW_EST_DOWN_3MONTH" hidden="1">"c16469"</definedName>
    <definedName name="IQ_EPS_GW_EST_DOWN_3MONTH_CIQ" hidden="1">"c16757"</definedName>
    <definedName name="IQ_EPS_GW_EST_DOWN_MONTH" hidden="1">"c16461"</definedName>
    <definedName name="IQ_EPS_GW_EST_DOWN_MONTH_CIQ" hidden="1">"c16749"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3MONTH" hidden="1">"c16467"</definedName>
    <definedName name="IQ_EPS_GW_EST_NUM_ANALYSTS_3MONTH_CIQ" hidden="1">"c16755"</definedName>
    <definedName name="IQ_EPS_GW_EST_NUM_ANALYSTS_MONTH" hidden="1">"c16459"</definedName>
    <definedName name="IQ_EPS_GW_EST_NUM_ANALYSTS_MONTH_CIQ" hidden="1">"c16747"</definedName>
    <definedName name="IQ_EPS_GW_EST_REUT" hidden="1">"c5389"</definedName>
    <definedName name="IQ_EPS_GW_EST_THOM" hidden="1">"c5133"</definedName>
    <definedName name="IQ_EPS_GW_EST_TOTAL_REVISED_2MONTH" hidden="1">"c16466"</definedName>
    <definedName name="IQ_EPS_GW_EST_TOTAL_REVISED_2MONTH_CIQ" hidden="1">"c16754"</definedName>
    <definedName name="IQ_EPS_GW_EST_TOTAL_REVISED_3MONTH" hidden="1">"c16470"</definedName>
    <definedName name="IQ_EPS_GW_EST_TOTAL_REVISED_3MONTH_CIQ" hidden="1">"c16758"</definedName>
    <definedName name="IQ_EPS_GW_EST_TOTAL_REVISED_MONTH" hidden="1">"c16462"</definedName>
    <definedName name="IQ_EPS_GW_EST_TOTAL_REVISED_MONTH_CIQ" hidden="1">"c16750"</definedName>
    <definedName name="IQ_EPS_GW_EST_UP_2MONTH" hidden="1">"c16464"</definedName>
    <definedName name="IQ_EPS_GW_EST_UP_2MONTH_CIQ" hidden="1">"c16752"</definedName>
    <definedName name="IQ_EPS_GW_EST_UP_3MONTH" hidden="1">"c16468"</definedName>
    <definedName name="IQ_EPS_GW_EST_UP_3MONTH_CIQ" hidden="1">"c16756"</definedName>
    <definedName name="IQ_EPS_GW_EST_UP_MONTH" hidden="1">"c16460"</definedName>
    <definedName name="IQ_EPS_GW_EST_UP_MONTH_CIQ" hidden="1">"c16748"</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REUT" hidden="1">"c5326"</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DOWN_2MONTH" hidden="1">"c16477"</definedName>
    <definedName name="IQ_EPS_REPORTED_EST_DOWN_2MONTH_CIQ" hidden="1">"c16765"</definedName>
    <definedName name="IQ_EPS_REPORTED_EST_DOWN_3MONTH" hidden="1">"c16481"</definedName>
    <definedName name="IQ_EPS_REPORTED_EST_DOWN_3MONTH_CIQ" hidden="1">"c16769"</definedName>
    <definedName name="IQ_EPS_REPORTED_EST_DOWN_MONTH" hidden="1">"c16473"</definedName>
    <definedName name="IQ_EPS_REPORTED_EST_DOWN_MONTH_CIQ" hidden="1">"c16761"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3MONTH" hidden="1">"c16479"</definedName>
    <definedName name="IQ_EPS_REPORTED_EST_NUM_ANALYSTS_3MONTH_CIQ" hidden="1">"c16767"</definedName>
    <definedName name="IQ_EPS_REPORTED_EST_NUM_ANALYSTS_MONTH" hidden="1">"c16471"</definedName>
    <definedName name="IQ_EPS_REPORTED_EST_NUM_ANALYSTS_MONTH_CIQ" hidden="1">"c16759"</definedName>
    <definedName name="IQ_EPS_REPORTED_EST_REUT" hidden="1">"c5396"</definedName>
    <definedName name="IQ_EPS_REPORTED_EST_THOM" hidden="1">"c5140"</definedName>
    <definedName name="IQ_EPS_REPORTED_EST_TOTAL_REVISED_2MONTH" hidden="1">"c16478"</definedName>
    <definedName name="IQ_EPS_REPORTED_EST_TOTAL_REVISED_2MONTH_CIQ" hidden="1">"c16766"</definedName>
    <definedName name="IQ_EPS_REPORTED_EST_TOTAL_REVISED_3MONTH" hidden="1">"c16482"</definedName>
    <definedName name="IQ_EPS_REPORTED_EST_TOTAL_REVISED_3MONTH_CIQ" hidden="1">"c16770"</definedName>
    <definedName name="IQ_EPS_REPORTED_EST_TOTAL_REVISED_MONTH" hidden="1">"c16474"</definedName>
    <definedName name="IQ_EPS_REPORTED_EST_TOTAL_REVISED_MONTH_CIQ" hidden="1">"c16762"</definedName>
    <definedName name="IQ_EPS_REPORTED_EST_UP_2MONTH" hidden="1">"c16476"</definedName>
    <definedName name="IQ_EPS_REPORTED_EST_UP_2MONTH_CIQ" hidden="1">"c16764"</definedName>
    <definedName name="IQ_EPS_REPORTED_EST_UP_3MONTH" hidden="1">"c16480"</definedName>
    <definedName name="IQ_EPS_REPORTED_EST_UP_3MONTH_CIQ" hidden="1">"c16768"</definedName>
    <definedName name="IQ_EPS_REPORTED_EST_UP_MONTH" hidden="1">"c16472"</definedName>
    <definedName name="IQ_EPS_REPORTED_EST_UP_MONTH_CIQ" hidden="1">"c16760"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KPRICE" hidden="1">"c17798"</definedName>
    <definedName name="IQ_EQUITY_ASSETS_TOT_FFIEC" hidden="1">"c13436"</definedName>
    <definedName name="IQ_EQUITY_BEG_EXCL_FFIEC" hidden="1">"c12957"</definedName>
    <definedName name="IQ_EQUITY_BEG_FFIEC" hidden="1">"c12959"</definedName>
    <definedName name="IQ_EQUITY_BIDPRICE" hidden="1">"c17797"</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MIDPRICE" hidden="1">"c17799"</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REUT" hidden="1">"c5409"</definedName>
    <definedName name="IQ_EST_ACT_BV_SHARE" hidden="1">"c3549"</definedName>
    <definedName name="IQ_EST_ACT_BV_SHARE_REUT" hidden="1">"c5445"</definedName>
    <definedName name="IQ_EST_ACT_BV_SHARE_THOM" hidden="1">"c4026"</definedName>
    <definedName name="IQ_EST_ACT_BV_THOM" hidden="1">"c5153"</definedName>
    <definedName name="IQ_EST_ACT_CAPEX" hidden="1">"c3546"</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REUT" hidden="1">"c3850"</definedName>
    <definedName name="IQ_EST_ACT_CFPS_THOM" hidden="1">"c4012"</definedName>
    <definedName name="IQ_EST_ACT_DISTRIBUTABLE_CASH" hidden="1">"c4396"</definedName>
    <definedName name="IQ_EST_ACT_DISTRIBUTABLE_CASH_CIQ_COL" hidden="1">"c11568"</definedName>
    <definedName name="IQ_EST_ACT_DISTRIBUTABLE_CASH_SHARE" hidden="1">"c4397"</definedName>
    <definedName name="IQ_EST_ACT_DPS" hidden="1">"c1680"</definedName>
    <definedName name="IQ_EST_ACT_DPS_REUT" hidden="1">"c3857"</definedName>
    <definedName name="IQ_EST_ACT_DPS_THOM" hidden="1">"c4019"</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GW" hidden="1">"c4405"</definedName>
    <definedName name="IQ_EST_ACT_EPS_THOM" hidden="1">"c5294"</definedName>
    <definedName name="IQ_EST_ACT_FFO" hidden="1">"c1666"</definedName>
    <definedName name="IQ_EST_ACT_FFO_ADJ" hidden="1">"c4406"</definedName>
    <definedName name="IQ_EST_ACT_FFO_CIQ_COL" hidden="1">"c11579"</definedName>
    <definedName name="IQ_EST_ACT_FFO_REUT" hidden="1">"c3843"</definedName>
    <definedName name="IQ_EST_ACT_FFO_SHARE" hidden="1">"c4407"</definedName>
    <definedName name="IQ_EST_ACT_FFO_SHARE_REUT">"c3843"</definedName>
    <definedName name="IQ_EST_ACT_FFO_SHARE_SHARE_REUT" hidden="1">"c3843"</definedName>
    <definedName name="IQ_EST_ACT_FFO_SHARE_SHARE_THOM" hidden="1">"c4005"</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REUT" hidden="1">"c5446"</definedName>
    <definedName name="IQ_EST_ACT_NET_DEBT_THOM" hidden="1">"c4033"</definedName>
    <definedName name="IQ_EST_ACT_NI" hidden="1">"c1722"</definedName>
    <definedName name="IQ_EST_ACT_NI_GW" hidden="1">"c1729"</definedName>
    <definedName name="IQ_EST_ACT_NI_GW_REUT" hidden="1">"c5381"</definedName>
    <definedName name="IQ_EST_ACT_NI_GW_THOM">"c5139"</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REUT" hidden="1">"c5346"</definedName>
    <definedName name="IQ_EST_ACT_OPER_INC_THOM" hidden="1">"c5118"</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INC_THOM" hidden="1">"c5125"</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1YR_THOM" hidden="1">"c5542"</definedName>
    <definedName name="IQ_EST_CAPEX_GROWTH_2YR" hidden="1">"c3589"</definedName>
    <definedName name="IQ_EST_CAPEX_GROWTH_2YR_REUT" hidden="1">"c5448"</definedName>
    <definedName name="IQ_EST_CAPEX_GROWTH_2YR_THOM" hidden="1">"c5543"</definedName>
    <definedName name="IQ_EST_CAPEX_GROWTH_Q_1YR" hidden="1">"c3590"</definedName>
    <definedName name="IQ_EST_CAPEX_GROWTH_Q_1YR_REUT" hidden="1">"c5449"</definedName>
    <definedName name="IQ_EST_CAPEX_GROWTH_Q_1YR_THOM" hidden="1">"c5544"</definedName>
    <definedName name="IQ_EST_CAPEX_SEQ_GROWTH_Q" hidden="1">"c3591"</definedName>
    <definedName name="IQ_EST_CAPEX_SEQ_GROWTH_Q_REUT" hidden="1">"c5450"</definedName>
    <definedName name="IQ_EST_CAPEX_SEQ_GROWTH_Q_THOM" hidden="1">"c5545"</definedName>
    <definedName name="IQ_EST_CAPEX_SURPRISE_PERCENT" hidden="1">"c4151"</definedName>
    <definedName name="IQ_EST_CASH_FLOW_DIFF" hidden="1">"c4152"</definedName>
    <definedName name="IQ_EST_CASH_FLOW_DIFF_CIQ_COL" hidden="1">"c11213"</definedName>
    <definedName name="IQ_EST_CASH_FLOW_SURPRISE_PERCENT" hidden="1">"c4161"</definedName>
    <definedName name="IQ_EST_CASH_FLOW_SURPRISE_PERCENT_CIQ_COL" hidden="1">"c11222"</definedName>
    <definedName name="IQ_EST_CASH_OPER_DIFF" hidden="1">"c4162"</definedName>
    <definedName name="IQ_EST_CASH_OPER_DIFF_CIQ_COL" hidden="1">"c11223"</definedName>
    <definedName name="IQ_EST_CASH_OPER_SURPRISE_PERCENT" hidden="1">"c4248"</definedName>
    <definedName name="IQ_EST_CASH_OPER_SURPRISE_PERCENT_CIQ_COL" hidden="1">"c11421"</definedName>
    <definedName name="IQ_EST_CFPS_DIFF" hidden="1">"c1871"</definedName>
    <definedName name="IQ_EST_CFPS_DIFF_REUT" hidden="1">"c3892"</definedName>
    <definedName name="IQ_EST_CFPS_DIFF_THOM" hidden="1">"c5188"</definedName>
    <definedName name="IQ_EST_CFPS_GROWTH_1YR" hidden="1">"c1774"</definedName>
    <definedName name="IQ_EST_CFPS_GROWTH_1YR_REUT" hidden="1">"c3878"</definedName>
    <definedName name="IQ_EST_CFPS_GROWTH_1YR_THOM" hidden="1">"c5174"</definedName>
    <definedName name="IQ_EST_CFPS_GROWTH_2YR" hidden="1">"c1775"</definedName>
    <definedName name="IQ_EST_CFPS_GROWTH_2YR_REUT" hidden="1">"c3879"</definedName>
    <definedName name="IQ_EST_CFPS_GROWTH_2YR_THOM" hidden="1">"c5175"</definedName>
    <definedName name="IQ_EST_CFPS_GROWTH_Q_1YR" hidden="1">"c1776"</definedName>
    <definedName name="IQ_EST_CFPS_GROWTH_Q_1YR_REUT" hidden="1">"c3880"</definedName>
    <definedName name="IQ_EST_CFPS_GROWTH_Q_1YR_THOM" hidden="1">"c5176"</definedName>
    <definedName name="IQ_EST_CFPS_SEQ_GROWTH_Q" hidden="1">"c1777"</definedName>
    <definedName name="IQ_EST_CFPS_SEQ_GROWTH_Q_REUT" hidden="1">"c3881"</definedName>
    <definedName name="IQ_EST_CFPS_SEQ_GROWTH_Q_THOM" hidden="1">"c5177"</definedName>
    <definedName name="IQ_EST_CFPS_SURPRISE_PERCENT" hidden="1">"c1872"</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_COL" hidden="1">"c11448"</definedName>
    <definedName name="IQ_EST_DISTRIBUTABLE_CASH_GROWTH_1YR" hidden="1">"c4413"</definedName>
    <definedName name="IQ_EST_DISTRIBUTABLE_CASH_GROWTH_1YR_CIQ_COL" hidden="1">"c11585"</definedName>
    <definedName name="IQ_EST_DISTRIBUTABLE_CASH_GROWTH_2YR" hidden="1">"c4414"</definedName>
    <definedName name="IQ_EST_DISTRIBUTABLE_CASH_GROWTH_2YR_CIQ_COL" hidden="1">"c11586"</definedName>
    <definedName name="IQ_EST_DISTRIBUTABLE_CASH_GROWTH_Q_1YR" hidden="1">"c4415"</definedName>
    <definedName name="IQ_EST_DISTRIBUTABLE_CASH_GROWTH_Q_1YR_CIQ_COL" hidden="1">"c11587"</definedName>
    <definedName name="IQ_EST_DISTRIBUTABLE_CASH_SEQ_GROWTH_Q" hidden="1">"c4416"</definedName>
    <definedName name="IQ_EST_DISTRIBUTABLE_CASH_SEQ_GROWTH_Q_CIQ_COL" hidden="1">"c11588"</definedName>
    <definedName name="IQ_EST_DISTRIBUTABLE_CASH_SHARE_DIFF" hidden="1">"c4284"</definedName>
    <definedName name="IQ_EST_DISTRIBUTABLE_CASH_SHARE_DIFF_CIQ_COL" hidden="1">"c11456"</definedName>
    <definedName name="IQ_EST_DISTRIBUTABLE_CASH_SHARE_GROWTH_1YR" hidden="1">"c4417"</definedName>
    <definedName name="IQ_EST_DISTRIBUTABLE_CASH_SHARE_GROWTH_1YR_CIQ_COL" hidden="1">"c11589"</definedName>
    <definedName name="IQ_EST_DISTRIBUTABLE_CASH_SHARE_GROWTH_2YR" hidden="1">"c4418"</definedName>
    <definedName name="IQ_EST_DISTRIBUTABLE_CASH_SHARE_GROWTH_2YR_CIQ_COL" hidden="1">"c11590"</definedName>
    <definedName name="IQ_EST_DISTRIBUTABLE_CASH_SHARE_GROWTH_Q_1YR" hidden="1">"c4419"</definedName>
    <definedName name="IQ_EST_DISTRIBUTABLE_CASH_SHARE_GROWTH_Q_1YR_CIQ_COL" hidden="1">"c11591"</definedName>
    <definedName name="IQ_EST_DISTRIBUTABLE_CASH_SHARE_SEQ_GROWTH_Q" hidden="1">"c4420"</definedName>
    <definedName name="IQ_EST_DISTRIBUTABLE_CASH_SHARE_SEQ_GROWTH_Q_CIQ_COL" hidden="1">"c11592"</definedName>
    <definedName name="IQ_EST_DISTRIBUTABLE_CASH_SHARE_SURPRISE_PERCENT" hidden="1">"c4293"</definedName>
    <definedName name="IQ_EST_DISTRIBUTABLE_CASH_SHARE_SURPRISE_PERCENT_CIQ_COL" hidden="1">"c11465"</definedName>
    <definedName name="IQ_EST_DISTRIBUTABLE_CASH_SURPRISE_PERCENT" hidden="1">"c4295"</definedName>
    <definedName name="IQ_EST_DISTRIBUTABLE_CASH_SURPRISE_PERCENT_CIQ_COL" hidden="1">"c11467"</definedName>
    <definedName name="IQ_EST_DPS_DIFF" hidden="1">"c1873"</definedName>
    <definedName name="IQ_EST_DPS_DIFF_REUT" hidden="1">"c3894"</definedName>
    <definedName name="IQ_EST_DPS_DIFF_THOM" hidden="1">"c5190"</definedName>
    <definedName name="IQ_EST_DPS_GROWTH_1YR" hidden="1">"c1778"</definedName>
    <definedName name="IQ_EST_DPS_GROWTH_1YR_REUT" hidden="1">"c3882"</definedName>
    <definedName name="IQ_EST_DPS_GROWTH_1YR_THOM" hidden="1">"c5178"</definedName>
    <definedName name="IQ_EST_DPS_GROWTH_2YR" hidden="1">"c1779"</definedName>
    <definedName name="IQ_EST_DPS_GROWTH_2YR_REUT" hidden="1">"c3883"</definedName>
    <definedName name="IQ_EST_DPS_GROWTH_2YR_THOM" hidden="1">"c5179"</definedName>
    <definedName name="IQ_EST_DPS_GROWTH_Q_1YR" hidden="1">"c1780"</definedName>
    <definedName name="IQ_EST_DPS_GROWTH_Q_1YR_REUT" hidden="1">"c3884"</definedName>
    <definedName name="IQ_EST_DPS_GROWTH_Q_1YR_THOM" hidden="1">"c5180"</definedName>
    <definedName name="IQ_EST_DPS_SEQ_GROWTH_Q" hidden="1">"c1781"</definedName>
    <definedName name="IQ_EST_DPS_SEQ_GROWTH_Q_REUT" hidden="1">"c3885"</definedName>
    <definedName name="IQ_EST_DPS_SEQ_GROWTH_Q_THOM" hidden="1">"c5181"</definedName>
    <definedName name="IQ_EST_DPS_SURPRISE_PERCENT" hidden="1">"c1874"</definedName>
    <definedName name="IQ_EST_DPS_SURPRISE_PERCENT_REUT" hidden="1">"c3895"</definedName>
    <definedName name="IQ_EST_DPS_SURPRISE_PERCENT_THOM" hidden="1">"c5191"</definedName>
    <definedName name="IQ_EST_EBIT_DIFF" hidden="1">"c1875"</definedName>
    <definedName name="IQ_EST_EBIT_DIFF_REUT" hidden="1">"c5413"</definedName>
    <definedName name="IQ_EST_EBIT_DIFF_THOM" hidden="1">"c5192"</definedName>
    <definedName name="IQ_EST_EBIT_GW_DIFF" hidden="1">"c4304"</definedName>
    <definedName name="IQ_EST_EBIT_GW_DIFF_CIQ_COL" hidden="1">"c11476"</definedName>
    <definedName name="IQ_EST_EBIT_GW_SURPRISE_PERCENT" hidden="1">"c4313"</definedName>
    <definedName name="IQ_EST_EBIT_GW_SURPRISE_PERCENT_CIQ_COL" hidden="1">"c11485"</definedName>
    <definedName name="IQ_EST_EBIT_SBC_DIFF" hidden="1">"c4314"</definedName>
    <definedName name="IQ_EST_EBIT_SBC_DIFF_CIQ_COL" hidden="1">"c11486"</definedName>
    <definedName name="IQ_EST_EBIT_SBC_GW_DIFF" hidden="1">"c4318"</definedName>
    <definedName name="IQ_EST_EBIT_SBC_GW_DIFF_CIQ_COL" hidden="1">"c11490"</definedName>
    <definedName name="IQ_EST_EBIT_SBC_GW_SURPRISE_PERCENT" hidden="1">"c4327"</definedName>
    <definedName name="IQ_EST_EBIT_SBC_GW_SURPRISE_PERCENT_CIQ_COL" hidden="1">"c11499"</definedName>
    <definedName name="IQ_EST_EBIT_SBC_SURPRISE_PERCENT" hidden="1">"c4333"</definedName>
    <definedName name="IQ_EST_EBIT_SBC_SURPRISE_PERCENT_CIQ_COL" hidden="1">"c11505"</definedName>
    <definedName name="IQ_EST_EBIT_SURPRISE_PERCENT" hidden="1">"c1876"</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_COL" hidden="1">"c11507"</definedName>
    <definedName name="IQ_EST_EBITDA_SBC_SURPRISE_PERCENT" hidden="1">"c4344"</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_COL" hidden="1">"c11520"</definedName>
    <definedName name="IQ_EST_EBT_SBC_GW_DIFF" hidden="1">"c4352"</definedName>
    <definedName name="IQ_EST_EBT_SBC_GW_DIFF_CIQ_COL" hidden="1">"c11524"</definedName>
    <definedName name="IQ_EST_EBT_SBC_GW_SURPRISE_PERCENT" hidden="1">"c4361"</definedName>
    <definedName name="IQ_EST_EBT_SBC_GW_SURPRISE_PERCENT_CIQ_COL" hidden="1">"c11533"</definedName>
    <definedName name="IQ_EST_EBT_SBC_SURPRISE_PERCENT" hidden="1">"c4367"</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_COL" hidden="1">"c11546"</definedName>
    <definedName name="IQ_EST_EPS_SBC_GW_DIFF" hidden="1">"c4378"</definedName>
    <definedName name="IQ_EST_EPS_SBC_GW_DIFF_CIQ_COL" hidden="1">"c11550"</definedName>
    <definedName name="IQ_EST_EPS_SBC_GW_SURPRISE_PERCENT" hidden="1">"c4387"</definedName>
    <definedName name="IQ_EST_EPS_SBC_GW_SURPRISE_PERCENT_CIQ_COL" hidden="1">"c11559"</definedName>
    <definedName name="IQ_EST_EPS_SBC_SURPRISE_PERCENT" hidden="1">"c4393"</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_COL" hidden="1">"c11605"</definedName>
    <definedName name="IQ_EST_FFO_ADJ_GROWTH_1YR" hidden="1">"c4421"</definedName>
    <definedName name="IQ_EST_FFO_ADJ_GROWTH_1YR_CIQ_COL" hidden="1">"c11593"</definedName>
    <definedName name="IQ_EST_FFO_ADJ_GROWTH_2YR" hidden="1">"c4422"</definedName>
    <definedName name="IQ_EST_FFO_ADJ_GROWTH_2YR_CIQ_COL" hidden="1">"c11594"</definedName>
    <definedName name="IQ_EST_FFO_ADJ_GROWTH_Q_1YR" hidden="1">"c4423"</definedName>
    <definedName name="IQ_EST_FFO_ADJ_GROWTH_Q_1YR_CIQ_COL" hidden="1">"c11595"</definedName>
    <definedName name="IQ_EST_FFO_ADJ_SEQ_GROWTH_Q" hidden="1">"c4424"</definedName>
    <definedName name="IQ_EST_FFO_ADJ_SEQ_GROWTH_Q_CIQ_COL" hidden="1">"c11596"</definedName>
    <definedName name="IQ_EST_FFO_ADJ_SURPRISE_PERCENT" hidden="1">"c4442"</definedName>
    <definedName name="IQ_EST_FFO_ADJ_SURPRISE_PERCENT_CIQ_COL" hidden="1">"c11614"</definedName>
    <definedName name="IQ_EST_FFO_DIFF" hidden="1">"c1869"</definedName>
    <definedName name="IQ_EST_FFO_DIFF_CIQ_COL" hidden="1">"c11616"</definedName>
    <definedName name="IQ_EST_FFO_DIFF_REUT" hidden="1">"c3890"</definedName>
    <definedName name="IQ_EST_FFO_DIFF_THOM" hidden="1">"c5186"</definedName>
    <definedName name="IQ_EST_FFO_GROWTH_1YR" hidden="1">"c1770"</definedName>
    <definedName name="IQ_EST_FFO_GROWTH_1YR_CIQ_COL" hidden="1">"c11597"</definedName>
    <definedName name="IQ_EST_FFO_GROWTH_1YR_REUT" hidden="1">"c3874"</definedName>
    <definedName name="IQ_EST_FFO_GROWTH_1YR_THOM" hidden="1">"c5170"</definedName>
    <definedName name="IQ_EST_FFO_GROWTH_2YR" hidden="1">"c1771"</definedName>
    <definedName name="IQ_EST_FFO_GROWTH_2YR_CIQ_COL" hidden="1">"c11598"</definedName>
    <definedName name="IQ_EST_FFO_GROWTH_2YR_REUT" hidden="1">"c3875"</definedName>
    <definedName name="IQ_EST_FFO_GROWTH_2YR_THOM" hidden="1">"c5171"</definedName>
    <definedName name="IQ_EST_FFO_GROWTH_Q_1YR" hidden="1">"c1772"</definedName>
    <definedName name="IQ_EST_FFO_GROWTH_Q_1YR_CIQ_COL" hidden="1">"c11599"</definedName>
    <definedName name="IQ_EST_FFO_GROWTH_Q_1YR_REUT" hidden="1">"c3876"</definedName>
    <definedName name="IQ_EST_FFO_GROWTH_Q_1YR_THOM" hidden="1">"c5172"</definedName>
    <definedName name="IQ_EST_FFO_SEQ_GROWTH_Q" hidden="1">"c1773"</definedName>
    <definedName name="IQ_EST_FFO_SEQ_GROWTH_Q_CIQ_COL" hidden="1">"c11600"</definedName>
    <definedName name="IQ_EST_FFO_SEQ_GROWTH_Q_REUT" hidden="1">"c3877"</definedName>
    <definedName name="IQ_EST_FFO_SEQ_GROWTH_Q_THOM" hidden="1">"c5173"</definedName>
    <definedName name="IQ_EST_FFO_SHARE_DIFF" hidden="1">"c4444"</definedName>
    <definedName name="IQ_EST_FFO_SHARE_DIFF_REUT" hidden="1">"c3890"</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"c4453"</definedName>
    <definedName name="IQ_EST_FFO_SHARE_SURPRISE_PERCENT_REUT">"c3891"</definedName>
    <definedName name="IQ_EST_FFO_SURPRISE_PERCENT" hidden="1">"c1870"</definedName>
    <definedName name="IQ_EST_FFO_SURPRISE_PERCENT_CIQ_COL" hidden="1">"c11629"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_COL" hidden="1">"c11632"</definedName>
    <definedName name="IQ_EST_MAINT_CAPEX_GROWTH_1YR" hidden="1">"c4429"</definedName>
    <definedName name="IQ_EST_MAINT_CAPEX_GROWTH_1YR_CIQ_COL" hidden="1">"c11601"</definedName>
    <definedName name="IQ_EST_MAINT_CAPEX_GROWTH_2YR" hidden="1">"c4430"</definedName>
    <definedName name="IQ_EST_MAINT_CAPEX_GROWTH_2YR_CIQ_COL" hidden="1">"c11602"</definedName>
    <definedName name="IQ_EST_MAINT_CAPEX_GROWTH_Q_1YR" hidden="1">"c4431"</definedName>
    <definedName name="IQ_EST_MAINT_CAPEX_GROWTH_Q_1YR_CIQ_COL" hidden="1">"c11603"</definedName>
    <definedName name="IQ_EST_MAINT_CAPEX_SEQ_GROWTH_Q" hidden="1">"c4432"</definedName>
    <definedName name="IQ_EST_MAINT_CAPEX_SEQ_GROWTH_Q_CIQ_COL" hidden="1">"c11604"</definedName>
    <definedName name="IQ_EST_MAINT_CAPEX_SURPRISE_PERCENT" hidden="1">"c4465"</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REUT" hidden="1">"c5423"</definedName>
    <definedName name="IQ_EST_NI_DIFF_THOM" hidden="1">"c5198"</definedName>
    <definedName name="IQ_EST_NI_GW_DIFF" hidden="1">"c1887"</definedName>
    <definedName name="IQ_EST_NI_GW_DIFF_REUT" hidden="1">"c5425"</definedName>
    <definedName name="IQ_EST_NI_GW_DIFF_THOM">"c5200"</definedName>
    <definedName name="IQ_EST_NI_GW_SURPRISE_PERCENT" hidden="1">"c1888"</definedName>
    <definedName name="IQ_EST_NI_GW_SURPRISE_PERCENT_REUT" hidden="1">"c5426"</definedName>
    <definedName name="IQ_EST_NI_GW_SURPRISE_PERCENT_THOM">"c5201"</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DIFF_CIQ_COL" hidden="1">"c11657"</definedName>
    <definedName name="IQ_EST_NI_SBC_GW_DIFF" hidden="1">"c4476"</definedName>
    <definedName name="IQ_EST_NI_SBC_GW_DIFF_CIQ_COL" hidden="1">"c11661"</definedName>
    <definedName name="IQ_EST_NI_SBC_GW_SURPRISE_PERCENT" hidden="1">"c4485"</definedName>
    <definedName name="IQ_EST_NI_SBC_GW_SURPRISE_PERCENT_CIQ_COL" hidden="1">"c11670"</definedName>
    <definedName name="IQ_EST_NI_SBC_SURPRISE_PERCENT" hidden="1">"c4491"</definedName>
    <definedName name="IQ_EST_NI_SBC_SURPRISE_PERCENT_CIQ_COL" hidden="1">"c11676"</definedName>
    <definedName name="IQ_EST_NI_SURPRISE_PERCENT" hidden="1">"c1886"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DIFF_THOM" hidden="1">"c5194"</definedName>
    <definedName name="IQ_EST_OPER_INC_SURPRISE_PERCENT" hidden="1">"c1878"</definedName>
    <definedName name="IQ_EST_OPER_INC_SURPRISE_PERCENT_REUT" hidden="1">"c5416"</definedName>
    <definedName name="IQ_EST_OPER_INC_SURPRISE_PERCENT_THOM" hidden="1">"c5195"</definedName>
    <definedName name="IQ_EST_PERIOD_ID" hidden="1">"c13923"</definedName>
    <definedName name="IQ_EST_PRE_TAX_DIFF" hidden="1">"c1879"</definedName>
    <definedName name="IQ_EST_PRE_TAX_DIFF_REUT" hidden="1">"c5417"</definedName>
    <definedName name="IQ_EST_PRE_TAX_DIFF_THOM" hidden="1">"c5196"</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_COL" hidden="1">"c11690"</definedName>
    <definedName name="IQ_EST_RECURRING_PROFIT_SHARE_SURPRISE_PERCENT" hidden="1">"c4515"</definedName>
    <definedName name="IQ_EST_RECURRING_PROFIT_SHARE_SURPRISE_PERCENT_CIQ_COL" hidden="1">"c11700"</definedName>
    <definedName name="IQ_EST_REUT_ACT_CAPEX">"c3975"</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TRN_PENSION_FOREIGN" hidden="1">"c408"</definedName>
    <definedName name="IQ_EXP_RETURN_PENSION_DOMESTIC" hidden="1">"c407"</definedName>
    <definedName name="IQ_EXP_RETURN_PENSION_FOREIGN" hidden="1">"c408"</definedName>
    <definedName name="IQ_EXPENSE_CODE_" hidden="1">1360</definedName>
    <definedName name="IQ_EXPENSE_CODE__1" hidden="1">"032"</definedName>
    <definedName name="IQ_EXPENSE_CODE__2">2493</definedName>
    <definedName name="IQ_EXPENSE_CODE__3" hidden="1">4688</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ATEMS_BR">"c412"</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ACT_OR_EST_CIQ_COL" hidden="1">"c11607"</definedName>
    <definedName name="IQ_FFO_ADJ_EST" hidden="1">"c4434"</definedName>
    <definedName name="IQ_FFO_ADJ_EST_CIQ" hidden="1">"c4959"</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 hidden="1">"c16186"</definedName>
    <definedName name="IQ_FFO_EST" hidden="1">"c418"</definedName>
    <definedName name="IQ_FFO_EST_CIQ" hidden="1">"c4970"</definedName>
    <definedName name="IQ_FFO_EST_CIQ_COL" hidden="1">"c11617"</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"c12536"</definedName>
    <definedName name="IQ_FFO_EST_DET_EST_CURRENCY_THOM">"c12487"</definedName>
    <definedName name="IQ_FFO_EST_DET_EST_DATE" hidden="1">"c12212"</definedName>
    <definedName name="IQ_FFO_EST_DET_EST_DATE_CIQ" hidden="1">"c12267"</definedName>
    <definedName name="IQ_FFO_EST_DET_EST_DATE_REUT">"c12295"</definedName>
    <definedName name="IQ_FFO_EST_DET_EST_DATE_THOM">"c12238"</definedName>
    <definedName name="IQ_FFO_EST_DET_EST_INCL" hidden="1">"c12349"</definedName>
    <definedName name="IQ_FFO_EST_DET_EST_INCL_CIQ" hidden="1">"c12395"</definedName>
    <definedName name="IQ_FFO_EST_DET_EST_INCL_REUT">"c12419"</definedName>
    <definedName name="IQ_FFO_EST_DET_EST_INCL_THOM">"c12370"</definedName>
    <definedName name="IQ_FFO_EST_DET_EST_ORIGIN" hidden="1">"c12722"</definedName>
    <definedName name="IQ_FFO_EST_DET_EST_ORIGIN_CIQ" hidden="1">"c12720"</definedName>
    <definedName name="IQ_FFO_EST_DET_EST_ORIGIN_REUT">"c12724"</definedName>
    <definedName name="IQ_FFO_EST_DET_EST_ORIGIN_THOM">"c12608"</definedName>
    <definedName name="IQ_FFO_EST_DET_EST_REUT" hidden="1">"c12153"</definedName>
    <definedName name="IQ_FFO_EST_DET_EST_THOM">"c12088"</definedName>
    <definedName name="IQ_FFO_EST_REUT" hidden="1">"c3837"</definedName>
    <definedName name="IQ_FFO_EST_THOM" hidden="1">"c3999"</definedName>
    <definedName name="IQ_FFO_GUIDANCE" hidden="1">"c4443"</definedName>
    <definedName name="IQ_FFO_GUIDANCE_CIQ" hidden="1">"c4968"</definedName>
    <definedName name="IQ_FFO_GUIDANCE_CIQ_COL" hidden="1">"c11615"</definedName>
    <definedName name="IQ_FFO_HIGH_EST" hidden="1">"c419"</definedName>
    <definedName name="IQ_FFO_HIGH_EST_CIQ" hidden="1">"c4977"</definedName>
    <definedName name="IQ_FFO_HIGH_EST_CIQ_COL" hidden="1">"c11624"</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HIGH_GUIDANCE_CIQ_COL" hidden="1">"c11245"</definedName>
    <definedName name="IQ_FFO_LOW_EST" hidden="1">"c420"</definedName>
    <definedName name="IQ_FFO_LOW_EST_CIQ" hidden="1">"c4978"</definedName>
    <definedName name="IQ_FFO_LOW_EST_CIQ_COL" hidden="1">"c11625"</definedName>
    <definedName name="IQ_FFO_LOW_EST_REUT" hidden="1">"c3840"</definedName>
    <definedName name="IQ_FFO_LOW_EST_THOM" hidden="1">"c4002"</definedName>
    <definedName name="IQ_FFO_LOW_GUIDANCE" hidden="1">"c4224"</definedName>
    <definedName name="IQ_FFO_LOW_GUIDANCE_CIQ" hidden="1">"c4636"</definedName>
    <definedName name="IQ_FFO_LOW_GUIDANCE_CIQ_COL" hidden="1">"c11285"</definedName>
    <definedName name="IQ_FFO_MEDIAN_EST" hidden="1">"c1665"</definedName>
    <definedName name="IQ_FFO_MEDIAN_EST_CIQ" hidden="1">"c4979"</definedName>
    <definedName name="IQ_FFO_MEDIAN_EST_CIQ_COL" hidden="1">"c11626"</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"c4980"</definedName>
    <definedName name="IQ_FFO_NUM_EST_CIQ_COL" hidden="1">"c11627"</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ACT_OR_EST_CIQ_COL" hidden="1">"c11618"</definedName>
    <definedName name="IQ_FFO_SHARE_EST" hidden="1">"c4445"</definedName>
    <definedName name="IQ_FFO_SHARE_EST_DET_EST_CURRENCY_REUT">"c12536"</definedName>
    <definedName name="IQ_FFO_SHARE_EST_DET_EST_DATE_REUT">"c12295"</definedName>
    <definedName name="IQ_FFO_SHARE_EST_DET_EST_INCL_REUT" hidden="1">"c12419"</definedName>
    <definedName name="IQ_FFO_SHARE_EST_DET_EST_ORIGIN_REUT">"c12724"</definedName>
    <definedName name="IQ_FFO_SHARE_EST_DET_EST_REUT">"c12153"</definedName>
    <definedName name="IQ_FFO_SHARE_EST_REUT">"c3837"</definedName>
    <definedName name="IQ_FFO_SHARE_GUIDANCE" hidden="1">"c4447"</definedName>
    <definedName name="IQ_FFO_SHARE_GUIDANCE_CIQ" hidden="1">"c4976"</definedName>
    <definedName name="IQ_FFO_SHARE_GUIDANCE_CIQ_COL" hidden="1">"c11623"</definedName>
    <definedName name="IQ_FFO_SHARE_HIGH_EST" hidden="1">"c4448"</definedName>
    <definedName name="IQ_FFO_SHARE_HIGH_EST_REUT">"c3839"</definedName>
    <definedName name="IQ_FFO_SHARE_HIGH_GUIDANCE" hidden="1">"c4203"</definedName>
    <definedName name="IQ_FFO_SHARE_HIGH_GUIDANCE_CIQ" hidden="1">"c4615"</definedName>
    <definedName name="IQ_FFO_SHARE_HIGH_GUIDANCE_CIQ_COL" hidden="1">"c11264"</definedName>
    <definedName name="IQ_FFO_SHARE_LOW_EST" hidden="1">"c4449"</definedName>
    <definedName name="IQ_FFO_SHARE_LOW_EST_REUT">"c3840"</definedName>
    <definedName name="IQ_FFO_SHARE_LOW_GUIDANCE" hidden="1">"c4243"</definedName>
    <definedName name="IQ_FFO_SHARE_LOW_GUIDANCE_CIQ" hidden="1">"c4655"</definedName>
    <definedName name="IQ_FFO_SHARE_LOW_GUIDANCE_CIQ_COL" hidden="1">"c11304"</definedName>
    <definedName name="IQ_FFO_SHARE_MEDIAN_EST" hidden="1">"c4450"</definedName>
    <definedName name="IQ_FFO_SHARE_MEDIAN_EST_REUT" hidden="1">"c3838"</definedName>
    <definedName name="IQ_FFO_SHARE_NUM_EST" hidden="1">"c4451"</definedName>
    <definedName name="IQ_FFO_SHARE_NUM_EST_REUT">"c3841"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"c4452"</definedName>
    <definedName name="IQ_FFO_SHARE_STDDEV_EST_REUT">"c3842"</definedName>
    <definedName name="IQ_FFO_SHARES_BASIC" hidden="1">"c16185"</definedName>
    <definedName name="IQ_FFO_SHARES_DILUTED" hidden="1">"c16187"</definedName>
    <definedName name="IQ_FFO_STDDEV_EST" hidden="1">"c422"</definedName>
    <definedName name="IQ_FFO_STDDEV_EST_CIQ" hidden="1">"c4981"</definedName>
    <definedName name="IQ_FFO_STDDEV_EST_CIQ_COL" hidden="1">"c11628"</definedName>
    <definedName name="IQ_FFO_STDDEV_EST_REUT" hidden="1">"c3842"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I_12M_RETURN">"c25807"</definedName>
    <definedName name="IQ_FII_3M_RETURN" hidden="1">"c25808"</definedName>
    <definedName name="IQ_FII_6M_RETURN">"c25809"</definedName>
    <definedName name="IQ_FII_AVGBIDSPREAD">"c25820"</definedName>
    <definedName name="IQ_FII_CONVEX">"c25799"</definedName>
    <definedName name="IQ_FII_COUPON" hidden="1">"c25800"</definedName>
    <definedName name="IQ_FII_DAILY_RETURN">"c25810"</definedName>
    <definedName name="IQ_FII_DURTW">"c25802"</definedName>
    <definedName name="IQ_FII_EXCESS_RETURN">"c25819"</definedName>
    <definedName name="IQ_FII_INDEXPRICE" hidden="1">"c25806"</definedName>
    <definedName name="IQ_FII_MATURITY">"c25804"</definedName>
    <definedName name="IQ_FII_MODDUR">"c25801"</definedName>
    <definedName name="IQ_FII_MTD_RETURN_COUPON">"c25813"</definedName>
    <definedName name="IQ_FII_MTD_RETURN_CURRENCY" hidden="1">"c25814"</definedName>
    <definedName name="IQ_FII_MTD_RETURN_PAYDOWN">"c25815"</definedName>
    <definedName name="IQ_FII_MTD_RETURN_PRICE">"c25816"</definedName>
    <definedName name="IQ_FII_MTD_RETURN_TOTAL">"c25812"</definedName>
    <definedName name="IQ_FII_MV" hidden="1">"c25803"</definedName>
    <definedName name="IQ_FII_NUMISSUE">"c25805"</definedName>
    <definedName name="IQ_FII_OAS">"c25798"</definedName>
    <definedName name="IQ_FII_RETURN_INCEPTION">"c25811"</definedName>
    <definedName name="IQ_FII_YTD_RETURN" hidden="1">"c25817"</definedName>
    <definedName name="IQ_FII_YTW">"c25818"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 hidden="1">"c225"</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CONTRACT_LIST" hidden="1">"c17682"</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INTAN_ASSETS" hidden="1">"c17748"</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"c1407"</definedName>
    <definedName name="IQ_INTEL_EPS_EST">"c24729"</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BREAKUP_ASSET_MBS" hidden="1">"c17796"</definedName>
    <definedName name="IQ_INVEST_BREAKUP_COMMON">"c17687"</definedName>
    <definedName name="IQ_INVEST_BREAKUP_CORP_DEBT" hidden="1">"c17684"</definedName>
    <definedName name="IQ_INVEST_BREAKUP_CORP_EQUITY" hidden="1">"c17689"</definedName>
    <definedName name="IQ_INVEST_BREAKUP_NON_US_GOVT" hidden="1">"c17794"</definedName>
    <definedName name="IQ_INVEST_BREAKUP_NOT_CLASSIFIED">"c17690"</definedName>
    <definedName name="IQ_INVEST_BREAKUP_OTHER_FIXED" hidden="1">"c17685"</definedName>
    <definedName name="IQ_INVEST_BREAKUP_PREFERRED" hidden="1">"c17688"</definedName>
    <definedName name="IQ_INVEST_BREAKUP_PUBLIC_UTIL_DEBT" hidden="1">"c17683"</definedName>
    <definedName name="IQ_INVEST_BREAKUP_STATE_MUNI">"c17795"</definedName>
    <definedName name="IQ_INVEST_BREAKUP_TOTAL_FIXED" hidden="1">"c17686"</definedName>
    <definedName name="IQ_INVEST_BREAKUP_TOTAL_INVEST" hidden="1">"c17691"</definedName>
    <definedName name="IQ_INVEST_BREAKUP_US_GOVT" hidden="1">"c17793"</definedName>
    <definedName name="IQ_INVEST_CREDIT_QUAL_AMORT_TYPE_1">"c17785"</definedName>
    <definedName name="IQ_INVEST_CREDIT_QUAL_AMORT_TYPE_1_PCT" hidden="1">"c17844"</definedName>
    <definedName name="IQ_INVEST_CREDIT_QUAL_AMORT_TYPE_2" hidden="1">"c17786"</definedName>
    <definedName name="IQ_INVEST_CREDIT_QUAL_AMORT_TYPE_2_PCT" hidden="1">"c17845"</definedName>
    <definedName name="IQ_INVEST_CREDIT_QUAL_AMORT_TYPE_3">"c17787"</definedName>
    <definedName name="IQ_INVEST_CREDIT_QUAL_AMORT_TYPE_3_PCT" hidden="1">"c17846"</definedName>
    <definedName name="IQ_INVEST_CREDIT_QUAL_AMORT_TYPE_4" hidden="1">"c17788"</definedName>
    <definedName name="IQ_INVEST_CREDIT_QUAL_AMORT_TYPE_4_PCT" hidden="1">"c17847"</definedName>
    <definedName name="IQ_INVEST_CREDIT_QUAL_AMORT_TYPE_5">"c17789"</definedName>
    <definedName name="IQ_INVEST_CREDIT_QUAL_AMORT_TYPE_5_PCT" hidden="1">"c17848"</definedName>
    <definedName name="IQ_INVEST_CREDIT_QUAL_AMORT_TYPE_6" hidden="1">"c17790"</definedName>
    <definedName name="IQ_INVEST_CREDIT_QUAL_AMORT_TYPE_6_PCT" hidden="1">"c17849"</definedName>
    <definedName name="IQ_INVEST_CREDIT_QUAL_AMORT_TYPE_OTHER">"c17791"</definedName>
    <definedName name="IQ_INVEST_CREDIT_QUAL_AMORT_TYPE_OTHER_PCT" hidden="1">"c17850"</definedName>
    <definedName name="IQ_INVEST_CREDIT_QUAL_AMORT_TYPE_TOTAL_FIXED" hidden="1">"c17792"</definedName>
    <definedName name="IQ_INVEST_CREDIT_QUAL_CV_TYPE_1" hidden="1">"c17769"</definedName>
    <definedName name="IQ_INVEST_CREDIT_QUAL_CV_TYPE_1_PCT">"c17830"</definedName>
    <definedName name="IQ_INVEST_CREDIT_QUAL_CV_TYPE_2" hidden="1">"c17770"</definedName>
    <definedName name="IQ_INVEST_CREDIT_QUAL_CV_TYPE_2_PCT" hidden="1">"c17831"</definedName>
    <definedName name="IQ_INVEST_CREDIT_QUAL_CV_TYPE_3" hidden="1">"c17771"</definedName>
    <definedName name="IQ_INVEST_CREDIT_QUAL_CV_TYPE_3_PCT">"c17832"</definedName>
    <definedName name="IQ_INVEST_CREDIT_QUAL_CV_TYPE_4" hidden="1">"c17772"</definedName>
    <definedName name="IQ_INVEST_CREDIT_QUAL_CV_TYPE_4_PCT" hidden="1">"c17833"</definedName>
    <definedName name="IQ_INVEST_CREDIT_QUAL_CV_TYPE_5" hidden="1">"c17773"</definedName>
    <definedName name="IQ_INVEST_CREDIT_QUAL_CV_TYPE_5_PCT">"c17834"</definedName>
    <definedName name="IQ_INVEST_CREDIT_QUAL_CV_TYPE_6" hidden="1">"c17774"</definedName>
    <definedName name="IQ_INVEST_CREDIT_QUAL_CV_TYPE_6_PCT" hidden="1">"c17835"</definedName>
    <definedName name="IQ_INVEST_CREDIT_QUAL_CV_TYPE_OTHER" hidden="1">"c17775"</definedName>
    <definedName name="IQ_INVEST_CREDIT_QUAL_CV_TYPE_OTHER_PCT">"c17836"</definedName>
    <definedName name="IQ_INVEST_CREDIT_QUAL_CV_TYPE_TOTAL_FIXED" hidden="1">"c17776"</definedName>
    <definedName name="IQ_INVEST_CREDIT_QUAL_FV_TYPE_1" hidden="1">"c17777"</definedName>
    <definedName name="IQ_INVEST_CREDIT_QUAL_FV_TYPE_1_PCT" hidden="1">"c17837"</definedName>
    <definedName name="IQ_INVEST_CREDIT_QUAL_FV_TYPE_2">"c17778"</definedName>
    <definedName name="IQ_INVEST_CREDIT_QUAL_FV_TYPE_2_PCT" hidden="1">"c17838"</definedName>
    <definedName name="IQ_INVEST_CREDIT_QUAL_FV_TYPE_3" hidden="1">"c17779"</definedName>
    <definedName name="IQ_INVEST_CREDIT_QUAL_FV_TYPE_3_PCT" hidden="1">"c17839"</definedName>
    <definedName name="IQ_INVEST_CREDIT_QUAL_FV_TYPE_4">"c17780"</definedName>
    <definedName name="IQ_INVEST_CREDIT_QUAL_FV_TYPE_4_PCT" hidden="1">"c17840"</definedName>
    <definedName name="IQ_INVEST_CREDIT_QUAL_FV_TYPE_5" hidden="1">"c17781"</definedName>
    <definedName name="IQ_INVEST_CREDIT_QUAL_FV_TYPE_5_PCT" hidden="1">"c17841"</definedName>
    <definedName name="IQ_INVEST_CREDIT_QUAL_FV_TYPE_6">"c17782"</definedName>
    <definedName name="IQ_INVEST_CREDIT_QUAL_FV_TYPE_6_PCT" hidden="1">"c17842"</definedName>
    <definedName name="IQ_INVEST_CREDIT_QUAL_FV_TYPE_OTHER" hidden="1">"c17783"</definedName>
    <definedName name="IQ_INVEST_CREDIT_QUAL_FV_TYPE_OTHER_PCT" hidden="1">"c17843"</definedName>
    <definedName name="IQ_INVEST_CREDIT_QUAL_FV_TYPE_TOTAL_FIXED">"c17784"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DETAIL_AVAIL_SALE" hidden="1">"c17692"</definedName>
    <definedName name="IQ_INVEST_DETAIL_AVAIL_SALE_AMORT" hidden="1">"c17810"</definedName>
    <definedName name="IQ_INVEST_DETAIL_HELD_MATURITY">"c17807"</definedName>
    <definedName name="IQ_INVEST_DETAIL_OTHER" hidden="1">"c17809"</definedName>
    <definedName name="IQ_INVEST_DETAIL_TRADING" hidden="1">"c17808"</definedName>
    <definedName name="IQ_INVEST_DETAIL_TRADING_AMORT" hidden="1">"c17811"</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AT_AMORT_1_5_YR" hidden="1">"c17764"</definedName>
    <definedName name="IQ_INVEST_MAT_AMORT_1_5_YR_PCT">"c17825"</definedName>
    <definedName name="IQ_INVEST_MAT_AMORT_1_YR" hidden="1">"c17763"</definedName>
    <definedName name="IQ_INVEST_MAT_AMORT_1_YR_PCT" hidden="1">"c17824"</definedName>
    <definedName name="IQ_INVEST_MAT_AMORT_5_10_YR" hidden="1">"c17765"</definedName>
    <definedName name="IQ_INVEST_MAT_AMORT_5_10_YR_PCT">"c17826"</definedName>
    <definedName name="IQ_INVEST_MAT_AMORT_AFTER_10_YR" hidden="1">"c17766"</definedName>
    <definedName name="IQ_INVEST_MAT_AMORT_AFTER_10_YR_PCT" hidden="1">"c17827"</definedName>
    <definedName name="IQ_INVEST_MAT_AMORT_ASSET_MBS" hidden="1">"c17767"</definedName>
    <definedName name="IQ_INVEST_MAT_AMORT_ASSET_MBS_PCT">"c17828"</definedName>
    <definedName name="IQ_INVEST_MAT_AMORT_OTHER_FIXED" hidden="1">"c17768"</definedName>
    <definedName name="IQ_INVEST_MAT_AMORT_OTHER_FIXED_PCT" hidden="1">"c17829"</definedName>
    <definedName name="IQ_INVEST_MAT_CV_1_5_YR" hidden="1">"c17752"</definedName>
    <definedName name="IQ_INVEST_MAT_CV_1_5_YR_PCT">"c17813"</definedName>
    <definedName name="IQ_INVEST_MAT_CV_1_YR" hidden="1">"c17751"</definedName>
    <definedName name="IQ_INVEST_MAT_CV_1_YR_PCT" hidden="1">"c17812"</definedName>
    <definedName name="IQ_INVEST_MAT_CV_5_10_YR" hidden="1">"c17753"</definedName>
    <definedName name="IQ_INVEST_MAT_CV_5_10_YR_PCT">"c17814"</definedName>
    <definedName name="IQ_INVEST_MAT_CV_AFTER_10_YR" hidden="1">"c17754"</definedName>
    <definedName name="IQ_INVEST_MAT_CV_AFTER_10_YR_PCT" hidden="1">"c17815"</definedName>
    <definedName name="IQ_INVEST_MAT_CV_ASSET_MBS" hidden="1">"c17755"</definedName>
    <definedName name="IQ_INVEST_MAT_CV_ASSET_MBS_PCT">"c17816"</definedName>
    <definedName name="IQ_INVEST_MAT_CV_OTHER_FIXED" hidden="1">"c17756"</definedName>
    <definedName name="IQ_INVEST_MAT_CV_OTHER_FIXED_PCT" hidden="1">"c17817"</definedName>
    <definedName name="IQ_INVEST_MAT_FV_1_5_YR" hidden="1">"c17758"</definedName>
    <definedName name="IQ_INVEST_MAT_FV_1_5_YR_PCT">"c17819"</definedName>
    <definedName name="IQ_INVEST_MAT_FV_1_YR" hidden="1">"c17757"</definedName>
    <definedName name="IQ_INVEST_MAT_FV_1_YR_PCT" hidden="1">"c17818"</definedName>
    <definedName name="IQ_INVEST_MAT_FV_5_10_YR" hidden="1">"c17759"</definedName>
    <definedName name="IQ_INVEST_MAT_FV_5_10_YR_PCT">"c17820"</definedName>
    <definedName name="IQ_INVEST_MAT_FV_AFTER_10_YR" hidden="1">"c17760"</definedName>
    <definedName name="IQ_INVEST_MAT_FV_AFTER_10_YR_PCT" hidden="1">"c17821"</definedName>
    <definedName name="IQ_INVEST_MAT_FV_ASSET_MBS" hidden="1">"c17761"</definedName>
    <definedName name="IQ_INVEST_MAT_FV_ASSET_MBS_PCT">"c17822"</definedName>
    <definedName name="IQ_INVEST_MAT_FV_OTHER_FIXED" hidden="1">"c17762"</definedName>
    <definedName name="IQ_INVEST_MAT_FV_OTHER_FIXED_PCT" hidden="1">"c17823"</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NVESTORS_ALL">"c20509"</definedName>
    <definedName name="IQ_INVESTORS_ALL_COVER" hidden="1">"c20510"</definedName>
    <definedName name="IQ_INVESTORS_ALL_ID" hidden="1">"C20508"</definedName>
    <definedName name="IQ_INVESTORS_ALL_REL" hidden="1">"c20511"</definedName>
    <definedName name="IQ_INVESTORS_ALL_STAKE">"c20512"</definedName>
    <definedName name="IQ_INVESTORS_CURR" hidden="1">"c20514"</definedName>
    <definedName name="IQ_INVESTORS_CURR_COVER" hidden="1">"c20515"</definedName>
    <definedName name="IQ_INVESTORS_CURR_ID" hidden="1">"c20513"</definedName>
    <definedName name="IQ_INVESTORS_CURR_RECENT_AMOUNT">"c20516"</definedName>
    <definedName name="IQ_INVESTORS_CURR_REL" hidden="1">"c20517"</definedName>
    <definedName name="IQ_INVESTORS_CURR_STAKE" hidden="1">"c20518"</definedName>
    <definedName name="IQ_INVESTORS_CURR_TRANSACTION_DATE" hidden="1">"c20519"</definedName>
    <definedName name="IQ_INVESTORS_CURR_TRANSACTION_ID">"c20520"</definedName>
    <definedName name="IQ_INVESTORS_PENDING" hidden="1">"c20522"</definedName>
    <definedName name="IQ_INVESTORS_PENDING_COVER" hidden="1">"c20523"</definedName>
    <definedName name="IQ_INVESTORS_PENDING_ID" hidden="1">"c20521"</definedName>
    <definedName name="IQ_INVESTORS_PENDING_REL">"c20524"</definedName>
    <definedName name="IQ_INVESTORS_PENDING_STAKE" hidden="1">"c20525"</definedName>
    <definedName name="IQ_INVESTORS_PRIOR" hidden="1">"c20526"</definedName>
    <definedName name="IQ_INVESTORS_PRIOR_ID" hidden="1">"c20527"</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DERIVATIVES" hidden="1">"c17743"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"c20808"</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NAMES_REVISION" hidden="1">42157.9112731482</definedName>
    <definedName name="IQ_NAMES_REVISION_DATE_" hidden="1">42808.6640856481</definedName>
    <definedName name="IQ_NAMES_REVISION_DATE__1" hidden="1">43108.7314699074</definedName>
    <definedName name="IQ_NAMES_REVISION_DATE__2">41470.8885648148</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ACT_OR_EST_REUT" hidden="1">"c5623"</definedName>
    <definedName name="IQ_NAV_SHARE_EST" hidden="1">"c5609"</definedName>
    <definedName name="IQ_NAV_SHARE_EST_NOTE" hidden="1">"c17522"</definedName>
    <definedName name="IQ_NAV_SHARE_EST_NOTE_CIQ" hidden="1">"c17475"</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RE" hidden="1">"c16011"</definedName>
    <definedName name="IQ_NAV_SHARE_STDDEV_EST" hidden="1">"c5611"</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_COL" hidden="1">"c11717"</definedName>
    <definedName name="IQ_NET_DEBT_ACT_OR_EST_REUT" hidden="1">"c5473"</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REUT" hidden="1">"c3977"</definedName>
    <definedName name="IQ_NET_DEBT_MEDIAN_EST_THOM" hidden="1">"c4028"</definedName>
    <definedName name="IQ_NET_DEBT_NUM_EST" hidden="1">"c3515"</definedName>
    <definedName name="IQ_NET_DEBT_NUM_EST_REUT" hidden="1">"c3980"</definedName>
    <definedName name="IQ_NET_DEBT_NUM_EST_THOM" hidden="1">"c4031"</definedName>
    <definedName name="IQ_NET_DEBT_STDDEV_EST" hidden="1">"c3516"</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EW_CLIENT_ASSETS" hidden="1">"c20430"</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_COL" hidden="1">"c11712"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REUT" hidden="1">"c5368"</definedName>
    <definedName name="IQ_NI_EST_THOM" hidden="1">"c5126"</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EST" hidden="1">"c1723"</definedName>
    <definedName name="IQ_NI_GW_EST_REUT" hidden="1">"c5375"</definedName>
    <definedName name="IQ_NI_GW_EST_THOM">"c5133"</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EST_REUT" hidden="1">"c5377"</definedName>
    <definedName name="IQ_NI_GW_HIGH_EST_THOM">"c5135"</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EST_REUT" hidden="1">"c5378"</definedName>
    <definedName name="IQ_NI_GW_LOW_EST_THOM">"c5136"</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MEDIAN_EST_REUT" hidden="1">"c5376"</definedName>
    <definedName name="IQ_NI_GW_MEDIAN_EST_THOM">"c5134"</definedName>
    <definedName name="IQ_NI_GW_NUM_EST" hidden="1">"c1727"</definedName>
    <definedName name="IQ_NI_GW_NUM_EST_REUT" hidden="1">"c5379"</definedName>
    <definedName name="IQ_NI_GW_NUM_EST_THOM">"c5137"</definedName>
    <definedName name="IQ_NI_GW_STDDEV_EST" hidden="1">"c1728"</definedName>
    <definedName name="IQ_NI_GW_STDDEV_EST_REUT" hidden="1">"c5380"</definedName>
    <definedName name="IQ_NI_GW_STDDEV_EST_THOM">"c5138"</definedName>
    <definedName name="IQ_NI_HIGH_EST" hidden="1">"c1718"</definedName>
    <definedName name="IQ_NI_HIGH_EST_REUT" hidden="1">"c5370"</definedName>
    <definedName name="IQ_NI_HIGH_EST_THOM" hidden="1">"c5128"</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REUT" hidden="1">"c5371"</definedName>
    <definedName name="IQ_NI_LOW_EST_THOM" hidden="1">"c5129"</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NUM_EST_THOM" hidden="1">"c5130"</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ACT_OR_EST_THOM" hidden="1">"c5304"</definedName>
    <definedName name="IQ_OPER_INC_BR" hidden="1">"c850"</definedName>
    <definedName name="IQ_OPER_INC_EST" hidden="1">"c1688"</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REUT" hidden="1">"c5343"</definedName>
    <definedName name="IQ_OPER_INC_LOW_EST_THOM" hidden="1">"c5115"</definedName>
    <definedName name="IQ_OPER_INC_MARGIN" hidden="1">"c1448"</definedName>
    <definedName name="IQ_OPER_INC_MEDIAN_EST" hidden="1">"c1689"</definedName>
    <definedName name="IQ_OPER_INC_MEDIAN_EST_REUT" hidden="1">"c5341"</definedName>
    <definedName name="IQ_OPER_INC_MEDIAN_EST_THOM" hidden="1">"c5113"</definedName>
    <definedName name="IQ_OPER_INC_NUM_EST" hidden="1">"c1692"</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2" hidden="1">"c1023"</definedName>
    <definedName name="IQ_OUTSTANDING_BS_DATE" hidden="1">"c2128"</definedName>
    <definedName name="IQ_OUTSTANDING_FILING_DATE" hidden="1">"c2127"</definedName>
    <definedName name="IQ_OUTSTANDING_FILING_DATE_1"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REUT" hidden="1">"c15238"</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"c2850"</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_REUT" hidden="1">"c3938"</definedName>
    <definedName name="IQ_PERCENT_CHANGE_EST_FFO_SHARE_18MONTHS_REUT">"c3939"</definedName>
    <definedName name="IQ_PERCENT_CHANGE_EST_FFO_SHARE_3MONTHS_REUT" hidden="1">"c3935"</definedName>
    <definedName name="IQ_PERCENT_CHANGE_EST_FFO_SHARE_6MONTHS_REUT">"c3936"</definedName>
    <definedName name="IQ_PERCENT_CHANGE_EST_FFO_SHARE_9MONTHS_REUT" hidden="1">"c3937"</definedName>
    <definedName name="IQ_PERCENT_CHANGE_EST_FFO_SHARE_DAY_REUT">"c3933"</definedName>
    <definedName name="IQ_PERCENT_CHANGE_EST_FFO_SHARE_MONTH_REUT" hidden="1">"c3934"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SHARE_WEEK_REUT">"c3964"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_COL" hidden="1">"c11711"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EST_REUT" hidden="1">"c5347"</definedName>
    <definedName name="IQ_PRETAX_INC_EST_THOM" hidden="1">"c5119"</definedName>
    <definedName name="IQ_PRETAX_INC_HIGH_EST" hidden="1">"c1697"</definedName>
    <definedName name="IQ_PRETAX_INC_HIGH_EST_REUT" hidden="1">"c5349"</definedName>
    <definedName name="IQ_PRETAX_INC_HIGH_EST_THOM" hidden="1">"c5121"</definedName>
    <definedName name="IQ_PRETAX_INC_LOW_EST" hidden="1">"c1698"</definedName>
    <definedName name="IQ_PRETAX_INC_LOW_EST_REUT" hidden="1">"c5350"</definedName>
    <definedName name="IQ_PRETAX_INC_LOW_EST_THOM" hidden="1">"c5122"</definedName>
    <definedName name="IQ_PRETAX_INC_MEDIAN_EST" hidden="1">"c1696"</definedName>
    <definedName name="IQ_PRETAX_INC_MEDIAN_EST_REUT" hidden="1">"c5348"</definedName>
    <definedName name="IQ_PRETAX_INC_MEDIAN_EST_THOM" hidden="1">"c5120"</definedName>
    <definedName name="IQ_PRETAX_INC_NUM_EST" hidden="1">"c1699"</definedName>
    <definedName name="IQ_PRETAX_INC_NUM_EST_REUT" hidden="1">"c5351"</definedName>
    <definedName name="IQ_PRETAX_INC_NUM_EST_THOM" hidden="1">"c5123"</definedName>
    <definedName name="IQ_PRETAX_INC_STDDEV_EST" hidden="1">"c1700"</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REUT" hidden="1">"c4053"</definedName>
    <definedName name="IQ_PRICE_CFPS_FWD_THOM" hidden="1">"c4060"</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_COL" hidden="1">"c11677"</definedName>
    <definedName name="IQ_PRICE_VOLATILITY_HIGH" hidden="1">"c4493"</definedName>
    <definedName name="IQ_PRICE_VOLATILITY_HIGH_CIQ_COL" hidden="1">"c11678"</definedName>
    <definedName name="IQ_PRICE_VOLATILITY_LOW" hidden="1">"c4494"</definedName>
    <definedName name="IQ_PRICE_VOLATILITY_LOW_CIQ_COL" hidden="1">"c11679"</definedName>
    <definedName name="IQ_PRICE_VOLATILITY_MEDIAN" hidden="1">"c4495"</definedName>
    <definedName name="IQ_PRICE_VOLATILITY_MEDIAN_CIQ_COL" hidden="1">"c11680"</definedName>
    <definedName name="IQ_PRICE_VOLATILITY_NUM" hidden="1">"c4496"</definedName>
    <definedName name="IQ_PRICE_VOLATILITY_NUM_CIQ_COL" hidden="1">"c11681"</definedName>
    <definedName name="IQ_PRICE_VOLATILITY_STDDEV" hidden="1">"c4497"</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REUT" hidden="1">"c3991"</definedName>
    <definedName name="IQ_RETURN_ASSETS_MEDIAN_EST_THOM" hidden="1">"c4035"</definedName>
    <definedName name="IQ_RETURN_ASSETS_NUM_EST" hidden="1">"c3527"</definedName>
    <definedName name="IQ_RETURN_ASSETS_NUM_EST_REUT" hidden="1">"c3994"</definedName>
    <definedName name="IQ_RETURN_ASSETS_NUM_EST_THOM" hidden="1">"c4038"</definedName>
    <definedName name="IQ_RETURN_ASSETS_STDDEV_EST" hidden="1">"c3528"</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REUT" hidden="1">"c3984"</definedName>
    <definedName name="IQ_RETURN_EQUITY_MEDIAN_EST_THOM" hidden="1">"c5282"</definedName>
    <definedName name="IQ_RETURN_EQUITY_NUM_EST" hidden="1">"c3533"</definedName>
    <definedName name="IQ_RETURN_EQUITY_NUM_EST_REUT" hidden="1">"c3987"</definedName>
    <definedName name="IQ_RETURN_EQUITY_NUM_EST_THOM" hidden="1">"c5285"</definedName>
    <definedName name="IQ_RETURN_EQUITY_STDDEV_EST" hidden="1">"c3534"</definedName>
    <definedName name="IQ_RETURN_EQUITY_STDDEV_EST_REUT" hidden="1">"c3988"</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DOWN_2MONTH" hidden="1">"c16285"</definedName>
    <definedName name="IQ_REVENUE_EST_DOWN_2MONTH_CIQ" hidden="1">"c16609"</definedName>
    <definedName name="IQ_REVENUE_EST_DOWN_3MONTH" hidden="1">"c16289"</definedName>
    <definedName name="IQ_REVENUE_EST_DOWN_3MONTH_CIQ" hidden="1">"c16613"</definedName>
    <definedName name="IQ_REVENUE_EST_DOWN_MONTH" hidden="1">"c16281"</definedName>
    <definedName name="IQ_REVENUE_EST_DOWN_MONTH_CIQ" hidden="1">"c16605"</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3MONTH" hidden="1">"c16287"</definedName>
    <definedName name="IQ_REVENUE_EST_NUM_ANALYSTS_3MONTH_CIQ" hidden="1">"c16611"</definedName>
    <definedName name="IQ_REVENUE_EST_NUM_ANALYSTS_MONTH" hidden="1">"c16279"</definedName>
    <definedName name="IQ_REVENUE_EST_NUM_ANALYSTS_MONTH_CIQ" hidden="1">"c16603"</definedName>
    <definedName name="IQ_REVENUE_EST_REUT" hidden="1">"c3634"</definedName>
    <definedName name="IQ_REVENUE_EST_THOM" hidden="1">"c3652"</definedName>
    <definedName name="IQ_REVENUE_EST_TOTAL_REVISED_2MONTH" hidden="1">"c16286"</definedName>
    <definedName name="IQ_REVENUE_EST_TOTAL_REVISED_2MONTH_CIQ" hidden="1">"c16610"</definedName>
    <definedName name="IQ_REVENUE_EST_TOTAL_REVISED_3MONTH" hidden="1">"c16290"</definedName>
    <definedName name="IQ_REVENUE_EST_TOTAL_REVISED_3MONTH_CIQ" hidden="1">"c16614"</definedName>
    <definedName name="IQ_REVENUE_EST_TOTAL_REVISED_MONTH" hidden="1">"c16282"</definedName>
    <definedName name="IQ_REVENUE_EST_TOTAL_REVISED_MONTH_CIQ" hidden="1">"c16606"</definedName>
    <definedName name="IQ_REVENUE_EST_UP_2MONTH" hidden="1">"c16284"</definedName>
    <definedName name="IQ_REVENUE_EST_UP_2MONTH_CIQ" hidden="1">"c16608"</definedName>
    <definedName name="IQ_REVENUE_EST_UP_3MONTH" hidden="1">"c16288"</definedName>
    <definedName name="IQ_REVENUE_EST_UP_3MONTH_CIQ" hidden="1">"c16612"</definedName>
    <definedName name="IQ_REVENUE_EST_UP_MONTH" hidden="1">"c16280"</definedName>
    <definedName name="IQ_REVENUE_EST_UP_MONTH_CIQ" hidden="1">"c16604"</definedName>
    <definedName name="IQ_REVENUE_GROWTH_1" hidden="1">"IQ_REVENUE_GROWTH_1"</definedName>
    <definedName name="IQ_REVENUE_GROWTH_2" hidden="1">"IQ_REVENUE_GROWTH_2"</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39238.9137384259</definedName>
    <definedName name="IQ_REVISION_DATE__1" hidden="1">39384.6306134259</definedName>
    <definedName name="IQ_REVISION_DATE_2" hidden="1">39624.5825925926</definedName>
    <definedName name="IQ_REVISION_DATE_3" hidden="1">39624.5825925926</definedName>
    <definedName name="IQ_REVISION_DATE_4" hidden="1">39624.5825925926</definedName>
    <definedName name="Iq_revison_date_2" hidden="1">39026.2126388889</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FEATURES" hidden="1">"c17681"</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INTEREST_VOLUME" hidden="1">"c228"</definedName>
    <definedName name="IQ_SHORT_POSITIONS_FFIEC" hidden="1">"c12859"</definedName>
    <definedName name="IQ_SHORT_SCORE_DX" hidden="1">"c17439"</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POT_CLOSEPRICE" hidden="1">"c17802"</definedName>
    <definedName name="IQ_SPOT_HIGHPRICE" hidden="1">"c17800"</definedName>
    <definedName name="IQ_SPOT_LASTSALEPRICE" hidden="1">"c17806"</definedName>
    <definedName name="IQ_SPOT_LOWPRICE" hidden="1">"c17801"</definedName>
    <definedName name="IQ_SPOT_PRICEDATE" hidden="1">"c17805"</definedName>
    <definedName name="IQ_SPOT_YEARHIGH" hidden="1">"c17803"</definedName>
    <definedName name="IQ_SPOT_YEARLOW" hidden="1">"c17804"</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DERIVATIVES" hidden="1">"c17741"</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"c2857"</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_FWD_THOM" hidden="1">"c4061"</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NKY_ADVISOR_CLIENT_NAME_LIST">"c17671"</definedName>
    <definedName name="IQ_TR_BNKY_ADVISOR_FEE_LIST" hidden="1">"c17673"</definedName>
    <definedName name="IQ_TR_BNKY_ADVISOR_FEE_PCT_LIST">"c17674"</definedName>
    <definedName name="IQ_TR_BNKY_ADVISOR_ID_LIST" hidden="1">"c17670"</definedName>
    <definedName name="IQ_TR_BNKY_ADVISOR_NAME_LIST">"c17669"</definedName>
    <definedName name="IQ_TR_BNKY_ADVISOR_ROLE_LIST" hidden="1">"c17672"</definedName>
    <definedName name="IQ_TR_BNKY_AFFILIATES_JOINT_ADMIN">"c17636"</definedName>
    <definedName name="IQ_TR_BNKY_AFFILIATES_JOINT_ADMIN_LIST" hidden="1">"c17656"</definedName>
    <definedName name="IQ_TR_BNKY_CASE_CONSOLIDATED_DATE">"c17632"</definedName>
    <definedName name="IQ_TR_BNKY_CASE_FILING_FEE_PAID" hidden="1">"c17634"</definedName>
    <definedName name="IQ_TR_BNKY_CASE_NUMBER">"c17627"</definedName>
    <definedName name="IQ_TR_BNKY_CASH_IN_HAND" hidden="1">"c17651"</definedName>
    <definedName name="IQ_TR_BNKY_COURT">"c17626"</definedName>
    <definedName name="IQ_TR_BNKY_CREDITOR_CLAIM_AMT_LIST" hidden="1">"c17660"</definedName>
    <definedName name="IQ_TR_BNKY_CREDITOR_ID_LIST">"c17658"</definedName>
    <definedName name="IQ_TR_BNKY_CREDITOR_NAME_LIST" hidden="1">"c17657"</definedName>
    <definedName name="IQ_TR_BNKY_CREDITOR_REL_LIST">"c17659"</definedName>
    <definedName name="IQ_TR_BNKY_CREDITORS" hidden="1">"c17635"</definedName>
    <definedName name="IQ_TR_BNKY_DIP_COMMITMENT_FEE_LIST">"c17667"</definedName>
    <definedName name="IQ_TR_BNKY_DIP_FIN_PROVIDED" hidden="1">"c17640"</definedName>
    <definedName name="IQ_TR_BNKY_DIP_FIN_PROVIDED_LIST">"c17665"</definedName>
    <definedName name="IQ_TR_BNKY_DIP_FIN_PROVIDERS" hidden="1">"c17639"</definedName>
    <definedName name="IQ_TR_BNKY_DIP_FIN_SECURITY_TYPES">"c17642"</definedName>
    <definedName name="IQ_TR_BNKY_DIP_FIN_UTILIZED" hidden="1">"c17641"</definedName>
    <definedName name="IQ_TR_BNKY_DIP_ID_LIST">"c17662"</definedName>
    <definedName name="IQ_TR_BNKY_DIP_LEAD_PROVIDER_LIST" hidden="1">"c17668"</definedName>
    <definedName name="IQ_TR_BNKY_DIP_LIBOR_SPREAD_LIST">"c17666"</definedName>
    <definedName name="IQ_TR_BNKY_DIP_MATURITY_DATE_LIST" hidden="1">"c17664"</definedName>
    <definedName name="IQ_TR_BNKY_DIP_NAME_LIST">"c17661"</definedName>
    <definedName name="IQ_TR_BNKY_DIP_SECURITY_LIST" hidden="1">"c17663"</definedName>
    <definedName name="IQ_TR_BNKY_DISMISSED_DATE">"c17633"</definedName>
    <definedName name="IQ_TR_BNKY_EMERGED_REORG_DATE" hidden="1">"c17630"</definedName>
    <definedName name="IQ_TR_BNKY_FEATURES_LIST">"c17655"</definedName>
    <definedName name="IQ_TR_BNKY_FILING_TYPE" hidden="1">"c17624"</definedName>
    <definedName name="IQ_TR_BNKY_INVOL_PETITION_FILED_DATE">"c17629"</definedName>
    <definedName name="IQ_TR_BNKY_ISSUANCE_DEBT" hidden="1">"c17648"</definedName>
    <definedName name="IQ_TR_BNKY_ISSUANCE_EQUITY">"c17649"</definedName>
    <definedName name="IQ_TR_BNKY_LEAD_ASSETS_INIT_FILING" hidden="1">"c17645"</definedName>
    <definedName name="IQ_TR_BNKY_LEAD_ASSETS_INIT_FILING_LIST">"c17678"</definedName>
    <definedName name="IQ_TR_BNKY_LEAD_DEBTOR" hidden="1">"c17643"</definedName>
    <definedName name="IQ_TR_BNKY_LEAD_DEBTOR_LIST">"c17675"</definedName>
    <definedName name="IQ_TR_BNKY_LEAD_LIAB_INIT_FILING" hidden="1">"c17644"</definedName>
    <definedName name="IQ_TR_BNKY_LEAD_LIAB_INIT_FILING_LIST">"c17677"</definedName>
    <definedName name="IQ_TR_BNKY_LEAD_REV_ANN" hidden="1">"c17646"</definedName>
    <definedName name="IQ_TR_BNKY_LEAD_REV_ANN_LIST">"c17679"</definedName>
    <definedName name="IQ_TR_BNKY_LEAD_STOCK_PRICE_ANN" hidden="1">"c17647"</definedName>
    <definedName name="IQ_TR_BNKY_LEAD_STOCK_PRICE_ANN_LIST">"c17680"</definedName>
    <definedName name="IQ_TR_BNKY_LEAD_TYPE_LIST" hidden="1">"c17676"</definedName>
    <definedName name="IQ_TR_BNKY_LIQUIDATED_DATE">"c17631"</definedName>
    <definedName name="IQ_TR_BNKY_PRE_BANKRUPTCY_SITUATION" hidden="1">"c17637"</definedName>
    <definedName name="IQ_TR_BNKY_RESOLUTION">"c17638"</definedName>
    <definedName name="IQ_TR_BNKY_RESTRUCTURING_WEBSITE" hidden="1">"c17625"</definedName>
    <definedName name="IQ_TR_BNKY_SALE_ASSETS">"c17650"</definedName>
    <definedName name="IQ_TR_BNKY_TOTAL_CLAIMANTS_AMT" hidden="1">"c17653"</definedName>
    <definedName name="IQ_TR_BNKY_TOTAL_FIN_PROVIDED">"c17652"</definedName>
    <definedName name="IQ_TR_BNKY_TOTAL_PAYMENTS_CLAIMANTS" hidden="1">"c17654"</definedName>
    <definedName name="IQ_TR_BNKY_VOL_PETITION_FILED_DATE">"c17628"</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DA" hidden="1">"c2303"</definedName>
    <definedName name="IQ_TR_IMPLIED_EV_EBITDA_FINAL" hidden="1">"c16251"</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 hidden="1">"c16270"</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"c15789"</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"c2203"</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0</definedName>
    <definedName name="IQB_BOOKMARK_LOCATION_0" hidden="1">#N/A</definedName>
    <definedName name="IQB_BOOKMARK_LOCATION_1" hidden="1">#REF!</definedName>
    <definedName name="IQB_BOOKMARK_LOCATION_2" hidden="1">#REF!</definedName>
    <definedName name="IQB_BOOKMARK_LOCATION_3" hidden="1">#REF!</definedName>
    <definedName name="IQB_BOOKMARK_LOCATION_4" hidden="1">#REF!</definedName>
    <definedName name="IQB_BOOKMARK_LOCATION_5" hidden="1">#REF!</definedName>
    <definedName name="IQB_BOOKMARK_LOCATION_7" hidden="1">#REF!</definedName>
    <definedName name="IQB_BOOKMARK_LOCATION_8" hidden="1">#REF!</definedName>
    <definedName name="IQB_BOOKMARK_LOCATION_9" hidden="1">#REF!</definedName>
    <definedName name="IQB_CURRENT_BOOKMARK" hidden="1">0</definedName>
    <definedName name="IQNAMESREVISIONDATE3xMerge">40814.8169212962</definedName>
    <definedName name="IQNamesRevisionDateEP" hidden="1">40814.8169212962</definedName>
    <definedName name="IQRA1" hidden="1">"$A$2"</definedName>
    <definedName name="IQRA10" hidden="1">"$A$11:$A$511"</definedName>
    <definedName name="IQRA11">"$A$12"</definedName>
    <definedName name="IQRA2" hidden="1">"$A$3:$A$171"</definedName>
    <definedName name="IQRA3">"$A$4:$A$1734"</definedName>
    <definedName name="IQRA5" hidden="1">"$A$6:$A$1261"</definedName>
    <definedName name="IQRA552">"$A$553"</definedName>
    <definedName name="IQRA553" hidden="1">"$A$554:$A$555"</definedName>
    <definedName name="IQRA554">"$A$555"</definedName>
    <definedName name="IQRA555" hidden="1">"$A$556:$A$612"</definedName>
    <definedName name="IQRA563">"$A$564"</definedName>
    <definedName name="IQRA6" hidden="1">"$A$7:$A$540"</definedName>
    <definedName name="IQRA613">"$A$614:$A$615"</definedName>
    <definedName name="IQRA614" hidden="1">"$A$615:$A$616"</definedName>
    <definedName name="IQRA615">"$A$616:$A$617"</definedName>
    <definedName name="IQRA616" hidden="1">"$A$617"</definedName>
    <definedName name="IQRA618">"$A$619:$A$620"</definedName>
    <definedName name="IQRA619" hidden="1">"$A$620:$A$621"</definedName>
    <definedName name="IQRA620">"$A$621:$A$622"</definedName>
    <definedName name="IQRA621" hidden="1">"$A$622"</definedName>
    <definedName name="IQRA7">"$A$8:$A$15"</definedName>
    <definedName name="IQRA8" hidden="1">"$A$9:$A$260"</definedName>
    <definedName name="IQRA9">"$A$10:$A$262"</definedName>
    <definedName name="IQRAA14" hidden="1">"$AA$15:$AA$19"</definedName>
    <definedName name="IQRAA3">"$AA$4:$AA$8"</definedName>
    <definedName name="IQRAA4" hidden="1">"$AA$5:$AA$9"</definedName>
    <definedName name="IQRAB13">"$AB$14:$AB$305"</definedName>
    <definedName name="IQRAB3" hidden="1">"$AB$4:$AB$8"</definedName>
    <definedName name="IQRAC6">"$AC$7:$AC$72"</definedName>
    <definedName name="IQRAD8" hidden="1">"$AD$9:$AD$14"</definedName>
    <definedName name="IQRADB4" hidden="1">"$ADB$5"</definedName>
    <definedName name="IQRAE8">"$AE$9:$AE$260"</definedName>
    <definedName name="IQRAF17" hidden="1">"$AF$18:$AF$269"</definedName>
    <definedName name="IQRAF6">"$AF$7:$AF$55"</definedName>
    <definedName name="IQRAF8">"$AF$9:$AF$260"</definedName>
    <definedName name="IQRAG13">"$AG$14:$AG$305"</definedName>
    <definedName name="IQRAJ6">"$AJ$7:$AJ$225"</definedName>
    <definedName name="IQRAL13" hidden="1">"$AL$14:$AL$304"</definedName>
    <definedName name="IQRAllTimeC6" hidden="1">#REF!</definedName>
    <definedName name="IQRAM6">"$AM$7:$AM$195"</definedName>
    <definedName name="IQRAN114" hidden="1">"$AN$115:$AN$134"</definedName>
    <definedName name="IQRAP6">"$AP$7:$AP$158"</definedName>
    <definedName name="IQRAP89" hidden="1">"$AP$90:$AP$97"</definedName>
    <definedName name="IQRAQ13" hidden="1">"$AQ$14:$AQ$305"</definedName>
    <definedName name="IQRAQ89" hidden="1">"$AQ$90"</definedName>
    <definedName name="IQRAR89" hidden="1">"$AR$90:$AR$97"</definedName>
    <definedName name="IQRAS6">"$AS$7:$AS$144"</definedName>
    <definedName name="IQRAS89" hidden="1">"$AS$90:$AS$93"</definedName>
    <definedName name="IQRAT89" hidden="1">"$AT$90:$AT$97"</definedName>
    <definedName name="IQRAV13">"$AV$14:$AV$305"</definedName>
    <definedName name="IQRAV6">"$AV$7:$AV$111"</definedName>
    <definedName name="IQRAV89" hidden="1">"$AV$90:$AV$97"</definedName>
    <definedName name="IQRAX89" hidden="1">"$AX$90:$AX$97"</definedName>
    <definedName name="IQRAY6">"$AY$7:$AY$95"</definedName>
    <definedName name="IQRAY7" hidden="1">"$AY$8"</definedName>
    <definedName name="IQRB1" hidden="1">"$B$2"</definedName>
    <definedName name="IQRB10">"$B$11:$B$766"</definedName>
    <definedName name="IQRB11" hidden="1">"$B$12:$B$262"</definedName>
    <definedName name="IQRB12" hidden="1">"$B$13:$B$264"</definedName>
    <definedName name="IQRB1273" hidden="1">"$B$1274"</definedName>
    <definedName name="IQRB13" hidden="1">"$B$14:$B$265"</definedName>
    <definedName name="IQRB132" hidden="1">"$B$133:$B$137"</definedName>
    <definedName name="IQRB135">"$B$136:$B$140"</definedName>
    <definedName name="IQRB136" hidden="1">"$B$137:$B$141"</definedName>
    <definedName name="IQRB14" hidden="1">"$B$15:$B$266"</definedName>
    <definedName name="IQRB144" hidden="1">"$B$145:$B$149"</definedName>
    <definedName name="IQRB145">"$B$146:$B$150"</definedName>
    <definedName name="IQRB146" hidden="1">"$B$147:$B$151"</definedName>
    <definedName name="IQRB147">"$B$148:$B$152"</definedName>
    <definedName name="IQRB15" hidden="1">"$B$16:$B$17"</definedName>
    <definedName name="IQRB156">"$B$157:$B$161"</definedName>
    <definedName name="IQRB157" hidden="1">"$B$158:$B$162"</definedName>
    <definedName name="IQRB158">"$B$159:$B$163"</definedName>
    <definedName name="IQRB159" hidden="1">"$B$160:$B$164"</definedName>
    <definedName name="IQRB160">"$B$161:$B$165"</definedName>
    <definedName name="IQRB162" hidden="1">"$B$163:$B$167"</definedName>
    <definedName name="IQRB165">"$B$166:$B$170"</definedName>
    <definedName name="IQRB166" hidden="1">"$B$167:$B$171"</definedName>
    <definedName name="IQRB168">"$B$169:$B$173"</definedName>
    <definedName name="IQRB17" hidden="1">"$B$18:$B$22"</definedName>
    <definedName name="IQRB175">"$B$176:$B$180"</definedName>
    <definedName name="IQRB177" hidden="1">"$B$178:$B$182"</definedName>
    <definedName name="IQRB18" hidden="1">"$B$19:$B$23"</definedName>
    <definedName name="IQRB184" hidden="1">"$B$185:$B$189"</definedName>
    <definedName name="IQRB19" hidden="1">"$B$20:$B$24"</definedName>
    <definedName name="IQRB2" hidden="1">"$B$3:$B$4327"</definedName>
    <definedName name="IQRB20" hidden="1">"$B$21:$B$25"</definedName>
    <definedName name="IQRB21" hidden="1">"$B$22:$B$26"</definedName>
    <definedName name="IQRB22" hidden="1">"$B$23:$B$27"</definedName>
    <definedName name="IQRB23" hidden="1">"$B$24:$B$28"</definedName>
    <definedName name="IQRB24" hidden="1">"$B$25:$B$29"</definedName>
    <definedName name="IQRB3" hidden="1">"$B$4:$B$181"</definedName>
    <definedName name="IQRB32" hidden="1">"$B$33:$B$37"</definedName>
    <definedName name="IQRB326" hidden="1">"$B$327:$B$681"</definedName>
    <definedName name="IQRB33" hidden="1">"$B$34:$B$38"</definedName>
    <definedName name="IQRB332" hidden="1">"$B$333:$B$687"</definedName>
    <definedName name="IQRB34" hidden="1">"$B$35:$B$39"</definedName>
    <definedName name="IQRB353" hidden="1">"$B$354:$B$520"</definedName>
    <definedName name="IQRB38" hidden="1">"$B$39:$B$45"</definedName>
    <definedName name="IQRB4" hidden="1">"$B$5:$B$14"</definedName>
    <definedName name="IQRB5" hidden="1">"$B$6"</definedName>
    <definedName name="IQRB50">"$B$51"</definedName>
    <definedName name="IQRB52" hidden="1">"$B$53:$B$57"</definedName>
    <definedName name="IQRB53">"$B$54:$B$58"</definedName>
    <definedName name="IQRB54" hidden="1">"$B$55:$B$59"</definedName>
    <definedName name="IQRB55">"$B$56:$B$60"</definedName>
    <definedName name="IQRB56" hidden="1">"$B$57:$B$61"</definedName>
    <definedName name="IQRB57">"$B$58:$B$62"</definedName>
    <definedName name="IQRB6" hidden="1">"$B$7:$B$69"</definedName>
    <definedName name="IQRB60" hidden="1">"$B$61:$B$65"</definedName>
    <definedName name="IQRB61">"$B$62:$B$66"</definedName>
    <definedName name="IQRB62" hidden="1">"$B$63:$B$67"</definedName>
    <definedName name="IQRB63">"$B$64"</definedName>
    <definedName name="IQRB7" hidden="1">"$B$8:$B$738"</definedName>
    <definedName name="IQRB71">"$B$72:$B$77"</definedName>
    <definedName name="IQRB72" hidden="1">"$B$73:$B$77"</definedName>
    <definedName name="IQRB73">"$B$74:$B$78"</definedName>
    <definedName name="IQRB74" hidden="1">"$B$75:$B$79"</definedName>
    <definedName name="IQRB78">"$B$79:$B$83"</definedName>
    <definedName name="IQRB8" hidden="1">"$B$9:$B$260"</definedName>
    <definedName name="IQRB86" hidden="1">"$B$87:$B$92"</definedName>
    <definedName name="IQRB87">"$B$88:$B$93"</definedName>
    <definedName name="IQRB88" hidden="1">"$B$89:$B$93"</definedName>
    <definedName name="IQRB89">"$B$90:$B$95"</definedName>
    <definedName name="IQRB9" hidden="1">"$B$10:$B$1268"</definedName>
    <definedName name="IQRB90">"$B$91:$B$95"</definedName>
    <definedName name="IQRB91" hidden="1">"$B$92:$B$96"</definedName>
    <definedName name="IQRB96">"$B$97:$B$101"</definedName>
    <definedName name="IQRBA13" hidden="1">"$BA$14:$BA$305"</definedName>
    <definedName name="IQRBB40">"$BB$41:$BB$45"</definedName>
    <definedName name="IQRBB6">"$BB$7:$BB$89"</definedName>
    <definedName name="IQRBDB4">"$BDB$5"</definedName>
    <definedName name="IQRBE6">"$BE$7:$BE$78"</definedName>
    <definedName name="IQRBF13" hidden="1">"$BF$14:$BF$297"</definedName>
    <definedName name="IQRBH6">"$BH$7:$BH$72"</definedName>
    <definedName name="IQRBK6">"$BK$7:$BK$55"</definedName>
    <definedName name="IQRC1" hidden="1">"$C$2:$C$317"</definedName>
    <definedName name="IQRC10">"$C$11:$C$262"</definedName>
    <definedName name="IQRC13">"$C$14:$C$23"</definedName>
    <definedName name="IQRC14" hidden="1">"$C$15:$C$24"</definedName>
    <definedName name="IQRC15" hidden="1">"$C$16:$C$20"</definedName>
    <definedName name="IQRC2" hidden="1">"$C$3:$C$13"</definedName>
    <definedName name="IQRC24" hidden="1">"$C$25:$C$29"</definedName>
    <definedName name="IQRC275" hidden="1">"$C$276:$C$1532"</definedName>
    <definedName name="IQRC3" hidden="1">"$C$4:$C$181"</definedName>
    <definedName name="IQRC4" hidden="1">"$C$5:$C$175"</definedName>
    <definedName name="IQRC5" hidden="1">"$C$6:$C$183"</definedName>
    <definedName name="IQRC6" hidden="1">"$C$7:$C$112"</definedName>
    <definedName name="IQRC63" hidden="1">"$C$64:$C$69"</definedName>
    <definedName name="IQRC7" hidden="1">"$C$8:$C$763"</definedName>
    <definedName name="IQRC71" hidden="1">"$C$72:$C$77"</definedName>
    <definedName name="IQRC8" hidden="1">"$C$9:$C$260"</definedName>
    <definedName name="IQRC87">"$C$88:$C$93"</definedName>
    <definedName name="IQRCDB4" hidden="1">"$CDB$5"</definedName>
    <definedName name="IQRCompaniesH100" hidden="1">#REF!</definedName>
    <definedName name="IQRCompaniesH102" hidden="1">#REF!</definedName>
    <definedName name="IQRCompaniesH103" hidden="1">#REF!</definedName>
    <definedName name="IQRCompaniesH104" hidden="1">#REF!</definedName>
    <definedName name="IQRCompaniesH106" hidden="1">#REF!</definedName>
    <definedName name="IQRCompaniesH107" hidden="1">#REF!</definedName>
    <definedName name="IQRCompaniesH108" hidden="1">#REF!</definedName>
    <definedName name="IQRCompaniesH109" hidden="1">#REF!</definedName>
    <definedName name="IQRCompaniesH110" hidden="1">#REF!</definedName>
    <definedName name="IQRCompaniesH111" hidden="1">#REF!</definedName>
    <definedName name="IQRCompaniesH112" hidden="1">#REF!</definedName>
    <definedName name="IQRCompaniesH113" hidden="1">#REF!</definedName>
    <definedName name="IQRCompaniesH114" hidden="1">#REF!</definedName>
    <definedName name="IQRCompaniesH115" hidden="1">#REF!</definedName>
    <definedName name="IQRCompaniesH117" hidden="1">#REF!</definedName>
    <definedName name="IQRCompaniesH118" hidden="1">#REF!</definedName>
    <definedName name="IQRCompaniesH119" hidden="1">#REF!</definedName>
    <definedName name="IQRCompaniesH12" hidden="1">#REF!</definedName>
    <definedName name="IQRCompaniesH120" hidden="1">#REF!</definedName>
    <definedName name="IQRCompaniesH121" hidden="1">#REF!</definedName>
    <definedName name="IQRCompaniesH122" hidden="1">#REF!</definedName>
    <definedName name="IQRCompaniesH123" hidden="1">#REF!</definedName>
    <definedName name="IQRCompaniesH124" hidden="1">#REF!</definedName>
    <definedName name="IQRCompaniesH125" hidden="1">#REF!</definedName>
    <definedName name="IQRCompaniesH126" hidden="1">#REF!</definedName>
    <definedName name="IQRCompaniesH127" hidden="1">#REF!</definedName>
    <definedName name="IQRCompaniesH128" hidden="1">#REF!</definedName>
    <definedName name="IQRCompaniesH129" hidden="1">#REF!</definedName>
    <definedName name="IQRCompaniesH13" hidden="1">#REF!</definedName>
    <definedName name="IQRCompaniesH130" hidden="1">#REF!</definedName>
    <definedName name="IQRCompaniesH131" hidden="1">#REF!</definedName>
    <definedName name="IQRCompaniesH132" hidden="1">#REF!</definedName>
    <definedName name="IQRCompaniesH133" hidden="1">#REF!</definedName>
    <definedName name="IQRCompaniesH134" hidden="1">#REF!</definedName>
    <definedName name="IQRCompaniesH135" hidden="1">#REF!</definedName>
    <definedName name="IQRCompaniesH136" hidden="1">#REF!</definedName>
    <definedName name="IQRCompaniesH137" hidden="1">#REF!</definedName>
    <definedName name="IQRCompaniesH138" hidden="1">#REF!</definedName>
    <definedName name="IQRCompaniesH139" hidden="1">#REF!</definedName>
    <definedName name="IQRCompaniesH14" hidden="1">#REF!</definedName>
    <definedName name="IQRCompaniesH140" hidden="1">#REF!</definedName>
    <definedName name="IQRCompaniesH141" hidden="1">#REF!</definedName>
    <definedName name="IQRCompaniesH142" hidden="1">#REF!</definedName>
    <definedName name="IQRCompaniesH143" hidden="1">#REF!</definedName>
    <definedName name="IQRCompaniesH144" hidden="1">#REF!</definedName>
    <definedName name="IQRCompaniesH145" hidden="1">#REF!</definedName>
    <definedName name="IQRCompaniesH146" hidden="1">#REF!</definedName>
    <definedName name="IQRCompaniesH147" hidden="1">#REF!</definedName>
    <definedName name="IQRCompaniesH148" hidden="1">#REF!</definedName>
    <definedName name="IQRCompaniesH149" hidden="1">#REF!</definedName>
    <definedName name="IQRCompaniesH15" hidden="1">#REF!</definedName>
    <definedName name="IQRCompaniesH150" hidden="1">#REF!</definedName>
    <definedName name="IQRCompaniesH151" hidden="1">#REF!</definedName>
    <definedName name="IQRCompaniesH152" hidden="1">#REF!</definedName>
    <definedName name="IQRCompaniesH153" hidden="1">#REF!</definedName>
    <definedName name="IQRCompaniesH154" hidden="1">#REF!</definedName>
    <definedName name="IQRCompaniesH155" hidden="1">#REF!</definedName>
    <definedName name="IQRCompaniesH156" hidden="1">#REF!</definedName>
    <definedName name="IQRCompaniesH157" hidden="1">#REF!</definedName>
    <definedName name="IQRCompaniesH158" hidden="1">#REF!</definedName>
    <definedName name="IQRCompaniesH159" hidden="1">#REF!</definedName>
    <definedName name="IQRCompaniesH16" hidden="1">#REF!</definedName>
    <definedName name="IQRCompaniesH160" hidden="1">#REF!</definedName>
    <definedName name="IQRCompaniesH161" hidden="1">#REF!</definedName>
    <definedName name="IQRCompaniesH162" hidden="1">#REF!</definedName>
    <definedName name="IQRCompaniesH163" hidden="1">#REF!</definedName>
    <definedName name="IQRCompaniesH165" hidden="1">#REF!</definedName>
    <definedName name="IQRCompaniesH166" hidden="1">#REF!</definedName>
    <definedName name="IQRCompaniesH167" hidden="1">#REF!</definedName>
    <definedName name="IQRCompaniesH168" hidden="1">#REF!</definedName>
    <definedName name="IQRCompaniesH169" hidden="1">#REF!</definedName>
    <definedName name="IQRCompaniesH17" hidden="1">#REF!</definedName>
    <definedName name="IQRCompaniesH171" hidden="1">#REF!</definedName>
    <definedName name="IQRCompaniesH172" hidden="1">#REF!</definedName>
    <definedName name="IQRCompaniesH173" hidden="1">#REF!</definedName>
    <definedName name="IQRCompaniesH174" hidden="1">#REF!</definedName>
    <definedName name="IQRCompaniesH175" hidden="1">#REF!</definedName>
    <definedName name="IQRCompaniesH176" hidden="1">#REF!</definedName>
    <definedName name="IQRCompaniesH177" hidden="1">#REF!</definedName>
    <definedName name="IQRCompaniesH178" hidden="1">#REF!</definedName>
    <definedName name="IQRCompaniesH179" hidden="1">#REF!</definedName>
    <definedName name="IQRCompaniesH18" hidden="1">#REF!</definedName>
    <definedName name="IQRCompaniesH180" hidden="1">#REF!</definedName>
    <definedName name="IQRCompaniesH181" hidden="1">#REF!</definedName>
    <definedName name="IQRCompaniesH183" hidden="1">#REF!</definedName>
    <definedName name="IQRCompaniesH184" hidden="1">#REF!</definedName>
    <definedName name="IQRCompaniesH185" hidden="1">#REF!</definedName>
    <definedName name="IQRCompaniesH188" hidden="1">#REF!</definedName>
    <definedName name="IQRCompaniesH189" hidden="1">#REF!</definedName>
    <definedName name="IQRCompaniesH19" hidden="1">#REF!</definedName>
    <definedName name="IQRCompaniesH190" hidden="1">#REF!</definedName>
    <definedName name="IQRCompaniesH192" hidden="1">#REF!</definedName>
    <definedName name="IQRCompaniesH193" hidden="1">#REF!</definedName>
    <definedName name="IQRCompaniesH194" hidden="1">#REF!</definedName>
    <definedName name="IQRCompaniesH195" hidden="1">#REF!</definedName>
    <definedName name="IQRCompaniesH196" hidden="1">#REF!</definedName>
    <definedName name="IQRCompaniesH197" hidden="1">#REF!</definedName>
    <definedName name="IQRCompaniesH198" hidden="1">#REF!</definedName>
    <definedName name="IQRCompaniesH199" hidden="1">#REF!</definedName>
    <definedName name="IQRCompaniesH20" hidden="1">#REF!</definedName>
    <definedName name="IQRCompaniesH200" hidden="1">#REF!</definedName>
    <definedName name="IQRCompaniesH201" hidden="1">#REF!</definedName>
    <definedName name="IQRCompaniesH202" hidden="1">#REF!</definedName>
    <definedName name="IQRCompaniesH203" hidden="1">#REF!</definedName>
    <definedName name="IQRCompaniesH204" hidden="1">#REF!</definedName>
    <definedName name="IQRCompaniesH205" hidden="1">#REF!</definedName>
    <definedName name="IQRCompaniesH206" hidden="1">#REF!</definedName>
    <definedName name="IQRCompaniesH207" hidden="1">#REF!</definedName>
    <definedName name="IQRCompaniesH208" hidden="1">#REF!</definedName>
    <definedName name="IQRCompaniesH209" hidden="1">#REF!</definedName>
    <definedName name="IQRCompaniesH21" hidden="1">#REF!</definedName>
    <definedName name="IQRCompaniesH210" hidden="1">#REF!</definedName>
    <definedName name="IQRCompaniesH212" hidden="1">#REF!</definedName>
    <definedName name="IQRCompaniesH213" hidden="1">#REF!</definedName>
    <definedName name="IQRCompaniesH214" hidden="1">#REF!</definedName>
    <definedName name="IQRCompaniesH215" hidden="1">#REF!</definedName>
    <definedName name="IQRCompaniesH216" hidden="1">#REF!</definedName>
    <definedName name="IQRCompaniesH217" hidden="1">#REF!</definedName>
    <definedName name="IQRCompaniesH218" hidden="1">#REF!</definedName>
    <definedName name="IQRCompaniesH219" hidden="1">#REF!</definedName>
    <definedName name="IQRCompaniesH22" hidden="1">#REF!</definedName>
    <definedName name="IQRCompaniesH220" hidden="1">#REF!</definedName>
    <definedName name="IQRCompaniesH222" hidden="1">#REF!</definedName>
    <definedName name="IQRCompaniesH223" hidden="1">#REF!</definedName>
    <definedName name="IQRCompaniesH224" hidden="1">#REF!</definedName>
    <definedName name="IQRCompaniesH225" hidden="1">#REF!</definedName>
    <definedName name="IQRCompaniesH227" hidden="1">#REF!</definedName>
    <definedName name="IQRCompaniesH228" hidden="1">#REF!</definedName>
    <definedName name="IQRCompaniesH229" hidden="1">#REF!</definedName>
    <definedName name="IQRCompaniesH23" hidden="1">#REF!</definedName>
    <definedName name="IQRCompaniesH230" hidden="1">#REF!</definedName>
    <definedName name="IQRCompaniesH231" hidden="1">#REF!</definedName>
    <definedName name="IQRCompaniesH232" hidden="1">#REF!</definedName>
    <definedName name="IQRCompaniesH233" hidden="1">#REF!</definedName>
    <definedName name="IQRCompaniesH234" hidden="1">#REF!</definedName>
    <definedName name="IQRCompaniesH235" hidden="1">#REF!</definedName>
    <definedName name="IQRCompaniesH236" hidden="1">#REF!</definedName>
    <definedName name="IQRCompaniesH237" hidden="1">#REF!</definedName>
    <definedName name="IQRCompaniesH238" hidden="1">#REF!</definedName>
    <definedName name="IQRCompaniesH239" hidden="1">#REF!</definedName>
    <definedName name="IQRCompaniesH24" hidden="1">#REF!</definedName>
    <definedName name="IQRCompaniesH240" hidden="1">#REF!</definedName>
    <definedName name="IQRCompaniesH241" hidden="1">#REF!</definedName>
    <definedName name="IQRCompaniesH242" hidden="1">#REF!</definedName>
    <definedName name="IQRCompaniesH243" hidden="1">#REF!</definedName>
    <definedName name="IQRCompaniesH244" hidden="1">#REF!</definedName>
    <definedName name="IQRCompaniesH245" hidden="1">#REF!</definedName>
    <definedName name="IQRCompaniesH246" hidden="1">#REF!</definedName>
    <definedName name="IQRCompaniesH247" hidden="1">#REF!</definedName>
    <definedName name="IQRCompaniesH248" hidden="1">#REF!</definedName>
    <definedName name="IQRCompaniesH249" hidden="1">#REF!</definedName>
    <definedName name="IQRCompaniesH25" hidden="1">#REF!</definedName>
    <definedName name="IQRCompaniesH250" hidden="1">#REF!</definedName>
    <definedName name="IQRCompaniesH251" hidden="1">#REF!</definedName>
    <definedName name="IQRCompaniesH252" hidden="1">#REF!</definedName>
    <definedName name="IQRCompaniesH253" hidden="1">#REF!</definedName>
    <definedName name="IQRCompaniesH254" hidden="1">#REF!</definedName>
    <definedName name="IQRCompaniesH255" hidden="1">#REF!</definedName>
    <definedName name="IQRCompaniesH256" hidden="1">#REF!</definedName>
    <definedName name="IQRCompaniesH257" hidden="1">#REF!</definedName>
    <definedName name="IQRCompaniesH258" hidden="1">#REF!</definedName>
    <definedName name="IQRCompaniesH259" hidden="1">#REF!</definedName>
    <definedName name="IQRCompaniesH260" hidden="1">#REF!</definedName>
    <definedName name="IQRCompaniesH261" hidden="1">#REF!</definedName>
    <definedName name="IQRCompaniesH262" hidden="1">#REF!</definedName>
    <definedName name="IQRCompaniesH263" hidden="1">#REF!</definedName>
    <definedName name="IQRCompaniesH265" hidden="1">#REF!</definedName>
    <definedName name="IQRCompaniesH266" hidden="1">#REF!</definedName>
    <definedName name="IQRCompaniesH267" hidden="1">#REF!</definedName>
    <definedName name="IQRCompaniesH269" hidden="1">#REF!</definedName>
    <definedName name="IQRCompaniesH27" hidden="1">#REF!</definedName>
    <definedName name="IQRCompaniesH270" hidden="1">#REF!</definedName>
    <definedName name="IQRCompaniesH271" hidden="1">#REF!</definedName>
    <definedName name="IQRCompaniesH272" hidden="1">#REF!</definedName>
    <definedName name="IQRCompaniesH274" hidden="1">#REF!</definedName>
    <definedName name="IQRCompaniesH275" hidden="1">#REF!</definedName>
    <definedName name="IQRCompaniesH276" hidden="1">#REF!</definedName>
    <definedName name="IQRCompaniesH277" hidden="1">#REF!</definedName>
    <definedName name="IQRCompaniesH278" hidden="1">#REF!</definedName>
    <definedName name="IQRCompaniesH279" hidden="1">#REF!</definedName>
    <definedName name="IQRCompaniesH28" hidden="1">#REF!</definedName>
    <definedName name="IQRCompaniesH280" hidden="1">#REF!</definedName>
    <definedName name="IQRCompaniesH281" hidden="1">#REF!</definedName>
    <definedName name="IQRCompaniesH282"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5" hidden="1">#REF!</definedName>
    <definedName name="IQRCompaniesH46" hidden="1">#REF!</definedName>
    <definedName name="IQRCompaniesH47" hidden="1">#REF!</definedName>
    <definedName name="IQRCompaniesH48"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1" hidden="1">#REF!</definedName>
    <definedName name="IQRCompaniesH82" hidden="1">#REF!</definedName>
    <definedName name="IQRCompaniesH83" hidden="1">#REF!</definedName>
    <definedName name="IQRCompaniesH84" hidden="1">#REF!</definedName>
    <definedName name="IQRCompaniesH86" hidden="1">#REF!</definedName>
    <definedName name="IQRCompaniesH87" hidden="1">#REF!</definedName>
    <definedName name="IQRCompaniesH89" hidden="1">#REF!</definedName>
    <definedName name="IQRCompaniesH90" hidden="1">#REF!</definedName>
    <definedName name="IQRCompaniesH91" hidden="1">#REF!</definedName>
    <definedName name="IQRCompaniesH92" hidden="1">#REF!</definedName>
    <definedName name="IQRCompaniesH93" hidden="1">#REF!</definedName>
    <definedName name="IQRCompaniesH94" hidden="1">#REF!</definedName>
    <definedName name="IQRCompaniesH95" hidden="1">#REF!</definedName>
    <definedName name="IQRCompaniesH96" hidden="1">#REF!</definedName>
    <definedName name="IQRCompaniesH97" hidden="1">#REF!</definedName>
    <definedName name="IQRCompaniesH98" hidden="1">#REF!</definedName>
    <definedName name="IQRCompaniesH99" hidden="1">#REF!</definedName>
    <definedName name="IQRCompaniesI12" hidden="1">#REF!</definedName>
    <definedName name="IQRCompaniesI13" hidden="1">#REF!</definedName>
    <definedName name="IQRCompaniesI14" hidden="1">#REF!</definedName>
    <definedName name="IQRCompaniesI15" hidden="1">#REF!</definedName>
    <definedName name="IQRCompaniesI16" hidden="1">#REF!</definedName>
    <definedName name="IQRCompaniesN100" hidden="1">#REF!</definedName>
    <definedName name="IQRCompaniesN102" hidden="1">#REF!</definedName>
    <definedName name="IQRCompaniesN103" hidden="1">#REF!</definedName>
    <definedName name="IQRCompaniesN104" hidden="1">#REF!</definedName>
    <definedName name="IQRCompaniesN106" hidden="1">#REF!</definedName>
    <definedName name="IQRCompaniesN107" hidden="1">#REF!</definedName>
    <definedName name="IQRCompaniesN108" hidden="1">#REF!</definedName>
    <definedName name="IQRCompaniesN109" hidden="1">#REF!</definedName>
    <definedName name="IQRCompaniesN110" hidden="1">#REF!</definedName>
    <definedName name="IQRCompaniesN111" hidden="1">#REF!</definedName>
    <definedName name="IQRCompaniesN112" hidden="1">#REF!</definedName>
    <definedName name="IQRCompaniesN113" hidden="1">#REF!</definedName>
    <definedName name="IQRCompaniesN114" hidden="1">#REF!</definedName>
    <definedName name="IQRCompaniesN115" hidden="1">#REF!</definedName>
    <definedName name="IQRCompaniesN117" hidden="1">#REF!</definedName>
    <definedName name="IQRCompaniesN118" hidden="1">#REF!</definedName>
    <definedName name="IQRCompaniesN119" hidden="1">#REF!</definedName>
    <definedName name="IQRCompaniesN12" hidden="1">#REF!</definedName>
    <definedName name="IQRCompaniesN120" hidden="1">#REF!</definedName>
    <definedName name="IQRCompaniesN121" hidden="1">#REF!</definedName>
    <definedName name="IQRCompaniesN122" hidden="1">#REF!</definedName>
    <definedName name="IQRCompaniesN123" hidden="1">#REF!</definedName>
    <definedName name="IQRCompaniesN124" hidden="1">#REF!</definedName>
    <definedName name="IQRCompaniesN125" hidden="1">#REF!</definedName>
    <definedName name="IQRCompaniesN126" hidden="1">#REF!</definedName>
    <definedName name="IQRCompaniesN127" hidden="1">#REF!</definedName>
    <definedName name="IQRCompaniesN128" hidden="1">#REF!</definedName>
    <definedName name="IQRCompaniesN129" hidden="1">#REF!</definedName>
    <definedName name="IQRCompaniesN13" hidden="1">#REF!</definedName>
    <definedName name="IQRCompaniesN130" hidden="1">#REF!</definedName>
    <definedName name="IQRCompaniesN131" hidden="1">#REF!</definedName>
    <definedName name="IQRCompaniesN132" hidden="1">#REF!</definedName>
    <definedName name="IQRCompaniesN133" hidden="1">#REF!</definedName>
    <definedName name="IQRCompaniesN134" hidden="1">#REF!</definedName>
    <definedName name="IQRCompaniesN135" hidden="1">#REF!</definedName>
    <definedName name="IQRCompaniesN136" hidden="1">#REF!</definedName>
    <definedName name="IQRCompaniesN137" hidden="1">#REF!</definedName>
    <definedName name="IQRCompaniesN138" hidden="1">#REF!</definedName>
    <definedName name="IQRCompaniesN139" hidden="1">#REF!</definedName>
    <definedName name="IQRCompaniesN14" hidden="1">#REF!</definedName>
    <definedName name="IQRCompaniesN140" hidden="1">#REF!</definedName>
    <definedName name="IQRCompaniesN141" hidden="1">#REF!</definedName>
    <definedName name="IQRCompaniesN142" hidden="1">#REF!</definedName>
    <definedName name="IQRCompaniesN143" hidden="1">#REF!</definedName>
    <definedName name="IQRCompaniesN144" hidden="1">#REF!</definedName>
    <definedName name="IQRCompaniesN145" hidden="1">#REF!</definedName>
    <definedName name="IQRCompaniesN146" hidden="1">#REF!</definedName>
    <definedName name="IQRCompaniesN147" hidden="1">#REF!</definedName>
    <definedName name="IQRCompaniesN148" hidden="1">#REF!</definedName>
    <definedName name="IQRCompaniesN149" hidden="1">#REF!</definedName>
    <definedName name="IQRCompaniesN15" hidden="1">#REF!</definedName>
    <definedName name="IQRCompaniesN150" hidden="1">#REF!</definedName>
    <definedName name="IQRCompaniesN151" hidden="1">#REF!</definedName>
    <definedName name="IQRCompaniesN152" hidden="1">#REF!</definedName>
    <definedName name="IQRCompaniesN153" hidden="1">#REF!</definedName>
    <definedName name="IQRCompaniesN154" hidden="1">#REF!</definedName>
    <definedName name="IQRCompaniesN155" hidden="1">#REF!</definedName>
    <definedName name="IQRCompaniesN156" hidden="1">#REF!</definedName>
    <definedName name="IQRCompaniesN157" hidden="1">#REF!</definedName>
    <definedName name="IQRCompaniesN158" hidden="1">#REF!</definedName>
    <definedName name="IQRCompaniesN159" hidden="1">#REF!</definedName>
    <definedName name="IQRCompaniesN16" hidden="1">#REF!</definedName>
    <definedName name="IQRCompaniesN160" hidden="1">#REF!</definedName>
    <definedName name="IQRCompaniesN161" hidden="1">#REF!</definedName>
    <definedName name="IQRCompaniesN162" hidden="1">#REF!</definedName>
    <definedName name="IQRCompaniesN163" hidden="1">#REF!</definedName>
    <definedName name="IQRCompaniesN165" hidden="1">#REF!</definedName>
    <definedName name="IQRCompaniesN166" hidden="1">#REF!</definedName>
    <definedName name="IQRCompaniesN167" hidden="1">#REF!</definedName>
    <definedName name="IQRCompaniesN168" hidden="1">#REF!</definedName>
    <definedName name="IQRCompaniesN169" hidden="1">#REF!</definedName>
    <definedName name="IQRCompaniesN17" hidden="1">#REF!</definedName>
    <definedName name="IQRCompaniesN171" hidden="1">#REF!</definedName>
    <definedName name="IQRCompaniesN172" hidden="1">#REF!</definedName>
    <definedName name="IQRCompaniesN173" hidden="1">#REF!</definedName>
    <definedName name="IQRCompaniesN174" hidden="1">#REF!</definedName>
    <definedName name="IQRCompaniesN175" hidden="1">#REF!</definedName>
    <definedName name="IQRCompaniesN176" hidden="1">#REF!</definedName>
    <definedName name="IQRCompaniesN177" hidden="1">#REF!</definedName>
    <definedName name="IQRCompaniesN178" hidden="1">#REF!</definedName>
    <definedName name="IQRCompaniesN179" hidden="1">#REF!</definedName>
    <definedName name="IQRCompaniesN18" hidden="1">#REF!</definedName>
    <definedName name="IQRCompaniesN180" hidden="1">#REF!</definedName>
    <definedName name="IQRCompaniesN181" hidden="1">#REF!</definedName>
    <definedName name="IQRCompaniesN183" hidden="1">#REF!</definedName>
    <definedName name="IQRCompaniesN184" hidden="1">#REF!</definedName>
    <definedName name="IQRCompaniesN185" hidden="1">#REF!</definedName>
    <definedName name="IQRCompaniesN188" hidden="1">#REF!</definedName>
    <definedName name="IQRCompaniesN189" hidden="1">#REF!</definedName>
    <definedName name="IQRCompaniesN19" hidden="1">#REF!</definedName>
    <definedName name="IQRCompaniesN190" hidden="1">#REF!</definedName>
    <definedName name="IQRCompaniesN192" hidden="1">#REF!</definedName>
    <definedName name="IQRCompaniesN193" hidden="1">#REF!</definedName>
    <definedName name="IQRCompaniesN194" hidden="1">#REF!</definedName>
    <definedName name="IQRCompaniesN195" hidden="1">#REF!</definedName>
    <definedName name="IQRCompaniesN196" hidden="1">#REF!</definedName>
    <definedName name="IQRCompaniesN197" hidden="1">#REF!</definedName>
    <definedName name="IQRCompaniesN198" hidden="1">#REF!</definedName>
    <definedName name="IQRCompaniesN199" hidden="1">#REF!</definedName>
    <definedName name="IQRCompaniesN20" hidden="1">#REF!</definedName>
    <definedName name="IQRCompaniesN200" hidden="1">#REF!</definedName>
    <definedName name="IQRCompaniesN201" hidden="1">#REF!</definedName>
    <definedName name="IQRCompaniesN202" hidden="1">#REF!</definedName>
    <definedName name="IQRCompaniesN203" hidden="1">#REF!</definedName>
    <definedName name="IQRCompaniesN204" hidden="1">#REF!</definedName>
    <definedName name="IQRCompaniesN205" hidden="1">#REF!</definedName>
    <definedName name="IQRCompaniesN206" hidden="1">#REF!</definedName>
    <definedName name="IQRCompaniesN207" hidden="1">#REF!</definedName>
    <definedName name="IQRCompaniesN208" hidden="1">#REF!</definedName>
    <definedName name="IQRCompaniesN209" hidden="1">#REF!</definedName>
    <definedName name="IQRCompaniesN21" hidden="1">#REF!</definedName>
    <definedName name="IQRCompaniesN210" hidden="1">#REF!</definedName>
    <definedName name="IQRCompaniesN212" hidden="1">#REF!</definedName>
    <definedName name="IQRCompaniesN213" hidden="1">#REF!</definedName>
    <definedName name="IQRCompaniesN214" hidden="1">#REF!</definedName>
    <definedName name="IQRCompaniesN215" hidden="1">#REF!</definedName>
    <definedName name="IQRCompaniesN216" hidden="1">#REF!</definedName>
    <definedName name="IQRCompaniesN217" hidden="1">#REF!</definedName>
    <definedName name="IQRCompaniesN218" hidden="1">#REF!</definedName>
    <definedName name="IQRCompaniesN219" hidden="1">#REF!</definedName>
    <definedName name="IQRCompaniesN22" hidden="1">#REF!</definedName>
    <definedName name="IQRCompaniesN220" hidden="1">#REF!</definedName>
    <definedName name="IQRCompaniesN222" hidden="1">#REF!</definedName>
    <definedName name="IQRCompaniesN223" hidden="1">#REF!</definedName>
    <definedName name="IQRCompaniesN224" hidden="1">#REF!</definedName>
    <definedName name="IQRCompaniesN225" hidden="1">#REF!</definedName>
    <definedName name="IQRCompaniesN227" hidden="1">#REF!</definedName>
    <definedName name="IQRCompaniesN228" hidden="1">#REF!</definedName>
    <definedName name="IQRCompaniesN229" hidden="1">#REF!</definedName>
    <definedName name="IQRCompaniesN23" hidden="1">#REF!</definedName>
    <definedName name="IQRCompaniesN230" hidden="1">#REF!</definedName>
    <definedName name="IQRCompaniesN231" hidden="1">#REF!</definedName>
    <definedName name="IQRCompaniesN232" hidden="1">#REF!</definedName>
    <definedName name="IQRCompaniesN233" hidden="1">#REF!</definedName>
    <definedName name="IQRCompaniesN234" hidden="1">#REF!</definedName>
    <definedName name="IQRCompaniesN235" hidden="1">#REF!</definedName>
    <definedName name="IQRCompaniesN236" hidden="1">#REF!</definedName>
    <definedName name="IQRCompaniesN237" hidden="1">#REF!</definedName>
    <definedName name="IQRCompaniesN238" hidden="1">#REF!</definedName>
    <definedName name="IQRCompaniesN239" hidden="1">#REF!</definedName>
    <definedName name="IQRCompaniesN24" hidden="1">#REF!</definedName>
    <definedName name="IQRCompaniesN240" hidden="1">#REF!</definedName>
    <definedName name="IQRCompaniesN241" hidden="1">#REF!</definedName>
    <definedName name="IQRCompaniesN242" hidden="1">#REF!</definedName>
    <definedName name="IQRCompaniesN243" hidden="1">#REF!</definedName>
    <definedName name="IQRCompaniesN244" hidden="1">#REF!</definedName>
    <definedName name="IQRCompaniesN245" hidden="1">#REF!</definedName>
    <definedName name="IQRCompaniesN246" hidden="1">#REF!</definedName>
    <definedName name="IQRCompaniesN247" hidden="1">#REF!</definedName>
    <definedName name="IQRCompaniesN248" hidden="1">#REF!</definedName>
    <definedName name="IQRCompaniesN249" hidden="1">#REF!</definedName>
    <definedName name="IQRCompaniesN25" hidden="1">#REF!</definedName>
    <definedName name="IQRCompaniesN250" hidden="1">#REF!</definedName>
    <definedName name="IQRCompaniesN251" hidden="1">#REF!</definedName>
    <definedName name="IQRCompaniesN252" hidden="1">#REF!</definedName>
    <definedName name="IQRCompaniesN253" hidden="1">#REF!</definedName>
    <definedName name="IQRCompaniesN254" hidden="1">#REF!</definedName>
    <definedName name="IQRCompaniesN255" hidden="1">#REF!</definedName>
    <definedName name="IQRCompaniesN256" hidden="1">#REF!</definedName>
    <definedName name="IQRCompaniesN257" hidden="1">#REF!</definedName>
    <definedName name="IQRCompaniesN258" hidden="1">#REF!</definedName>
    <definedName name="IQRCompaniesN259" hidden="1">#REF!</definedName>
    <definedName name="IQRCompaniesN260" hidden="1">#REF!</definedName>
    <definedName name="IQRCompaniesN261" hidden="1">#REF!</definedName>
    <definedName name="IQRCompaniesN262" hidden="1">#REF!</definedName>
    <definedName name="IQRCompaniesN263" hidden="1">#REF!</definedName>
    <definedName name="IQRCompaniesN265" hidden="1">#REF!</definedName>
    <definedName name="IQRCompaniesN266" hidden="1">#REF!</definedName>
    <definedName name="IQRCompaniesN267" hidden="1">#REF!</definedName>
    <definedName name="IQRCompaniesN269" hidden="1">#REF!</definedName>
    <definedName name="IQRCompaniesN27" hidden="1">#REF!</definedName>
    <definedName name="IQRCompaniesN270" hidden="1">#REF!</definedName>
    <definedName name="IQRCompaniesN271" hidden="1">#REF!</definedName>
    <definedName name="IQRCompaniesN272" hidden="1">#REF!</definedName>
    <definedName name="IQRCompaniesN274" hidden="1">#REF!</definedName>
    <definedName name="IQRCompaniesN275" hidden="1">#REF!</definedName>
    <definedName name="IQRCompaniesN276" hidden="1">#REF!</definedName>
    <definedName name="IQRCompaniesN277" hidden="1">#REF!</definedName>
    <definedName name="IQRCompaniesN278" hidden="1">#REF!</definedName>
    <definedName name="IQRCompaniesN279" hidden="1">#REF!</definedName>
    <definedName name="IQRCompaniesN28" hidden="1">#REF!</definedName>
    <definedName name="IQRCompaniesN280" hidden="1">#REF!</definedName>
    <definedName name="IQRCompaniesN281" hidden="1">#REF!</definedName>
    <definedName name="IQRCompaniesN282"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5" hidden="1">#REF!</definedName>
    <definedName name="IQRCompaniesN46" hidden="1">#REF!</definedName>
    <definedName name="IQRCompaniesN47" hidden="1">#REF!</definedName>
    <definedName name="IQRCompaniesN48"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1" hidden="1">#REF!</definedName>
    <definedName name="IQRCompaniesN82" hidden="1">#REF!</definedName>
    <definedName name="IQRCompaniesN83" hidden="1">#REF!</definedName>
    <definedName name="IQRCompaniesN84" hidden="1">#REF!</definedName>
    <definedName name="IQRCompaniesN86" hidden="1">#REF!</definedName>
    <definedName name="IQRCompaniesN87" hidden="1">#REF!</definedName>
    <definedName name="IQRCompaniesN89" hidden="1">#REF!</definedName>
    <definedName name="IQRCompaniesN90" hidden="1">#REF!</definedName>
    <definedName name="IQRCompaniesN91" hidden="1">#REF!</definedName>
    <definedName name="IQRCompaniesN92" hidden="1">#REF!</definedName>
    <definedName name="IQRCompaniesN93" hidden="1">#REF!</definedName>
    <definedName name="IQRCompaniesN94" hidden="1">#REF!</definedName>
    <definedName name="IQRCompaniesN95" hidden="1">#REF!</definedName>
    <definedName name="IQRCompaniesN96" hidden="1">#REF!</definedName>
    <definedName name="IQRCompaniesN97" hidden="1">#REF!</definedName>
    <definedName name="IQRCompaniesN98" hidden="1">#REF!</definedName>
    <definedName name="IQRCompaniesN99" hidden="1">#REF!</definedName>
    <definedName name="IQRCompaniesO12" hidden="1">#REF!</definedName>
    <definedName name="IQRCompaniesO13" hidden="1">#REF!</definedName>
    <definedName name="IQRCompaniesO14" hidden="1">#REF!</definedName>
    <definedName name="IQRCompaniesO15" hidden="1">#REF!</definedName>
    <definedName name="IQRCompaniesO16" hidden="1">#REF!</definedName>
    <definedName name="IQRCompsChartB31" hidden="1">#REF!</definedName>
    <definedName name="IQRCompsChartB36" hidden="1">#REF!</definedName>
    <definedName name="IQRCompsD8" hidden="1">#REF!</definedName>
    <definedName name="IQRD1" hidden="1">"$D$2"</definedName>
    <definedName name="IQRD13">"$D$14:$D$23"</definedName>
    <definedName name="IQRD14" hidden="1">"$D$15:$D$24"</definedName>
    <definedName name="IQRD147">"$D$148:$D$152"</definedName>
    <definedName name="IQRD15" hidden="1">"$D$16:$D$17"</definedName>
    <definedName name="IQRD16" hidden="1">"$D$17:$D$21"</definedName>
    <definedName name="IQRD2" hidden="1">"$D$3:$D$62"</definedName>
    <definedName name="IQRD29" hidden="1">"$D$30:$D$34"</definedName>
    <definedName name="IQRD3" hidden="1">"$D$4:$D$181"</definedName>
    <definedName name="IQRD35" hidden="1">"$D$36:$D$198"</definedName>
    <definedName name="IQRD360" hidden="1">"$D$361:$D$365"</definedName>
    <definedName name="IQRD38" hidden="1">"$D$39"</definedName>
    <definedName name="IQRD39">"$D$40:$D$54"</definedName>
    <definedName name="IQRD4" hidden="1">"$D$5:$D$1262"</definedName>
    <definedName name="IQRD5" hidden="1">"$D$6"</definedName>
    <definedName name="IQRD50">"$D$51:$D$1310"</definedName>
    <definedName name="IQRD55" hidden="1">"$E$55:$IV$55"</definedName>
    <definedName name="IQRD71">"$D$72:$D$77"</definedName>
    <definedName name="IQRD8" hidden="1">"$D$9:$D$34"</definedName>
    <definedName name="IQRDB37">"$DB$38:$DB$55"</definedName>
    <definedName name="IQRDB4" hidden="1">"$DB$5"</definedName>
    <definedName name="IQRDB42">"$DB$43:$DB$47"</definedName>
    <definedName name="IQRDB8" hidden="1">"$DB$9:$DB$31"</definedName>
    <definedName name="IQRDBA4">"$DBA$5"</definedName>
    <definedName name="IQRDBB4" hidden="1">"$DBB$5"</definedName>
    <definedName name="IQRDBC4">"$DBC$5"</definedName>
    <definedName name="IQRDBD4" hidden="1">"$DBD$5"</definedName>
    <definedName name="IQRDBE4">"$DBE$5"</definedName>
    <definedName name="IQRDBF4" hidden="1">"$DBF$5"</definedName>
    <definedName name="IQRDBG4">"$DBG$5"</definedName>
    <definedName name="IQRDBH4" hidden="1">"$DBH$5"</definedName>
    <definedName name="IQRDBI4">"$DBI$5"</definedName>
    <definedName name="IQRDBJ4" hidden="1">"$DBJ$5"</definedName>
    <definedName name="IQRDBK4">"$DBK$5"</definedName>
    <definedName name="IQRDBL4" hidden="1">"$DBL$5"</definedName>
    <definedName name="IQRDBM4">"$DBM$5"</definedName>
    <definedName name="IQRDBN4" hidden="1">"$DBN$5"</definedName>
    <definedName name="IQRDBO4">"$DBO$5"</definedName>
    <definedName name="IQRDBP4" hidden="1">"$DBP$5"</definedName>
    <definedName name="IQRDBQ4">"$DBQ$5"</definedName>
    <definedName name="IQRDBR4" hidden="1">"$DBR$5"</definedName>
    <definedName name="IQRDBS4">"$DBS$5"</definedName>
    <definedName name="IQRDBT4" hidden="1">"$DBT$5"</definedName>
    <definedName name="IQRDBU4">"$DBU$5"</definedName>
    <definedName name="IQRDBV4" hidden="1">"$DBV$5"</definedName>
    <definedName name="IQRDBW4">"$DBW$5"</definedName>
    <definedName name="IQRDBX4" hidden="1">"$DBX$5"</definedName>
    <definedName name="IQRDBY4">"$DBY$5"</definedName>
    <definedName name="IQRDBZ4" hidden="1">"$DBZ$5"</definedName>
    <definedName name="IQRDDB4">"$DDB$5"</definedName>
    <definedName name="IQRE13" hidden="1">"$E$14:$E$23"</definedName>
    <definedName name="IQRE132">"$E$133:$E$137"</definedName>
    <definedName name="IQRE135" hidden="1">"$E$136:$E$140"</definedName>
    <definedName name="IQRE136">"$E$137:$E$141"</definedName>
    <definedName name="IQRE14" hidden="1">"$E$15:$E$24"</definedName>
    <definedName name="IQRE144">"$E$145:$E$149"</definedName>
    <definedName name="IQRE145" hidden="1">"$E$146:$E$150"</definedName>
    <definedName name="IQRE146">"$E$147:$E$151"</definedName>
    <definedName name="IQRE147" hidden="1">"$E$148:$E$152"</definedName>
    <definedName name="IQRE156">"$E$157:$E$161"</definedName>
    <definedName name="IQRE157" hidden="1">"$E$158:$E$162"</definedName>
    <definedName name="IQRE158">"$E$159:$E$163"</definedName>
    <definedName name="IQRE159" hidden="1">"$E$160:$E$164"</definedName>
    <definedName name="IQRE160">"$E$161:$E$165"</definedName>
    <definedName name="IQRE162" hidden="1">"$E$163:$E$167"</definedName>
    <definedName name="IQRE165">"$E$166:$E$170"</definedName>
    <definedName name="IQRE166" hidden="1">"$E$167:$E$171"</definedName>
    <definedName name="IQRE168">"$E$169:$E$173"</definedName>
    <definedName name="IQRE2" hidden="1">"$E$3:$E$1267"</definedName>
    <definedName name="IQRE224">"$E$225:$E$234"</definedName>
    <definedName name="IQRE39">"$E$40:$E$54"</definedName>
    <definedName name="IQRE392" hidden="1">"$E$393:$E$1304"</definedName>
    <definedName name="IQRE460">"$E$461:$E$1173"</definedName>
    <definedName name="IQRE5" hidden="1">"$E$6:$E$33"</definedName>
    <definedName name="IQRE52">"$E$53:$E$57"</definedName>
    <definedName name="IQRE53" hidden="1">"$E$54:$E$58"</definedName>
    <definedName name="IQRE54">"$E$55:$E$59"</definedName>
    <definedName name="IQRE55" hidden="1">"$E$56:$E$60"</definedName>
    <definedName name="IQRE56">"$E$57:$E$61"</definedName>
    <definedName name="IQRE57" hidden="1">"$E$58:$E$62"</definedName>
    <definedName name="IQRE6">"$E$7:$E$38"</definedName>
    <definedName name="IQRE60" hidden="1">"$E$61:$E$65"</definedName>
    <definedName name="IQRE61">"$E$62:$E$66"</definedName>
    <definedName name="IQRE62" hidden="1">"$E$63:$E$67"</definedName>
    <definedName name="IQRE7" hidden="1">"$E$8:$E$25"</definedName>
    <definedName name="IQRE71" hidden="1">"$E$72:$E$77"</definedName>
    <definedName name="IQRE72">"$E$73:$E$77"</definedName>
    <definedName name="IQRE73" hidden="1">"$E$74:$E$78"</definedName>
    <definedName name="IQRE74">"$E$75:$E$79"</definedName>
    <definedName name="IQRE78" hidden="1">"$E$79:$E$83"</definedName>
    <definedName name="IQRE88">"$E$89:$E$93"</definedName>
    <definedName name="IQRE899" hidden="1">"$E$900:$E$918"</definedName>
    <definedName name="IQRE90">"$E$91:$E$95"</definedName>
    <definedName name="IQRE907" hidden="1">"$E$908:$E$928"</definedName>
    <definedName name="IQRE91">"$E$92:$E$96"</definedName>
    <definedName name="IQRE96" hidden="1">"$E$97:$E$101"</definedName>
    <definedName name="IQREDB4">"$EDB$5"</definedName>
    <definedName name="IQRExhibitorProfilesAE10" hidden="1">#REF!</definedName>
    <definedName name="IQRExhibitorProfilesAE101" hidden="1">#REF!</definedName>
    <definedName name="IQRExhibitorProfilesAE104" hidden="1">#REF!</definedName>
    <definedName name="IQRExhibitorProfilesAE106" hidden="1">#REF!</definedName>
    <definedName name="IQRExhibitorProfilesAE111" hidden="1">#REF!</definedName>
    <definedName name="IQRExhibitorProfilesAE113" hidden="1">#REF!</definedName>
    <definedName name="IQRExhibitorProfilesAE121" hidden="1">#REF!</definedName>
    <definedName name="IQRExhibitorProfilesAE124" hidden="1">#REF!</definedName>
    <definedName name="IQRExhibitorProfilesAE128" hidden="1">#REF!</definedName>
    <definedName name="IQRExhibitorProfilesAE13" hidden="1">#REF!</definedName>
    <definedName name="IQRExhibitorProfilesAE130" hidden="1">#REF!</definedName>
    <definedName name="IQRExhibitorProfilesAE132" hidden="1">#REF!</definedName>
    <definedName name="IQRExhibitorProfilesAE135" hidden="1">#REF!</definedName>
    <definedName name="IQRExhibitorProfilesAE149" hidden="1">#REF!</definedName>
    <definedName name="IQRExhibitorProfilesAE15" hidden="1">#REF!</definedName>
    <definedName name="IQRExhibitorProfilesAE160" hidden="1">#REF!</definedName>
    <definedName name="IQRExhibitorProfilesAE161" hidden="1">#REF!</definedName>
    <definedName name="IQRExhibitorProfilesAE162" hidden="1">#REF!</definedName>
    <definedName name="IQRExhibitorProfilesAE163" hidden="1">#REF!</definedName>
    <definedName name="IQRExhibitorProfilesAE164" hidden="1">#REF!</definedName>
    <definedName name="IQRExhibitorProfilesAE166" hidden="1">#REF!</definedName>
    <definedName name="IQRExhibitorProfilesAE167" hidden="1">#REF!</definedName>
    <definedName name="IQRExhibitorProfilesAE168" hidden="1">#REF!</definedName>
    <definedName name="IQRExhibitorProfilesAE169" hidden="1">#REF!</definedName>
    <definedName name="IQRExhibitorProfilesAE170" hidden="1">#REF!</definedName>
    <definedName name="IQRExhibitorProfilesAE181" hidden="1">#REF!</definedName>
    <definedName name="IQRExhibitorProfilesAE188" hidden="1">#REF!</definedName>
    <definedName name="IQRExhibitorProfilesAE199" hidden="1">#REF!</definedName>
    <definedName name="IQRExhibitorProfilesAE20" hidden="1">#REF!</definedName>
    <definedName name="IQRExhibitorProfilesAE207" hidden="1">#REF!</definedName>
    <definedName name="IQRExhibitorProfilesAE209" hidden="1">#REF!</definedName>
    <definedName name="IQRExhibitorProfilesAE211" hidden="1">#REF!</definedName>
    <definedName name="IQRExhibitorProfilesAE22" hidden="1">#REF!</definedName>
    <definedName name="IQRExhibitorProfilesAE231" hidden="1">#REF!</definedName>
    <definedName name="IQRExhibitorProfilesAE233" hidden="1">#REF!</definedName>
    <definedName name="IQRExhibitorProfilesAE234" hidden="1">#REF!</definedName>
    <definedName name="IQRExhibitorProfilesAE235" hidden="1">#REF!</definedName>
    <definedName name="IQRExhibitorProfilesAE242" hidden="1">#REF!</definedName>
    <definedName name="IQRExhibitorProfilesAE25" hidden="1">#REF!</definedName>
    <definedName name="IQRExhibitorProfilesAE252" hidden="1">#REF!</definedName>
    <definedName name="IQRExhibitorProfilesAE26" hidden="1">#REF!</definedName>
    <definedName name="IQRExhibitorProfilesAE267" hidden="1">#REF!</definedName>
    <definedName name="IQRExhibitorProfilesAE268" hidden="1">#REF!</definedName>
    <definedName name="IQRExhibitorProfilesAE27" hidden="1">#REF!</definedName>
    <definedName name="IQRExhibitorProfilesAE272" hidden="1">#REF!</definedName>
    <definedName name="IQRExhibitorProfilesAE276" hidden="1">#REF!</definedName>
    <definedName name="IQRExhibitorProfilesAE277" hidden="1">#REF!</definedName>
    <definedName name="IQRExhibitorProfilesAE281" hidden="1">#REF!</definedName>
    <definedName name="IQRExhibitorProfilesAE284" hidden="1">#REF!</definedName>
    <definedName name="IQRExhibitorProfilesAE286" hidden="1">#REF!</definedName>
    <definedName name="IQRExhibitorProfilesAE288" hidden="1">#REF!</definedName>
    <definedName name="IQRExhibitorProfilesAE294" hidden="1">#REF!</definedName>
    <definedName name="IQRExhibitorProfilesAE295" hidden="1">#REF!</definedName>
    <definedName name="IQRExhibitorProfilesAE298" hidden="1">#REF!</definedName>
    <definedName name="IQRExhibitorProfilesAE299" hidden="1">#REF!</definedName>
    <definedName name="IQRExhibitorProfilesAE30" hidden="1">#REF!</definedName>
    <definedName name="IQRExhibitorProfilesAE300" hidden="1">#REF!</definedName>
    <definedName name="IQRExhibitorProfilesAE301" hidden="1">#REF!</definedName>
    <definedName name="IQRExhibitorProfilesAE302" hidden="1">#REF!</definedName>
    <definedName name="IQRExhibitorProfilesAE303" hidden="1">#REF!</definedName>
    <definedName name="IQRExhibitorProfilesAE307" hidden="1">#REF!</definedName>
    <definedName name="IQRExhibitorProfilesAE309" hidden="1">#REF!</definedName>
    <definedName name="IQRExhibitorProfilesAE310" hidden="1">#REF!</definedName>
    <definedName name="IQRExhibitorProfilesAE311" hidden="1">#REF!</definedName>
    <definedName name="IQRExhibitorProfilesAE313" hidden="1">#REF!</definedName>
    <definedName name="IQRExhibitorProfilesAE314" hidden="1">#REF!</definedName>
    <definedName name="IQRExhibitorProfilesAE315" hidden="1">#REF!</definedName>
    <definedName name="IQRExhibitorProfilesAE316" hidden="1">#REF!</definedName>
    <definedName name="IQRExhibitorProfilesAE317" hidden="1">#REF!</definedName>
    <definedName name="IQRExhibitorProfilesAE320" hidden="1">#REF!</definedName>
    <definedName name="IQRExhibitorProfilesAE321" hidden="1">#REF!</definedName>
    <definedName name="IQRExhibitorProfilesAE325" hidden="1">#REF!</definedName>
    <definedName name="IQRExhibitorProfilesAE326" hidden="1">#REF!</definedName>
    <definedName name="IQRExhibitorProfilesAE334" hidden="1">#REF!</definedName>
    <definedName name="IQRExhibitorProfilesAE34" hidden="1">#REF!</definedName>
    <definedName name="IQRExhibitorProfilesAE340" hidden="1">#REF!</definedName>
    <definedName name="IQRExhibitorProfilesAE342" hidden="1">#REF!</definedName>
    <definedName name="IQRExhibitorProfilesAE343" hidden="1">#REF!</definedName>
    <definedName name="IQRExhibitorProfilesAE345" hidden="1">#REF!</definedName>
    <definedName name="IQRExhibitorProfilesAE346" hidden="1">#REF!</definedName>
    <definedName name="IQRExhibitorProfilesAE347" hidden="1">#REF!</definedName>
    <definedName name="IQRExhibitorProfilesAE348" hidden="1">#REF!</definedName>
    <definedName name="IQRExhibitorProfilesAE353" hidden="1">#REF!</definedName>
    <definedName name="IQRExhibitorProfilesAE358" hidden="1">#REF!</definedName>
    <definedName name="IQRExhibitorProfilesAE36" hidden="1">#REF!</definedName>
    <definedName name="IQRExhibitorProfilesAE362" hidden="1">#REF!</definedName>
    <definedName name="IQRExhibitorProfilesAE363" hidden="1">#REF!</definedName>
    <definedName name="IQRExhibitorProfilesAE364" hidden="1">#REF!</definedName>
    <definedName name="IQRExhibitorProfilesAE365" hidden="1">#REF!</definedName>
    <definedName name="IQRExhibitorProfilesAE366" hidden="1">#REF!</definedName>
    <definedName name="IQRExhibitorProfilesAE368" hidden="1">#REF!</definedName>
    <definedName name="IQRExhibitorProfilesAE387" hidden="1">#REF!</definedName>
    <definedName name="IQRExhibitorProfilesAE389" hidden="1">#REF!</definedName>
    <definedName name="IQRExhibitorProfilesAE39" hidden="1">#REF!</definedName>
    <definedName name="IQRExhibitorProfilesAE392" hidden="1">#REF!</definedName>
    <definedName name="IQRExhibitorProfilesAE393" hidden="1">#REF!</definedName>
    <definedName name="IQRExhibitorProfilesAE395" hidden="1">#REF!</definedName>
    <definedName name="IQRExhibitorProfilesAE397" hidden="1">#REF!</definedName>
    <definedName name="IQRExhibitorProfilesAE398" hidden="1">#REF!</definedName>
    <definedName name="IQRExhibitorProfilesAE401" hidden="1">#REF!</definedName>
    <definedName name="IQRExhibitorProfilesAE403" hidden="1">#REF!</definedName>
    <definedName name="IQRExhibitorProfilesAE404" hidden="1">#REF!</definedName>
    <definedName name="IQRExhibitorProfilesAE406" hidden="1">#REF!</definedName>
    <definedName name="IQRExhibitorProfilesAE408" hidden="1">#REF!</definedName>
    <definedName name="IQRExhibitorProfilesAE409" hidden="1">#REF!</definedName>
    <definedName name="IQRExhibitorProfilesAE41" hidden="1">#REF!</definedName>
    <definedName name="IQRExhibitorProfilesAE410" hidden="1">#REF!</definedName>
    <definedName name="IQRExhibitorProfilesAE412" hidden="1">#REF!</definedName>
    <definedName name="IQRExhibitorProfilesAE413" hidden="1">#REF!</definedName>
    <definedName name="IQRExhibitorProfilesAE415" hidden="1">#REF!</definedName>
    <definedName name="IQRExhibitorProfilesAE42" hidden="1">#REF!</definedName>
    <definedName name="IQRExhibitorProfilesAE422" hidden="1">#REF!</definedName>
    <definedName name="IQRExhibitorProfilesAE423" hidden="1">#REF!</definedName>
    <definedName name="IQRExhibitorProfilesAE425" hidden="1">#REF!</definedName>
    <definedName name="IQRExhibitorProfilesAE426" hidden="1">#REF!</definedName>
    <definedName name="IQRExhibitorProfilesAE427" hidden="1">#REF!</definedName>
    <definedName name="IQRExhibitorProfilesAE428" hidden="1">#REF!</definedName>
    <definedName name="IQRExhibitorProfilesAE429" hidden="1">#REF!</definedName>
    <definedName name="IQRExhibitorProfilesAE43" hidden="1">#REF!</definedName>
    <definedName name="IQRExhibitorProfilesAE430" hidden="1">#REF!</definedName>
    <definedName name="IQRExhibitorProfilesAE44" hidden="1">#REF!</definedName>
    <definedName name="IQRExhibitorProfilesAE45" hidden="1">#REF!</definedName>
    <definedName name="IQRExhibitorProfilesAE468" hidden="1">#REF!</definedName>
    <definedName name="IQRExhibitorProfilesAE47" hidden="1">#REF!</definedName>
    <definedName name="IQRExhibitorProfilesAE471" hidden="1">#REF!</definedName>
    <definedName name="IQRExhibitorProfilesAE472" hidden="1">#REF!</definedName>
    <definedName name="IQRExhibitorProfilesAE474" hidden="1">#REF!</definedName>
    <definedName name="IQRExhibitorProfilesAE475" hidden="1">#REF!</definedName>
    <definedName name="IQRExhibitorProfilesAE477" hidden="1">#REF!</definedName>
    <definedName name="IQRExhibitorProfilesAE479" hidden="1">#REF!</definedName>
    <definedName name="IQRExhibitorProfilesAE480" hidden="1">#REF!</definedName>
    <definedName name="IQRExhibitorProfilesAE482" hidden="1">#REF!</definedName>
    <definedName name="IQRExhibitorProfilesAE484" hidden="1">#REF!</definedName>
    <definedName name="IQRExhibitorProfilesAE486" hidden="1">#REF!</definedName>
    <definedName name="IQRExhibitorProfilesAE487" hidden="1">#REF!</definedName>
    <definedName name="IQRExhibitorProfilesAE488" hidden="1">#REF!</definedName>
    <definedName name="IQRExhibitorProfilesAE489" hidden="1">#REF!</definedName>
    <definedName name="IQRExhibitorProfilesAE49" hidden="1">#REF!</definedName>
    <definedName name="IQRExhibitorProfilesAE490" hidden="1">#REF!</definedName>
    <definedName name="IQRExhibitorProfilesAE491" hidden="1">#REF!</definedName>
    <definedName name="IQRExhibitorProfilesAE52" hidden="1">#REF!</definedName>
    <definedName name="IQRExhibitorProfilesAE54" hidden="1">#REF!</definedName>
    <definedName name="IQRExhibitorProfilesAE542" hidden="1">#REF!</definedName>
    <definedName name="IQRExhibitorProfilesAE551" hidden="1">#REF!</definedName>
    <definedName name="IQRExhibitorProfilesAE56" hidden="1">#REF!</definedName>
    <definedName name="IQRExhibitorProfilesAE562" hidden="1">#REF!</definedName>
    <definedName name="IQRExhibitorProfilesAE57" hidden="1">#REF!</definedName>
    <definedName name="IQRExhibitorProfilesAE578" hidden="1">#REF!</definedName>
    <definedName name="IQRExhibitorProfilesAE579" hidden="1">#REF!</definedName>
    <definedName name="IQRExhibitorProfilesAE580" hidden="1">#REF!</definedName>
    <definedName name="IQRExhibitorProfilesAE581" hidden="1">#REF!</definedName>
    <definedName name="IQRExhibitorProfilesAE582" hidden="1">#REF!</definedName>
    <definedName name="IQRExhibitorProfilesAE583" hidden="1">#REF!</definedName>
    <definedName name="IQRExhibitorProfilesAE585" hidden="1">#REF!</definedName>
    <definedName name="IQRExhibitorProfilesAE586" hidden="1">#REF!</definedName>
    <definedName name="IQRExhibitorProfilesAE587" hidden="1">#REF!</definedName>
    <definedName name="IQRExhibitorProfilesAE59" hidden="1">#REF!</definedName>
    <definedName name="IQRExhibitorProfilesAE596" hidden="1">#REF!</definedName>
    <definedName name="IQRExhibitorProfilesAE60" hidden="1">#REF!</definedName>
    <definedName name="IQRExhibitorProfilesAE607" hidden="1">#REF!</definedName>
    <definedName name="IQRExhibitorProfilesAE61" hidden="1">#REF!</definedName>
    <definedName name="IQRExhibitorProfilesAE611" hidden="1">#REF!</definedName>
    <definedName name="IQRExhibitorProfilesAE612" hidden="1">#REF!</definedName>
    <definedName name="IQRExhibitorProfilesAE614" hidden="1">#REF!</definedName>
    <definedName name="IQRExhibitorProfilesAE617" hidden="1">#REF!</definedName>
    <definedName name="IQRExhibitorProfilesAE618" hidden="1">#REF!</definedName>
    <definedName name="IQRExhibitorProfilesAE619" hidden="1">#REF!</definedName>
    <definedName name="IQRExhibitorProfilesAE62" hidden="1">#REF!</definedName>
    <definedName name="IQRExhibitorProfilesAE622" hidden="1">#REF!</definedName>
    <definedName name="IQRExhibitorProfilesAE623" hidden="1">#REF!</definedName>
    <definedName name="IQRExhibitorProfilesAE635" hidden="1">#REF!</definedName>
    <definedName name="IQRExhibitorProfilesAE64" hidden="1">#REF!</definedName>
    <definedName name="IQRExhibitorProfilesAE648" hidden="1">#REF!</definedName>
    <definedName name="IQRExhibitorProfilesAE649" hidden="1">#REF!</definedName>
    <definedName name="IQRExhibitorProfilesAE65" hidden="1">#REF!</definedName>
    <definedName name="IQRExhibitorProfilesAE650" hidden="1">#REF!</definedName>
    <definedName name="IQRExhibitorProfilesAE652" hidden="1">#REF!</definedName>
    <definedName name="IQRExhibitorProfilesAE653" hidden="1">#REF!</definedName>
    <definedName name="IQRExhibitorProfilesAE655" hidden="1">#REF!</definedName>
    <definedName name="IQRExhibitorProfilesAE658" hidden="1">#REF!</definedName>
    <definedName name="IQRExhibitorProfilesAE665" hidden="1">#REF!</definedName>
    <definedName name="IQRExhibitorProfilesAE671" hidden="1">#REF!</definedName>
    <definedName name="IQRExhibitorProfilesAE68" hidden="1">#REF!</definedName>
    <definedName name="IQRExhibitorProfilesAE696" hidden="1">#REF!</definedName>
    <definedName name="IQRExhibitorProfilesAE697" hidden="1">#REF!</definedName>
    <definedName name="IQRExhibitorProfilesAE70" hidden="1">#REF!</definedName>
    <definedName name="IQRExhibitorProfilesAE700" hidden="1">#REF!</definedName>
    <definedName name="IQRExhibitorProfilesAE705" hidden="1">#REF!</definedName>
    <definedName name="IQRExhibitorProfilesAE706" hidden="1">#REF!</definedName>
    <definedName name="IQRExhibitorProfilesAE707" hidden="1">#REF!</definedName>
    <definedName name="IQRExhibitorProfilesAE709" hidden="1">#REF!</definedName>
    <definedName name="IQRExhibitorProfilesAE710" hidden="1">#REF!</definedName>
    <definedName name="IQRExhibitorProfilesAE713" hidden="1">#REF!</definedName>
    <definedName name="IQRExhibitorProfilesAE714" hidden="1">#REF!</definedName>
    <definedName name="IQRExhibitorProfilesAE715" hidden="1">#REF!</definedName>
    <definedName name="IQRExhibitorProfilesAE718" hidden="1">#REF!</definedName>
    <definedName name="IQRExhibitorProfilesAE719" hidden="1">#REF!</definedName>
    <definedName name="IQRExhibitorProfilesAE723" hidden="1">#REF!</definedName>
    <definedName name="IQRExhibitorProfilesAE727" hidden="1">#REF!</definedName>
    <definedName name="IQRExhibitorProfilesAE728" hidden="1">#REF!</definedName>
    <definedName name="IQRExhibitorProfilesAE73" hidden="1">#REF!</definedName>
    <definedName name="IQRExhibitorProfilesAE735" hidden="1">#REF!</definedName>
    <definedName name="IQRExhibitorProfilesAE737" hidden="1">#REF!</definedName>
    <definedName name="IQRExhibitorProfilesAE74" hidden="1">#REF!</definedName>
    <definedName name="IQRExhibitorProfilesAE741" hidden="1">#REF!</definedName>
    <definedName name="IQRExhibitorProfilesAE769" hidden="1">#REF!</definedName>
    <definedName name="IQRExhibitorProfilesAE77" hidden="1">#REF!</definedName>
    <definedName name="IQRExhibitorProfilesAE773" hidden="1">#REF!</definedName>
    <definedName name="IQRExhibitorProfilesAE777" hidden="1">#REF!</definedName>
    <definedName name="IQRExhibitorProfilesAE778" hidden="1">#REF!</definedName>
    <definedName name="IQRExhibitorProfilesAE783" hidden="1">#REF!</definedName>
    <definedName name="IQRExhibitorProfilesAE784" hidden="1">#REF!</definedName>
    <definedName name="IQRExhibitorProfilesAE82" hidden="1">#REF!</definedName>
    <definedName name="IQRExhibitorProfilesAE84" hidden="1">#REF!</definedName>
    <definedName name="IQRExhibitorProfilesAE86" hidden="1">#REF!</definedName>
    <definedName name="IQRExhibitorProfilesAE89" hidden="1">#REF!</definedName>
    <definedName name="IQRExhibitorProfilesAE90" hidden="1">#REF!</definedName>
    <definedName name="IQRExhibitorProfilesAE91" hidden="1">#REF!</definedName>
    <definedName name="IQRExhibitorProfilesAE92" hidden="1">#REF!</definedName>
    <definedName name="IQRExhibitorProfilesAE94" hidden="1">#REF!</definedName>
    <definedName name="IQRExhibitorProfilesAE95" hidden="1">#REF!</definedName>
    <definedName name="IQRExhibitorProfilesAE96" hidden="1">#REF!</definedName>
    <definedName name="IQRExhibitorProfilesAE97" hidden="1">#REF!</definedName>
    <definedName name="IQRExhibitorProfilesBB10" hidden="1">#REF!</definedName>
    <definedName name="IQRExhibitorProfilesBB11" hidden="1">#REF!</definedName>
    <definedName name="IQRExhibitorProfilesBB124" hidden="1">#REF!</definedName>
    <definedName name="IQRExhibitorProfilesBB125" hidden="1">#REF!</definedName>
    <definedName name="IQRExhibitorProfilesBB128" hidden="1">#REF!</definedName>
    <definedName name="IQRExhibitorProfilesBB129" hidden="1">#REF!</definedName>
    <definedName name="IQRExhibitorProfilesBB13" hidden="1">#REF!</definedName>
    <definedName name="IQRExhibitorProfilesBB130" hidden="1">#REF!</definedName>
    <definedName name="IQRExhibitorProfilesBB131" hidden="1">#REF!</definedName>
    <definedName name="IQRExhibitorProfilesBB132" hidden="1">#REF!</definedName>
    <definedName name="IQRExhibitorProfilesBB135" hidden="1">#REF!</definedName>
    <definedName name="IQRExhibitorProfilesBB137" hidden="1">#REF!</definedName>
    <definedName name="IQRExhibitorProfilesBB139" hidden="1">#REF!</definedName>
    <definedName name="IQRExhibitorProfilesBB14" hidden="1">#REF!</definedName>
    <definedName name="IQRExhibitorProfilesBB145" hidden="1">#REF!</definedName>
    <definedName name="IQRExhibitorProfilesBB15" hidden="1">#REF!</definedName>
    <definedName name="IQRExhibitorProfilesBB151" hidden="1">#REF!</definedName>
    <definedName name="IQRExhibitorProfilesBB16" hidden="1">#REF!</definedName>
    <definedName name="IQRExhibitorProfilesBB160" hidden="1">#REF!</definedName>
    <definedName name="IQRExhibitorProfilesBB162" hidden="1">#REF!</definedName>
    <definedName name="IQRExhibitorProfilesBB164" hidden="1">#REF!</definedName>
    <definedName name="IQRExhibitorProfilesBB166" hidden="1">#REF!</definedName>
    <definedName name="IQRExhibitorProfilesBB168" hidden="1">#REF!</definedName>
    <definedName name="IQRExhibitorProfilesBB170" hidden="1">#REF!</definedName>
    <definedName name="IQRExhibitorProfilesBB172" hidden="1">#REF!</definedName>
    <definedName name="IQRExhibitorProfilesBB194" hidden="1">#REF!</definedName>
    <definedName name="IQRExhibitorProfilesBB20" hidden="1">#REF!</definedName>
    <definedName name="IQRExhibitorProfilesBB207" hidden="1">#REF!</definedName>
    <definedName name="IQRExhibitorProfilesBB209" hidden="1">#REF!</definedName>
    <definedName name="IQRExhibitorProfilesBB210" hidden="1">#REF!</definedName>
    <definedName name="IQRExhibitorProfilesBB211" hidden="1">#REF!</definedName>
    <definedName name="IQRExhibitorProfilesBB212" hidden="1">#REF!</definedName>
    <definedName name="IQRExhibitorProfilesBB216" hidden="1">#REF!</definedName>
    <definedName name="IQRExhibitorProfilesBB218" hidden="1">#REF!</definedName>
    <definedName name="IQRExhibitorProfilesBB219" hidden="1">#REF!</definedName>
    <definedName name="IQRExhibitorProfilesBB22" hidden="1">#REF!</definedName>
    <definedName name="IQRExhibitorProfilesBB223" hidden="1">#REF!</definedName>
    <definedName name="IQRExhibitorProfilesBB228" hidden="1">#REF!</definedName>
    <definedName name="IQRExhibitorProfilesBB231" hidden="1">#REF!</definedName>
    <definedName name="IQRExhibitorProfilesBB233" hidden="1">#REF!</definedName>
    <definedName name="IQRExhibitorProfilesBB235" hidden="1">#REF!</definedName>
    <definedName name="IQRExhibitorProfilesBB247" hidden="1">#REF!</definedName>
    <definedName name="IQRExhibitorProfilesBB25" hidden="1">#REF!</definedName>
    <definedName name="IQRExhibitorProfilesBB256" hidden="1">#REF!</definedName>
    <definedName name="IQRExhibitorProfilesBB26" hidden="1">#REF!</definedName>
    <definedName name="IQRExhibitorProfilesBB262" hidden="1">#REF!</definedName>
    <definedName name="IQRExhibitorProfilesBB267" hidden="1">#REF!</definedName>
    <definedName name="IQRExhibitorProfilesBB27" hidden="1">#REF!</definedName>
    <definedName name="IQRExhibitorProfilesBB277" hidden="1">#REF!</definedName>
    <definedName name="IQRExhibitorProfilesBB279" hidden="1">#REF!</definedName>
    <definedName name="IQRExhibitorProfilesBB281" hidden="1">#REF!</definedName>
    <definedName name="IQRExhibitorProfilesBB282" hidden="1">#REF!</definedName>
    <definedName name="IQRExhibitorProfilesBB284" hidden="1">#REF!</definedName>
    <definedName name="IQRExhibitorProfilesBB285" hidden="1">#REF!</definedName>
    <definedName name="IQRExhibitorProfilesBB286" hidden="1">#REF!</definedName>
    <definedName name="IQRExhibitorProfilesBB287" hidden="1">#REF!</definedName>
    <definedName name="IQRExhibitorProfilesBB288" hidden="1">#REF!</definedName>
    <definedName name="IQRExhibitorProfilesBB295" hidden="1">#REF!</definedName>
    <definedName name="IQRExhibitorProfilesBB298" hidden="1">#REF!</definedName>
    <definedName name="IQRExhibitorProfilesBB30" hidden="1">#REF!</definedName>
    <definedName name="IQRExhibitorProfilesBB300" hidden="1">#REF!</definedName>
    <definedName name="IQRExhibitorProfilesBB302" hidden="1">#REF!</definedName>
    <definedName name="IQRExhibitorProfilesBB309" hidden="1">#REF!</definedName>
    <definedName name="IQRExhibitorProfilesBB31" hidden="1">#REF!</definedName>
    <definedName name="IQRExhibitorProfilesBB311" hidden="1">#REF!</definedName>
    <definedName name="IQRExhibitorProfilesBB315" hidden="1">#REF!</definedName>
    <definedName name="IQRExhibitorProfilesBB317" hidden="1">#REF!</definedName>
    <definedName name="IQRExhibitorProfilesBB320" hidden="1">#REF!</definedName>
    <definedName name="IQRExhibitorProfilesBB326" hidden="1">#REF!</definedName>
    <definedName name="IQRExhibitorProfilesBB33" hidden="1">#REF!</definedName>
    <definedName name="IQRExhibitorProfilesBB34" hidden="1">#REF!</definedName>
    <definedName name="IQRExhibitorProfilesBB342" hidden="1">#REF!</definedName>
    <definedName name="IQRExhibitorProfilesBB346" hidden="1">#REF!</definedName>
    <definedName name="IQRExhibitorProfilesBB348" hidden="1">#REF!</definedName>
    <definedName name="IQRExhibitorProfilesBB35" hidden="1">#REF!</definedName>
    <definedName name="IQRExhibitorProfilesBB36" hidden="1">#REF!</definedName>
    <definedName name="IQRExhibitorProfilesBB362" hidden="1">#REF!</definedName>
    <definedName name="IQRExhibitorProfilesBB363" hidden="1">#REF!</definedName>
    <definedName name="IQRExhibitorProfilesBB364" hidden="1">#REF!</definedName>
    <definedName name="IQRExhibitorProfilesBB365" hidden="1">#REF!</definedName>
    <definedName name="IQRExhibitorProfilesBB366" hidden="1">#REF!</definedName>
    <definedName name="IQRExhibitorProfilesBB368" hidden="1">#REF!</definedName>
    <definedName name="IQRExhibitorProfilesBB387" hidden="1">#REF!</definedName>
    <definedName name="IQRExhibitorProfilesBB389" hidden="1">#REF!</definedName>
    <definedName name="IQRExhibitorProfilesBB39" hidden="1">#REF!</definedName>
    <definedName name="IQRExhibitorProfilesBB392" hidden="1">#REF!</definedName>
    <definedName name="IQRExhibitorProfilesBB393" hidden="1">#REF!</definedName>
    <definedName name="IQRExhibitorProfilesBB395" hidden="1">#REF!</definedName>
    <definedName name="IQRExhibitorProfilesBB40" hidden="1">#REF!</definedName>
    <definedName name="IQRExhibitorProfilesBB409" hidden="1">#REF!</definedName>
    <definedName name="IQRExhibitorProfilesBB41" hidden="1">#REF!</definedName>
    <definedName name="IQRExhibitorProfilesBB410" hidden="1">#REF!</definedName>
    <definedName name="IQRExhibitorProfilesBB412" hidden="1">#REF!</definedName>
    <definedName name="IQRExhibitorProfilesBB413" hidden="1">#REF!</definedName>
    <definedName name="IQRExhibitorProfilesBB415" hidden="1">#REF!</definedName>
    <definedName name="IQRExhibitorProfilesBB42" hidden="1">#REF!</definedName>
    <definedName name="IQRExhibitorProfilesBB422" hidden="1">#REF!</definedName>
    <definedName name="IQRExhibitorProfilesBB423" hidden="1">#REF!</definedName>
    <definedName name="IQRExhibitorProfilesBB425" hidden="1">#REF!</definedName>
    <definedName name="IQRExhibitorProfilesBB426" hidden="1">#REF!</definedName>
    <definedName name="IQRExhibitorProfilesBB427" hidden="1">#REF!</definedName>
    <definedName name="IQRExhibitorProfilesBB428" hidden="1">#REF!</definedName>
    <definedName name="IQRExhibitorProfilesBB429" hidden="1">#REF!</definedName>
    <definedName name="IQRExhibitorProfilesBB43" hidden="1">#REF!</definedName>
    <definedName name="IQRExhibitorProfilesBB430" hidden="1">#REF!</definedName>
    <definedName name="IQRExhibitorProfilesBB433" hidden="1">#REF!</definedName>
    <definedName name="IQRExhibitorProfilesBB437" hidden="1">#REF!</definedName>
    <definedName name="IQRExhibitorProfilesBB438" hidden="1">#REF!</definedName>
    <definedName name="IQRExhibitorProfilesBB439" hidden="1">#REF!</definedName>
    <definedName name="IQRExhibitorProfilesBB44" hidden="1">#REF!</definedName>
    <definedName name="IQRExhibitorProfilesBB441" hidden="1">#REF!</definedName>
    <definedName name="IQRExhibitorProfilesBB443" hidden="1">#REF!</definedName>
    <definedName name="IQRExhibitorProfilesBB444" hidden="1">#REF!</definedName>
    <definedName name="IQRExhibitorProfilesBB445" hidden="1">#REF!</definedName>
    <definedName name="IQRExhibitorProfilesBB446" hidden="1">#REF!</definedName>
    <definedName name="IQRExhibitorProfilesBB447" hidden="1">#REF!</definedName>
    <definedName name="IQRExhibitorProfilesBB448" hidden="1">#REF!</definedName>
    <definedName name="IQRExhibitorProfilesBB45" hidden="1">#REF!</definedName>
    <definedName name="IQRExhibitorProfilesBB450" hidden="1">#REF!</definedName>
    <definedName name="IQRExhibitorProfilesBB451" hidden="1">#REF!</definedName>
    <definedName name="IQRExhibitorProfilesBB452" hidden="1">#REF!</definedName>
    <definedName name="IQRExhibitorProfilesBB453" hidden="1">#REF!</definedName>
    <definedName name="IQRExhibitorProfilesBB454" hidden="1">#REF!</definedName>
    <definedName name="IQRExhibitorProfilesBB456" hidden="1">#REF!</definedName>
    <definedName name="IQRExhibitorProfilesBB457" hidden="1">#REF!</definedName>
    <definedName name="IQRExhibitorProfilesBB458" hidden="1">#REF!</definedName>
    <definedName name="IQRExhibitorProfilesBB460" hidden="1">#REF!</definedName>
    <definedName name="IQRExhibitorProfilesBB461" hidden="1">#REF!</definedName>
    <definedName name="IQRExhibitorProfilesBB462" hidden="1">#REF!</definedName>
    <definedName name="IQRExhibitorProfilesBB464" hidden="1">#REF!</definedName>
    <definedName name="IQRExhibitorProfilesBB465" hidden="1">#REF!</definedName>
    <definedName name="IQRExhibitorProfilesBB466" hidden="1">#REF!</definedName>
    <definedName name="IQRExhibitorProfilesBB467" hidden="1">#REF!</definedName>
    <definedName name="IQRExhibitorProfilesBB47" hidden="1">#REF!</definedName>
    <definedName name="IQRExhibitorProfilesBB49" hidden="1">#REF!</definedName>
    <definedName name="IQRExhibitorProfilesBB492" hidden="1">#REF!</definedName>
    <definedName name="IQRExhibitorProfilesBB497" hidden="1">#REF!</definedName>
    <definedName name="IQRExhibitorProfilesBB502" hidden="1">#REF!</definedName>
    <definedName name="IQRExhibitorProfilesBB504" hidden="1">#REF!</definedName>
    <definedName name="IQRExhibitorProfilesBB505" hidden="1">#REF!</definedName>
    <definedName name="IQRExhibitorProfilesBB511" hidden="1">#REF!</definedName>
    <definedName name="IQRExhibitorProfilesBB512" hidden="1">#REF!</definedName>
    <definedName name="IQRExhibitorProfilesBB513" hidden="1">#REF!</definedName>
    <definedName name="IQRExhibitorProfilesBB514" hidden="1">#REF!</definedName>
    <definedName name="IQRExhibitorProfilesBB515" hidden="1">#REF!</definedName>
    <definedName name="IQRExhibitorProfilesBB518" hidden="1">#REF!</definedName>
    <definedName name="IQRExhibitorProfilesBB52" hidden="1">#REF!</definedName>
    <definedName name="IQRExhibitorProfilesBB530" hidden="1">#REF!</definedName>
    <definedName name="IQRExhibitorProfilesBB531" hidden="1">#REF!</definedName>
    <definedName name="IQRExhibitorProfilesBB532" hidden="1">#REF!</definedName>
    <definedName name="IQRExhibitorProfilesBB533" hidden="1">#REF!</definedName>
    <definedName name="IQRExhibitorProfilesBB534" hidden="1">#REF!</definedName>
    <definedName name="IQRExhibitorProfilesBB535" hidden="1">#REF!</definedName>
    <definedName name="IQRExhibitorProfilesBB537" hidden="1">#REF!</definedName>
    <definedName name="IQRExhibitorProfilesBB539" hidden="1">#REF!</definedName>
    <definedName name="IQRExhibitorProfilesBB54" hidden="1">#REF!</definedName>
    <definedName name="IQRExhibitorProfilesBB56" hidden="1">#REF!</definedName>
    <definedName name="IQRExhibitorProfilesBB564" hidden="1">#REF!</definedName>
    <definedName name="IQRExhibitorProfilesBB568" hidden="1">#REF!</definedName>
    <definedName name="IQRExhibitorProfilesBB569" hidden="1">#REF!</definedName>
    <definedName name="IQRExhibitorProfilesBB570" hidden="1">#REF!</definedName>
    <definedName name="IQRExhibitorProfilesBB571" hidden="1">#REF!</definedName>
    <definedName name="IQRExhibitorProfilesBB572" hidden="1">#REF!</definedName>
    <definedName name="IQRExhibitorProfilesBB573" hidden="1">#REF!</definedName>
    <definedName name="IQRExhibitorProfilesBB578" hidden="1">#REF!</definedName>
    <definedName name="IQRExhibitorProfilesBB579" hidden="1">#REF!</definedName>
    <definedName name="IQRExhibitorProfilesBB580" hidden="1">#REF!</definedName>
    <definedName name="IQRExhibitorProfilesBB581" hidden="1">#REF!</definedName>
    <definedName name="IQRExhibitorProfilesBB582" hidden="1">#REF!</definedName>
    <definedName name="IQRExhibitorProfilesBB583" hidden="1">#REF!</definedName>
    <definedName name="IQRExhibitorProfilesBB585" hidden="1">#REF!</definedName>
    <definedName name="IQRExhibitorProfilesBB586" hidden="1">#REF!</definedName>
    <definedName name="IQRExhibitorProfilesBB587" hidden="1">#REF!</definedName>
    <definedName name="IQRExhibitorProfilesBB59" hidden="1">#REF!</definedName>
    <definedName name="IQRExhibitorProfilesBB61" hidden="1">#REF!</definedName>
    <definedName name="IQRExhibitorProfilesBB612" hidden="1">#REF!</definedName>
    <definedName name="IQRExhibitorProfilesBB614" hidden="1">#REF!</definedName>
    <definedName name="IQRExhibitorProfilesBB617" hidden="1">#REF!</definedName>
    <definedName name="IQRExhibitorProfilesBB618" hidden="1">#REF!</definedName>
    <definedName name="IQRExhibitorProfilesBB619" hidden="1">#REF!</definedName>
    <definedName name="IQRExhibitorProfilesBB622" hidden="1">#REF!</definedName>
    <definedName name="IQRExhibitorProfilesBB623" hidden="1">#REF!</definedName>
    <definedName name="IQRExhibitorProfilesBB638" hidden="1">#REF!</definedName>
    <definedName name="IQRExhibitorProfilesBB64" hidden="1">#REF!</definedName>
    <definedName name="IQRExhibitorProfilesBB640" hidden="1">#REF!</definedName>
    <definedName name="IQRExhibitorProfilesBB641" hidden="1">#REF!</definedName>
    <definedName name="IQRExhibitorProfilesBB643" hidden="1">#REF!</definedName>
    <definedName name="IQRExhibitorProfilesBB648" hidden="1">#REF!</definedName>
    <definedName name="IQRExhibitorProfilesBB649" hidden="1">#REF!</definedName>
    <definedName name="IQRExhibitorProfilesBB65" hidden="1">#REF!</definedName>
    <definedName name="IQRExhibitorProfilesBB650" hidden="1">#REF!</definedName>
    <definedName name="IQRExhibitorProfilesBB652" hidden="1">#REF!</definedName>
    <definedName name="IQRExhibitorProfilesBB653" hidden="1">#REF!</definedName>
    <definedName name="IQRExhibitorProfilesBB655" hidden="1">#REF!</definedName>
    <definedName name="IQRExhibitorProfilesBB658" hidden="1">#REF!</definedName>
    <definedName name="IQRExhibitorProfilesBB674" hidden="1">#REF!</definedName>
    <definedName name="IQRExhibitorProfilesBB68" hidden="1">#REF!</definedName>
    <definedName name="IQRExhibitorProfilesBB684" hidden="1">#REF!</definedName>
    <definedName name="IQRExhibitorProfilesBB685" hidden="1">#REF!</definedName>
    <definedName name="IQRExhibitorProfilesBB686" hidden="1">#REF!</definedName>
    <definedName name="IQRExhibitorProfilesBB689" hidden="1">#REF!</definedName>
    <definedName name="IQRExhibitorProfilesBB694" hidden="1">#REF!</definedName>
    <definedName name="IQRExhibitorProfilesBB70" hidden="1">#REF!</definedName>
    <definedName name="IQRExhibitorProfilesBB709" hidden="1">#REF!</definedName>
    <definedName name="IQRExhibitorProfilesBB713" hidden="1">#REF!</definedName>
    <definedName name="IQRExhibitorProfilesBB714" hidden="1">#REF!</definedName>
    <definedName name="IQRExhibitorProfilesBB715" hidden="1">#REF!</definedName>
    <definedName name="IQRExhibitorProfilesBB718" hidden="1">#REF!</definedName>
    <definedName name="IQRExhibitorProfilesBB73" hidden="1">#REF!</definedName>
    <definedName name="IQRExhibitorProfilesBB74" hidden="1">#REF!</definedName>
    <definedName name="IQRExhibitorProfilesBB744" hidden="1">#REF!</definedName>
    <definedName name="IQRExhibitorProfilesBB746" hidden="1">#REF!</definedName>
    <definedName name="IQRExhibitorProfilesBB749" hidden="1">#REF!</definedName>
    <definedName name="IQRExhibitorProfilesBB753" hidden="1">#REF!</definedName>
    <definedName name="IQRExhibitorProfilesBB755" hidden="1">#REF!</definedName>
    <definedName name="IQRExhibitorProfilesBB761" hidden="1">#REF!</definedName>
    <definedName name="IQRExhibitorProfilesBB763" hidden="1">#REF!</definedName>
    <definedName name="IQRExhibitorProfilesBB77" hidden="1">#REF!</definedName>
    <definedName name="IQRExhibitorProfilesBB778" hidden="1">#REF!</definedName>
    <definedName name="IQRExhibitorProfilesBB78" hidden="1">#REF!</definedName>
    <definedName name="IQRExhibitorProfilesBB784" hidden="1">#REF!</definedName>
    <definedName name="IQRExhibitorProfilesBB8" hidden="1">#REF!</definedName>
    <definedName name="IQRExhibitorProfilesBB80" hidden="1">#REF!</definedName>
    <definedName name="IQRExhibitorProfilesBB82" hidden="1">#REF!</definedName>
    <definedName name="IQRExhibitorProfilesBB84" hidden="1">#REF!</definedName>
    <definedName name="IQRExhibitorProfilesBB85" hidden="1">#REF!</definedName>
    <definedName name="IQRExhibitorProfilesBB86" hidden="1">#REF!</definedName>
    <definedName name="IQRExhibitorProfilesBB87" hidden="1">#REF!</definedName>
    <definedName name="IQRExhibitorProfilesBB89" hidden="1">#REF!</definedName>
    <definedName name="IQRExhibitorProfilesBB90" hidden="1">#REF!</definedName>
    <definedName name="IQRExhibitorProfilesBB91" hidden="1">#REF!</definedName>
    <definedName name="IQRExhibitorProfilesBB92" hidden="1">#REF!</definedName>
    <definedName name="IQRExhibitorProfilesBB94" hidden="1">#REF!</definedName>
    <definedName name="IQRExhibitorProfilesBB95" hidden="1">#REF!</definedName>
    <definedName name="IQRExhibitorProfilesBB96" hidden="1">#REF!</definedName>
    <definedName name="IQRExhibitorProfilesBB97" hidden="1">#REF!</definedName>
    <definedName name="IQRExhibitorProfilesBN10" hidden="1">#REF!</definedName>
    <definedName name="IQRExhibitorProfilesBN100" hidden="1">#REF!</definedName>
    <definedName name="IQRExhibitorProfilesBN11" hidden="1">#REF!</definedName>
    <definedName name="IQRExhibitorProfilesBN130" hidden="1">#REF!</definedName>
    <definedName name="IQRExhibitorProfilesBN131" hidden="1">#REF!</definedName>
    <definedName name="IQRExhibitorProfilesBN132" hidden="1">#REF!</definedName>
    <definedName name="IQRExhibitorProfilesBN135" hidden="1">#REF!</definedName>
    <definedName name="IQRExhibitorProfilesBN15" hidden="1">#REF!</definedName>
    <definedName name="IQRExhibitorProfilesBN16" hidden="1">#REF!</definedName>
    <definedName name="IQRExhibitorProfilesBN161" hidden="1">#REF!</definedName>
    <definedName name="IQRExhibitorProfilesBN164" hidden="1">#REF!</definedName>
    <definedName name="IQRExhibitorProfilesBN169" hidden="1">#REF!</definedName>
    <definedName name="IQRExhibitorProfilesBN20" hidden="1">#REF!</definedName>
    <definedName name="IQRExhibitorProfilesBN202" hidden="1">#REF!</definedName>
    <definedName name="IQRExhibitorProfilesBN207" hidden="1">#REF!</definedName>
    <definedName name="IQRExhibitorProfilesBN209" hidden="1">#REF!</definedName>
    <definedName name="IQRExhibitorProfilesBN211" hidden="1">#REF!</definedName>
    <definedName name="IQRExhibitorProfilesBN22" hidden="1">#REF!</definedName>
    <definedName name="IQRExhibitorProfilesBN227" hidden="1">#REF!</definedName>
    <definedName name="IQRExhibitorProfilesBN233" hidden="1">#REF!</definedName>
    <definedName name="IQRExhibitorProfilesBN234" hidden="1">#REF!</definedName>
    <definedName name="IQRExhibitorProfilesBN235" hidden="1">#REF!</definedName>
    <definedName name="IQRExhibitorProfilesBN237" hidden="1">#REF!</definedName>
    <definedName name="IQRExhibitorProfilesBN244" hidden="1">#REF!</definedName>
    <definedName name="IQRExhibitorProfilesBN25" hidden="1">#REF!</definedName>
    <definedName name="IQRExhibitorProfilesBN26" hidden="1">#REF!</definedName>
    <definedName name="IQRExhibitorProfilesBN267" hidden="1">#REF!</definedName>
    <definedName name="IQRExhibitorProfilesBN268" hidden="1">#REF!</definedName>
    <definedName name="IQRExhibitorProfilesBN27" hidden="1">#REF!</definedName>
    <definedName name="IQRExhibitorProfilesBN275" hidden="1">#REF!</definedName>
    <definedName name="IQRExhibitorProfilesBN279" hidden="1">#REF!</definedName>
    <definedName name="IQRExhibitorProfilesBN284" hidden="1">#REF!</definedName>
    <definedName name="IQRExhibitorProfilesBN296" hidden="1">#REF!</definedName>
    <definedName name="IQRExhibitorProfilesBN299" hidden="1">#REF!</definedName>
    <definedName name="IQRExhibitorProfilesBN30" hidden="1">#REF!</definedName>
    <definedName name="IQRExhibitorProfilesBN301" hidden="1">#REF!</definedName>
    <definedName name="IQRExhibitorProfilesBN307" hidden="1">#REF!</definedName>
    <definedName name="IQRExhibitorProfilesBN310" hidden="1">#REF!</definedName>
    <definedName name="IQRExhibitorProfilesBN311" hidden="1">#REF!</definedName>
    <definedName name="IQRExhibitorProfilesBN315" hidden="1">#REF!</definedName>
    <definedName name="IQRExhibitorProfilesBN319" hidden="1">#REF!</definedName>
    <definedName name="IQRExhibitorProfilesBN320" hidden="1">#REF!</definedName>
    <definedName name="IQRExhibitorProfilesBN321" hidden="1">#REF!</definedName>
    <definedName name="IQRExhibitorProfilesBN325" hidden="1">#REF!</definedName>
    <definedName name="IQRExhibitorProfilesBN326" hidden="1">#REF!</definedName>
    <definedName name="IQRExhibitorProfilesBN33" hidden="1">#REF!</definedName>
    <definedName name="IQRExhibitorProfilesBN335" hidden="1">#REF!</definedName>
    <definedName name="IQRExhibitorProfilesBN34" hidden="1">#REF!</definedName>
    <definedName name="IQRExhibitorProfilesBN340" hidden="1">#REF!</definedName>
    <definedName name="IQRExhibitorProfilesBN342" hidden="1">#REF!</definedName>
    <definedName name="IQRExhibitorProfilesBN344" hidden="1">#REF!</definedName>
    <definedName name="IQRExhibitorProfilesBN346" hidden="1">#REF!</definedName>
    <definedName name="IQRExhibitorProfilesBN348" hidden="1">#REF!</definedName>
    <definedName name="IQRExhibitorProfilesBN36" hidden="1">#REF!</definedName>
    <definedName name="IQRExhibitorProfilesBN362" hidden="1">#REF!</definedName>
    <definedName name="IQRExhibitorProfilesBN387" hidden="1">#REF!</definedName>
    <definedName name="IQRExhibitorProfilesBN389" hidden="1">#REF!</definedName>
    <definedName name="IQRExhibitorProfilesBN39" hidden="1">#REF!</definedName>
    <definedName name="IQRExhibitorProfilesBN392" hidden="1">#REF!</definedName>
    <definedName name="IQRExhibitorProfilesBN393" hidden="1">#REF!</definedName>
    <definedName name="IQRExhibitorProfilesBN398" hidden="1">#REF!</definedName>
    <definedName name="IQRExhibitorProfilesBN401" hidden="1">#REF!</definedName>
    <definedName name="IQRExhibitorProfilesBN404" hidden="1">#REF!</definedName>
    <definedName name="IQRExhibitorProfilesBN409" hidden="1">#REF!</definedName>
    <definedName name="IQRExhibitorProfilesBN41" hidden="1">#REF!</definedName>
    <definedName name="IQRExhibitorProfilesBN410" hidden="1">#REF!</definedName>
    <definedName name="IQRExhibitorProfilesBN413" hidden="1">#REF!</definedName>
    <definedName name="IQRExhibitorProfilesBN415" hidden="1">#REF!</definedName>
    <definedName name="IQRExhibitorProfilesBN42" hidden="1">#REF!</definedName>
    <definedName name="IQRExhibitorProfilesBN422" hidden="1">#REF!</definedName>
    <definedName name="IQRExhibitorProfilesBN425" hidden="1">#REF!</definedName>
    <definedName name="IQRExhibitorProfilesBN426" hidden="1">#REF!</definedName>
    <definedName name="IQRExhibitorProfilesBN427" hidden="1">#REF!</definedName>
    <definedName name="IQRExhibitorProfilesBN428" hidden="1">#REF!</definedName>
    <definedName name="IQRExhibitorProfilesBN429" hidden="1">#REF!</definedName>
    <definedName name="IQRExhibitorProfilesBN43" hidden="1">#REF!</definedName>
    <definedName name="IQRExhibitorProfilesBN430" hidden="1">#REF!</definedName>
    <definedName name="IQRExhibitorProfilesBN433" hidden="1">#REF!</definedName>
    <definedName name="IQRExhibitorProfilesBN438" hidden="1">#REF!</definedName>
    <definedName name="IQRExhibitorProfilesBN441" hidden="1">#REF!</definedName>
    <definedName name="IQRExhibitorProfilesBN444" hidden="1">#REF!</definedName>
    <definedName name="IQRExhibitorProfilesBN445" hidden="1">#REF!</definedName>
    <definedName name="IQRExhibitorProfilesBN447" hidden="1">#REF!</definedName>
    <definedName name="IQRExhibitorProfilesBN451" hidden="1">#REF!</definedName>
    <definedName name="IQRExhibitorProfilesBN458" hidden="1">#REF!</definedName>
    <definedName name="IQRExhibitorProfilesBN46" hidden="1">#REF!</definedName>
    <definedName name="IQRExhibitorProfilesBN464" hidden="1">#REF!</definedName>
    <definedName name="IQRExhibitorProfilesBN466" hidden="1">#REF!</definedName>
    <definedName name="IQRExhibitorProfilesBN468" hidden="1">#REF!</definedName>
    <definedName name="IQRExhibitorProfilesBN47" hidden="1">#REF!</definedName>
    <definedName name="IQRExhibitorProfilesBN480" hidden="1">#REF!</definedName>
    <definedName name="IQRExhibitorProfilesBN488" hidden="1">#REF!</definedName>
    <definedName name="IQRExhibitorProfilesBN49" hidden="1">#REF!</definedName>
    <definedName name="IQRExhibitorProfilesBN490" hidden="1">#REF!</definedName>
    <definedName name="IQRExhibitorProfilesBN505" hidden="1">#REF!</definedName>
    <definedName name="IQRExhibitorProfilesBN511" hidden="1">#REF!</definedName>
    <definedName name="IQRExhibitorProfilesBN513" hidden="1">#REF!</definedName>
    <definedName name="IQRExhibitorProfilesBN515" hidden="1">#REF!</definedName>
    <definedName name="IQRExhibitorProfilesBN52" hidden="1">#REF!</definedName>
    <definedName name="IQRExhibitorProfilesBN524" hidden="1">#REF!</definedName>
    <definedName name="IQRExhibitorProfilesBN530" hidden="1">#REF!</definedName>
    <definedName name="IQRExhibitorProfilesBN532" hidden="1">#REF!</definedName>
    <definedName name="IQRExhibitorProfilesBN534" hidden="1">#REF!</definedName>
    <definedName name="IQRExhibitorProfilesBN537" hidden="1">#REF!</definedName>
    <definedName name="IQRExhibitorProfilesBN539" hidden="1">#REF!</definedName>
    <definedName name="IQRExhibitorProfilesBN546" hidden="1">#REF!</definedName>
    <definedName name="IQRExhibitorProfilesBN564" hidden="1">#REF!</definedName>
    <definedName name="IQRExhibitorProfilesBN569" hidden="1">#REF!</definedName>
    <definedName name="IQRExhibitorProfilesBN57" hidden="1">#REF!</definedName>
    <definedName name="IQRExhibitorProfilesBN571" hidden="1">#REF!</definedName>
    <definedName name="IQRExhibitorProfilesBN573" hidden="1">#REF!</definedName>
    <definedName name="IQRExhibitorProfilesBN578" hidden="1">#REF!</definedName>
    <definedName name="IQRExhibitorProfilesBN579" hidden="1">#REF!</definedName>
    <definedName name="IQRExhibitorProfilesBN580" hidden="1">#REF!</definedName>
    <definedName name="IQRExhibitorProfilesBN581" hidden="1">#REF!</definedName>
    <definedName name="IQRExhibitorProfilesBN582" hidden="1">#REF!</definedName>
    <definedName name="IQRExhibitorProfilesBN583" hidden="1">#REF!</definedName>
    <definedName name="IQRExhibitorProfilesBN585" hidden="1">#REF!</definedName>
    <definedName name="IQRExhibitorProfilesBN586" hidden="1">#REF!</definedName>
    <definedName name="IQRExhibitorProfilesBN59" hidden="1">#REF!</definedName>
    <definedName name="IQRExhibitorProfilesBN61" hidden="1">#REF!</definedName>
    <definedName name="IQRExhibitorProfilesBN612" hidden="1">#REF!</definedName>
    <definedName name="IQRExhibitorProfilesBN614" hidden="1">#REF!</definedName>
    <definedName name="IQRExhibitorProfilesBN617" hidden="1">#REF!</definedName>
    <definedName name="IQRExhibitorProfilesBN62" hidden="1">#REF!</definedName>
    <definedName name="IQRExhibitorProfilesBN622" hidden="1">#REF!</definedName>
    <definedName name="IQRExhibitorProfilesBN623" hidden="1">#REF!</definedName>
    <definedName name="IQRExhibitorProfilesBN634" hidden="1">#REF!</definedName>
    <definedName name="IQRExhibitorProfilesBN640" hidden="1">#REF!</definedName>
    <definedName name="IQRExhibitorProfilesBN648" hidden="1">#REF!</definedName>
    <definedName name="IQRExhibitorProfilesBN649" hidden="1">#REF!</definedName>
    <definedName name="IQRExhibitorProfilesBN655" hidden="1">#REF!</definedName>
    <definedName name="IQRExhibitorProfilesBN662" hidden="1">#REF!</definedName>
    <definedName name="IQRExhibitorProfilesBN68" hidden="1">#REF!</definedName>
    <definedName name="IQRExhibitorProfilesBN689" hidden="1">#REF!</definedName>
    <definedName name="IQRExhibitorProfilesBN696" hidden="1">#REF!</definedName>
    <definedName name="IQRExhibitorProfilesBN70" hidden="1">#REF!</definedName>
    <definedName name="IQRExhibitorProfilesBN702" hidden="1">#REF!</definedName>
    <definedName name="IQRExhibitorProfilesBN705" hidden="1">#REF!</definedName>
    <definedName name="IQRExhibitorProfilesBN707" hidden="1">#REF!</definedName>
    <definedName name="IQRExhibitorProfilesBN710" hidden="1">#REF!</definedName>
    <definedName name="IQRExhibitorProfilesBN715" hidden="1">#REF!</definedName>
    <definedName name="IQRExhibitorProfilesBN718" hidden="1">#REF!</definedName>
    <definedName name="IQRExhibitorProfilesBN72" hidden="1">#REF!</definedName>
    <definedName name="IQRExhibitorProfilesBN728" hidden="1">#REF!</definedName>
    <definedName name="IQRExhibitorProfilesBN73" hidden="1">#REF!</definedName>
    <definedName name="IQRExhibitorProfilesBN737" hidden="1">#REF!</definedName>
    <definedName name="IQRExhibitorProfilesBN75" hidden="1">#REF!</definedName>
    <definedName name="IQRExhibitorProfilesBN761" hidden="1">#REF!</definedName>
    <definedName name="IQRExhibitorProfilesBN772" hidden="1">#REF!</definedName>
    <definedName name="IQRExhibitorProfilesBN776" hidden="1">#REF!</definedName>
    <definedName name="IQRExhibitorProfilesBN78" hidden="1">#REF!</definedName>
    <definedName name="IQRExhibitorProfilesBN783" hidden="1">#REF!</definedName>
    <definedName name="IQRExhibitorProfilesBN79" hidden="1">#REF!</definedName>
    <definedName name="IQRExhibitorProfilesBN84" hidden="1">#REF!</definedName>
    <definedName name="IQRExhibitorProfilesBN85" hidden="1">#REF!</definedName>
    <definedName name="IQRExhibitorProfilesBN91" hidden="1">#REF!</definedName>
    <definedName name="IQRExhibitorProfilesBN93" hidden="1">#REF!</definedName>
    <definedName name="IQRExhibitorProfilesBN95" hidden="1">#REF!</definedName>
    <definedName name="IQRExhibitorProfilesBN96" hidden="1">#REF!</definedName>
    <definedName name="IQRExhibitorProfilesBN97" hidden="1">#REF!</definedName>
    <definedName name="IQRF10" hidden="1">"$F$11:$F$12"</definedName>
    <definedName name="IQRF11" hidden="1">"$F$12:$F$13"</definedName>
    <definedName name="IQRF132" hidden="1">"$F$133:$F$137"</definedName>
    <definedName name="IQRF135">"$F$136:$F$140"</definedName>
    <definedName name="IQRF136" hidden="1">"$F$137:$F$141"</definedName>
    <definedName name="IQRF14">"$F$15:$F$24"</definedName>
    <definedName name="IQRF144" hidden="1">"$F$145:$F$149"</definedName>
    <definedName name="IQRF145">"$F$146:$F$150"</definedName>
    <definedName name="IQRF146" hidden="1">"$F$147:$F$151"</definedName>
    <definedName name="IQRF147">"$F$148:$F$152"</definedName>
    <definedName name="IQRF156" hidden="1">"$F$157:$F$161"</definedName>
    <definedName name="IQRF157">"$F$158:$F$162"</definedName>
    <definedName name="IQRF158" hidden="1">"$F$159:$F$163"</definedName>
    <definedName name="IQRF159">"$F$160:$F$164"</definedName>
    <definedName name="IQRF160" hidden="1">"$F$161:$F$165"</definedName>
    <definedName name="IQRF162">"$F$163:$F$167"</definedName>
    <definedName name="IQRF165" hidden="1">"$F$166:$F$170"</definedName>
    <definedName name="IQRF166">"$F$167:$F$171"</definedName>
    <definedName name="IQRF168" hidden="1">"$F$169:$F$173"</definedName>
    <definedName name="IQRF2">"$F$3:$F$1268"</definedName>
    <definedName name="IQRF224">"$F$225:$F$234"</definedName>
    <definedName name="IQRF2255" hidden="1">"$F$2256:$F$2968"</definedName>
    <definedName name="IQRF25" hidden="1">"$F$26:$F$29"</definedName>
    <definedName name="IQRF275" hidden="1">"$F$276:$F$1532"</definedName>
    <definedName name="IQRF29" hidden="1">"$F$30:$F$47"</definedName>
    <definedName name="IQRF3" hidden="1">"$F$4:$F$180"</definedName>
    <definedName name="IQRF31" hidden="1">"$F$32"</definedName>
    <definedName name="IQRF32" hidden="1">"$F$33:$F$37"</definedName>
    <definedName name="IQRF38" hidden="1">"$F$39:$F$43"</definedName>
    <definedName name="IQRF39" hidden="1">"$F$40:$F$54"</definedName>
    <definedName name="IQRF4" hidden="1">"$F$5:$F$181"</definedName>
    <definedName name="IQRF43" hidden="1">"$F$44:$F$47"</definedName>
    <definedName name="IQRF44">"$F$45:$F$49"</definedName>
    <definedName name="IQRF5">"$F$6:$F$33"</definedName>
    <definedName name="IQRF52" hidden="1">"$F$53:$F$57"</definedName>
    <definedName name="IQRF53">"$F$54:$F$58"</definedName>
    <definedName name="IQRF54" hidden="1">"$F$55:$F$59"</definedName>
    <definedName name="IQRF55">"$F$56:$F$60"</definedName>
    <definedName name="IQRF56" hidden="1">"$F$57:$F$61"</definedName>
    <definedName name="IQRF57">"$F$58:$F$62"</definedName>
    <definedName name="IQRF60" hidden="1">"$F$61:$F$65"</definedName>
    <definedName name="IQRF61">"$F$62:$F$66"</definedName>
    <definedName name="IQRF62" hidden="1">"$F$63:$F$67"</definedName>
    <definedName name="IQRF7" hidden="1">"$F$8:$F$25"</definedName>
    <definedName name="IQRF71" hidden="1">"$F$72:$F$77"</definedName>
    <definedName name="IQRF72">"$F$73:$F$77"</definedName>
    <definedName name="IQRF73" hidden="1">"$F$74:$F$78"</definedName>
    <definedName name="IQRF74">"$F$75:$F$79"</definedName>
    <definedName name="IQRF78" hidden="1">"$F$79:$F$83"</definedName>
    <definedName name="IQRF88">"$F$89:$F$93"</definedName>
    <definedName name="IQRF90" hidden="1">"$F$91:$F$95"</definedName>
    <definedName name="IQRF91">"$F$92:$F$96"</definedName>
    <definedName name="IQRF96" hidden="1">"$F$97:$F$101"</definedName>
    <definedName name="IQRFDB4">"$FDB$5"</definedName>
    <definedName name="IQRFUELTradingdataA2" hidden="1">#REF!</definedName>
    <definedName name="IQRFUELTradingdataB2" hidden="1">#REF!</definedName>
    <definedName name="IQRFUELTradingdataC2" hidden="1">#REF!</definedName>
    <definedName name="IQRFXAdjustmentDetailBU3" hidden="1">#REF!</definedName>
    <definedName name="IQRFXAdjustmentDetailBU56" hidden="1">#REF!</definedName>
    <definedName name="IQRFXAdjustmentDetailBV3" hidden="1">#REF!</definedName>
    <definedName name="IQRFXAdjustmentDetailBV56" hidden="1">#REF!</definedName>
    <definedName name="IQRG132" hidden="1">"$G$133:$G$137"</definedName>
    <definedName name="IQRG135">"$G$136:$G$140"</definedName>
    <definedName name="IQRG136" hidden="1">"$G$137:$G$141"</definedName>
    <definedName name="IQRG144">"$G$145:$G$149"</definedName>
    <definedName name="IQRG145" hidden="1">"$G$146:$G$150"</definedName>
    <definedName name="IQRG146">"$G$147:$G$151"</definedName>
    <definedName name="IQRG147" hidden="1">"$G$148:$G$152"</definedName>
    <definedName name="IQRG156">"$G$157:$G$161"</definedName>
    <definedName name="IQRG157" hidden="1">"$G$158:$G$162"</definedName>
    <definedName name="IQRG158">"$G$159:$G$163"</definedName>
    <definedName name="IQRG159" hidden="1">"$G$160:$G$164"</definedName>
    <definedName name="IQRG160">"$G$161:$G$165"</definedName>
    <definedName name="IQRG162" hidden="1">"$G$163:$G$167"</definedName>
    <definedName name="IQRG165">"$G$166:$G$170"</definedName>
    <definedName name="IQRG166" hidden="1">"$G$167:$G$171"</definedName>
    <definedName name="IQRG168">"$G$169:$G$173"</definedName>
    <definedName name="IQRG2" hidden="1">"$G$3:$G$1268"</definedName>
    <definedName name="IQRG3" hidden="1">"$G$4:$G$180"</definedName>
    <definedName name="IQRG4" hidden="1">"$G$5:$G$181"</definedName>
    <definedName name="IQRG43" hidden="1">"$G$44:$G$47"</definedName>
    <definedName name="IQRG5">"$G$6:$G$31"</definedName>
    <definedName name="IQRG52" hidden="1">"$G$53:$G$57"</definedName>
    <definedName name="IQRG53">"$G$54:$G$58"</definedName>
    <definedName name="IQRG54" hidden="1">"$G$55:$G$59"</definedName>
    <definedName name="IQRG55">"$G$56:$G$60"</definedName>
    <definedName name="IQRG56" hidden="1">"$G$57:$G$61"</definedName>
    <definedName name="IQRG57">"$G$58:$G$62"</definedName>
    <definedName name="IQRG60" hidden="1">"$G$61:$G$65"</definedName>
    <definedName name="IQRG61">"$G$62:$G$66"</definedName>
    <definedName name="IQRG62" hidden="1">"$G$63:$G$67"</definedName>
    <definedName name="IQRG71">"$G$72:$G$77"</definedName>
    <definedName name="IQRG72" hidden="1">"$G$73:$G$77"</definedName>
    <definedName name="IQRG73">"$G$74:$G$78"</definedName>
    <definedName name="IQRG74" hidden="1">"$G$75:$G$79"</definedName>
    <definedName name="IQRG78">"$G$79:$G$83"</definedName>
    <definedName name="IQRG8" hidden="1">"$G$9:$G$34"</definedName>
    <definedName name="IQRG88">"$G$89:$G$93"</definedName>
    <definedName name="IQRG9" hidden="1">"$G$10:$G$14"</definedName>
    <definedName name="IQRG90">"$G$91:$G$95"</definedName>
    <definedName name="IQRG91" hidden="1">"$G$92:$G$96"</definedName>
    <definedName name="IQRG96">"$G$97:$G$101"</definedName>
    <definedName name="IQRGDB4" hidden="1">"$GDB$5"</definedName>
    <definedName name="IQRH10">"$I$10:$M$10"</definedName>
    <definedName name="IQRH100">"$H$101"</definedName>
    <definedName name="IQRH101">"$I$101"</definedName>
    <definedName name="IQRH102">"$I$102"</definedName>
    <definedName name="IQRH103">"$I$103"</definedName>
    <definedName name="IQRH104">"$H$105"</definedName>
    <definedName name="IQRH105">"$I$105:$J$105"</definedName>
    <definedName name="IQRH106" hidden="1">"$I$106:$K$106"</definedName>
    <definedName name="IQRH107" hidden="1">"$I$107:$M$107"</definedName>
    <definedName name="IQRH108">"$H$109"</definedName>
    <definedName name="IQRH109">"$I$109:$L$109"</definedName>
    <definedName name="IQRH11">"$I$11:$M$11"</definedName>
    <definedName name="IQRH110">"$H$111"</definedName>
    <definedName name="IQRH111">"$I$111"</definedName>
    <definedName name="IQRH112">"$I$112:$M$112"</definedName>
    <definedName name="IQRH113">"$H$114"</definedName>
    <definedName name="IQRH114">"$I$114:$L$114"</definedName>
    <definedName name="IQRH115">"$I$115"</definedName>
    <definedName name="IQRH116">"$I$116:$M$116"</definedName>
    <definedName name="IQRH117">"$I$117"</definedName>
    <definedName name="IQRH118">"$I$118:$M$118"</definedName>
    <definedName name="IQRH119">"$I$119"</definedName>
    <definedName name="IQRH12">"$I$12:$L$12"</definedName>
    <definedName name="IQRH120">"$I$120"</definedName>
    <definedName name="IQRH121">"$H$122"</definedName>
    <definedName name="IQRH122">"$I$122"</definedName>
    <definedName name="IQRH123">"$I$123"</definedName>
    <definedName name="IQRH124">"$I$124"</definedName>
    <definedName name="IQRH125">"$I$125:$M$125"</definedName>
    <definedName name="IQRH126">"$I$126:$K$126"</definedName>
    <definedName name="IQRH127">"$I$127:$M$127"</definedName>
    <definedName name="IQRH128">"$I$128:$J$128"</definedName>
    <definedName name="IQRH129">"$I$129:$M$129"</definedName>
    <definedName name="IQRH13">"$H$14"</definedName>
    <definedName name="IQRH130">"$I$130:$M$130"</definedName>
    <definedName name="IQRH131">"$I$131"</definedName>
    <definedName name="IQRH132">"$I$132"</definedName>
    <definedName name="IQRH133">"$I$133"</definedName>
    <definedName name="IQRH134">"$H$135"</definedName>
    <definedName name="IQRH135">"$I$135:$K$135"</definedName>
    <definedName name="IQRH136">"$H$137"</definedName>
    <definedName name="IQRH137">"$I$137"</definedName>
    <definedName name="IQRH138">"$I$138"</definedName>
    <definedName name="IQRH139">"$I$139"</definedName>
    <definedName name="IQRH14">"$I$14:$M$14"</definedName>
    <definedName name="IQRH140">"$H$141"</definedName>
    <definedName name="IQRH141">"$I$141"</definedName>
    <definedName name="IQRH142">"$I$142"</definedName>
    <definedName name="IQRH143">"$I$143:$J$143"</definedName>
    <definedName name="IQRH144">"$H$145"</definedName>
    <definedName name="IQRH145">"$I$145"</definedName>
    <definedName name="IQRH146" hidden="1">"$I$146"</definedName>
    <definedName name="IQRH147">"$I$147:$M$147"</definedName>
    <definedName name="IQRH148">"$H$149"</definedName>
    <definedName name="IQRH149">"$I$149:$J$149"</definedName>
    <definedName name="IQRH15" hidden="1">"$I$15:$M$15"</definedName>
    <definedName name="IQRH150">"$I$150:$L$150"</definedName>
    <definedName name="IQRH151">"$I$151:$J$151"</definedName>
    <definedName name="IQRH152">"$H$153"</definedName>
    <definedName name="IQRH153">"$I$153:$M$153"</definedName>
    <definedName name="IQRH154">"$I$154:$M$154"</definedName>
    <definedName name="IQRH155" hidden="1">"$I$155:$M$155"</definedName>
    <definedName name="IQRH156">"$H$157"</definedName>
    <definedName name="IQRH157">"$I$157"</definedName>
    <definedName name="IQRH158">"$I$158"</definedName>
    <definedName name="IQRH159" hidden="1">"$I$159:$K$159"</definedName>
    <definedName name="IQRH16">"$I$16:$J$16"</definedName>
    <definedName name="IQRH160">"$I$160"</definedName>
    <definedName name="IQRH161">"$I$161:$M$161"</definedName>
    <definedName name="IQRH162">"$H$163"</definedName>
    <definedName name="IQRH163" hidden="1">"$I$163:$M$163"</definedName>
    <definedName name="IQRH164">"$I$164:$M$164"</definedName>
    <definedName name="IQRH165">"$I$165:$M$165"</definedName>
    <definedName name="IQRH166">"$H$167"</definedName>
    <definedName name="IQRH167" hidden="1">"$I$167:$M$167"</definedName>
    <definedName name="IQRH168" hidden="1">"$I$168:$M$168"</definedName>
    <definedName name="IQRH169">"$I$169:$J$169"</definedName>
    <definedName name="IQRH17">"$I$17:$J$17"</definedName>
    <definedName name="IQRH170" hidden="1">"$I$170:$M$170"</definedName>
    <definedName name="IQRH171">"$H$172"</definedName>
    <definedName name="IQRH172" hidden="1">"$I$172"</definedName>
    <definedName name="IQRH173">"$I$173"</definedName>
    <definedName name="IQRH174">"$H$175"</definedName>
    <definedName name="IQRH175">"$I$175:$K$175"</definedName>
    <definedName name="IQRH176">"$I$176:$M$176"</definedName>
    <definedName name="IQRH177">"$I$177:$M$177"</definedName>
    <definedName name="IQRH178" hidden="1">"$I$178:$M$178"</definedName>
    <definedName name="IQRH179">"$I$179"</definedName>
    <definedName name="IQRH18">"$H$19"</definedName>
    <definedName name="IQRH180">"$I$180"</definedName>
    <definedName name="IQRH181">"$I$181:$M$181"</definedName>
    <definedName name="IQRH182">"$H$183"</definedName>
    <definedName name="IQRH183">"$I$183"</definedName>
    <definedName name="IQRH184" hidden="1">"$I$184"</definedName>
    <definedName name="IQRH185">"$H$186"</definedName>
    <definedName name="IQRH186">"$I$186"</definedName>
    <definedName name="IQRH187">"$I$187:$J$187"</definedName>
    <definedName name="IQRH188" hidden="1">"$I$188:$J$188"</definedName>
    <definedName name="IQRH189">"$I$189"</definedName>
    <definedName name="IQRH19">"$I$19:$M$19"</definedName>
    <definedName name="IQRH190">"$I$190"</definedName>
    <definedName name="IQRH191">"$I$191"</definedName>
    <definedName name="IQRH192">"$I$192"</definedName>
    <definedName name="IQRH193">"$I$193:$M$193"</definedName>
    <definedName name="IQRH194">"$I$194"</definedName>
    <definedName name="IQRH195">"$I$195:$J$195"</definedName>
    <definedName name="IQRH196">"$I$196:$M$196"</definedName>
    <definedName name="IQRH197">"$I$197"</definedName>
    <definedName name="IQRH198">"$I$198:$M$198"</definedName>
    <definedName name="IQRH199">"$H$200"</definedName>
    <definedName name="IQRH20">"$I$20:$J$20"</definedName>
    <definedName name="IQRH200">"$I$200"</definedName>
    <definedName name="IQRH201">"$I$201"</definedName>
    <definedName name="IQRH202">"$H$203"</definedName>
    <definedName name="IQRH203">"$I$203"</definedName>
    <definedName name="IQRH204">"$I$204:$J$204"</definedName>
    <definedName name="IQRH205">"$I$205:$J$205"</definedName>
    <definedName name="IQRH206">"$I$206"</definedName>
    <definedName name="IQRH207">"$I$207"</definedName>
    <definedName name="IQRH208">"$I$208"</definedName>
    <definedName name="IQRH209">"$I$209:$J$209"</definedName>
    <definedName name="IQRH21">"$I$21"</definedName>
    <definedName name="IQRH210">"$I$210"</definedName>
    <definedName name="IQRH211">"$I$211:$M$211"</definedName>
    <definedName name="IQRH212">"$I$212:$M$212"</definedName>
    <definedName name="IQRH213">"$I$213:$M$213"</definedName>
    <definedName name="IQRH214">"$I$214"</definedName>
    <definedName name="IQRH215">"$H$216"</definedName>
    <definedName name="IQRH216">"$I$216"</definedName>
    <definedName name="IQRH217">"$H$218"</definedName>
    <definedName name="IQRH218">"$I$218:$K$218"</definedName>
    <definedName name="IQRH219">"$H$220"</definedName>
    <definedName name="IQRH22">"$I$22:$J$22"</definedName>
    <definedName name="IQRH220">"$I$220:$K$220"</definedName>
    <definedName name="IQRH221">"$I$221"</definedName>
    <definedName name="IQRH222">"$I$222"</definedName>
    <definedName name="IQRH223">"$I$223:$M$223"</definedName>
    <definedName name="IQRH224">"$I$224"</definedName>
    <definedName name="IQRH225">"$I$225"</definedName>
    <definedName name="IQRH226">"$I$226"</definedName>
    <definedName name="IQRH227">"$H$228"</definedName>
    <definedName name="IQRH228">"$I$228"</definedName>
    <definedName name="IQRH229">"$H$230"</definedName>
    <definedName name="IQRH23">"$H$24"</definedName>
    <definedName name="IQRH230">"$I$230"</definedName>
    <definedName name="IQRH231">"$I$231"</definedName>
    <definedName name="IQRH232">"$I$232"</definedName>
    <definedName name="IQRH233">"$I$233:$M$233"</definedName>
    <definedName name="IQRH234">"$I$234:$K$234"</definedName>
    <definedName name="IQRH235">"$I$235"</definedName>
    <definedName name="IQRH236">"$I$236:$L$236"</definedName>
    <definedName name="IQRH237">"$I$237:$M$237"</definedName>
    <definedName name="IQRH238">"$I$238"</definedName>
    <definedName name="IQRH239">"$I$239:$L$239"</definedName>
    <definedName name="IQRH24">"$I$24"</definedName>
    <definedName name="IQRH240">"$I$240:$M$240"</definedName>
    <definedName name="IQRH241">"$I$241:$J$241"</definedName>
    <definedName name="IQRH242">"$I$242:$M$242"</definedName>
    <definedName name="IQRH243">"$I$243"</definedName>
    <definedName name="IQRH244">"$I$244:$K$244"</definedName>
    <definedName name="IQRH245">"$I$245:$L$245"</definedName>
    <definedName name="IQRH246">"$I$246:$M$246"</definedName>
    <definedName name="IQRH247">"$I$247"</definedName>
    <definedName name="IQRH248">"$H$249"</definedName>
    <definedName name="IQRH249">"$I$249"</definedName>
    <definedName name="IQRH25">"$I$25:$M$25"</definedName>
    <definedName name="IQRH250">"$I$250"</definedName>
    <definedName name="IQRH251">"$I$251:$M$251"</definedName>
    <definedName name="IQRH252">"$I$252:$J$252"</definedName>
    <definedName name="IQRH253">"$I$253:$J$253"</definedName>
    <definedName name="IQRH254">"$I$254:$M$254"</definedName>
    <definedName name="IQRH255">"$I$255:$L$255"</definedName>
    <definedName name="IQRH256">"$I$256:$K$256"</definedName>
    <definedName name="IQRH257">"$I$257:$M$257"</definedName>
    <definedName name="IQRH258">"$I$258:$J$258"</definedName>
    <definedName name="IQRH259">"$I$259"</definedName>
    <definedName name="IQRH26">"$I$26"</definedName>
    <definedName name="IQRH260">"$I$260:$M$260"</definedName>
    <definedName name="IQRH261">"$I$261"</definedName>
    <definedName name="IQRH262">"$I$262:$M$262"</definedName>
    <definedName name="IQRH263">"$I$263"</definedName>
    <definedName name="IQRH264">"$I$264"</definedName>
    <definedName name="IQRH265">"$I$265:$M$265"</definedName>
    <definedName name="IQRH266">"$I$266:$M$266"</definedName>
    <definedName name="IQRH267">"$I$267"</definedName>
    <definedName name="IQRH268">"$I$268"</definedName>
    <definedName name="IQRH269">"$I$269"</definedName>
    <definedName name="IQRH27">"$I$27:$M$27"</definedName>
    <definedName name="IQRH270">"$I$270:$J$270"</definedName>
    <definedName name="IQRH271">"$I$271:$M$271"</definedName>
    <definedName name="IQRH272">"$I$272"</definedName>
    <definedName name="IQRH273">"$I$273"</definedName>
    <definedName name="IQRH274">"$I$274"</definedName>
    <definedName name="IQRH275">"$I$275"</definedName>
    <definedName name="IQRH276">"$I$276:$M$276"</definedName>
    <definedName name="IQRH277">"$I$277:$M$277"</definedName>
    <definedName name="IQRH278">"$I$278"</definedName>
    <definedName name="IQRH279">"$I$279:$J$279"</definedName>
    <definedName name="IQRH28">"$I$28:$L$28"</definedName>
    <definedName name="IQRH280">"$H$281"</definedName>
    <definedName name="IQRH281">"$I$281"</definedName>
    <definedName name="IQRH282">"$I$282:$M$282"</definedName>
    <definedName name="IQRH283">"$I$283"</definedName>
    <definedName name="IQRH284">"$I$284"</definedName>
    <definedName name="IQRH285">"$I$285:$M$285"</definedName>
    <definedName name="IQRH286">"$H$287"</definedName>
    <definedName name="IQRH287">"$I$287"</definedName>
    <definedName name="IQRH288">"$I$288"</definedName>
    <definedName name="IQRH289">"$I$289"</definedName>
    <definedName name="IQRH29">"$H$30"</definedName>
    <definedName name="IQRH290">"$I$290"</definedName>
    <definedName name="IQRH291">"$I$291"</definedName>
    <definedName name="IQRH292">"$I$292:$K$292"</definedName>
    <definedName name="IQRH293">"$I$293:$M$293"</definedName>
    <definedName name="IQRH294">"$I$294:$M$294"</definedName>
    <definedName name="IQRH295">"$I$295:$J$295"</definedName>
    <definedName name="IQRH296">"$I$296"</definedName>
    <definedName name="IQRH297">"$I$297"</definedName>
    <definedName name="IQRH298">"$I$298:$J$298"</definedName>
    <definedName name="IQRH299">"$I$299:$M$299"</definedName>
    <definedName name="IQRH30">"$I$30:$M$30"</definedName>
    <definedName name="IQRH300">"$H$301"</definedName>
    <definedName name="IQRH301">"$I$301:$M$301"</definedName>
    <definedName name="IQRH302">"$I$302"</definedName>
    <definedName name="IQRH303">"$I$303"</definedName>
    <definedName name="IQRH304">"$I$304:$K$304"</definedName>
    <definedName name="IQRH305">"$I$305"</definedName>
    <definedName name="IQRH306">"$I$306"</definedName>
    <definedName name="IQRH307">"$I$307:$K$307"</definedName>
    <definedName name="IQRH308">"$I$308"</definedName>
    <definedName name="IQRH309">"$I$309:$K$309"</definedName>
    <definedName name="IQRH31">"$H$32"</definedName>
    <definedName name="IQRH310">"$I$310"</definedName>
    <definedName name="IQRH311">"$I$311"</definedName>
    <definedName name="IQRH312">"$I$312:$J$312"</definedName>
    <definedName name="IQRH313">"$I$313:$L$313"</definedName>
    <definedName name="IQRH314">"$I$314:$M$314"</definedName>
    <definedName name="IQRH315">"$I$315:$M$315"</definedName>
    <definedName name="IQRH316">"$I$316:$J$316"</definedName>
    <definedName name="IQRH317">"$I$317:$J$317"</definedName>
    <definedName name="IQRH318">"$I$318:$M$318"</definedName>
    <definedName name="IQRH319">"$I$319"</definedName>
    <definedName name="IQRH32">"$I$32:$M$32"</definedName>
    <definedName name="IQRH320">"$I$320:$K$320"</definedName>
    <definedName name="IQRH321">"$I$321"</definedName>
    <definedName name="IQRH322">"$H$323"</definedName>
    <definedName name="IQRH323">"$I$323"</definedName>
    <definedName name="IQRH324">"$I$324:$M$324"</definedName>
    <definedName name="IQRH325">"$I$325"</definedName>
    <definedName name="IQRH326">"$I$326:$M$326"</definedName>
    <definedName name="IQRH327">"$I$327:$K$327"</definedName>
    <definedName name="IQRH328">"$I$328:$K$328"</definedName>
    <definedName name="IQRH329">"$I$329:$J$329"</definedName>
    <definedName name="IQRH33">"$H$34"</definedName>
    <definedName name="IQRH330">"$I$330:$M$330"</definedName>
    <definedName name="IQRH331">"$I$331"</definedName>
    <definedName name="IQRH332">"$I$332:$M$332"</definedName>
    <definedName name="IQRH333">"$I$333"</definedName>
    <definedName name="IQRH334">"$I$334"</definedName>
    <definedName name="IQRH335">"$I$335:$M$335"</definedName>
    <definedName name="IQRH336">"$I$336"</definedName>
    <definedName name="IQRH337">"$I$337:$L$337"</definedName>
    <definedName name="IQRH338">"$I$338"</definedName>
    <definedName name="IQRH339">"$I$339:$L$339"</definedName>
    <definedName name="IQRH34">"$I$34"</definedName>
    <definedName name="IQRH340">"$I$340:$K$340"</definedName>
    <definedName name="IQRH341">"$I$341:$J$341"</definedName>
    <definedName name="IQRH342">"$I$342"</definedName>
    <definedName name="IQRH343">"$I$343:$J$343"</definedName>
    <definedName name="IQRH344">"$I$344:$K$344"</definedName>
    <definedName name="IQRH345">"$I$345"</definedName>
    <definedName name="IQRH346">"$I$346"</definedName>
    <definedName name="IQRH347">"$I$347:$M$347"</definedName>
    <definedName name="IQRH348">"$I$348:$J$348"</definedName>
    <definedName name="IQRH349">"$I$349:$M$349"</definedName>
    <definedName name="IQRH35">"$I$35"</definedName>
    <definedName name="IQRH350">"$I$350:$M$350"</definedName>
    <definedName name="IQRH351">"$I$351:$M$351"</definedName>
    <definedName name="IQRH352">"$I$352"</definedName>
    <definedName name="IQRH353">"$I$353:$M$353"</definedName>
    <definedName name="IQRH354">"$I$354"</definedName>
    <definedName name="IQRH355">"$I$355:$M$355"</definedName>
    <definedName name="IQRH356">"$I$356:$L$356"</definedName>
    <definedName name="IQRH357">"$I$357:$M$357"</definedName>
    <definedName name="IQRH358">"$H$359"</definedName>
    <definedName name="IQRH359">"$I$359"</definedName>
    <definedName name="IQRH36">"$I$36:$J$36"</definedName>
    <definedName name="IQRH360">"$I$360:$M$360"</definedName>
    <definedName name="IQRH361">"$I$361:$L$361"</definedName>
    <definedName name="IQRH362">"$I$362:$M$362"</definedName>
    <definedName name="IQRH363">"$I$363:$M$363"</definedName>
    <definedName name="IQRH364">"$I$364"</definedName>
    <definedName name="IQRH365">"$I$365:$M$365"</definedName>
    <definedName name="IQRH366">"$I$366:$M$366"</definedName>
    <definedName name="IQRH367">"$I$367"</definedName>
    <definedName name="IQRH368">"$H$369"</definedName>
    <definedName name="IQRH369">"$I$369:$M$369"</definedName>
    <definedName name="IQRH37">"$I$37"</definedName>
    <definedName name="IQRH370">"$I$370:$J$370"</definedName>
    <definedName name="IQRH371">"$I$371:$K$371"</definedName>
    <definedName name="IQRH372">"$I$372:$K$372"</definedName>
    <definedName name="IQRH373">"$I$373:$M$373"</definedName>
    <definedName name="IQRH374">"$I$374"</definedName>
    <definedName name="IQRH375">"$I$375:$M$375"</definedName>
    <definedName name="IQRH376">"$I$376:$M$376"</definedName>
    <definedName name="IQRH377">"$I$377"</definedName>
    <definedName name="IQRH378">"$I$378:$M$378"</definedName>
    <definedName name="IQRH379">"$I$379:$K$379"</definedName>
    <definedName name="IQRH38">"$I$38"</definedName>
    <definedName name="IQRH380">"$I$380"</definedName>
    <definedName name="IQRH381">"$I$381:$M$381"</definedName>
    <definedName name="IQRH382">"$I$382:$M$382"</definedName>
    <definedName name="IQRH383">"$I$383"</definedName>
    <definedName name="IQRH384">"$I$384:$K$384"</definedName>
    <definedName name="IQRH385">"$I$385:$J$385"</definedName>
    <definedName name="IQRH386">"$I$386"</definedName>
    <definedName name="IQRH387">"$I$387:$M$387"</definedName>
    <definedName name="IQRH388">"$I$388"</definedName>
    <definedName name="IQRH389">"$I$389:$M$389"</definedName>
    <definedName name="IQRH39">"$I$39:$M$39"</definedName>
    <definedName name="IQRH390">"$I$390:$M$390"</definedName>
    <definedName name="IQRH391">"$I$391"</definedName>
    <definedName name="IQRH392">"$I$392:$J$392"</definedName>
    <definedName name="IQRH393">"$I$393:$M$393"</definedName>
    <definedName name="IQRH394">"$I$394:$M$394"</definedName>
    <definedName name="IQRH395">"$I$395:$M$395"</definedName>
    <definedName name="IQRH396">"$I$396"</definedName>
    <definedName name="IQRH397">"$I$397"</definedName>
    <definedName name="IQRH398">"$I$398:$M$398"</definedName>
    <definedName name="IQRH399">"$I$399:$M$399"</definedName>
    <definedName name="IQRH4">"$I$4:$M$4"</definedName>
    <definedName name="IQRH40">"$I$40:$M$40"</definedName>
    <definedName name="IQRH400">"$I$400"</definedName>
    <definedName name="IQRH401">"$I$401:$M$401"</definedName>
    <definedName name="IQRH402">"$I$402:$M$402"</definedName>
    <definedName name="IQRH403">"$I$403"</definedName>
    <definedName name="IQRH404">"$I$404"</definedName>
    <definedName name="IQRH405">"$I$405:$J$405"</definedName>
    <definedName name="IQRH406">"$I$406"</definedName>
    <definedName name="IQRH407">"$I$407:$M$407"</definedName>
    <definedName name="IQRH408">"$I$408"</definedName>
    <definedName name="IQRH409">"$I$409:$M$409"</definedName>
    <definedName name="IQRH41">"$I$41:$M$41"</definedName>
    <definedName name="IQRH410">"$I$410:$M$410"</definedName>
    <definedName name="IQRH411">"$I$411:$K$411"</definedName>
    <definedName name="IQRH412">"$I$412:$M$412"</definedName>
    <definedName name="IQRH413">"$I$413:$M$413"</definedName>
    <definedName name="IQRH414">"$I$414:$M$414"</definedName>
    <definedName name="IQRH415">"$I$415:$M$415"</definedName>
    <definedName name="IQRH416">"$I$416:$M$416"</definedName>
    <definedName name="IQRH417">"$I$417:$M$417"</definedName>
    <definedName name="IQRH418">"$I$418:$M$418"</definedName>
    <definedName name="IQRH419">"$I$419:$M$419"</definedName>
    <definedName name="IQRH42">"$I$42:$M$42"</definedName>
    <definedName name="IQRH420">"$I$420:$M$420"</definedName>
    <definedName name="IQRH421">"$I$421"</definedName>
    <definedName name="IQRH422">"$I$422:$J$422"</definedName>
    <definedName name="IQRH423">"$I$423:$M$423"</definedName>
    <definedName name="IQRH424">"$I$424:$M$424"</definedName>
    <definedName name="IQRH425">"$I$425:$J$425"</definedName>
    <definedName name="IQRH426">"$I$426:$K$426"</definedName>
    <definedName name="IQRH427">"$I$427:$K$427"</definedName>
    <definedName name="IQRH428">"$I$428:$M$428"</definedName>
    <definedName name="IQRH429">"$I$429"</definedName>
    <definedName name="IQRH43">"$I$43"</definedName>
    <definedName name="IQRH430">"$I$430"</definedName>
    <definedName name="IQRH431">"$I$431"</definedName>
    <definedName name="IQRH432">"$I$432:$M$432"</definedName>
    <definedName name="IQRH433">"$I$433"</definedName>
    <definedName name="IQRH434">"$I$434:$J$434"</definedName>
    <definedName name="IQRH435">"$I$435"</definedName>
    <definedName name="IQRH436">"$I$436"</definedName>
    <definedName name="IQRH437">"$I$437:$K$437"</definedName>
    <definedName name="IQRH438">"$I$438:$M$438"</definedName>
    <definedName name="IQRH439">"$I$439:$M$439"</definedName>
    <definedName name="IQRH44">"$I$44:$K$44"</definedName>
    <definedName name="IQRH440">"$I$440:$K$440"</definedName>
    <definedName name="IQRH441">"$I$441:$M$441"</definedName>
    <definedName name="IQRH442">"$I$442:$M$442"</definedName>
    <definedName name="IQRH443">"$H$444"</definedName>
    <definedName name="IQRH444">"$I$444:$J$444"</definedName>
    <definedName name="IQRH445">"$I$445:$K$445"</definedName>
    <definedName name="IQRH446">"$I$446:$M$446"</definedName>
    <definedName name="IQRH447">"$I$447"</definedName>
    <definedName name="IQRH448">"$I$448:$M$448"</definedName>
    <definedName name="IQRH449">"$I$449:$M$449"</definedName>
    <definedName name="IQRH45">"$I$45:$K$45"</definedName>
    <definedName name="IQRH450">"$I$450"</definedName>
    <definedName name="IQRH451">"$I$451:$M$451"</definedName>
    <definedName name="IQRH452">"$I$452:$J$452"</definedName>
    <definedName name="IQRH453">"$I$453:$M$453"</definedName>
    <definedName name="IQRH454">"$I$454:$M$454"</definedName>
    <definedName name="IQRH455">"$I$455"</definedName>
    <definedName name="IQRH456">"$I$456:$M$456"</definedName>
    <definedName name="IQRH457">"$I$457:$K$457"</definedName>
    <definedName name="IQRH458">"$I$458:$L$458"</definedName>
    <definedName name="IQRH459">"$I$459:$M$459"</definedName>
    <definedName name="IQRH46">"$H$47"</definedName>
    <definedName name="IQRH460">"$I$460:$M$460"</definedName>
    <definedName name="IQRH461">"$I$461:$J$461"</definedName>
    <definedName name="IQRH462">"$I$462:$K$462"</definedName>
    <definedName name="IQRH463">"$I$463:$M$463"</definedName>
    <definedName name="IQRH464">"$I$464:$M$464"</definedName>
    <definedName name="IQRH465">"$I$465:$M$465"</definedName>
    <definedName name="IQRH466">"$I$466"</definedName>
    <definedName name="IQRH467">"$I$467:$M$467"</definedName>
    <definedName name="IQRH468">"$I$468:$M$468"</definedName>
    <definedName name="IQRH469">"$I$469"</definedName>
    <definedName name="IQRH47">"$I$47"</definedName>
    <definedName name="IQRH470">"$I$470:$M$470"</definedName>
    <definedName name="IQRH471">"$I$471:$J$471"</definedName>
    <definedName name="IQRH472">"$I$472:$K$472"</definedName>
    <definedName name="IQRH473">"$I$473"</definedName>
    <definedName name="IQRH474">"$I$474"</definedName>
    <definedName name="IQRH475">"$I$475"</definedName>
    <definedName name="IQRH476">"$I$476:$L$476"</definedName>
    <definedName name="IQRH477">"$I$477:$K$477"</definedName>
    <definedName name="IQRH478">"$I$478:$M$478"</definedName>
    <definedName name="IQRH479">"$I$479:$M$479"</definedName>
    <definedName name="IQRH48">"$I$48"</definedName>
    <definedName name="IQRH480">"$I$480:$M$480"</definedName>
    <definedName name="IQRH481">"$I$481"</definedName>
    <definedName name="IQRH482">"$I$482"</definedName>
    <definedName name="IQRH483">"$I$483:$J$483"</definedName>
    <definedName name="IQRH484">"$I$484:$M$484"</definedName>
    <definedName name="IQRH485">"$I$485"</definedName>
    <definedName name="IQRH486">"$I$486"</definedName>
    <definedName name="IQRH487">"$I$487:$M$487"</definedName>
    <definedName name="IQRH488">"$I$488:$J$488"</definedName>
    <definedName name="IQRH489">"$I$489:$M$489"</definedName>
    <definedName name="IQRH49">"$I$49:$K$49"</definedName>
    <definedName name="IQRH490">"$I$490"</definedName>
    <definedName name="IQRH491">"$I$491:$M$491"</definedName>
    <definedName name="IQRH492">"$H$493"</definedName>
    <definedName name="IQRH493">"$I$493:$M$493"</definedName>
    <definedName name="IQRH494">"$I$494:$L$494"</definedName>
    <definedName name="IQRH495">"$I$495"</definedName>
    <definedName name="IQRH496">"$H$497"</definedName>
    <definedName name="IQRH497">"$I$497"</definedName>
    <definedName name="IQRH498">"$I$498:$J$498"</definedName>
    <definedName name="IQRH499">"$I$499:$M$499"</definedName>
    <definedName name="IQRH5">"$I$5:$J$5"</definedName>
    <definedName name="IQRH50">"$I$50"</definedName>
    <definedName name="IQRH500">"$I$500"</definedName>
    <definedName name="IQRH501">"$H$502"</definedName>
    <definedName name="IQRH502">"$I$502:$M$502"</definedName>
    <definedName name="IQRH503">"$I$503"</definedName>
    <definedName name="IQRH504">"$I$504:$K$504"</definedName>
    <definedName name="IQRH505">"$I$505"</definedName>
    <definedName name="IQRH506">"$I$506"</definedName>
    <definedName name="IQRH507">"$I$507:$M$507"</definedName>
    <definedName name="IQRH508">"$I$508"</definedName>
    <definedName name="IQRH509">"$H$510"</definedName>
    <definedName name="IQRH51">"$I$51"</definedName>
    <definedName name="IQRH510">"$I$510"</definedName>
    <definedName name="IQRH511">"$I$511:$M$511"</definedName>
    <definedName name="IQRH52">"$I$52"</definedName>
    <definedName name="IQRH53">"$I$53:$J$53"</definedName>
    <definedName name="IQRH54">"$I$54:$M$54"</definedName>
    <definedName name="IQRH55">"$H$56"</definedName>
    <definedName name="IQRH56">"$I$56"</definedName>
    <definedName name="IQRH57">"$I$57"</definedName>
    <definedName name="IQRH58">"$I$58"</definedName>
    <definedName name="IQRH59">"$I$59:$M$59"</definedName>
    <definedName name="IQRH6">"$I$6:$J$6"</definedName>
    <definedName name="IQRH60">"$I$60:$K$60"</definedName>
    <definedName name="IQRH61">"$H$62"</definedName>
    <definedName name="IQRH62">"$I$62"</definedName>
    <definedName name="IQRH63">"$H$64"</definedName>
    <definedName name="IQRH64">"$I$64"</definedName>
    <definedName name="IQRH65">"$I$65:$M$65"</definedName>
    <definedName name="IQRH66">"$I$66"</definedName>
    <definedName name="IQRH67">"$I$67:$M$67"</definedName>
    <definedName name="IQRH68">"$I$68"</definedName>
    <definedName name="IQRH69">"$H$70"</definedName>
    <definedName name="IQRH7">"$I$7:$M$7"</definedName>
    <definedName name="IQRH70">"$I$70:$L$70"</definedName>
    <definedName name="IQRH71">"$H$72"</definedName>
    <definedName name="IQRH72">"$I$72:$M$72"</definedName>
    <definedName name="IQRH73">"$I$73"</definedName>
    <definedName name="IQRH74">"$H$75"</definedName>
    <definedName name="IQRH75">"$I$75:$M$75"</definedName>
    <definedName name="IQRH76">"$I$76"</definedName>
    <definedName name="IQRH77">"$I$77:$J$77"</definedName>
    <definedName name="IQRH78">"$I$78:$J$78"</definedName>
    <definedName name="IQRH79">"$I$79:$M$79"</definedName>
    <definedName name="IQRH8">"$I$8:$M$8"</definedName>
    <definedName name="IQRH80">"$H$81"</definedName>
    <definedName name="IQRH81">"$I$81"</definedName>
    <definedName name="IQRH82">"$H$83"</definedName>
    <definedName name="IQRH83">"$I$83:$M$83"</definedName>
    <definedName name="IQRH84">"$H$85"</definedName>
    <definedName name="IQRH85">"$I$85"</definedName>
    <definedName name="IQRH86">"$I$86"</definedName>
    <definedName name="IQRH87">"$I$87:$M$87"</definedName>
    <definedName name="IQRH88">"$I$88"</definedName>
    <definedName name="IQRH89">"$I$89"</definedName>
    <definedName name="IQRH9">"$I$9:$J$9"</definedName>
    <definedName name="IQRH90">"$I$90"</definedName>
    <definedName name="IQRH91">"$I$91:$M$91"</definedName>
    <definedName name="IQRH92">"$I$92:$M$92"</definedName>
    <definedName name="IQRH93">"$I$93:$J$93"</definedName>
    <definedName name="IQRH94">"$I$94:$M$94"</definedName>
    <definedName name="IQRH95">"$I$95"</definedName>
    <definedName name="IQRH96">"$I$96:$M$96"</definedName>
    <definedName name="IQRH97">"$I$97"</definedName>
    <definedName name="IQRH98">"$I$98:$M$98"</definedName>
    <definedName name="IQRH99">"$I$99:$M$99"</definedName>
    <definedName name="IQRHDB4">"$HDB$5"</definedName>
    <definedName name="IQRHistoricalSalesT2" hidden="1">#REF!</definedName>
    <definedName name="IQRHistoricalSalesU2" hidden="1">#REF!</definedName>
    <definedName name="IQRHistoricTradingMultiplesAA4" hidden="1">#REF!</definedName>
    <definedName name="IQRHistoricTradingMultiplesAB4" hidden="1">#REF!</definedName>
    <definedName name="IQRHistoricTradingMultiplesAC4" hidden="1">#REF!</definedName>
    <definedName name="IQRHistoricTradingMultiplesAE4" hidden="1">#REF!</definedName>
    <definedName name="IQRHistoricTradingMultiplesAF4" hidden="1">#REF!</definedName>
    <definedName name="IQRHistoricTradingMultiplesAG4" hidden="1">#REF!</definedName>
    <definedName name="IQRHistoricTradingMultiplesAI4" hidden="1">#REF!</definedName>
    <definedName name="IQRHistoricTradingMultiplesAJ4" hidden="1">#REF!</definedName>
    <definedName name="IQRHistoricTradingMultiplesAK4" hidden="1">#REF!</definedName>
    <definedName name="IQRHistoricTradingMultiplesAM4" hidden="1">#REF!</definedName>
    <definedName name="IQRHistoricTradingMultiplesAN4" hidden="1">#REF!</definedName>
    <definedName name="IQRHistoricTradingMultiplesAO4" hidden="1">#REF!</definedName>
    <definedName name="IQRHistoricTradingMultiplesAQ4" hidden="1">#REF!</definedName>
    <definedName name="IQRHistoricTradingMultiplesAR4" hidden="1">#REF!</definedName>
    <definedName name="IQRHistoricTradingMultiplesAS4" hidden="1">#REF!</definedName>
    <definedName name="IQRHistoricTradingMultiplesB4" hidden="1">#REF!</definedName>
    <definedName name="IQRHistoricTradingMultiplesC4" hidden="1">#REF!</definedName>
    <definedName name="IQRHistoricTradingMultiplesD4" hidden="1">#REF!</definedName>
    <definedName name="IQRHistoricTradingMultiplesE4" hidden="1">#REF!</definedName>
    <definedName name="IQRHistoricTradingMultiplesO4" hidden="1">#REF!</definedName>
    <definedName name="IQRHistoricTradingMultiplesP4" hidden="1">#REF!</definedName>
    <definedName name="IQRHistoricTradingMultiplesQ4" hidden="1">#REF!</definedName>
    <definedName name="IQRHistoricTradingMultiplesS4" hidden="1">#REF!</definedName>
    <definedName name="IQRHistoricTradingMultiplesT4" hidden="1">#REF!</definedName>
    <definedName name="IQRHistoricTradingMultiplesU4" hidden="1">#REF!</definedName>
    <definedName name="IQRHistoricTradingMultiplesW4" hidden="1">#REF!</definedName>
    <definedName name="IQRHistoricTradingMultiplesX4" hidden="1">#REF!</definedName>
    <definedName name="IQRHistoricTradingMultiplesY4" hidden="1">#REF!</definedName>
    <definedName name="IQRI20">"$I$21:$I$35"</definedName>
    <definedName name="IQRI7">"$I$8:$I$37"</definedName>
    <definedName name="IQRI71">"$I$72:$I$77"</definedName>
    <definedName name="IQRI8">"$I$9:$I$1266"</definedName>
    <definedName name="IQRIBMA2" hidden="1">#REF!</definedName>
    <definedName name="IQRIBMB2" hidden="1">#REF!</definedName>
    <definedName name="IQRIBMC2" hidden="1">#REF!</definedName>
    <definedName name="IQRIDB4">"$IDB$5"</definedName>
    <definedName name="IQRImpliedvaluationD25" hidden="1">#REF!</definedName>
    <definedName name="IQRImpliedvaluationT17" hidden="1">#REF!</definedName>
    <definedName name="IQRImpliedvaluationV17" hidden="1">#REF!</definedName>
    <definedName name="IQRINFATradingdata2A2" hidden="1">#REF!</definedName>
    <definedName name="IQRINFATradingdata2B2" hidden="1">#REF!</definedName>
    <definedName name="IQRINFATradingdata2C2" hidden="1">#REF!</definedName>
    <definedName name="IQRINFATradingdataA2" hidden="1">#REF!</definedName>
    <definedName name="IQRINFATradingdataB2" hidden="1">#REF!</definedName>
    <definedName name="IQRINFATradingdataC2" hidden="1">#REF!</definedName>
    <definedName name="IQRJ1604">"$J$1605:$J$2209"</definedName>
    <definedName name="IQRJ29">"$J$30:$J$58"</definedName>
    <definedName name="IQRJ31">"$J$32"</definedName>
    <definedName name="IQRJ32">"$J$33:$J$123"</definedName>
    <definedName name="IQRJ42">"$J$43:$J$47"</definedName>
    <definedName name="IQRJ6">"$J$7:$J$2198"</definedName>
    <definedName name="IQRJ7">"$J$8:$J$294"</definedName>
    <definedName name="IQRJ71">"$J$72:$J$77"</definedName>
    <definedName name="IQRJDB4">"$JDB$5"</definedName>
    <definedName name="IQRK13">"$K$14"</definedName>
    <definedName name="IQRK1604">"$K$1605:$K$2209"</definedName>
    <definedName name="IQRK224">"$K$225:$K$234"</definedName>
    <definedName name="IQRK3">"$K$4:$K$180"</definedName>
    <definedName name="IQRK30">"$K$31:$K$65"</definedName>
    <definedName name="IQRK42">"$K$43:$K$47"</definedName>
    <definedName name="IQRK6">"$K$7:$K$158"</definedName>
    <definedName name="IQRK7">"$K$8:$K$25"</definedName>
    <definedName name="IQRK71">"$K$72:$K$77"</definedName>
    <definedName name="IQRKDB4">"$KDB$5"</definedName>
    <definedName name="IQRL13">"$L$14"</definedName>
    <definedName name="IQRL224">"$L$225:$L$234"</definedName>
    <definedName name="IQRL29">"$L$30:$L$196"</definedName>
    <definedName name="IQRL3">"$L$4:$L$180"</definedName>
    <definedName name="IQRL31">"$L$32"</definedName>
    <definedName name="IQRL32">"$L$33:$L$123"</definedName>
    <definedName name="IQRL36">"$L$37:$L$40"</definedName>
    <definedName name="IQRL42">"$L$43:$L$47"</definedName>
    <definedName name="IQRL71">"$L$72:$L$77"</definedName>
    <definedName name="IQRLDB4">"$LDB$5"</definedName>
    <definedName name="IQRLOGMTradingdataA2" hidden="1">#REF!</definedName>
    <definedName name="IQRLOGMTradingdataB2" hidden="1">#REF!</definedName>
    <definedName name="IQRLOGMTradingdataC2" hidden="1">#REF!</definedName>
    <definedName name="IQRM13">"$M$14"</definedName>
    <definedName name="IQRM3">"$M$4:$M$180"</definedName>
    <definedName name="IQRM42">"$M$43:$M$47"</definedName>
    <definedName name="IQRM7">"$M$8:$M$25"</definedName>
    <definedName name="IQRM71">"$M$72:$M$77"</definedName>
    <definedName name="IQRMarketData2F22" hidden="1">#REF!</definedName>
    <definedName name="IQRMarketData2G22" hidden="1">#REF!</definedName>
    <definedName name="IQRMarketDataE23" hidden="1">#REF!</definedName>
    <definedName name="IQRMarketDataF20" hidden="1">#REF!</definedName>
    <definedName name="IQRMarketDataF21" hidden="1">#REF!</definedName>
    <definedName name="IQRMarketDataF22" hidden="1">#REF!</definedName>
    <definedName name="IQRMarketDataF23" hidden="1">#REF!</definedName>
    <definedName name="IQRMarketDataF24" hidden="1">#REF!</definedName>
    <definedName name="IQRMarketDataF26" hidden="1">#REF!</definedName>
    <definedName name="IQRMarketDataF27" hidden="1">#REF!</definedName>
    <definedName name="IQRMarketDataF28" hidden="1">#REF!</definedName>
    <definedName name="IQRMarketDataF30" hidden="1">#REF!</definedName>
    <definedName name="IQRMarketDataF32" hidden="1">#REF!</definedName>
    <definedName name="IQRMarketDataF34" hidden="1">#REF!</definedName>
    <definedName name="IQRMarketDataF36" hidden="1">#REF!</definedName>
    <definedName name="IQRMarketDataF38" hidden="1">#REF!</definedName>
    <definedName name="IQRMarketDataF40" hidden="1">#REF!</definedName>
    <definedName name="IQRMarketDataF42" hidden="1">#REF!</definedName>
    <definedName name="IQRMarketDataF44" hidden="1">#REF!</definedName>
    <definedName name="IQRMarketDataF45" hidden="1">#REF!</definedName>
    <definedName name="IQRMarketDataG20" hidden="1">#REF!</definedName>
    <definedName name="IQRMarketDataG21" hidden="1">#REF!</definedName>
    <definedName name="IQRMarketDataG22" hidden="1">#REF!</definedName>
    <definedName name="IQRMarketDataG23" hidden="1">#REF!</definedName>
    <definedName name="IQRMarketDataG24" hidden="1">#REF!</definedName>
    <definedName name="IQRMarketDataG26" hidden="1">#REF!</definedName>
    <definedName name="IQRMarketDataG27" hidden="1">#REF!</definedName>
    <definedName name="IQRMarketDataG28" hidden="1">#REF!</definedName>
    <definedName name="IQRMarketDataG30" hidden="1">#REF!</definedName>
    <definedName name="IQRMarketDataG32" hidden="1">#REF!</definedName>
    <definedName name="IQRMarketDataG34" hidden="1">#REF!</definedName>
    <definedName name="IQRMarketDataG36" hidden="1">#REF!</definedName>
    <definedName name="IQRMarketDataG38" hidden="1">#REF!</definedName>
    <definedName name="IQRMarketDataG40" hidden="1">#REF!</definedName>
    <definedName name="IQRMarketDataG42" hidden="1">#REF!</definedName>
    <definedName name="IQRMarketDataG44" hidden="1">#REF!</definedName>
    <definedName name="IQRMarketDataG45" hidden="1">#REF!</definedName>
    <definedName name="IQRMarketDataH23" hidden="1">#REF!</definedName>
    <definedName name="IQRMDB4">"$MDB$5"</definedName>
    <definedName name="IQRMgmtBoardB20" hidden="1">#REF!</definedName>
    <definedName name="IQRMgmtBoardB6" hidden="1">#REF!</definedName>
    <definedName name="IQRMgmtBoardC20" hidden="1">#REF!</definedName>
    <definedName name="IQRMgmtBoardD6" hidden="1">#REF!</definedName>
    <definedName name="IQRMgmtBoardF6" hidden="1">#REF!</definedName>
    <definedName name="IQRMultChartB31" hidden="1">#REF!</definedName>
    <definedName name="IQRMultChartB32" hidden="1">#REF!</definedName>
    <definedName name="IQRMultChartB35" hidden="1">#REF!</definedName>
    <definedName name="IQRN100">"$N$101"</definedName>
    <definedName name="IQRN101">"$O$101"</definedName>
    <definedName name="IQRN102">"$O$102"</definedName>
    <definedName name="IQRN103">"$O$103"</definedName>
    <definedName name="IQRN104">"$N$105"</definedName>
    <definedName name="IQRN105">"$O$105:$P$105"</definedName>
    <definedName name="IQRN106">"$O$106:$Q$106"</definedName>
    <definedName name="IQRN107">"$O$107:$S$107"</definedName>
    <definedName name="IQRN108">"$N$109"</definedName>
    <definedName name="IQRN109">"$O$109:$R$109"</definedName>
    <definedName name="IQRN11">"$N$12:$N$15"</definedName>
    <definedName name="IQRN110">"$N$111"</definedName>
    <definedName name="IQRN111">"$O$111"</definedName>
    <definedName name="IQRN112">"$O$112:$S$112"</definedName>
    <definedName name="IQRN113">"$N$114"</definedName>
    <definedName name="IQRN114">"$O$114:$R$114"</definedName>
    <definedName name="IQRN115">"$O$115"</definedName>
    <definedName name="IQRN116">"$O$116"</definedName>
    <definedName name="IQRN117">"$O$117"</definedName>
    <definedName name="IQRN118">"$O$118:$S$118"</definedName>
    <definedName name="IQRN119">"$O$119"</definedName>
    <definedName name="IQRN12">"$O$12:$R$12"</definedName>
    <definedName name="IQRN120">"$O$120"</definedName>
    <definedName name="IQRN121">"$N$122"</definedName>
    <definedName name="IQRN122">"$O$122"</definedName>
    <definedName name="IQRN123">"$O$123"</definedName>
    <definedName name="IQRN124">"$O$124"</definedName>
    <definedName name="IQRN125">"$O$125:$S$125"</definedName>
    <definedName name="IQRN126">"$O$126:$Q$126"</definedName>
    <definedName name="IQRN127">"$O$127:$S$127"</definedName>
    <definedName name="IQRN128">"$O$128:$P$128"</definedName>
    <definedName name="IQRN129">"$O$129:$S$129"</definedName>
    <definedName name="IQRN13">"$N$14"</definedName>
    <definedName name="IQRN130">"$O$130:$S$130"</definedName>
    <definedName name="IQRN131">"$O$131"</definedName>
    <definedName name="IQRN132">"$O$132"</definedName>
    <definedName name="IQRN133">"$O$133"</definedName>
    <definedName name="IQRN134">"$N$135"</definedName>
    <definedName name="IQRN135">"$O$135:$Q$135"</definedName>
    <definedName name="IQRN136">"$N$137"</definedName>
    <definedName name="IQRN137">"$O$137"</definedName>
    <definedName name="IQRN138">"$O$138"</definedName>
    <definedName name="IQRN139">"$O$139"</definedName>
    <definedName name="IQRN14">"$O$14:$S$14"</definedName>
    <definedName name="IQRN140">"$N$141"</definedName>
    <definedName name="IQRN141">"$O$141"</definedName>
    <definedName name="IQRN142">"$O$142"</definedName>
    <definedName name="IQRN143">"$O$143:$P$143"</definedName>
    <definedName name="IQRN144">"$N$145"</definedName>
    <definedName name="IQRN145">"$O$145"</definedName>
    <definedName name="IQRN146">"$O$146"</definedName>
    <definedName name="IQRN147">"$O$147:$S$147"</definedName>
    <definedName name="IQRN148">"$N$149"</definedName>
    <definedName name="IQRN149">"$O$149:$P$149"</definedName>
    <definedName name="IQRN15">"$O$15:$S$15"</definedName>
    <definedName name="IQRN150">"$O$150:$R$150"</definedName>
    <definedName name="IQRN151">"$O$151:$P$151"</definedName>
    <definedName name="IQRN152">"$N$153"</definedName>
    <definedName name="IQRN153">"$O$153:$S$153"</definedName>
    <definedName name="IQRN154">"$O$154:$S$154"</definedName>
    <definedName name="IQRN155">"$O$155:$S$155"</definedName>
    <definedName name="IQRN156">"$N$157"</definedName>
    <definedName name="IQRN157">"$O$157"</definedName>
    <definedName name="IQRN158">"$O$158:$Q$158"</definedName>
    <definedName name="IQRN159">"$O$159:$Q$159"</definedName>
    <definedName name="IQRN16">"$O$16:$P$16"</definedName>
    <definedName name="IQRN160">"$O$160"</definedName>
    <definedName name="IQRN161">"$O$161:$S$161"</definedName>
    <definedName name="IQRN162">"$N$163"</definedName>
    <definedName name="IQRN163">"$O$163:$S$163"</definedName>
    <definedName name="IQRN164">"$O$164:$S$164"</definedName>
    <definedName name="IQRN165">"$O$165:$S$165"</definedName>
    <definedName name="IQRN166">"$N$167"</definedName>
    <definedName name="IQRN167">"$O$167:$S$167"</definedName>
    <definedName name="IQRN168">"$O$168:$S$168"</definedName>
    <definedName name="IQRN169">"$O$169:$P$169"</definedName>
    <definedName name="IQRN17">"$O$17:$P$17"</definedName>
    <definedName name="IQRN170">"$O$170:$S$170"</definedName>
    <definedName name="IQRN171">"$N$172"</definedName>
    <definedName name="IQRN172">"$O$172"</definedName>
    <definedName name="IQRN173">"$O$173"</definedName>
    <definedName name="IQRN174">"$N$175"</definedName>
    <definedName name="IQRN175">"$O$175:$Q$175"</definedName>
    <definedName name="IQRN176">"$O$176:$S$176"</definedName>
    <definedName name="IQRN177">"$O$177:$S$177"</definedName>
    <definedName name="IQRN178">"$O$178:$S$178"</definedName>
    <definedName name="IQRN179">"$O$179"</definedName>
    <definedName name="IQRN18">"$N$19"</definedName>
    <definedName name="IQRN180">"$O$180"</definedName>
    <definedName name="IQRN181">"$O$181:$S$181"</definedName>
    <definedName name="IQRN182">"$N$183"</definedName>
    <definedName name="IQRN183">"$O$183"</definedName>
    <definedName name="IQRN184">"$O$184"</definedName>
    <definedName name="IQRN185">"$N$186"</definedName>
    <definedName name="IQRN186">"$O$186"</definedName>
    <definedName name="IQRN187">"$O$187:$P$187"</definedName>
    <definedName name="IQRN188">"$O$188:$P$188"</definedName>
    <definedName name="IQRN189">"$O$189"</definedName>
    <definedName name="IQRN19">"$O$19:$S$19"</definedName>
    <definedName name="IQRN190">"$O$190"</definedName>
    <definedName name="IQRN191">"$O$191"</definedName>
    <definedName name="IQRN192">"$O$192"</definedName>
    <definedName name="IQRN193">"$O$193:$S$193"</definedName>
    <definedName name="IQRN194">"$O$194"</definedName>
    <definedName name="IQRN195">"$O$195:$P$195"</definedName>
    <definedName name="IQRN196">"$O$196:$S$196"</definedName>
    <definedName name="IQRN197">"$O$197"</definedName>
    <definedName name="IQRN198">"$O$198:$S$198"</definedName>
    <definedName name="IQRN199">"$N$200"</definedName>
    <definedName name="IQRN20">"$O$20:$P$20"</definedName>
    <definedName name="IQRN200">"$O$200"</definedName>
    <definedName name="IQRN201">"$O$201"</definedName>
    <definedName name="IQRN202">"$N$203"</definedName>
    <definedName name="IQRN203">"$O$203"</definedName>
    <definedName name="IQRN204">"$O$204"</definedName>
    <definedName name="IQRN205">"$O$205:$P$205"</definedName>
    <definedName name="IQRN206">"$O$206"</definedName>
    <definedName name="IQRN207">"$O$207"</definedName>
    <definedName name="IQRN208">"$O$208"</definedName>
    <definedName name="IQRN209">"$O$209:$P$209"</definedName>
    <definedName name="IQRN21">"$O$21"</definedName>
    <definedName name="IQRN210">"$O$210"</definedName>
    <definedName name="IQRN211">"$O$211:$S$211"</definedName>
    <definedName name="IQRN212">"$O$212:$S$212"</definedName>
    <definedName name="IQRN213">"$O$213:$S$213"</definedName>
    <definedName name="IQRN214">"$O$214"</definedName>
    <definedName name="IQRN215">"$N$216"</definedName>
    <definedName name="IQRN216">"$O$216"</definedName>
    <definedName name="IQRN217">"$N$218"</definedName>
    <definedName name="IQRN218">"$O$218:$Q$218"</definedName>
    <definedName name="IQRN219">"$N$220"</definedName>
    <definedName name="IQRN22">"$O$22:$P$22"</definedName>
    <definedName name="IQRN220">"$O$220:$Q$220"</definedName>
    <definedName name="IQRN221">"$O$221"</definedName>
    <definedName name="IQRN222">"$O$222"</definedName>
    <definedName name="IQRN223">"$O$223:$S$223"</definedName>
    <definedName name="IQRN224">"$O$224"</definedName>
    <definedName name="IQRN225">"$O$225"</definedName>
    <definedName name="IQRN226">"$O$226"</definedName>
    <definedName name="IQRN227">"$N$228"</definedName>
    <definedName name="IQRN228">"$O$228"</definedName>
    <definedName name="IQRN229">"$N$230"</definedName>
    <definedName name="IQRN23">"$N$24"</definedName>
    <definedName name="IQRN230">"$O$230"</definedName>
    <definedName name="IQRN231">"$O$231"</definedName>
    <definedName name="IQRN232">"$O$232"</definedName>
    <definedName name="IQRN233">"$O$233:$S$233"</definedName>
    <definedName name="IQRN234">"$O$234:$Q$234"</definedName>
    <definedName name="IQRN235">"$O$235"</definedName>
    <definedName name="IQRN236">"$O$236:$R$236"</definedName>
    <definedName name="IQRN237">"$O$237:$S$237"</definedName>
    <definedName name="IQRN238">"$O$238"</definedName>
    <definedName name="IQRN239">"$O$239:$R$239"</definedName>
    <definedName name="IQRN24">"$O$24"</definedName>
    <definedName name="IQRN240">"$O$240:$S$240"</definedName>
    <definedName name="IQRN241">"$O$241:$P$241"</definedName>
    <definedName name="IQRN242">"$O$242:$S$242"</definedName>
    <definedName name="IQRN243">"$O$243"</definedName>
    <definedName name="IQRN244">"$O$244:$Q$244"</definedName>
    <definedName name="IQRN245">"$O$245:$R$245"</definedName>
    <definedName name="IQRN246">"$O$246:$S$246"</definedName>
    <definedName name="IQRN247">"$O$247"</definedName>
    <definedName name="IQRN248">"$N$249"</definedName>
    <definedName name="IQRN249">"$O$249"</definedName>
    <definedName name="IQRN25">"$O$25:$S$25"</definedName>
    <definedName name="IQRN250">"$O$250"</definedName>
    <definedName name="IQRN251">"$O$251:$S$251"</definedName>
    <definedName name="IQRN252">"$O$252:$P$252"</definedName>
    <definedName name="IQRN253">"$O$253:$P$253"</definedName>
    <definedName name="IQRN254">"$O$254:$S$254"</definedName>
    <definedName name="IQRN255">"$O$255:$R$255"</definedName>
    <definedName name="IQRN256">"$O$256:$Q$256"</definedName>
    <definedName name="IQRN257">"$O$257:$S$257"</definedName>
    <definedName name="IQRN258">"$O$258:$P$258"</definedName>
    <definedName name="IQRN259">"$O$259"</definedName>
    <definedName name="IQRN26">"$O$26"</definedName>
    <definedName name="IQRN260">"$O$260:$S$260"</definedName>
    <definedName name="IQRN261">"$O$261"</definedName>
    <definedName name="IQRN262">"$O$262:$S$262"</definedName>
    <definedName name="IQRN263">"$O$263"</definedName>
    <definedName name="IQRN264">"$O$264"</definedName>
    <definedName name="IQRN265">"$O$265:$S$265"</definedName>
    <definedName name="IQRN266">"$O$266:$S$266"</definedName>
    <definedName name="IQRN267">"$O$267"</definedName>
    <definedName name="IQRN268">"$O$268"</definedName>
    <definedName name="IQRN269">"$O$269"</definedName>
    <definedName name="IQRN27">"$O$27:$S$27"</definedName>
    <definedName name="IQRN270">"$O$270:$P$270"</definedName>
    <definedName name="IQRN271">"$O$271:$S$271"</definedName>
    <definedName name="IQRN272">"$O$272"</definedName>
    <definedName name="IQRN273">"$O$273"</definedName>
    <definedName name="IQRN274">"$O$274"</definedName>
    <definedName name="IQRN275">"$O$275"</definedName>
    <definedName name="IQRN276">"$O$276:$S$276"</definedName>
    <definedName name="IQRN277">"$O$277:$S$277"</definedName>
    <definedName name="IQRN278">"$O$278"</definedName>
    <definedName name="IQRN279">"$O$279:$P$279"</definedName>
    <definedName name="IQRN28">"$O$28:$R$28"</definedName>
    <definedName name="IQRN280">"$N$281"</definedName>
    <definedName name="IQRN281">"$O$281"</definedName>
    <definedName name="IQRN282">"$O$282:$S$282"</definedName>
    <definedName name="IQRN283">"$O$283"</definedName>
    <definedName name="IQRN284">"$O$284"</definedName>
    <definedName name="IQRN285">"$O$285:$S$285"</definedName>
    <definedName name="IQRN286">"$N$287"</definedName>
    <definedName name="IQRN287">"$O$287"</definedName>
    <definedName name="IQRN288">"$O$288"</definedName>
    <definedName name="IQRN289">"$O$289"</definedName>
    <definedName name="IQRN29">"$N$30"</definedName>
    <definedName name="IQRN290">"$O$290"</definedName>
    <definedName name="IQRN291">"$O$291"</definedName>
    <definedName name="IQRN292">"$O$292:$Q$292"</definedName>
    <definedName name="IQRN293">"$O$293:$S$293"</definedName>
    <definedName name="IQRN294">"$O$294:$S$294"</definedName>
    <definedName name="IQRN295">"$O$295:$P$295"</definedName>
    <definedName name="IQRN296">"$O$296"</definedName>
    <definedName name="IQRN297">"$O$297"</definedName>
    <definedName name="IQRN298">"$O$298:$P$298"</definedName>
    <definedName name="IQRN299">"$O$299:$S$299"</definedName>
    <definedName name="IQRN3">"$N$4:$N$180"</definedName>
    <definedName name="IQRN30">"$O$30:$S$30"</definedName>
    <definedName name="IQRN300">"$N$301"</definedName>
    <definedName name="IQRN301">"$O$301:$S$301"</definedName>
    <definedName name="IQRN302">"$O$302"</definedName>
    <definedName name="IQRN303">"$O$303"</definedName>
    <definedName name="IQRN304">"$O$304:$Q$304"</definedName>
    <definedName name="IQRN305">"$O$305"</definedName>
    <definedName name="IQRN306">"$O$306"</definedName>
    <definedName name="IQRN307">"$O$307:$Q$307"</definedName>
    <definedName name="IQRN308">"$O$308"</definedName>
    <definedName name="IQRN309">"$O$309:$Q$309"</definedName>
    <definedName name="IQRN31">"$N$32"</definedName>
    <definedName name="IQRN310">"$O$310"</definedName>
    <definedName name="IQRN311">"$O$311"</definedName>
    <definedName name="IQRN312">"$O$312:$P$312"</definedName>
    <definedName name="IQRN313">"$O$313:$R$313"</definedName>
    <definedName name="IQRN314">"$O$314:$S$314"</definedName>
    <definedName name="IQRN315">"$O$315:$S$315"</definedName>
    <definedName name="IQRN316">"$O$316:$P$316"</definedName>
    <definedName name="IQRN317">"$O$317:$P$317"</definedName>
    <definedName name="IQRN318">"$O$318:$S$318"</definedName>
    <definedName name="IQRN319">"$O$319"</definedName>
    <definedName name="IQRN32">"$O$32:$S$32"</definedName>
    <definedName name="IQRN320">"$O$320:$Q$320"</definedName>
    <definedName name="IQRN321">"$O$321"</definedName>
    <definedName name="IQRN322">"$N$323"</definedName>
    <definedName name="IQRN323">"$O$323"</definedName>
    <definedName name="IQRN324">"$O$324:$S$324"</definedName>
    <definedName name="IQRN325">"$O$325"</definedName>
    <definedName name="IQRN326">"$O$326:$S$326"</definedName>
    <definedName name="IQRN327">"$O$327:$Q$327"</definedName>
    <definedName name="IQRN328">"$O$328:$Q$328"</definedName>
    <definedName name="IQRN329">"$O$329:$P$329"</definedName>
    <definedName name="IQRN33">"$N$34"</definedName>
    <definedName name="IQRN330">"$O$330:$S$330"</definedName>
    <definedName name="IQRN331">"$O$331"</definedName>
    <definedName name="IQRN332">"$O$332:$S$332"</definedName>
    <definedName name="IQRN333">"$O$333"</definedName>
    <definedName name="IQRN334">"$O$334"</definedName>
    <definedName name="IQRN335">"$O$335:$S$335"</definedName>
    <definedName name="IQRN336">"$O$336"</definedName>
    <definedName name="IQRN337">"$O$337:$R$337"</definedName>
    <definedName name="IQRN338">"$O$338"</definedName>
    <definedName name="IQRN339">"$O$339:$R$339"</definedName>
    <definedName name="IQRN34">"$O$34"</definedName>
    <definedName name="IQRN340">"$O$340:$Q$340"</definedName>
    <definedName name="IQRN341">"$O$341:$P$341"</definedName>
    <definedName name="IQRN342">"$O$342"</definedName>
    <definedName name="IQRN343">"$O$343:$P$343"</definedName>
    <definedName name="IQRN344">"$O$344:$Q$344"</definedName>
    <definedName name="IQRN345">"$O$345"</definedName>
    <definedName name="IQRN346">"$O$346"</definedName>
    <definedName name="IQRN347">"$O$347:$S$347"</definedName>
    <definedName name="IQRN348">"$O$348:$P$348"</definedName>
    <definedName name="IQRN349">"$O$349:$S$349"</definedName>
    <definedName name="IQRN35">"$O$35"</definedName>
    <definedName name="IQRN350">"$O$350:$S$350"</definedName>
    <definedName name="IQRN351">"$O$351:$S$351"</definedName>
    <definedName name="IQRN352">"$O$352"</definedName>
    <definedName name="IQRN353">"$O$353:$S$353"</definedName>
    <definedName name="IQRN354">"$O$354"</definedName>
    <definedName name="IQRN355">"$O$355:$S$355"</definedName>
    <definedName name="IQRN356">"$O$356:$R$356"</definedName>
    <definedName name="IQRN357">"$O$357:$S$357"</definedName>
    <definedName name="IQRN358">"$N$359"</definedName>
    <definedName name="IQRN359">"$O$359"</definedName>
    <definedName name="IQRN36">"$O$36:$P$36"</definedName>
    <definedName name="IQRN360">"$O$360:$S$360"</definedName>
    <definedName name="IQRN361">"$O$361:$R$361"</definedName>
    <definedName name="IQRN362">"$O$362:$S$362"</definedName>
    <definedName name="IQRN363">"$O$363:$S$363"</definedName>
    <definedName name="IQRN364">"$O$364"</definedName>
    <definedName name="IQRN365">"$O$365:$S$365"</definedName>
    <definedName name="IQRN366">"$O$366:$S$366"</definedName>
    <definedName name="IQRN367">"$O$367"</definedName>
    <definedName name="IQRN368">"$N$369"</definedName>
    <definedName name="IQRN369">"$O$369:$S$369"</definedName>
    <definedName name="IQRN37">"$O$37"</definedName>
    <definedName name="IQRN370">"$O$370:$P$370"</definedName>
    <definedName name="IQRN371">"$O$371:$Q$371"</definedName>
    <definedName name="IQRN372">"$O$372:$Q$372"</definedName>
    <definedName name="IQRN373">"$O$373:$S$373"</definedName>
    <definedName name="IQRN374">"$O$374"</definedName>
    <definedName name="IQRN375">"$O$375:$S$375"</definedName>
    <definedName name="IQRN376">"$O$376:$S$376"</definedName>
    <definedName name="IQRN377">"$O$377"</definedName>
    <definedName name="IQRN378">"$O$378:$S$378"</definedName>
    <definedName name="IQRN379">"$O$379:$Q$379"</definedName>
    <definedName name="IQRN38">"$O$38"</definedName>
    <definedName name="IQRN380">"$O$380"</definedName>
    <definedName name="IQRN381">"$O$381:$S$381"</definedName>
    <definedName name="IQRN382">"$O$382:$S$382"</definedName>
    <definedName name="IQRN383">"$O$383"</definedName>
    <definedName name="IQRN384">"$O$384:$Q$384"</definedName>
    <definedName name="IQRN385">"$O$385:$P$385"</definedName>
    <definedName name="IQRN386">"$O$386"</definedName>
    <definedName name="IQRN387">"$O$387:$S$387"</definedName>
    <definedName name="IQRN388">"$O$388"</definedName>
    <definedName name="IQRN389">"$O$389:$S$389"</definedName>
    <definedName name="IQRN39">"$O$39:$S$39"</definedName>
    <definedName name="IQRN390">"$O$390:$S$390"</definedName>
    <definedName name="IQRN391">"$O$391"</definedName>
    <definedName name="IQRN392">"$O$392:$P$392"</definedName>
    <definedName name="IQRN393">"$O$393:$S$393"</definedName>
    <definedName name="IQRN394">"$O$394:$S$394"</definedName>
    <definedName name="IQRN395">"$O$395:$S$395"</definedName>
    <definedName name="IQRN396">"$O$396"</definedName>
    <definedName name="IQRN397">"$O$397"</definedName>
    <definedName name="IQRN398">"$O$398:$S$398"</definedName>
    <definedName name="IQRN399">"$O$399:$S$399"</definedName>
    <definedName name="IQRN40">"$O$40:$S$40"</definedName>
    <definedName name="IQRN400">"$O$400"</definedName>
    <definedName name="IQRN401">"$O$401:$S$401"</definedName>
    <definedName name="IQRN402">"$O$402:$S$402"</definedName>
    <definedName name="IQRN403">"$O$403"</definedName>
    <definedName name="IQRN404">"$O$404"</definedName>
    <definedName name="IQRN405">"$O$405:$P$405"</definedName>
    <definedName name="IQRN406">"$O$406"</definedName>
    <definedName name="IQRN407">"$O$407:$S$407"</definedName>
    <definedName name="IQRN408">"$O$408"</definedName>
    <definedName name="IQRN409">"$O$409:$S$409"</definedName>
    <definedName name="IQRN41">"$O$41:$S$41"</definedName>
    <definedName name="IQRN410">"$O$410:$S$410"</definedName>
    <definedName name="IQRN411">"$O$411:$Q$411"</definedName>
    <definedName name="IQRN412">"$O$412:$S$412"</definedName>
    <definedName name="IQRN413">"$O$413:$S$413"</definedName>
    <definedName name="IQRN414">"$O$414:$S$414"</definedName>
    <definedName name="IQRN415">"$O$415:$S$415"</definedName>
    <definedName name="IQRN416">"$O$416:$S$416"</definedName>
    <definedName name="IQRN417">"$O$417:$S$417"</definedName>
    <definedName name="IQRN418">"$O$418:$S$418"</definedName>
    <definedName name="IQRN419">"$O$419:$S$419"</definedName>
    <definedName name="IQRN42">"$O$42:$S$42"</definedName>
    <definedName name="IQRN420">"$O$420:$S$420"</definedName>
    <definedName name="IQRN421">"$O$421"</definedName>
    <definedName name="IQRN422">"$O$422:$P$422"</definedName>
    <definedName name="IQRN423">"$O$423:$S$423"</definedName>
    <definedName name="IQRN424">"$O$424:$S$424"</definedName>
    <definedName name="IQRN425">"$O$425:$P$425"</definedName>
    <definedName name="IQRN426">"$O$426:$Q$426"</definedName>
    <definedName name="IQRN427">"$O$427:$Q$427"</definedName>
    <definedName name="IQRN428">"$O$428:$S$428"</definedName>
    <definedName name="IQRN429">"$O$429"</definedName>
    <definedName name="IQRN43">"$O$43"</definedName>
    <definedName name="IQRN430">"$O$430"</definedName>
    <definedName name="IQRN431">"$O$431"</definedName>
    <definedName name="IQRN432">"$O$432:$S$432"</definedName>
    <definedName name="IQRN433">"$O$433"</definedName>
    <definedName name="IQRN434">"$O$434:$P$434"</definedName>
    <definedName name="IQRN435">"$O$435"</definedName>
    <definedName name="IQRN436">"$O$436"</definedName>
    <definedName name="IQRN437">"$O$437:$Q$437"</definedName>
    <definedName name="IQRN438">"$O$438:$S$438"</definedName>
    <definedName name="IQRN439">"$O$439:$S$439"</definedName>
    <definedName name="IQRN44">"$O$44:$Q$44"</definedName>
    <definedName name="IQRN440">"$O$440:$Q$440"</definedName>
    <definedName name="IQRN441">"$O$441:$S$441"</definedName>
    <definedName name="IQRN442">"$O$442:$S$442"</definedName>
    <definedName name="IQRN443">"$N$444"</definedName>
    <definedName name="IQRN444">"$O$444:$P$444"</definedName>
    <definedName name="IQRN445">"$O$445:$Q$445"</definedName>
    <definedName name="IQRN446">"$O$446:$S$446"</definedName>
    <definedName name="IQRN447">"$O$447"</definedName>
    <definedName name="IQRN448">"$O$448:$S$448"</definedName>
    <definedName name="IQRN449">"$O$449:$S$449"</definedName>
    <definedName name="IQRN45">"$O$45:$Q$45"</definedName>
    <definedName name="IQRN450">"$O$450"</definedName>
    <definedName name="IQRN451">"$O$451:$S$451"</definedName>
    <definedName name="IQRN452">"$O$452:$P$452"</definedName>
    <definedName name="IQRN453">"$O$453:$S$453"</definedName>
    <definedName name="IQRN454">"$O$454:$S$454"</definedName>
    <definedName name="IQRN455">"$O$455"</definedName>
    <definedName name="IQRN456">"$O$456:$S$456"</definedName>
    <definedName name="IQRN457">"$O$457:$Q$457"</definedName>
    <definedName name="IQRN458">"$O$458:$R$458"</definedName>
    <definedName name="IQRN459">"$O$459:$S$459"</definedName>
    <definedName name="IQRN46">"$N$47"</definedName>
    <definedName name="IQRN460">"$O$460:$S$460"</definedName>
    <definedName name="IQRN461">"$O$461:$P$461"</definedName>
    <definedName name="IQRN462">"$O$462:$Q$462"</definedName>
    <definedName name="IQRN463">"$O$463:$S$463"</definedName>
    <definedName name="IQRN464">"$O$464:$S$464"</definedName>
    <definedName name="IQRN465">"$O$465:$S$465"</definedName>
    <definedName name="IQRN466">"$O$466"</definedName>
    <definedName name="IQRN467">"$O$467:$S$467"</definedName>
    <definedName name="IQRN468">"$O$468:$S$468"</definedName>
    <definedName name="IQRN469">"$O$469"</definedName>
    <definedName name="IQRN47">"$O$47"</definedName>
    <definedName name="IQRN470">"$O$470:$S$470"</definedName>
    <definedName name="IQRN471">"$O$471:$P$471"</definedName>
    <definedName name="IQRN472">"$O$472:$Q$472"</definedName>
    <definedName name="IQRN473">"$O$473"</definedName>
    <definedName name="IQRN474">"$O$474"</definedName>
    <definedName name="IQRN475">"$O$475"</definedName>
    <definedName name="IQRN476">"$O$476:$R$476"</definedName>
    <definedName name="IQRN477">"$O$477:$Q$477"</definedName>
    <definedName name="IQRN478">"$O$478:$S$478"</definedName>
    <definedName name="IQRN479">"$O$479:$S$479"</definedName>
    <definedName name="IQRN48">"$O$48"</definedName>
    <definedName name="IQRN480">"$O$480:$S$480"</definedName>
    <definedName name="IQRN481">"$O$481"</definedName>
    <definedName name="IQRN482">"$O$482"</definedName>
    <definedName name="IQRN483">"$O$483:$P$483"</definedName>
    <definedName name="IQRN484">"$O$484:$S$484"</definedName>
    <definedName name="IQRN485">"$O$485"</definedName>
    <definedName name="IQRN486">"$O$486"</definedName>
    <definedName name="IQRN487">"$O$487:$S$487"</definedName>
    <definedName name="IQRN488">"$O$488:$P$488"</definedName>
    <definedName name="IQRN489">"$O$489:$S$489"</definedName>
    <definedName name="IQRN49">"$O$49:$Q$49"</definedName>
    <definedName name="IQRN490">"$O$490"</definedName>
    <definedName name="IQRN491">"$O$491:$S$491"</definedName>
    <definedName name="IQRN492">"$N$493"</definedName>
    <definedName name="IQRN493">"$O$493:$S$493"</definedName>
    <definedName name="IQRN494">"$O$494:$R$494"</definedName>
    <definedName name="IQRN495">"$O$495"</definedName>
    <definedName name="IQRN496">"$N$497"</definedName>
    <definedName name="IQRN497">"$O$497"</definedName>
    <definedName name="IQRN498">"$O$498:$P$498"</definedName>
    <definedName name="IQRN499">"$O$499:$S$499"</definedName>
    <definedName name="IQRN5">"$N$6:$N$360"</definedName>
    <definedName name="IQRN50">"$O$50"</definedName>
    <definedName name="IQRN500">"$O$500"</definedName>
    <definedName name="IQRN501">"$N$502"</definedName>
    <definedName name="IQRN502">"$O$502:$S$502"</definedName>
    <definedName name="IQRN503">"$O$503"</definedName>
    <definedName name="IQRN504">"$O$504:$Q$504"</definedName>
    <definedName name="IQRN505">"$O$505"</definedName>
    <definedName name="IQRN506">"$O$506"</definedName>
    <definedName name="IQRN507">"$O$507:$S$507"</definedName>
    <definedName name="IQRN508">"$O$508"</definedName>
    <definedName name="IQRN509">"$N$510"</definedName>
    <definedName name="IQRN51">"$O$51"</definedName>
    <definedName name="IQRN510">"$O$510"</definedName>
    <definedName name="IQRN511">"$O$511:$S$511"</definedName>
    <definedName name="IQRN52">"$O$52"</definedName>
    <definedName name="IQRN53">"$O$53:$P$53"</definedName>
    <definedName name="IQRN54">"$O$54:$S$54"</definedName>
    <definedName name="IQRN55">"$N$56"</definedName>
    <definedName name="IQRN56">"$O$56"</definedName>
    <definedName name="IQRN57">"$O$57"</definedName>
    <definedName name="IQRN58">"$O$58"</definedName>
    <definedName name="IQRN59">"$O$59:$S$59"</definedName>
    <definedName name="IQRN6">"$N$7:$N$144"</definedName>
    <definedName name="IQRN60">"$O$60:$Q$60"</definedName>
    <definedName name="IQRN61">"$N$62"</definedName>
    <definedName name="IQRN62">"$O$62"</definedName>
    <definedName name="IQRN63">"$N$64"</definedName>
    <definedName name="IQRN64">"$O$64"</definedName>
    <definedName name="IQRN65">"$O$65:$S$65"</definedName>
    <definedName name="IQRN66">"$O$66"</definedName>
    <definedName name="IQRN67">"$O$67"</definedName>
    <definedName name="IQRN68">"$O$68"</definedName>
    <definedName name="IQRN69">"$N$70"</definedName>
    <definedName name="IQRN7">"$N$8:$N$25"</definedName>
    <definedName name="IQRN70">"$O$70:$R$70"</definedName>
    <definedName name="IQRN71">"$N$72"</definedName>
    <definedName name="IQRN72">"$O$72:$S$72"</definedName>
    <definedName name="IQRN73">"$O$73"</definedName>
    <definedName name="IQRN74">"$N$75"</definedName>
    <definedName name="IQRN75">"$O$75:$S$75"</definedName>
    <definedName name="IQRN76">"$O$76"</definedName>
    <definedName name="IQRN77">"$O$77:$P$77"</definedName>
    <definedName name="IQRN78">"$O$78:$P$78"</definedName>
    <definedName name="IQRN79">"$O$79:$S$79"</definedName>
    <definedName name="IQRN80">"$N$81"</definedName>
    <definedName name="IQRN81">"$O$81"</definedName>
    <definedName name="IQRN82">"$N$83"</definedName>
    <definedName name="IQRN83">"$O$83:$S$83"</definedName>
    <definedName name="IQRN84">"$N$85"</definedName>
    <definedName name="IQRN85">"$O$85"</definedName>
    <definedName name="IQRN86">"$O$86"</definedName>
    <definedName name="IQRN87">"$O$87:$S$87"</definedName>
    <definedName name="IQRN88">"$O$88"</definedName>
    <definedName name="IQRN89">"$O$89"</definedName>
    <definedName name="IQRN9">"$N$10:$N$71"</definedName>
    <definedName name="IQRN90">"$O$90"</definedName>
    <definedName name="IQRN91">"$O$91:$S$91"</definedName>
    <definedName name="IQRN92">"$O$92:$S$92"</definedName>
    <definedName name="IQRN93">"$O$93:$P$93"</definedName>
    <definedName name="IQRN94">"$O$94:$S$94"</definedName>
    <definedName name="IQRN95">"$O$95"</definedName>
    <definedName name="IQRN96">"$O$96:$S$96"</definedName>
    <definedName name="IQRN97">"$O$97"</definedName>
    <definedName name="IQRN98">"$O$98:$S$98"</definedName>
    <definedName name="IQRN99">"$O$99:$S$99"</definedName>
    <definedName name="IQRNDB4">"$NDB$5"</definedName>
    <definedName name="IQRNGNM30C7" hidden="1">#REF!</definedName>
    <definedName name="IQRO13">"$O$14"</definedName>
    <definedName name="IQRO154">"$O$155"</definedName>
    <definedName name="IQRO164">"$O$165"</definedName>
    <definedName name="IQRO165">"$O$166:$O$169"</definedName>
    <definedName name="IQRO166">"$O$167:$O$170"</definedName>
    <definedName name="IQRO183">"$O$184"</definedName>
    <definedName name="IQRO185">"$O$186"</definedName>
    <definedName name="IQRO192">"$O$193"</definedName>
    <definedName name="IQRO30">"$O$31:$O$197"</definedName>
    <definedName name="IQRO4">"$O$5:$O$6"</definedName>
    <definedName name="IQRO42">"$O$43:$O$47"</definedName>
    <definedName name="IQRO5">"$O$6:$O$360"</definedName>
    <definedName name="IQRO7">"$O$8:$O$53"</definedName>
    <definedName name="IQRO8">"$O$9:$O$10"</definedName>
    <definedName name="IQRODB4">"$ODB$5"</definedName>
    <definedName name="IQRP13">"$P$14"</definedName>
    <definedName name="IQRP25">"$P$26:$P$29"</definedName>
    <definedName name="IQRP26">"$P$27:$P$30"</definedName>
    <definedName name="IQRP30">"$P$31:$P$197"</definedName>
    <definedName name="IQRP31">"$P$32"</definedName>
    <definedName name="IQRP32">"$P$33:$P$386"</definedName>
    <definedName name="IQRP42">"$P$43:$P$47"</definedName>
    <definedName name="IQRP45">"$P$46"</definedName>
    <definedName name="IQRP5">"$P$6:$P$51"</definedName>
    <definedName name="IQRP7">"$P$8:$P$47"</definedName>
    <definedName name="IQRP8">"$P$9:$P$54"</definedName>
    <definedName name="IQRPDB4">"$PDB$5"</definedName>
    <definedName name="IQRPeopleH12" hidden="1">#REF!</definedName>
    <definedName name="IQRPeopleH13" hidden="1">#REF!</definedName>
    <definedName name="IQRPeopleH14" hidden="1">#REF!</definedName>
    <definedName name="IQRPeopleH15" hidden="1">#REF!</definedName>
    <definedName name="IQRPeopleI12" hidden="1">#REF!</definedName>
    <definedName name="IQRPeopleI13" hidden="1">#REF!</definedName>
    <definedName name="IQRPeopleI14" hidden="1">#REF!</definedName>
    <definedName name="IQRPeopleI15" hidden="1">#REF!</definedName>
    <definedName name="IQRPeopleN12" hidden="1">#REF!</definedName>
    <definedName name="IQRPeopleN13" hidden="1">#REF!</definedName>
    <definedName name="IQRPeopleN14" hidden="1">#REF!</definedName>
    <definedName name="IQRPeopleN15" hidden="1">#REF!</definedName>
    <definedName name="IQRPeopleO12" hidden="1">#REF!</definedName>
    <definedName name="IQRPeopleO13" hidden="1">#REF!</definedName>
    <definedName name="IQRPeopleO14" hidden="1">#REF!</definedName>
    <definedName name="IQRPeopleO15" hidden="1">#REF!</definedName>
    <definedName name="IQRPRGSTradingdataA2" hidden="1">#REF!</definedName>
    <definedName name="IQRPRGSTradingdataB2" hidden="1">#REF!</definedName>
    <definedName name="IQRPricePerformanceAA4" hidden="1">#REF!</definedName>
    <definedName name="IQRPricePerformanceAD4" hidden="1">#REF!</definedName>
    <definedName name="IQRPricePerformanceB4" hidden="1">#REF!</definedName>
    <definedName name="IQRPricePerformanceC4" hidden="1">#REF!</definedName>
    <definedName name="IQRPricePerformanceI4" hidden="1">#REF!</definedName>
    <definedName name="IQRPricePerformanceL4" hidden="1">#REF!</definedName>
    <definedName name="IQRPricePerformanceO4" hidden="1">#REF!</definedName>
    <definedName name="IQRPricePerformanceR4" hidden="1">#REF!</definedName>
    <definedName name="IQRPricePerformanceU4" hidden="1">#REF!</definedName>
    <definedName name="IQRPricePerformanceX4" hidden="1">#REF!</definedName>
    <definedName name="IQRQ26">"$Q$27:$Q$30"</definedName>
    <definedName name="IQRQ30">"$Q$31:$Q$197"</definedName>
    <definedName name="IQRQ42">"$Q$43:$Q$47"</definedName>
    <definedName name="IQRQ5">"$Q$6:$Q$111"</definedName>
    <definedName name="IQRQ6">"$Q$7:$Q$111"</definedName>
    <definedName name="IQRQ7">"$Q$8:$Q$12"</definedName>
    <definedName name="IQRQDB4">"$QDB$5"</definedName>
    <definedName name="IQRqNASDAQB7" hidden="1">#REF!</definedName>
    <definedName name="IQRqNASDAQC7" hidden="1">#REF!</definedName>
    <definedName name="IQRR13">"$R$14"</definedName>
    <definedName name="IQRR25">"$R$26:$R$29"</definedName>
    <definedName name="IQRR30">"$R$31:$R$197"</definedName>
    <definedName name="IQRR38">"$R$39:$R$55"</definedName>
    <definedName name="IQRR5">"$R$6"</definedName>
    <definedName name="IQRR7">"$R$8:$R$12"</definedName>
    <definedName name="IQRRDB4">"$RDB$5"</definedName>
    <definedName name="IQRS13">"$S$14"</definedName>
    <definedName name="IQRS25">"$S$26:$S$29"</definedName>
    <definedName name="IQRS5">"$S$6:$S$51"</definedName>
    <definedName name="IQRS6">"$S$7:$S$259"</definedName>
    <definedName name="IQRS7">"$S$8:$S$53"</definedName>
    <definedName name="IQRSCTYStockPriceGraphA7" hidden="1">#REF!</definedName>
    <definedName name="IQRSDB4">"$SDB$5"</definedName>
    <definedName name="IQRSheet1B14" hidden="1">#REF!</definedName>
    <definedName name="IQRSheet1B2" hidden="1">#REF!</definedName>
    <definedName name="IQRSheet1B38" hidden="1">#REF!</definedName>
    <definedName name="IQRSheet1B7" hidden="1">#REF!</definedName>
    <definedName name="IQRSheet1B8" hidden="1">#REF!</definedName>
    <definedName name="IQRSheet1C2" hidden="1">#REF!</definedName>
    <definedName name="IQRSheet1D7" hidden="1">#REF!</definedName>
    <definedName name="IQRSheet2C6" hidden="1">#REF!</definedName>
    <definedName name="IQRT13">"$T$14"</definedName>
    <definedName name="IQRT3">"$T$4:$T$8"</definedName>
    <definedName name="IQRT4">"$T$5:$T$14"</definedName>
    <definedName name="IQRT5">"$T$6:$T$15"</definedName>
    <definedName name="IQRT6">"$T$7:$T$77"</definedName>
    <definedName name="IQRT8">"$T$9:$T$54"</definedName>
    <definedName name="IQRTDB4">"$TDB$5"</definedName>
    <definedName name="IQRTradingA2" hidden="1">#REF!</definedName>
    <definedName name="IQRTradingB2" hidden="1">#REF!</definedName>
    <definedName name="IQRTradingC2" hidden="1">#REF!</definedName>
    <definedName name="IQRTradingdataA2" hidden="1">#REF!</definedName>
    <definedName name="IQRTradingdataB2" hidden="1">#REF!</definedName>
    <definedName name="IQRTradingdataC2" hidden="1">#REF!</definedName>
    <definedName name="IQRU11">"$U$12:$U$264"</definedName>
    <definedName name="IQRU162">"$U$163:$U$166"</definedName>
    <definedName name="IQRU164">"$U$165:$U$168"</definedName>
    <definedName name="IQRU165">"$U$166:$U$169"</definedName>
    <definedName name="IQRU166">"$U$167:$U$170"</definedName>
    <definedName name="IQRU175">"$U$176:$U$179"</definedName>
    <definedName name="IQRU194">"$U$195:$U$198"</definedName>
    <definedName name="IQRU196">"$U$197:$U$200"</definedName>
    <definedName name="IQRU203">"$U$204:$U$210"</definedName>
    <definedName name="IQRU3">"$U$4:$U$8"</definedName>
    <definedName name="IQRU32">"$U$33:$U$36"</definedName>
    <definedName name="IQRU47">"$U$48:$U$300"</definedName>
    <definedName name="IQRU52">"$U$53:$U$305"</definedName>
    <definedName name="IQRU53">"$U$54:$U$306"</definedName>
    <definedName name="IQRU56">"$U$57:$U$309"</definedName>
    <definedName name="IQRUDB4">"$UDB$5"</definedName>
    <definedName name="IQRUSSalesY3" hidden="1">#REF!</definedName>
    <definedName name="IQRUSSalesZ3" hidden="1">#REF!</definedName>
    <definedName name="IQRV11">"$V$12:$V$264"</definedName>
    <definedName name="IQRV196">"$V$197:$V$200"</definedName>
    <definedName name="IQRV3">"$V$4:$V$8"</definedName>
    <definedName name="IQRVDB4">"$VDB$5"</definedName>
    <definedName name="IQRVWAPAnalysisD8" hidden="1">#REF!</definedName>
    <definedName name="IQRVWAPAnalysisE8" hidden="1">#REF!</definedName>
    <definedName name="IQRW13">"$W$14:$W$305"</definedName>
    <definedName name="IQRW14">"$W$15:$W$19"</definedName>
    <definedName name="IQRW196">"$W$197:$W$200"</definedName>
    <definedName name="IQRW3">"$W$4:$W$8"</definedName>
    <definedName name="IQRW32">"$W$33:$W$36"</definedName>
    <definedName name="IQRW4">"$W$5:$W$9"</definedName>
    <definedName name="IQRW6">"$W$7:$W$89"</definedName>
    <definedName name="IQRW7">"$W$8:$W$294"</definedName>
    <definedName name="IQRWDB4">"$WDB$5"</definedName>
    <definedName name="IQRX14">"$X$15:$X$19"</definedName>
    <definedName name="IQRX203">"$X$204:$X$211"</definedName>
    <definedName name="IQRX3">"$X$4:$X$8"</definedName>
    <definedName name="IQRX4">"$X$5:$X$9"</definedName>
    <definedName name="IQRX5">"$X$6:$X$612"</definedName>
    <definedName name="IQRXDB4">"$XDB$5"</definedName>
    <definedName name="IQRY14">"$Y$15:$Y$19"</definedName>
    <definedName name="IQRY203">"$Y$204:$Y$211"</definedName>
    <definedName name="IQRY3">"$Y$4:$Y$8"</definedName>
    <definedName name="IQRY4">"$Y$5:$Y$9"</definedName>
    <definedName name="IQRZ14">"$Z$15:$Z$19"</definedName>
    <definedName name="IQRZ3">"$Z$4:$Z$8"</definedName>
    <definedName name="IQRZ32">"$Z$33:$Z$36"</definedName>
    <definedName name="IQRZ4">"$Z$5:$Z$9"</definedName>
    <definedName name="IQRZ6">"$Z$7:$Z$78"</definedName>
    <definedName name="IQSCompsA96">"$A$97:$A$98"</definedName>
    <definedName name="IQSECommerceA1">"$A$2:$A$5"</definedName>
    <definedName name="iQShowHideColumns">"iQShowAll"</definedName>
    <definedName name="IQSInternetContentA1">"$A$2:$A$11"</definedName>
    <definedName name="IQSLastMonthHardwareDealDataA1">"$A$2:$A$9"</definedName>
    <definedName name="IQSLastMonthHWDealIDsA2">"$A$3:$A$48"</definedName>
    <definedName name="IQSSheet1A1">"$A$2:$A$774"</definedName>
    <definedName name="IQSSheet1A5">"$A$6:$A$30"</definedName>
    <definedName name="IQSSheet1A6">"$A$7:$A$31"</definedName>
    <definedName name="IQSSheet2A1">"$A$2:$A$774"</definedName>
    <definedName name="IQSSheet3A1">"$B$1:$Z$1"</definedName>
    <definedName name="IQSTransA1">"$A$2:$A$3"</definedName>
    <definedName name="IR_BC">#REF!</definedName>
    <definedName name="Irbe" hidden="1">{#N/A,#N/A,FALSE,"Pharm";#N/A,#N/A,FALSE,"WWCM"}</definedName>
    <definedName name="IS">#REF!</definedName>
    <definedName name="IS_4qtr_fcst">#REF!</definedName>
    <definedName name="IS_Act_v_Pl">#REF!</definedName>
    <definedName name="IS_fsct_to_plan">#REF!</definedName>
    <definedName name="IsColHidden">FALSE</definedName>
    <definedName name="ISEngineering">#REF!</definedName>
    <definedName name="ISEngineeringHeadcount">#REF!</definedName>
    <definedName name="ISHelpDesk">#REF!</definedName>
    <definedName name="ISHelpDeskHeadcount">#REF!</definedName>
    <definedName name="ISHelpDeskwithTickets">#REF!</definedName>
    <definedName name="IsLTMColHidden">FALSE</definedName>
    <definedName name="ISManagedServices">#REF!</definedName>
    <definedName name="ISManagedServicesHeadcount">#REF!</definedName>
    <definedName name="ISOLATION_COMPONENTS">#REF!</definedName>
    <definedName name="ISPeriod1">#REF!</definedName>
    <definedName name="ISPeriod2">#REF!</definedName>
    <definedName name="ISPeriod3">#REF!</definedName>
    <definedName name="ISPRoducts">#REF!</definedName>
    <definedName name="ISS_DEBT_NET">"ISS_DEBT_NET"</definedName>
    <definedName name="ISS_STOCK_NET">"ISS_STOCK_NET"</definedName>
    <definedName name="ISUnallocated">#REF!</definedName>
    <definedName name="ITEM_18">#REF!</definedName>
    <definedName name="ITLeXToEUR">1/EUReXToITL</definedName>
    <definedName name="ITT_INDUSTRIES">#REF!</definedName>
    <definedName name="ITW" hidden="1">{"bs",#N/A,FALSE,"SCF"}</definedName>
    <definedName name="IT수정">{"'Sheet1'!$A$1:$H$36"}</definedName>
    <definedName name="iuer"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iuhiliu" hidden="1">{#N/A,#N/A,FALSE,"Sheet1"}</definedName>
    <definedName name="iut"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iuyif"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iv"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yrt" hidden="1">{#N/A,#N/A,TRUE,"A";#N/A,#N/A,TRUE,"B";#N/A,#N/A,TRUE,"C";#N/A,#N/A,TRUE,"D";#N/A,#N/A,TRUE,"E"}</definedName>
    <definedName name="j" hidden="1">#REF!</definedName>
    <definedName name="J___J_MACHINE_SHOP">#REF!</definedName>
    <definedName name="J_WT" hidden="1">#REF!</definedName>
    <definedName name="JACKSONVILLE_BRANCH">#REF!</definedName>
    <definedName name="JACKSONVILLE_BRANCH___20">#REF!</definedName>
    <definedName name="jajaaaj"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james"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an_06_FooterType">"NONE"</definedName>
    <definedName name="Jan_08_FooterType">"NONE"</definedName>
    <definedName name="Jan_09_FooterType">"NONE"</definedName>
    <definedName name="Jan_10_FooterType">"NONE"</definedName>
    <definedName name="Jan_11_FooterType">"NONE"</definedName>
    <definedName name="Jan_2006_FooterType">"NONE"</definedName>
    <definedName name="janis" hidden="1">{#N/A,#N/A,TRUE,"0 Deckbl.";#N/A,#N/A,TRUE,"S 1 Komm";#N/A,#N/A,TRUE,"S 1a Komm";#N/A,#N/A,TRUE,"S 1b Komm";#N/A,#N/A,TRUE,"S  2 DBR";#N/A,#N/A,TRUE,"S  3 Sparten";#N/A,#N/A,TRUE,"S 4  Betr. K.";#N/A,#N/A,TRUE,"6 Bilanz";#N/A,#N/A,TRUE,"6a Bilanz ";#N/A,#N/A,TRUE,"6b Bilanz ";#N/A,#N/A,TRUE,"7 GS I";#N/A,#N/A,TRUE,"S 8 EQ-GuV"}</definedName>
    <definedName name="JANUARY_2006_YTD">#REF!</definedName>
    <definedName name="jason" hidden="1">{"e_Target Assumptions",#N/A,FALSE,"Financials";"f_Target Income Statement",#N/A,FALSE,"Financials";"g_Target Balance Sheet",#N/A,FALSE,"Financials";"h_Target Cashflow Statement",#N/A,FALSE,"Financials"}</definedName>
    <definedName name="JAYTECH">#REF!</definedName>
    <definedName name="JAYTECH_FABRICATION">#REF!</definedName>
    <definedName name="jbxbzf"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jddyjjhgjgdj" hidden="1">#REF!</definedName>
    <definedName name="jddyyjdytjdyj" hidden="1">#REF!</definedName>
    <definedName name="jdf" hidden="1">#REF!</definedName>
    <definedName name="jdgfjhgj" hidden="1">#REF!</definedName>
    <definedName name="jdghjdj" hidden="1">#REF!</definedName>
    <definedName name="jdhgdhjdj" hidden="1">#REF!</definedName>
    <definedName name="jdhgj" hidden="1">#REF!</definedName>
    <definedName name="jdhgjdjrytjty" hidden="1">#REF!</definedName>
    <definedName name="jdhjdhjdhjdh" hidden="1">#REF!</definedName>
    <definedName name="jdhjdjhdjhdj" hidden="1">#REF!</definedName>
    <definedName name="jdhjhjdj" hidden="1">#REF!</definedName>
    <definedName name="jdjdjdjhj" hidden="1">#REF!</definedName>
    <definedName name="jdjhdyjdytjtj" hidden="1">#REF!</definedName>
    <definedName name="jdjydjdyjty" hidden="1">#REF!</definedName>
    <definedName name="jdjytj" hidden="1">#REF!</definedName>
    <definedName name="jdytdy" hidden="1">#REF!</definedName>
    <definedName name="jdytj" hidden="1">#REF!</definedName>
    <definedName name="jdytyujyj" hidden="1">#REF!</definedName>
    <definedName name="JE">#REF!</definedName>
    <definedName name="jeff"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yj" hidden="1">{#N/A,#N/A,FALSE,"Projections";#N/A,#N/A,FALSE,"AccrDil";#N/A,#N/A,FALSE,"PurchPriMult";#N/A,#N/A,FALSE,"Mults7_13";#N/A,#N/A,FALSE,"Mkt Mults";#N/A,#N/A,FALSE,"Acq Mults";#N/A,#N/A,FALSE,"StockPrices";#N/A,#N/A,FALSE,"Prem Paid";#N/A,#N/A,FALSE,"DCF";#N/A,#N/A,FALSE,"AUTO";#N/A,#N/A,FALSE,"Relative Trading";#N/A,#N/A,FALSE,"Mkt Val";#N/A,#N/A,FALSE,"Acq Val"}</definedName>
    <definedName name="jfsd" hidden="1">{"Budget by Month",#N/A,FALSE,"VA Departments Roll-up";"Budget by Month",#N/A,FALSE,"220";"Budget by Month",#N/A,FALSE,"300";"Budget by Month",#N/A,FALSE,"302";"Budget by Month",#N/A,FALSE,"305";"Budget by Month",#N/A,FALSE,"310"}</definedName>
    <definedName name="jfujuy" hidden="1">#REF!</definedName>
    <definedName name="jgdjdf" hidden="1">#REF!</definedName>
    <definedName name="jghgj" hidden="1">{"kent1",#N/A,FALSE,"Kent";"mcmhn1",#N/A,FALSE,"McMahonTotal";"and1",#N/A,FALSE,"AndwoodTotal";"gdy1",#N/A,FALSE,"GroodyTotal";"paris1",#N/A,FALSE,"ParisTotal";"edw1",#N/A,FALSE,"Executive";"prod1",#N/A,FALSE,"Production Total";"udw1",#N/A,FALSE,"UnderwritingTotal";"price1",#N/A,FALSE,"Pricing";"serv1",#N/A,FALSE,"Servicing";"leg1",#N/A,FALSE,"Legal"}</definedName>
    <definedName name="jghjlkh">#REF!</definedName>
    <definedName name="jghssjs" hidden="1">#REF!</definedName>
    <definedName name="jgjdj" hidden="1">#REF!</definedName>
    <definedName name="jgji"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jgkjfjfkjh" hidden="1">{#N/A,#N/A,FALSE,"COVER";#N/A,#N/A,FALSE,"SUMP&amp;L";#N/A,#N/A,FALSE,"SUBSP&amp;L";#N/A,#N/A,FALSE,"SALESANAL"}</definedName>
    <definedName name="jh" hidden="1">{#N/A,#N/A,FALSE,"Assump";#N/A,#N/A,FALSE,"Income";#N/A,#N/A,FALSE,"Balance";#N/A,#N/A,FALSE,"DCF Pump";#N/A,#N/A,FALSE,"Trans Assump";#N/A,#N/A,FALSE,"Combined Income";#N/A,#N/A,FALSE,"Combined Balance"}</definedName>
    <definedName name="jhddjdhjd" hidden="1">#REF!</definedName>
    <definedName name="jhdhjdhjd" hidden="1">#REF!</definedName>
    <definedName name="jhdj" hidden="1">#REF!</definedName>
    <definedName name="jhdjdjhh" hidden="1">#REF!</definedName>
    <definedName name="jhdjhg" hidden="1">#REF!</definedName>
    <definedName name="jhdsfjklsd_1" hidden="1">{"EDEL",#N/A,FALSE,"EDEL"}</definedName>
    <definedName name="JHF" hidden="1">#REF!</definedName>
    <definedName name="jhfhkfu" hidden="1">#REF!</definedName>
    <definedName name="jhfjj" hidden="1">#REF!</definedName>
    <definedName name="jhfk" hidden="1">#REF!</definedName>
    <definedName name="jh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gjgd" hidden="1">#REF!</definedName>
    <definedName name="jhgjhgjghj" hidden="1">{"mgmt forecast",#N/A,FALSE,"Mgmt Forecast";"dcf table",#N/A,FALSE,"Mgmt Forecast";"sensitivity",#N/A,FALSE,"Mgmt Forecast";"table inputs",#N/A,FALSE,"Mgmt Forecast";"calculations",#N/A,FALSE,"Mgmt Forecast"}</definedName>
    <definedName name="jhjd" hidden="1">#REF!</definedName>
    <definedName name="jhjgj" hidden="1">#REF!</definedName>
    <definedName name="jhjh" hidden="1">{"Olk by Qtr Full",#N/A,FALSE,"Tot PalmPalm";"Olk by Qtr Full",#N/A,FALSE,"Tot Device";"Olk by Qtr Full",#N/A,FALSE,"Platform";"Olk by Qtr Full",#N/A,FALSE,"Palm.Net";"Olk by Qtr Full",#N/A,FALSE,"Elim"}</definedName>
    <definedName name="jhkfkfk" hidden="1">#REF!</definedName>
    <definedName name="jhkkjk" hidden="1">{"mgmt forecast",#N/A,FALSE,"Mgmt Forecast";"dcf table",#N/A,FALSE,"Mgmt Forecast";"sensitivity",#N/A,FALSE,"Mgmt Forecast";"table inputs",#N/A,FALSE,"Mgmt Forecast";"calculations",#N/A,FALSE,"Mgmt Forecast"}</definedName>
    <definedName name="jhl" hidden="1">{#N/A,#N/A,FALSE,"Sheet1"}</definedName>
    <definedName name="jhy" hidden="1">{#N/A,#N/A,TRUE,"Sel Fn Data QTD";#N/A,#N/A,TRUE,"TABLE_1 SPREAD ANALYSIS";#N/A,#N/A,TRUE,"Tables 2 to 3 PL";#N/A,#N/A,TRUE,"Tables 4 and 5 ALLL";#N/A,#N/A,TRUE,"Tables 6 to 8 ALLL NPA";#N/A,#N/A,TRUE,"Table 9 to 10 - Balance Sheet";#N/A,#N/A,TRUE,"Table 11 to 12 - Equity"}</definedName>
    <definedName name="ji" hidden="1">{#N/A,#N/A,FALSE,"Sheet1"}</definedName>
    <definedName name="Ji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jimm">{"'Directory'!$A$72:$E$91"}</definedName>
    <definedName name="jip">{"'Highlights'!$A$1:$M$123"}</definedName>
    <definedName name="jj" hidden="1">#REF!</definedName>
    <definedName name="jjdgjytj" hidden="1">#REF!</definedName>
    <definedName name="JJJ" hidden="1">{"Fcst by Mon Full",#N/A,FALSE,"Tot PalmPalm";"Fcst by Mon Full",#N/A,FALSE,"Tot Device";"Fcst by Mon Full",#N/A,FALSE,"Platform";"Fcst by Mon Full",#N/A,FALSE,"Palm.Net";"Fcst by Mon Full",#N/A,FALSE,"Elim"}</definedName>
    <definedName name="JJJJ" hidden="1">#REF!</definedName>
    <definedName name="jjjjjjjjjjjjjj" hidden="1">{"Fcst by Qtr Full",#N/A,FALSE,"Tot PalmPalm";"Fcst by Qtr Full",#N/A,FALSE,"Tot Device";"Fcst by Qtr Full",#N/A,FALSE,"Platform";"Fcst by Qtr Full",#N/A,FALSE,"Palm.Net";"Fcst by Qtr Full",#N/A,FALSE,"Elim"}</definedName>
    <definedName name="jjjjjjjjjjjjjjjjjjjjjjjjjjjjjjjjj" hidden="1">{"Olk by Qtr Full",#N/A,FALSE,"Tot PalmPalm";"Olk by Qtr Full",#N/A,FALSE,"Tot Device";"Olk by Qtr Full",#N/A,FALSE,"Platform";"Olk by Qtr Full",#N/A,FALSE,"Palm.Net";"Olk by Qtr Full",#N/A,FALSE,"Elim"}</definedName>
    <definedName name="jjsjshjsgj" hidden="1">#REF!</definedName>
    <definedName name="jk" hidden="1">{#N/A,#N/A,FALSE,"FY97";#N/A,#N/A,FALSE,"FY98";#N/A,#N/A,FALSE,"FY99";#N/A,#N/A,FALSE,"FY00";#N/A,#N/A,FALSE,"FY01"}</definedName>
    <definedName name="jkhgdghjd" hidden="1">#REF!</definedName>
    <definedName name="JK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lhjk" hidden="1">{#N/A,#N/A,FALSE,"Sheet1"}</definedName>
    <definedName name="jkljk" hidden="1">{#N/A,#N/A,FALSE,"Contents";#N/A,#N/A,FALSE,"Financial Summary";#N/A,#N/A,FALSE,"Summary";#N/A,#N/A,FALSE,"Headcount";#N/A,#N/A,FALSE,"Kent";#N/A,#N/A,FALSE,"McMahon";#N/A,#N/A,FALSE,"Andwood";#N/A,#N/A,FALSE,"Marketing";#N/A,#N/A,FALSE,"FinanceExec";#N/A,#N/A,FALSE,"Accounting";#N/A,#N/A,FALSE,"Facilities";#N/A,#N/A,FALSE,"HR";#N/A,#N/A,FALSE,"Training";#N/A,#N/A,FALSE,"Legal";#N/A,#N/A,FALSE,"Executive";#N/A,#N/A,FALSE,"Pricing";#N/A,#N/A,FALSE,"Production";#N/A,#N/A,FALSE,"Stars";#N/A,#N/A,FALSE,"Underwriting";#N/A,#N/A,FALSE,"Servicing";#N/A,#N/A,FALSE,"Telecom";#N/A,#N/A,FALSE,"ITS"}</definedName>
    <definedName name="JL_MAUFACTURING">#REF!</definedName>
    <definedName name="jo" hidden="1">{#N/A,#N/A,FALSE,"Calculator"}</definedName>
    <definedName name="jo1a" hidden="1">{#N/A,#N/A,FALSE,"Calculator"}</definedName>
    <definedName name="joa" hidden="1">{#N/A,#N/A,FALSE,"Calculator"}</definedName>
    <definedName name="Joe" hidden="1">{"FY04_Assets",#N/A,FALSE,"Fin Stmt Budget";"FY04_Liabilities",#N/A,FALSE,"Fin Stmt Budget";"FY04_Inc_Stmt",#N/A,FALSE,"Fin Stmt Budget";"FY04_SOCF",#N/A,FALSE,"Fin Stmt Budget"}</definedName>
    <definedName name="jop" hidden="1">{#N/A,#N/A,FALSE,"Calculator"}</definedName>
    <definedName name="jopa" hidden="1">{#N/A,#N/A,FALSE,"Calculator"}</definedName>
    <definedName name="Jose" hidden="1">{"vi1",#N/A,FALSE,"Financial Statements";"vi2",#N/A,FALSE,"Financial Statements";#N/A,#N/A,FALSE,"DCF"}</definedName>
    <definedName name="JOSLYN">#REF!</definedName>
    <definedName name="JOSLYN_CLARK">#REF!</definedName>
    <definedName name="JP" hidden="1">{#N/A,#N/A,FALSE,"COVER";#N/A,#N/A,FALSE,"0";#N/A,#N/A,FALSE,"1";#N/A,#N/A,FALSE,"2";#N/A,#N/A,FALSE,"3";#N/A,#N/A,FALSE,"4";#N/A,#N/A,FALSE,"5";#N/A,#N/A,FALSE,"6";#N/A,#N/A,FALSE,"7";#N/A,#N/A,FALSE,"8";#N/A,#N/A,FALSE,"9";#N/A,#N/A,FALSE,"10";#N/A,#N/A,FALSE,"11"}</definedName>
    <definedName name="jsfda" hidden="1">{"incomemth",#N/A,TRUE,"forecast00";"incomepercentmth",#N/A,TRUE,"forecast00";"balancemth",#N/A,TRUE,"forecast00";"cashmth",#N/A,TRUE,"forecast00";"covenantmth",#N/A,TRUE,"forecast00"}</definedName>
    <definedName name="jsgjsj" hidden="1">#REF!</definedName>
    <definedName name="jsjsjj" hidden="1">#REF!</definedName>
    <definedName name="jsjsyj" hidden="1">#REF!</definedName>
    <definedName name="jsjy" hidden="1">#REF!</definedName>
    <definedName name="jsrysrethdjdhgj" hidden="1">#REF!</definedName>
    <definedName name="jstyrh" hidden="1">#REF!</definedName>
    <definedName name="JT" hidden="1">#REF!</definedName>
    <definedName name="jtjmmjytmtym" hidden="1">{#N/A,#N/A,FALSE,"voz corporativa";#N/A,#N/A,FALSE,"Transmisión de datos";#N/A,#N/A,FALSE,"Videoconferencia";#N/A,#N/A,FALSE,"Correo electrónico";#N/A,#N/A,FALSE,"Correo de voz";#N/A,#N/A,FALSE,"Megafax";#N/A,#N/A,FALSE,"Edi";#N/A,#N/A,FALSE,"Internet";#N/A,#N/A,FALSE,"VSAT";#N/A,#N/A,FALSE,"ing ult. milla"}</definedName>
    <definedName name="ju"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juanito" hidden="1">{#N/A,#N/A,TRUE,"Cover sheet";#N/A,#N/A,TRUE,"Summary";#N/A,#N/A,TRUE,"Key Assumptions";#N/A,#N/A,TRUE,"Profit &amp; Loss";#N/A,#N/A,TRUE,"Balance Sheet";#N/A,#N/A,TRUE,"Cashflow";#N/A,#N/A,TRUE,"IRR";#N/A,#N/A,TRUE,"Ratios";#N/A,#N/A,TRUE,"Debt analysis"}</definedName>
    <definedName name="judy" hidden="1">{#N/A,#N/A,FALSE,"Pharm";#N/A,#N/A,FALSE,"WWCM"}</definedName>
    <definedName name="judy1" hidden="1">{#N/A,#N/A,FALSE,"Pharm";#N/A,#N/A,FALSE,"WWCM"}</definedName>
    <definedName name="Jul_06_FooterType">"NONE"</definedName>
    <definedName name="Jul_08_FooterType">"NONE"</definedName>
    <definedName name="Jul_09_FooterType">"NONE"</definedName>
    <definedName name="Jul_10_FooterType">"NONE"</definedName>
    <definedName name="Jul_11_FooterType">"NONE"</definedName>
    <definedName name="Jul_2006_FooterType">"NONE"</definedName>
    <definedName name="Julio" hidden="1">{#N/A,#N/A,FALSE,"Hip.Bas";#N/A,#N/A,FALSE,"ventas";#N/A,#N/A,FALSE,"ingre-Año";#N/A,#N/A,FALSE,"ventas-Año";#N/A,#N/A,FALSE,"Costepro";#N/A,#N/A,FALSE,"inversion";#N/A,#N/A,FALSE,"personal";#N/A,#N/A,FALSE,"Gastos-V";#N/A,#N/A,FALSE,"Circulante";#N/A,#N/A,FALSE,"CONSOLI";#N/A,#N/A,FALSE,"Es-Fin";#N/A,#N/A,FALSE,"Margen-P"}</definedName>
    <definedName name="Jun_06_FooterType">"NONE"</definedName>
    <definedName name="Jun_08_FooterType">"NONE"</definedName>
    <definedName name="Jun_09_FooterType">"NONE"</definedName>
    <definedName name="Jun_10_FooterType">"NONE"</definedName>
    <definedName name="Jun_11_FooterType">"NONE"</definedName>
    <definedName name="Jun_2006_FooterType">"NONE"</definedName>
    <definedName name="juni">{"'Flabeg Darst'!$K$22","'Flabeg Darst'!$K$22"}</definedName>
    <definedName name="Junk">{"'Blank'!$A$1:$A$2"}</definedName>
    <definedName name="junk2" hidden="1">{"BS",#N/A,FALSE,"USA"}</definedName>
    <definedName name="jvh"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jydjyjdyjdyj" hidden="1">#REF!</definedName>
    <definedName name="jydtyjsjsjy" hidden="1">#REF!</definedName>
    <definedName name="jyjyukjkkj" hidden="1">#REF!</definedName>
    <definedName name="jyt" hidden="1">#REF!</definedName>
    <definedName name="jythjftddfgsd">{"'Sheet1'!$A$1:$O$40"}</definedName>
    <definedName name="k" hidden="1">{"avgbs",#N/A,FALSE,"homeimprove_fs";"is",#N/A,FALSE,"homeimprove_fs";"opexps",#N/A,FALSE,"homeimprove_fs"}</definedName>
    <definedName name="k_1" hidden="1">{#N/A,#N/A,FALSE,"Inc. St.";#N/A,#N/A,FALSE,"FYear";#N/A,#N/A,FALSE,"Revs.";#N/A,#N/A,FALSE,"RevsYear";#N/A,#N/A,FALSE,"Balance";#N/A,#N/A,FALSE,"CompVal";#N/A,#N/A,FALSE,"Val.";#N/A,#N/A,FALSE,"DCFval"}</definedName>
    <definedName name="K_R_COMPONENTS">#REF!</definedName>
    <definedName name="K2__CVPARAMS__">"Trend!$C$12:$D$33;"</definedName>
    <definedName name="K2__EVCOMOPTS__">14</definedName>
    <definedName name="K2__MAXEXPCOLS__">100</definedName>
    <definedName name="K2__MAXEXPROWS__">1000</definedName>
    <definedName name="K2__WBEVMODE__">1</definedName>
    <definedName name="K2__WBREFOPTIONS__">134217734</definedName>
    <definedName name="K2_WBEVMODE">0</definedName>
    <definedName name="K301A" hidden="1">{#N/A,#N/A,FALSE,"Index";#N/A,#N/A,FALSE,"inc stmt ";#N/A,#N/A,FALSE,"sumry ytd";#N/A,#N/A,FALSE,"sumry mon";#N/A,#N/A,FALSE,"accruals";#N/A,#N/A,FALSE,"prodsvc";#N/A,#N/A,FALSE,"CVA";#N/A,#N/A,FALSE,"balsheet";#N/A,#N/A,FALSE,"Cflow short";#N/A,#N/A,FALSE,"Cflow long"}</definedName>
    <definedName name="ka" hidden="1">{"TOTAL",#N/A,FALSE,"A";"FISCAL94",#N/A,FALSE,"A";"FISCAL95",#N/A,FALSE,"A";"FISCAL96",#N/A,FALSE,"A";"misc page",#N/A,FALSE,"A"}</definedName>
    <definedName name="kaka">{"'Income Statement'!$D$96:$E$101"}</definedName>
    <definedName name="KANE">#REF!</definedName>
    <definedName name="KANE_MAGNETICS">#REF!</definedName>
    <definedName name="KANSASCITY">#REF!</definedName>
    <definedName name="kay" hidden="1">{"bs",#N/A,FALSE,"SCF"}</definedName>
    <definedName name="kdd">#REF!</definedName>
    <definedName name="kddfjkdjk" hidden="1">#REF!</definedName>
    <definedName name="KDJD"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kd" hidden="1">{#N/A,#N/A,FALSE,"Sheet1"}</definedName>
    <definedName name="KEARFORT_GUIDANCE">#REF!</definedName>
    <definedName name="kearfott">#REF!</definedName>
    <definedName name="KEVLIN">#REF!</definedName>
    <definedName name="KEVLIN_MICROWAVE">#REF!</definedName>
    <definedName name="ke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a" hidden="1">#REF!</definedName>
    <definedName name="keycop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erracc">#REF!</definedName>
    <definedName name="kf" hidden="1">#REF!</definedName>
    <definedName name="kfhg" hidden="1">#REF!</definedName>
    <definedName name="kfjkfjhlk" hidden="1">#REF!</definedName>
    <definedName name="kfkfjk" hidden="1">#REF!</definedName>
    <definedName name="kgkg" hidden="1">{#N/A,#N/A,FALSE,"COVER";#N/A,#N/A,FALSE,"Index";#N/A,#N/A,FALSE,"Non-Earning";#N/A,#N/A,FALSE,"Non-Earning_Recovery"}</definedName>
    <definedName name="khdgdkk" hidden="1">#REF!</definedName>
    <definedName name="khf" hidden="1">#REF!</definedName>
    <definedName name="khj" hidden="1">#REF!</definedName>
    <definedName name="khsdfkj" hidden="1">{#N/A,#N/A,TRUE,"Cover";#N/A,#N/A,TRUE,"Sum";#N/A,#N/A,TRUE,"SubsRev";#N/A,#N/A,TRUE,"CapEx";#N/A,#N/A,TRUE,"OpEx";#N/A,#N/A,TRUE,"SUs";#N/A,#N/A,TRUE,"OrgChart";#N/A,#N/A,TRUE,"Staff";#N/A,#N/A,TRUE,"P&amp;L";#N/A,#N/A,TRUE,"Cash";#N/A,#N/A,TRUE,"BS";#N/A,#N/A,TRUE,"Valuation";#N/A,#N/A,TRUE,"CapEx-Assumptions";#N/A,#N/A,TRUE,"OpEx-Assumptions"}</definedName>
    <definedName name="ki" hidden="1">{"australia1",#N/A,FALSE,"DSTi  P&amp;L "}</definedName>
    <definedName name="kj"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kjdjdjd" hidden="1">{#N/A,#N/A,FALSE,"Sheet1"}</definedName>
    <definedName name="kjdslf" hidden="1">{#N/A,#N/A,FALSE,"Sheet1"}</definedName>
    <definedName name="kjfgj"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kjfjk" hidden="1">#REF!</definedName>
    <definedName name="kj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hdgkdfkj" hidden="1">#REF!</definedName>
    <definedName name="kjhf" hidden="1">#REF!</definedName>
    <definedName name="kjhkl" hidden="1">{#N/A,#N/A,FALSE,"Sheet1"}</definedName>
    <definedName name="kjo" hidden="1">{#N/A,#N/A,FALSE,"SUMMARY";#N/A,#N/A,FALSE,"mcsh";#N/A,#N/A,FALSE,"vol&amp;rev";#N/A,#N/A,FALSE,"wkgcap";#N/A,#N/A,FALSE,"DEPR&amp;DT";#N/A,#N/A,FALSE,"ASSETS";#N/A,#N/A,FALSE,"NI&amp;OTH&amp;DIV";#N/A,#N/A,FALSE,"CASHFLOW";#N/A,#N/A,FALSE,"CAPEMPL";#N/A,#N/A,FALSE,"ROCE"}</definedName>
    <definedName name="kk" hidden="1">{#N/A,#N/A,TRUE,"Sel Fn Data QTD";#N/A,#N/A,TRUE,"Table 1 YTD";#N/A,#N/A,TRUE,"Tables 2 to 4 PL";#N/A,#N/A,TRUE,"Tables 5 to 9 ALLL";#N/A,#N/A,TRUE,"Table 10 to 13 - Balance Sheet"}</definedName>
    <definedName name="kkj"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kkk" hidden="1">{#N/A,#N/A,FALSE,"COVER";#N/A,#N/A,FALSE,"SUMP&amp;L";#N/A,#N/A,FALSE,"SUBSP&amp;L";#N/A,#N/A,FALSE,"SALESANAL"}</definedName>
    <definedName name="kkk.pp" hidden="1">{"Ofcr Comp WP",#N/A,FALSE,"Ofcr Comp"}</definedName>
    <definedName name="kkkkk" hidden="1">{#N/A,#N/A,FALSE,"CSD";#N/A,#N/A,FALSE,"KeyStatistics";#N/A,#N/A,FALSE,"Consolidated";#N/A,#N/A,FALSE,"SUM";#N/A,#N/A,FALSE,"MTPS";#N/A,#N/A,FALSE,"MC";#N/A,#N/A,FALSE,"MST";#N/A,#N/A,FALSE,"MSP";#N/A,#N/A,FALSE,"MSC";#N/A,#N/A,FALSE,"FAS91";#N/A,#N/A,FALSE,"Servicing";#N/A,#N/A,FALSE,"InsTotal";#N/A,#N/A,FALSE,"HR Overhead";#N/A,#N/A,FALSE,"Accounting";#N/A,#N/A,FALSE,"Legal";#N/A,#N/A,FALSE,"Facilities";#N/A,#N/A,FALSE,"Marketing";#N/A,#N/A,FALSE,"Executive";#N/A,#N/A,FALSE,"FinanceExec";#N/A,#N/A,FALSE,"BD";#N/A,#N/A,FALSE,"HR Exec";#N/A,#N/A,FALSE,"Training";#N/A,#N/A,FALSE,"BD"}</definedName>
    <definedName name="kku" hidden="1">{#N/A,#N/A,FALSE,"COVER";#N/A,#N/A,FALSE,"0";#N/A,#N/A,FALSE,"1";#N/A,#N/A,FALSE,"2";#N/A,#N/A,FALSE,"3";#N/A,#N/A,FALSE,"4";#N/A,#N/A,FALSE,"5";#N/A,#N/A,FALSE,"6";#N/A,#N/A,FALSE,"7";#N/A,#N/A,FALSE,"8";#N/A,#N/A,FALSE,"9";#N/A,#N/A,FALSE,"10";#N/A,#N/A,FALSE,"11"}</definedName>
    <definedName name="kl" hidden="1">{"bs",#N/A,FALSE,"SCF"}</definedName>
    <definedName name="klk" hidden="1">{TRUE,TRUE,-2,-16.25,486,278.25,FALSE,TRUE,TRUE,TRUE,0,1,4,4,1,0.973404255319149,0.952380952380952,4,TRUE,TRUE,3,TRUE,1,FALSE,100,"Swvu.PRT.","ACwvu.PRT.",#N/A,FALSE,FALSE,0.01,0.01,0.75,0.1,2,"&amp;R&amp;""Times New Roman,Regular""&amp;6&amp;F&amp;D   &amp;T","",TRUE,FALSE,FALSE,FALSE,1,#N/A,1,1,"=R1C1:R52C15",FALSE,"Rwvu.PRT.","Cwvu.PRT.",FALSE,FALSE,FALSE,1,65532,65532,FALSE,FALSE,TRUE,TRUE,TRUE}</definedName>
    <definedName name="klklklkl" hidden="1">{#N/A,#N/A,FALSE,"Index";"Stmts_Qtrs",#N/A,FALSE,"Summary";"Stmts_24 mo",#N/A,FALSE,"Summary";"Summary_24",#N/A,FALSE,"Revenue";"Month_24",#N/A,FALSE,"Engineering";"Month_24",#N/A,FALSE,"Marketing";"Month_24",#N/A,FALSE,"G &amp; A";"Month_24",#N/A,FALSE,"Manufacturing"}</definedName>
    <definedName name="KlxToolbarANALYSIS.OPERATING">"OPERATING"</definedName>
    <definedName name="KlxToolbarCONTROLS.DIM9SET">"DIM9SET"</definedName>
    <definedName name="KlxToolbarCURRENCY.TUSD">"TUSD"</definedName>
    <definedName name="KlxToolbarCUSTOM1.DIM7SET">"DIM7SET"</definedName>
    <definedName name="KlxToolbarCUSTOM2.DIM8SET">"DIM8SET"</definedName>
    <definedName name="KlxToolbarREGPROD.DIM5SET">"DIM5SET"</definedName>
    <definedName name="KlxToolbarVARIANCES.DIM6SET">"DIM6SET"</definedName>
    <definedName name="KNOXVILLE_BRANCH">#REF!</definedName>
    <definedName name="Ko"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KOKO" hidden="1">{#N/A,#N/A,FALSE,"Hip.Bas";#N/A,#N/A,FALSE,"ventas";#N/A,#N/A,FALSE,"ingre-Año";#N/A,#N/A,FALSE,"ventas-Año";#N/A,#N/A,FALSE,"Costepro";#N/A,#N/A,FALSE,"inversion";#N/A,#N/A,FALSE,"personal";#N/A,#N/A,FALSE,"Gastos-V";#N/A,#N/A,FALSE,"Circulante";#N/A,#N/A,FALSE,"CONSOLI";#N/A,#N/A,FALSE,"Es-Fin";#N/A,#N/A,FALSE,"Margen-P"}</definedName>
    <definedName name="kol" hidden="1">{"away stand alones",#N/A,FALSE,"Target"}</definedName>
    <definedName name="KOLLMORGAN_MOTION_TECH.">#REF!</definedName>
    <definedName name="Konzern1" hidden="1">{#N/A,#N/A,FALSE,"Actual";#N/A,#N/A,FALSE,"Management Report 2";#N/A,#N/A,FALSE,"Management Report 3";#N/A,#N/A,FALSE,"Ergebnis";#N/A,#N/A,FALSE,"Summary";#N/A,#N/A,FALSE,"Konrzern";#N/A,#N/A,FALSE,"Abweichung Budget-Actuell"}</definedName>
    <definedName name="kr"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KR_COMPONENTS">#REF!</definedName>
    <definedName name="kslkjkjlkjd" hidden="1">{#N/A,#N/A,FALSE,"REPORT"}</definedName>
    <definedName name="ksls" hidden="1">{#N/A,#N/A,TRUE,"sum";#N/A,#N/A,TRUE,"Bal_sht200";#N/A,#N/A,TRUE,"P&amp;L_act200";#N/A,#N/A,TRUE,"CASHFLOW20";#N/A,#N/A,TRUE,"comp_p&amp;L";#N/A,#N/A,TRUE,"Act_Prod";#N/A,#N/A,TRUE,"Act_Cust"}</definedName>
    <definedName name="ky" hidden="1">#REF!</definedName>
    <definedName name="kyd.ChngCell.01." hidden="1">#REF!</definedName>
    <definedName name="kyd.CounterLimitCell.01.">"x"</definedName>
    <definedName name="kyd.Dim.01.">"toad:Company"</definedName>
    <definedName name="kyd.ElementType.01.">3</definedName>
    <definedName name="kyd.FileSaveDir.">"C:\My Documents\2003 Q2\A06-MD&amp;A\"</definedName>
    <definedName name="kyd.GroupFileName.">""</definedName>
    <definedName name="kyd.GroupFiles.">-4146</definedName>
    <definedName name="kyd.ItemType.01.">2</definedName>
    <definedName name="kyd.KillLinks.">1</definedName>
    <definedName name="kyd.MacroAfterMemoRow.">""</definedName>
    <definedName name="kyd.MacroAfterZap.">""</definedName>
    <definedName name="kyd.MacroAtEnd.">""</definedName>
    <definedName name="kyd.MacroEachCycle.">""</definedName>
    <definedName name="kyd.MacroEndOfEachCycle.">""</definedName>
    <definedName name="kyd.MacroStartOfProc.">""</definedName>
    <definedName name="kyd.MemKillRows.">-4146</definedName>
    <definedName name="kyd.MemoSortHide.">FALSE</definedName>
    <definedName name="kyd.NumLevels.01.">999</definedName>
    <definedName name="kyd.PanicStop.">FALSE</definedName>
    <definedName name="kyd.ParentName.01.">""</definedName>
    <definedName name="kyd.Password.">""</definedName>
    <definedName name="kyd.PreScreenData.">FALSE</definedName>
    <definedName name="kyd.PrintMemo.">FALSE</definedName>
    <definedName name="kyd.PrintParent.01.">TRUE</definedName>
    <definedName name="kyd.PrintStdWhen.">1</definedName>
    <definedName name="kyd.PrintToWbk.">FALSE</definedName>
    <definedName name="kyd.ProtWbkStruct.">-4146</definedName>
    <definedName name="kyd.ProtWbkWin.">-4146</definedName>
    <definedName name="kyd.ReplaceFile.">1</definedName>
    <definedName name="kyd.SaveAsFile.">FALSE</definedName>
    <definedName name="kyd.SaveCopy.">1</definedName>
    <definedName name="kyd.SaveMemo.">FALSE</definedName>
    <definedName name="kyd.SelectString.01.">"*"</definedName>
    <definedName name="kyd.Shortcut.">FALSE</definedName>
    <definedName name="kyd.StdHasFooterRow.">-4146</definedName>
    <definedName name="kyd.StdHasHeaderRow.">-4146</definedName>
    <definedName name="kyd.StdKillRows.">-4146</definedName>
    <definedName name="kyd.StdKillSheets.">-4146</definedName>
    <definedName name="kyd.StdRecalcAfterSort.">-4146</definedName>
    <definedName name="kyd.StdSortHide.">TRUE</definedName>
    <definedName name="kyd.StdSortRpt1.">1</definedName>
    <definedName name="kyd.StdSortRpt2.">1</definedName>
    <definedName name="kyd.StdSortRpt3.">1</definedName>
    <definedName name="kyd.StdSortRptList1.">""</definedName>
    <definedName name="kyd.StdSortRptList2.">""</definedName>
    <definedName name="kyd.StdSortRptList3.">""</definedName>
    <definedName name="kyd.StopRow.">65536</definedName>
    <definedName name="kyd.SuspendEmail.">-4146</definedName>
    <definedName name="kyd.WriteMemWhenOptn.">3</definedName>
    <definedName name="l">40296.6534606482</definedName>
    <definedName name="LABARGE__INC.">#REF!</definedName>
    <definedName name="LaconiaAssumptions">#REF!</definedName>
    <definedName name="LaconiaAssumptionsPeriod">#REF!</definedName>
    <definedName name="LAIRD">#REF!</definedName>
    <definedName name="LAIRD_TECH.">#REF!</definedName>
    <definedName name="LAIRD_TECHNOLOGIES">#REF!</definedName>
    <definedName name="LAMAR_ELETRCO_AIR_CORP">#REF!</definedName>
    <definedName name="Large">#REF!</definedName>
    <definedName name="Large_Balances">#REF!</definedName>
    <definedName name="LargePeriod">#REF!</definedName>
    <definedName name="LargeRow">#REF!</definedName>
    <definedName name="LAST_EBIT_MARGIN">"LAST_EBIT_MARGIN"</definedName>
    <definedName name="LAST_EBITDA_MARGIN">"LAST_EBITDA_MARGIN"</definedName>
    <definedName name="LAST_GROSS_MARGIN">"LAST_GROSS_MARGIN"</definedName>
    <definedName name="LAST_NET_INC_MARGIN">"LAST_NET_INC_MARGIN"</definedName>
    <definedName name="Last_Row">IF(Values_Entered,Header_Row+Number_of_Payments,Header_Row)</definedName>
    <definedName name="LastListUpdate">0</definedName>
    <definedName name="LastQry">23</definedName>
    <definedName name="LASTSALEPRICE">"LASTSALEPRICE"</definedName>
    <definedName name="LastSource">"Oracle"</definedName>
    <definedName name="LastStartDate" hidden="1">#REF!</definedName>
    <definedName name="LATESTK">1000</definedName>
    <definedName name="LATESTKNONPRESS">50</definedName>
    <definedName name="LATESTQ">500</definedName>
    <definedName name="LATESTQNONPRESS">100</definedName>
    <definedName name="LBO" hidden="1">{#N/A,#N/A,FALSE,"Summary";#N/A,#N/A,FALSE,"Projections";#N/A,#N/A,FALSE,"Mkt Mults";#N/A,#N/A,FALSE,"DCF";#N/A,#N/A,FALSE,"Accr Dil";#N/A,#N/A,FALSE,"PIC LBO";#N/A,#N/A,FALSE,"MULT10_4";#N/A,#N/A,FALSE,"CBI LBO"}</definedName>
    <definedName name="LD">#REF!</definedName>
    <definedName name="Lease">#REF!</definedName>
    <definedName name="lee" hidden="1">{#N/A,#N/A,FALSE,"Pharm";#N/A,#N/A,FALSE,"WWCM"}</definedName>
    <definedName name="LERATO_ELECTRONICS">#REF!</definedName>
    <definedName name="lfj" hidden="1">{#N/A,#N/A,FALSE,"TABLE_1 YTD";#N/A,#N/A,FALSE,"TABLE_1A QTD";#N/A,#N/A,FALSE,"NORMAL_SPREAD_QTD";#N/A,#N/A,FALSE,"NORMAL_SPREAD_YTD";#N/A,#N/A,FALSE,"TAX_EQV";#N/A,#N/A,FALSE,"TAX EQUIV_INPUT";#N/A,#N/A,FALSE,"NET FROM FER";#N/A,#N/A,FALSE,"COVER"}</definedName>
    <definedName name="lfjlf" hidden="1">{"Fcst by Qtr Full",#N/A,FALSE,"Tot PalmPalm";"Fcst by Qtr Full",#N/A,FALSE,"Tot Device";"Fcst by Qtr Full",#N/A,FALSE,"Platform";"Fcst by Qtr Full",#N/A,FALSE,"Palm.Net";"Fcst by Qtr Full",#N/A,FALSE,"Elim"}</definedName>
    <definedName name="lg">#REF!</definedName>
    <definedName name="lh"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LH_IQ_NAMES_REVISION_DATE_">41569.7897222222</definedName>
    <definedName name="Liab">#REF!</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brary">"a1"</definedName>
    <definedName name="limcount">1</definedName>
    <definedName name="LIMIT_LEVEL_PICK_UP_LIST">#REF!</definedName>
    <definedName name="lin" hidden="1">{#N/A,#N/A,FALSE,"COVER";#N/A,#N/A,FALSE,"0";#N/A,#N/A,FALSE,"1";#N/A,#N/A,FALSE,"2";#N/A,#N/A,FALSE,"3";#N/A,#N/A,FALSE,"4";#N/A,#N/A,FALSE,"5";#N/A,#N/A,FALSE,"6";#N/A,#N/A,FALSE,"7";#N/A,#N/A,FALSE,"8";#N/A,#N/A,FALSE,"9";#N/A,#N/A,FALSE,"10";#N/A,#N/A,FALSE,"11"}</definedName>
    <definedName name="LINCOLN_ELECTRIC">#REF!</definedName>
    <definedName name="LINE">#REF!</definedName>
    <definedName name="LINE_POWER">#REF!</definedName>
    <definedName name="LINE_POWER_MFG.">#REF!</definedName>
    <definedName name="LISA">#REF!</definedName>
    <definedName name="list">#REF!</definedName>
    <definedName name="ListOffset">1</definedName>
    <definedName name="LITTON">#REF!</definedName>
    <definedName name="LITTON_SERVOTECHNIC">#REF!</definedName>
    <definedName name="LITTON_SERVOTECHNIK">#REF!</definedName>
    <definedName name="ljer" hidden="1">{"Budget by Month",#N/A,FALSE,"VA Departments Roll-up";"Budget by Month",#N/A,FALSE,"220";"Budget by Month",#N/A,FALSE,"300";"Budget by Month",#N/A,FALSE,"302";"Budget by Month",#N/A,FALSE,"305";"Budget by Month",#N/A,FALSE,"310"}</definedName>
    <definedName name="ljksdh" hidden="1">{"Olk by Qtr Full",#N/A,FALSE,"Tot PalmPalm";"Olk by Qtr Full",#N/A,FALSE,"Tot Device";"Olk by Qtr Full",#N/A,FALSE,"Platform";"Olk by Qtr Full",#N/A,FALSE,"Palm.Net";"Olk by Qtr Full",#N/A,FALSE,"Elim"}</definedName>
    <definedName name="lk">"c3460"</definedName>
    <definedName name="lkasfjd" hidden="1">{"bs",#N/A,FALSE,"SCF"}</definedName>
    <definedName name="lkj"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lkjh" hidden="1">{#N/A,#N/A,FALSE,"PERSONAL";#N/A,#N/A,FALSE,"explotación";#N/A,#N/A,FALSE,"generales"}</definedName>
    <definedName name="lkjlkj" hidden="1">{#N/A,#N/A,FALSE,"Trading-Mult ";#N/A,#N/A,FALSE,"Trading-Cap";#N/A,#N/A,FALSE,"Trading-Inc";#N/A,#N/A,FALSE,"Cash Flow";#N/A,#N/A,FALSE,"M&amp;A info"}</definedName>
    <definedName name="lkjlokj\" hidden="1">{#N/A,#N/A,FALSE,"Pharm";#N/A,#N/A,FALSE,"WWCM"}</definedName>
    <definedName name="lkl" hidden="1">#REF!</definedName>
    <definedName name="lklkl" hidden="1">{"consolidated",#N/A,FALSE,"Sheet1";"cms",#N/A,FALSE,"Sheet1";"fse",#N/A,FALSE,"Sheet1"}</definedName>
    <definedName name="ll"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pp" hidden="1">{"SchMpg1",#N/A,FALSE,"TR Sch M";"SchMpg2",#N/A,FALSE,"TR Sch M"}</definedName>
    <definedName name="LLCP" hidden="1">{"PAGE1",#N/A,FALSE,"BID (3)";"PAGE2",#N/A,FALSE,"BID (3)"}</definedName>
    <definedName name="LLCP6" hidden="1">{"PAGE1",#N/A,FALSE,"BID (3)";"PAGE2",#N/A,FALSE,"BID (3)"}</definedName>
    <definedName name="LLCPCS" hidden="1">{"PAGE1",#N/A,FALSE,"BID (3)";"PAGE2",#N/A,FALSE,"BID (3)"}</definedName>
    <definedName name="LLCPCS9" hidden="1">{"PAGE1",#N/A,FALSE,"BID (3)";"PAGE2",#N/A,FALSE,"BID (3)"}</definedName>
    <definedName name="lll" hidden="1">{#N/A,#N/A,FALSE,"Summary";#N/A,#N/A,FALSE,"proj1";#N/A,#N/A,FALSE,"proj2"}</definedName>
    <definedName name="lll.ll" hidden="1">{"SchMpg1",#N/A,FALSE,"TR Sch M";"SchMpg2",#N/A,FALSE,"TR Sch M"}</definedName>
    <definedName name="llllll" hidden="1">{"kent1",#N/A,FALSE,"Kent";"mcmhn1",#N/A,FALSE,"McMahonTotal";"and1",#N/A,FALSE,"AndwoodTotal";"gdy1",#N/A,FALSE,"GroodyTotal";"paris1",#N/A,FALSE,"ParisTotal";"edw1",#N/A,FALSE,"Executive";"prod1",#N/A,FALSE,"Production Total";"udw1",#N/A,FALSE,"UnderwritingTotal";"price1",#N/A,FALSE,"Pricing";"serv1",#N/A,FALSE,"Servicing";"leg1",#N/A,FALSE,"Legal"}</definedName>
    <definedName name="lloyacc">#REF!</definedName>
    <definedName name="lnk_Print_Area" hidden="1">#REF!</definedName>
    <definedName name="lnk_rData_Start_Driver" hidden="1">#REF!</definedName>
    <definedName name="lnk_rYearRow_Driver" hidden="1">#REF!</definedName>
    <definedName name="lo" hidden="1">{#N/A,#N/A,FALSE,"Sheet1"}</definedName>
    <definedName name="LOAN_LOSS">"LOAN_LOSS"</definedName>
    <definedName name="Loans_Notes_Payable">#REF!</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s">#REF!</definedName>
    <definedName name="locationsbb">#REF!</definedName>
    <definedName name="LOI" hidden="1">{#N/A,#N/A,FALSE,"TABLE_1 YTD";#N/A,#N/A,FALSE,"TABLE_1A QTD";#N/A,#N/A,FALSE,"NORMAL_SPREAD_QTD";#N/A,#N/A,FALSE,"NORMAL_SPREAD_YTD";#N/A,#N/A,FALSE,"TAX_EQV";#N/A,#N/A,FALSE,"TAX EQUIV_INPUT";#N/A,#N/A,FALSE,"NET FROM FER";#N/A,#N/A,FALSE,"COVER"}</definedName>
    <definedName name="lois">{"'Actual'!$A$1:$F$25"}</definedName>
    <definedName name="LOis_Greg">{"'Actual'!$A$1:$F$25"}</definedName>
    <definedName name="lola" hidden="1">{#N/A,#N/A,FALSE,"PERSONAL";#N/A,#N/A,FALSE,"explotación";#N/A,#N/A,FALSE,"generales"}</definedName>
    <definedName name="lola3" hidden="1">{#N/A,#N/A,FALSE,"PERSONAL";#N/A,#N/A,FALSE,"explotación";#N/A,#N/A,FALSE,"generales"}</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NG_TERM_GROWTH">"LONG_TERM_GROWTH"</definedName>
    <definedName name="LONG_TERM_INV">"LONG_TERM_INV"</definedName>
    <definedName name="lo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cprov">#REF!</definedName>
    <definedName name="lotion">#REF!</definedName>
    <definedName name="LOUISVILLE_BRANCH">#REF!</definedName>
    <definedName name="LOUISVILLE_BRANCH__10">#REF!</definedName>
    <definedName name="LOV_FinGlDesktopEntryPageDef_CurrencyCode" hidden="1">#REF!</definedName>
    <definedName name="LOV_FinGlDesktopEntryPageDef_HeaderAccountingPeriodList" hidden="1">#REF!</definedName>
    <definedName name="LOV_FinGlDesktopEntryPageDef_HeaderLedgerIdList" hidden="1">#REF!</definedName>
    <definedName name="LOV_FinGlDesktopEntryPageDef_HeaderReversalPeriodList" hidden="1">#REF!</definedName>
    <definedName name="LOV_FinGlDesktopEntryPageDef_HeaderSourceList" hidden="1">#REF!</definedName>
    <definedName name="LOV_FinGlDesktopEntryPageDef_UserCurrencyConversionType" hidden="1">#REF!</definedName>
    <definedName name="LOVERIDGE">#REF!</definedName>
    <definedName name="LOVERIDGE_MACHINE">#REF!</definedName>
    <definedName name="LOVERIDGE_MACHINE_CO.">#REF!</definedName>
    <definedName name="low" hidden="1">#REF!</definedName>
    <definedName name="LPT">{"'Instructions'!$A$1:$I$62"}</definedName>
    <definedName name="lskdjslkdjf" hidden="1">{"SUMPG2",#N/A,FALSE,"summarypg";"SUM97",#N/A,FALSE,"netsum";"SUM98",#N/A,FALSE,"netsum";"NET97",#N/A,FALSE,"net1";"NET198",#N/A,FALSE,"net1";"NET297",#N/A,FALSE,"net2";"NET298",#N/A,FALSE,"net2";"NET397",#N/A,FALSE,"net3";"NET398",#N/A,FALSE,"net3";"NETSERV97",#N/A,FALSE,"NETSERV";"NETSERV98",#N/A,FALSE,"NETSERV"}</definedName>
    <definedName name="lticpay">#REF!</definedName>
    <definedName name="LTM_DATE">"LTM_DATE"</definedName>
    <definedName name="LTM_EBITDA">#REF!</definedName>
    <definedName name="LTM_Rev">#REF!</definedName>
    <definedName name="LTM_REVENUE_OVER_EMPLOYEES">"LTM_REVENUE_OVER_EMPLOYEES"</definedName>
    <definedName name="LUFeXToEUR">1/EUReXToLUF</definedName>
    <definedName name="LVFixedSymACCOUNTS.TB">"TB"</definedName>
    <definedName name="LVFixedSymANALYSIS.RPTWDCF">"RPTWDCF"</definedName>
    <definedName name="LVFixedSymCONTROLS.DIM9SET">"DIM9SET"</definedName>
    <definedName name="LVFixedSymCURRENCY.TUSD">"TUSD"</definedName>
    <definedName name="LVFixedSymCUSTOM1.DIM7SET">"DIM7SET"</definedName>
    <definedName name="LVFixedSymCUSTOM2.DIM8SET">"DIM8SET"</definedName>
    <definedName name="LVFixedSymENTITIES.E9010F">"E9010F"</definedName>
    <definedName name="LVFixedSymREGPROD.DIM5SET">"DIM5SET"</definedName>
    <definedName name="LVFixedSymTIMEPER.TFYR12">"TFYR12"</definedName>
    <definedName name="LVFixedSymVARIANCES.DIM6SET">"DIM6SET"</definedName>
    <definedName name="LWSALES">#REF!</definedName>
    <definedName name="m" hidden="1">{#N/A,#N/A,FALSE,"Aging Summary";#N/A,#N/A,FALSE,"Ratio Analysis";#N/A,#N/A,FALSE,"Test 120 Day Accts";#N/A,#N/A,FALSE,"Tickmarks"}</definedName>
    <definedName name="m_1" hidden="1">{#N/A,#N/A,FALSE,"Aging Summary";#N/A,#N/A,FALSE,"Ratio Analysis";#N/A,#N/A,FALSE,"Test 120 Day Accts";#N/A,#N/A,FALSE,"Tickmarks"}</definedName>
    <definedName name="M_PlaceofPath">"\\snyceqt0301\vdf$\tmp\blabla"</definedName>
    <definedName name="mac" hidden="1">{#N/A,#N/A,FALSE,"voz corporativa";#N/A,#N/A,FALSE,"Transmisión de datos";#N/A,#N/A,FALSE,"Videoconferencia";#N/A,#N/A,FALSE,"Correo electrónico";#N/A,#N/A,FALSE,"Correo de voz";#N/A,#N/A,FALSE,"Megafax";#N/A,#N/A,FALSE,"Edi";#N/A,#N/A,FALSE,"Internet";#N/A,#N/A,FALSE,"VSAT";#N/A,#N/A,FALSE,"ing ult. milla"}</definedName>
    <definedName name="Macro1">#N/A</definedName>
    <definedName name="Macro2">#N/A</definedName>
    <definedName name="Macro24">#N/A</definedName>
    <definedName name="Macro25">#N/A</definedName>
    <definedName name="Macro26">#N/A</definedName>
    <definedName name="Macro27">#N/A</definedName>
    <definedName name="Macro28">#N/A</definedName>
    <definedName name="Macro29">#N/A</definedName>
    <definedName name="MACROS">#REF!</definedName>
    <definedName name="MadRiverAssumptions">#REF!</definedName>
    <definedName name="MadRiverAssumptionsPeriod">#REF!</definedName>
    <definedName name="MAIAJ_CORP.">#REF!</definedName>
    <definedName name="Maidstone"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MainDialog.Auto_Open">#N/A</definedName>
    <definedName name="mainpage">#REF!</definedName>
    <definedName name="man" hidden="1">{"bs",#N/A,FALSE,"SCF"}</definedName>
    <definedName name="MANDARIN_TOOL___DIE">#REF!</definedName>
    <definedName name="MANSFIELD_FOUNDRY">#REF!</definedName>
    <definedName name="maps">#REF!</definedName>
    <definedName name="Mar_06_FooterType">"NONE"</definedName>
    <definedName name="Mar_08_FooterType">"NONE"</definedName>
    <definedName name="Mar_09_FooterType">"NONE"</definedName>
    <definedName name="Mar_10_FooterType">"NONE"</definedName>
    <definedName name="Mar_11_FooterType">"NONE"</definedName>
    <definedName name="Mar_2006_FooterType">"NONE"</definedName>
    <definedName name="MARGINPLAN">#REF!</definedName>
    <definedName name="mark" hidden="1">{"summary",#N/A,FALSE,"2000 vs 1999";"detail",#N/A,FALSE,"2000 vs 1999"}</definedName>
    <definedName name="market" hidden="1">{#N/A,#N/A,TRUE,"0 Deckbl.";#N/A,#N/A,TRUE,"S 1 Komm";#N/A,#N/A,TRUE,"S 1a Komm";#N/A,#N/A,TRUE,"S 1b Komm";#N/A,#N/A,TRUE,"S  2 DBR";#N/A,#N/A,TRUE,"S  3 Sparten";#N/A,#N/A,TRUE,"S 4  Betr. K.";#N/A,#N/A,TRUE,"6 Bilanz";#N/A,#N/A,TRUE,"6a Bilanz ";#N/A,#N/A,TRUE,"6b Bilanz ";#N/A,#N/A,TRUE,"7 GS I";#N/A,#N/A,TRUE,"S 8 EQ-GuV"}</definedName>
    <definedName name="marketing">#REF!</definedName>
    <definedName name="marketingytd">#REF!</definedName>
    <definedName name="MARYLAND_BRANCH">#REF!</definedName>
    <definedName name="MARYLAND_BRANCH___12">#REF!</definedName>
    <definedName name="mason?"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SS._INSTITUTE_OF_RESEARCH">#REF!</definedName>
    <definedName name="Master_Dealer_Concentration">#REF!</definedName>
    <definedName name="MATERIAL_MANAGEMENT">#REF!</definedName>
    <definedName name="matrix"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xbank">#REF!</definedName>
    <definedName name="May_06_FooterType">"NONE"</definedName>
    <definedName name="May_08_FooterType">"NONE"</definedName>
    <definedName name="May_09_FooterType">"NONE"</definedName>
    <definedName name="May_10_FooterType">"NONE"</definedName>
    <definedName name="May_11_FooterType">"NONE"</definedName>
    <definedName name="May_2006_FooterType">"NONE"</definedName>
    <definedName name="MAY05bonusAlbuquerque">#REF!</definedName>
    <definedName name="MAY05bonusChicago">#REF!</definedName>
    <definedName name="MAY05bonusDesertSands">#REF!</definedName>
    <definedName name="MAY05bonusFL">#REF!</definedName>
    <definedName name="MAY05bonusHE">#REF!</definedName>
    <definedName name="MAY05bonusJoliet">#REF!</definedName>
    <definedName name="MAY05bonusLasVegas">#REF!</definedName>
    <definedName name="MAY05bonusMarietta">#REF!</definedName>
    <definedName name="MAY05bonusOakLawn">#REF!</definedName>
    <definedName name="MAY05bonusPhoenix">#REF!</definedName>
    <definedName name="MAY05bonusPortland">#REF!</definedName>
    <definedName name="MAY05bonusReno">#REF!</definedName>
    <definedName name="MAY05bonusRioRancho">#REF!</definedName>
    <definedName name="MAY05bonusSNashville">#REF!</definedName>
    <definedName name="MAY05bonusSWCapital">#REF!</definedName>
    <definedName name="MAY05bonusTempe">#REF!</definedName>
    <definedName name="MAY05bonusWVegas">#REF!</definedName>
    <definedName name="MAYSTEEL">#REF!</definedName>
    <definedName name="MBTEMP">{"'Blank'!$A$1:$A$2"}</definedName>
    <definedName name="McD">#REF!</definedName>
    <definedName name="mcdilsc1">#REF!</definedName>
    <definedName name="mcnondilsc1">#REF!</definedName>
    <definedName name="MDI" hidden="1">{#N/A,#N/A,FALSE,"SUMMARY";#N/A,#N/A,FALSE,"mcsh";#N/A,#N/A,FALSE,"vol&amp;rev";#N/A,#N/A,FALSE,"wkgcap";#N/A,#N/A,FALSE,"DEPR&amp;DT";#N/A,#N/A,FALSE,"ASSETS";#N/A,#N/A,FALSE,"NI&amp;OTH&amp;DIV";#N/A,#N/A,FALSE,"CASHFLOW";#N/A,#N/A,FALSE,"CAPEMPL";#N/A,#N/A,FALSE,"ROCE"}</definedName>
    <definedName name="mdownacc">#REF!</definedName>
    <definedName name="mdsumblock">#REF!</definedName>
    <definedName name="mdsumprd">#REF!</definedName>
    <definedName name="me">"Button 5"</definedName>
    <definedName name="Measures">#REF!</definedName>
    <definedName name="Med_prod" hidden="1">{#N/A,#N/A,FALSE,"Prem_Sum";#N/A,#N/A,FALSE,"Prem"}</definedName>
    <definedName name="Med_prod.xls" hidden="1">{#N/A,#N/A,FALSE,"FACTSHEETS";#N/A,#N/A,FALSE,"pump";#N/A,#N/A,FALSE,"filter"}</definedName>
    <definedName name="Med_products" hidden="1">{#N/A,#N/A,FALSE,"FACTSHEETS";#N/A,#N/A,FALSE,"pump";#N/A,#N/A,FALSE,"filter"}</definedName>
    <definedName name="Medium">#REF!</definedName>
    <definedName name="MediumPeriod">#REF!</definedName>
    <definedName name="MediumRow">#REF!</definedName>
    <definedName name="Memo" hidden="1">{#N/A,#N/A,FALSE,"Set-Up";#N/A,#N/A,FALSE,"Comparison";#N/A,#N/A,FALSE,"AR";#N/A,#N/A,FALSE,"Inv";#N/A,#N/A,FALSE,"Concentrations";#N/A,#N/A,FALSE,"Past Dues";#N/A,#N/A,FALSE,"Trends";#N/A,#N/A,FALSE,"AR Trends";#N/A,#N/A,FALSE,"Inv Trends"}</definedName>
    <definedName name="MENU1">#REF!</definedName>
    <definedName name="MENU2">#REF!</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ge___hhh9" hidden="1">{#N/A,#N/A,FALSE,"MAY";#N/A,#N/A,FALSE,"Q2";#N/A,#N/A,FALSE,"YTD"}</definedName>
    <definedName name="Merge__hhh9" hidden="1">{#N/A,#N/A,FALSE,"MAY";#N/A,#N/A,FALSE,"Q2";#N/A,#N/A,FALSE,"YTD"}</definedName>
    <definedName name="Merge_hhh9" hidden="1">{#N/A,#N/A,FALSE,"MAY";#N/A,#N/A,FALSE,"Q2";#N/A,#N/A,FALSE,"YTD"}</definedName>
    <definedName name="Merge_IQ_NAMES_REVISION_DATE_">41569.7897222222</definedName>
    <definedName name="Merge_uuu11" hidden="1">{#N/A,#N/A,FALSE,"MAY";#N/A,#N/A,FALSE,"Q2";#N/A,#N/A,FALSE,"YTD"}</definedName>
    <definedName name="Mergeddd" hidden="1">{"histincome",#N/A,FALSE,"hyfins";"closing balance",#N/A,FALSE,"hyfins"}</definedName>
    <definedName name="MergeHemorrhage" hidden="1">{"mgmt forecast",#N/A,FALSE,"Mgmt Forecast";"dcf table",#N/A,FALSE,"Mgmt Forecast";"sensitivity",#N/A,FALSE,"Mgmt Forecast";"table inputs",#N/A,FALSE,"Mgmt Forecast";"calculations",#N/A,FALSE,"Mgmt Forecast"}</definedName>
    <definedName name="Mergehhhh" hidden="1">{#N/A,#N/A,FALSE,"MAY";#N/A,#N/A,FALSE,"Q2";#N/A,#N/A,FALSE,"YTD"}</definedName>
    <definedName name="Mergehhhh7000" hidden="1">{#N/A,#N/A,FALSE,"MAY";#N/A,#N/A,FALSE,"Q2";#N/A,#N/A,FALSE,"YTD"}</definedName>
    <definedName name="MergeHTML_Control">{"'Sheet1'!$A$1:$L$21"}</definedName>
    <definedName name="Mergeklk" hidden="1">{TRUE,TRUE,-2,-16.25,486,278.25,FALSE,TRUE,TRUE,TRUE,0,1,4,4,1,0.973404255319149,0.952380952380952,4,TRUE,TRUE,3,TRUE,1,FALSE,100,"Swvu.PRT.","ACwvu.PRT.",#N/A,FALSE,FALSE,0.01,0.01,0.75,0.1,2,"&amp;R&amp;""Times New Roman,Regular""&amp;6&amp;F&amp;D   &amp;T","",TRUE,FALSE,FALSE,FALSE,1,#N/A,1,1,"=R1C1:R52C15",FALSE,"Rwvu.PRT.","Cwvu.PRT.",FALSE,FALSE,FALSE,1,65532,65532,FALSE,FALSE,TRUE,TRUE,TRUE}</definedName>
    <definedName name="Mergenewname7000" hidden="1">{#N/A,#N/A,FALSE,"MAY";#N/A,#N/A,FALSE,"Q2";#N/A,#N/A,FALSE,"YTD"}</definedName>
    <definedName name="Mergeo" hidden="1">{#N/A,#N/A,FALSE,"New Depr Sch-150% DB";#N/A,#N/A,FALSE,"Cash Flows RLP";#N/A,#N/A,FALSE,"IRR";#N/A,#N/A,FALSE,"Proforma IS";#N/A,#N/A,FALSE,"Assumptions"}</definedName>
    <definedName name="Mergeuuu11" hidden="1">{#N/A,#N/A,FALSE,"MAY";#N/A,#N/A,FALSE,"Q2";#N/A,#N/A,FALSE,"YTD"}</definedName>
    <definedName name="Mergeuuuu1" hidden="1">{#N/A,#N/A,FALSE,"MAY";#N/A,#N/A,FALSE,"Q2";#N/A,#N/A,FALSE,"YTD"}</definedName>
    <definedName name="Mergewhat" hidden="1">{TRUE,TRUE,-2,-16.25,486,278.25,FALSE,TRUE,TRUE,TRUE,0,1,2,4,1,0.987654320987654,0.952380952380952,3,TRUE,TRUE,3,TRUE,1,FALSE,100,"Swvu.ALL.","ACwvu.ALL.",#N/A,FALSE,FALSE,0.01,0.01,0.5,0.2,2,"&amp;R&amp;""Times New Roman""&amp;F&amp;D   &amp;T","",TRUE,FALSE,FALSE,FALSE,1,100,#N/A,#N/A,"=R1C1:R53C15",FALSE,#N/A,"Cwvu.ALL.",FALSE,FALSE,TRUE,1,65532,65532,FALSE,FALSE,TRUE,TRUE,TRUE}</definedName>
    <definedName name="Mergewrn.Basic.Report" hidden="1">{#N/A,#N/A,FALSE,"New Depr Sch-150% DB";#N/A,#N/A,FALSE,"Cash Flows RLP";#N/A,#N/A,FALSE,"IRR";#N/A,#N/A,FALSE,"Proforma IS";#N/A,#N/A,FALSE,"Assumptions"}</definedName>
    <definedName name="Mergewrn.columbus" hidden="1">{"IS_plan vs Act",#N/A,FALSE,"IS_Plan-Act";"is_curr&amp;YTD",#N/A,FALSE,"IS_Plan-Act";"is_last5mos",#N/A,FALSE,"IS_Plan-Act";"is_vsYTD_RR",#N/A,FALSE,"IS_Plan-Act";"bs",#N/A,FALSE,"IS_Plan-Act";"bs_last5mos",#N/A,FALSE,"IS_Plan-Act";"cf",#N/A,FALSE,"IS_Plan-Act"}</definedName>
    <definedName name="Mergewrn.consolidated." hidden="1">{"IS_planvsActual",#N/A,FALSE,"IS_Plan-Act";"IS_curr&amp;YTD",#N/A,FALSE,"IS";"BS_curr&amp;lastmo",#N/A,FALSE,"BS";"bs 4 qtrs",#N/A,FALSE,"BS";"cf",#N/A,FALSE,"CF"}</definedName>
    <definedName name="Mergewrn.dcf2." hidden="1">{"mgmt forecast",#N/A,FALSE,"Mgmt Forecast";"dcf table",#N/A,FALSE,"Mgmt Forecast";"sensitivity",#N/A,FALSE,"Mgmt Forecast";"table inputs",#N/A,FALSE,"Mgmt Forecast";"calculations",#N/A,FALSE,"Mgmt Forecast"}</definedName>
    <definedName name="Merg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Mergewrn.Financial._.Statements." hidden="1">{"Consolidated Balance Sheet",#N/A,FALSE,"Sheet2";"Consolidating Balance Sheet",#N/A,FALSE,"Sheet2";"Consolidated Income Statement",#N/A,FALSE,"Sheet2";"Consolidating Income Statement",#N/A,FALSE,"Sheet2";"Statement of Stockholders equity",#N/A,FALSE,"Sheet2"}</definedName>
    <definedName name="Mergewrn.MAY95\" hidden="1">{#N/A,#N/A,FALSE,"MAY";#N/A,#N/A,FALSE,"Q2";#N/A,#N/A,FALSE,"YTD"}</definedName>
    <definedName name="Mergewrn.phoenix." hidden="1">{"is_plan vs Act",#N/A,FALSE,"IS_Plan-Act";"is_curr&amp;YTD",#N/A,FALSE,"IS_Plan-Act";"is_last5mos",#N/A,FALSE,"IS_Plan-Act";"is_vsYTD_RR",#N/A,FALSE,"IS_Plan-Act";"bs",#N/A,FALSE,"IS_Plan-Act";"bs_last5mos",#N/A,FALSE,"IS_Plan-Act";"cf",#N/A,FALSE,"IS_Plan-Act"}</definedName>
    <definedName name="Mergewrn.Projections." hidden="1">{"Volume",#N/A,FALSE,"volume";"revenue",#N/A,FALSE,"revenue"}</definedName>
    <definedName name="Mergewrn.report."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Mergewrn.sum." hidden="1">{"Opsys",#N/A,FALSE,"NPV_OPsys";"NT",#N/A,FALSE,"NPV_NT";"DevP",#N/A,FALSE,"NPV_DevPdt";"Office",#N/A,FALSE,"NPV_Office"}</definedName>
    <definedName name="Mergewrn.upstairs." hidden="1">{"histincome",#N/A,FALSE,"hyfins";"closing balance",#N/A,FALSE,"hyfins"}</definedName>
    <definedName name="Mergewvu.all.2" hidden="1">{TRUE,TRUE,-2,-16.25,486,278.25,FALSE,TRUE,TRUE,TRUE,0,1,2,4,1,0.987654320987654,0.952380952380952,3,TRUE,TRUE,3,TRUE,1,FALSE,100,"Swvu.ALL.","ACwvu.ALL.",#N/A,FALSE,FALSE,0.01,0.01,0.5,0.2,2,"&amp;R&amp;""Times New Roman""&amp;F&amp;D   &amp;T","",TRUE,FALSE,FALSE,FALSE,1,100,#N/A,#N/A,"=R1C1:R53C15",FALSE,#N/A,"Cwvu.ALL.",FALSE,FALSE,TRUE,1,65532,65532,FALSE,FALSE,TRUE,TRUE,TRUE}</definedName>
    <definedName name="Mergewvu.all3" hidden="1">{TRUE,TRUE,-2,-16.25,486,278.25,FALSE,TRUE,TRUE,TRUE,0,1,2,4,1,0.987654320987654,0.952380952380952,3,TRUE,TRUE,3,TRUE,1,FALSE,100,"Swvu.ALL.","ACwvu.ALL.",#N/A,FALSE,FALSE,0.01,0.01,0.5,0.2,2,"&amp;R&amp;""Times New Roman""&amp;F&amp;D   &amp;T","",TRUE,FALSE,FALSE,FALSE,1,100,#N/A,#N/A,"=R1C1:R53C15",FALSE,#N/A,"Cwvu.ALL.",FALSE,FALSE,TRUE,1,65532,65532,FALSE,FALSE,TRUE,TRUE,TRUE}</definedName>
    <definedName name="Mergewvu.prt.2" hidden="1">{TRUE,TRUE,-2,-16.25,486,278.25,FALSE,TRUE,TRUE,TRUE,0,1,4,4,1,0.973404255319149,0.952380952380952,4,TRUE,TRUE,3,TRUE,1,FALSE,100,"Swvu.PRT.","ACwvu.PRT.",#N/A,FALSE,FALSE,0.01,0.01,0.75,0.1,2,"&amp;R&amp;""Times New Roman,Regular""&amp;6&amp;F&amp;D   &amp;T","",TRUE,FALSE,FALSE,FALSE,1,#N/A,1,1,"=R1C1:R52C15",FALSE,"Rwvu.PRT.","Cwvu.PRT.",FALSE,FALSE,FALSE,1,65532,65532,FALSE,FALSE,TRUE,TRUE,TRUE}</definedName>
    <definedName name="Mergewvu.prt2" hidden="1">{TRUE,TRUE,-2,-16.25,486,278.25,FALSE,TRUE,TRUE,TRUE,0,1,4,4,1,0.973404255319149,0.952380952380952,4,TRUE,TRUE,3,TRUE,1,FALSE,100,"Swvu.PRT.","ACwvu.PRT.",#N/A,FALSE,FALSE,0.01,0.01,0.75,0.1,2,"&amp;R&amp;""Times New Roman,Regular""&amp;6&amp;F&amp;D   &amp;T","",TRUE,FALSE,FALSE,FALSE,1,#N/A,1,1,"=R1C1:R52C15",FALSE,"Rwvu.PRT.","Cwvu.PRT.",FALSE,FALSE,FALSE,1,65532,65532,FALSE,FALSE,TRUE,TRUE,TRUE}</definedName>
    <definedName name="Mergewwvu.all2" hidden="1">{TRUE,TRUE,-2,-16.25,486,278.25,FALSE,TRUE,TRUE,TRUE,0,1,2,4,1,0.987654320987654,0.952380952380952,3,TRUE,TRUE,3,TRUE,1,FALSE,100,"Swvu.ALL.","ACwvu.ALL.",#N/A,FALSE,FALSE,0.01,0.01,0.5,0.2,2,"&amp;R&amp;""Times New Roman""&amp;F&amp;D   &amp;T","",TRUE,FALSE,FALSE,FALSE,1,100,#N/A,#N/A,"=R1C1:R53C15",FALSE,#N/A,"Cwvu.ALL.",FALSE,FALSE,TRUE,1,65532,65532,FALSE,FALSE,TRUE,TRUE,TRUE}</definedName>
    <definedName name="Mergexys" hidden="1">{#N/A,#N/A,FALSE,"Title Page";#N/A,#N/A,FALSE,"Conclusions";#N/A,#N/A,FALSE,"Assum.";#N/A,#N/A,FALSE,"Sun  DCF-WC-Dep";#N/A,#N/A,FALSE,"MarketValue";#N/A,#N/A,FALSE,"BalSheet";#N/A,#N/A,FALSE,"WACC";#N/A,#N/A,FALSE,"PC+ Info.";#N/A,#N/A,FALSE,"PC+Info_2"}</definedName>
    <definedName name="METALLIZED">#REF!</definedName>
    <definedName name="METALLIZED_CARBON">#REF!</definedName>
    <definedName name="METALLIZED_CARBON_CORP">#REF!</definedName>
    <definedName name="METALOR">#REF!</definedName>
    <definedName name="METALOR_TECH">#REF!</definedName>
    <definedName name="METER">#REF!</definedName>
    <definedName name="METER_MAN">#REF!</definedName>
    <definedName name="METER_MAN__INC.">#REF!</definedName>
    <definedName name="METERMAN">#REF!</definedName>
    <definedName name="MEWarning">1</definedName>
    <definedName name="mfgr" hidden="1">{"PAGE 1",#N/A,FALSE,"WEST_OT"}</definedName>
    <definedName name="MgrName">#REF!</definedName>
    <definedName name="MICROWAVE_DEVELOPMENT">#REF!</definedName>
    <definedName name="MIDMARK_CORPORATION">#REF!</definedName>
    <definedName name="Midwest" hidden="1">{"FY02_Assets",#N/A,FALSE,"Fin Stmt Budget";"FY02_Liabilities",#N/A,FALSE,"Fin Stmt Budget";"FY02_Inc_Stmt",#N/A,FALSE,"Fin Stmt Budget";"FY02_SOCF",#N/A,FALSE,"Fin Stmt Budget"}</definedName>
    <definedName name="mike"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ill" hidden="1">{#N/A,#N/A,FALSE,"EXHIBIT A";#N/A,#N/A,FALSE,"EXHIBIT B";#N/A,#N/A,FALSE,"EXHIBIT B-1";#N/A,#N/A,FALSE,"EXHIBIT C";#N/A,#N/A,FALSE,"EXHIBIT C-1";#N/A,#N/A,FALSE,"EXHIBIT D";#N/A,#N/A,FALSE,"EXHIBIT E";#N/A,#N/A,FALSE,"EXHIBIT F";#N/A,#N/A,FALSE,"EXHIBIT F-1";#N/A,#N/A,FALSE,"EXHIBIT G";#N/A,#N/A,FALSE,"EXHIBIT H";#N/A,#N/A,FALSE,"EXHIBIT I";#N/A,#N/A,FALSE,"EXHIBIT J";#N/A,#N/A,FALSE,"EXHIBIT K";#N/A,#N/A,FALSE,"EXHIBIT L";#N/A,#N/A,FALSE,"EXHIBIT M";#N/A,#N/A,FALSE,"EXHIBIT N";#N/A,#N/A,FALSE,"EXHIBIT X1";#N/A,#N/A,FALSE,"EXHIBIT X2"}</definedName>
    <definedName name="min" hidden="1">{#N/A,#N/A,FALSE,"REPORT"}</definedName>
    <definedName name="mina" hidden="1">{#N/A,#N/A,FALSE,"REPORT"}</definedName>
    <definedName name="MINE">#REF!</definedName>
    <definedName name="MINE_LOCOMOTIVE">#REF!</definedName>
    <definedName name="MINISTER_MACHINE">#REF!</definedName>
    <definedName name="MIRAGE_CORP.">#REF!</definedName>
    <definedName name="MIRAJ">#REF!</definedName>
    <definedName name="MIRAJ_CORP">#REF!</definedName>
    <definedName name="MIRAJ_CORP.">#REF!</definedName>
    <definedName name="MISC_EARN_ADJ">"MISC_EARN_ADJ"</definedName>
    <definedName name="MISSION">#REF!</definedName>
    <definedName name="MISSION_INSTRUMENTS">#REF!</definedName>
    <definedName name="MISSION_INSTRUMENTS_CO.">#REF!</definedName>
    <definedName name="MISTER__INC.">#REF!</definedName>
    <definedName name="Mitesh" hidden="1">#REF!</definedName>
    <definedName name="mj" hidden="1">{#N/A,#N/A,FALSE,"Heat";#N/A,#N/A,FALSE,"DCF";#N/A,#N/A,FALSE,"LBO";#N/A,#N/A,FALSE,"A";#N/A,#N/A,FALSE,"C";#N/A,#N/A,FALSE,"impd";#N/A,#N/A,FALSE,"Accr-Dilu"}</definedName>
    <definedName name="mkj" hidden="1">{#N/A,#N/A,TRUE,"A";#N/A,#N/A,TRUE,"B";#N/A,#N/A,TRUE,"C";#N/A,#N/A,TRUE,"D";#N/A,#N/A,TRUE,"E"}</definedName>
    <definedName name="MKK">{"'下期集計（10.27迄・速報値）'!$Q$16"}</definedName>
    <definedName name="MLNK00662333b0984adaa7ddda342287c3ad" hidden="1">#REF!</definedName>
    <definedName name="MLNK010b8a4312d14e7baa0b29b1e9eae558" hidden="1">#REF!</definedName>
    <definedName name="MLNK01271bb59f9b4e8a96b557331b8869f9" hidden="1">#REF!</definedName>
    <definedName name="MLNK012e08130ae34d41aa4483056c37cd52" hidden="1">#REF!</definedName>
    <definedName name="MLNK02229a3f37ff4fe3b6f947a018ec4973" hidden="1">#REF!</definedName>
    <definedName name="MLNK034ce9cb39cf442c8c9c8c23de204977" hidden="1">#REF!</definedName>
    <definedName name="MLNK048f1358b5b7415783669463b98cf189" hidden="1">#REF!</definedName>
    <definedName name="MLNK04ac2a8e813c47919eef8d8ed53406b8" hidden="1">#REF!</definedName>
    <definedName name="MLNK055038470bad48d2ba22f101da5bd59d" hidden="1">#REF!</definedName>
    <definedName name="MLNK05ac1311ed4248d285a33e1e2ff384b8" hidden="1">#REF!</definedName>
    <definedName name="MLNK07918c1bc7844133a6003c82e3e51fa5" hidden="1">#REF!</definedName>
    <definedName name="MLNK07b3bd137db24827b4beb16e0df4a030" hidden="1">#REF!</definedName>
    <definedName name="MLNK080b30673b3f40129ddb96e766236c99" hidden="1">#REF!</definedName>
    <definedName name="MLNK08a701260c5d441582eadfd37d83edfd" hidden="1">#REF!</definedName>
    <definedName name="MLNK09833543ddb84510971b81db6cb4e85e" hidden="1">#REF!</definedName>
    <definedName name="MLNK0a61c4f849ae4263820c69501b609892" hidden="1">#REF!</definedName>
    <definedName name="MLNK0c022c419d684262a1a57a0021c478a6" hidden="1">#REF!</definedName>
    <definedName name="MLNK0df052d559d946a8b38706b38a81e776" hidden="1">#REF!</definedName>
    <definedName name="MLNK0fea4b28cf1d4b96a720f497a0a91b60" hidden="1">#REF!</definedName>
    <definedName name="MLNK117fe40b2e084b32a1bb94853c1734c6" hidden="1">#REF!</definedName>
    <definedName name="MLNK12ad2871de624a84a93472c8a41e6aa7" hidden="1">#REF!</definedName>
    <definedName name="MLNK13eaddbaf53f4c56b88824eb932c4934" hidden="1">#REF!</definedName>
    <definedName name="MLNK14365c8222624798bbdeb92f3264c714" hidden="1">#REF!</definedName>
    <definedName name="MLNK173255e4030948e2a3b9ecc73064cae1" hidden="1">#REF!</definedName>
    <definedName name="MLNK199e9320079d4481b1966cb1aa503411" hidden="1">#REF!</definedName>
    <definedName name="MLNK19dcf53e3ea6429dbf088dcb7cfad13d" hidden="1">#REF!</definedName>
    <definedName name="MLNK1ae8b5818f264a528fe68ff37decca13" hidden="1">#REF!</definedName>
    <definedName name="MLNK1cfe137f3d4b42f59e4e6743450511d4" hidden="1">#REF!</definedName>
    <definedName name="MLNK1d4123ea5dcb4909a8aac9280b354daa" hidden="1">#REF!</definedName>
    <definedName name="MLNK1e9f85d55dd2408691ae7223090f4dbe" hidden="1">#REF!</definedName>
    <definedName name="MLNK1f23e816a25a458bbd9dcba14794cb3b" hidden="1">#REF!</definedName>
    <definedName name="MLNK1fd0e99220ba4b7fa9d1ecc5f435cdbc" hidden="1">#REF!</definedName>
    <definedName name="MLNK2033ea5f158748a99f320bf80336f0eb" hidden="1">#REF!</definedName>
    <definedName name="MLNK20b6ad0a142c4181bf103063826a20d2" hidden="1">#REF!</definedName>
    <definedName name="MLNK21b394ac81f14fabaa8eaba06aadca2e" hidden="1">#REF!</definedName>
    <definedName name="MLNK22bf6a63919b494da923a503a197c4f9" hidden="1">#REF!</definedName>
    <definedName name="MLNK235857ed855c4735a00845d8396b585e" hidden="1">#REF!</definedName>
    <definedName name="MLNK249c19d4148d4738ac58b78cf89ffdfe" hidden="1">#REF!</definedName>
    <definedName name="MLNK25d1a7a869004be4a73c88962944c1f1" hidden="1">#REF!</definedName>
    <definedName name="MLNK28c18b908a7f4d48a9378d11c946e28d" hidden="1">#REF!</definedName>
    <definedName name="MLNK2c9307151d9641d298315db4d1a6b981" hidden="1">#REF!</definedName>
    <definedName name="MLNK2d71ec0831724a09bb4a93c005cafe6d" hidden="1">#REF!</definedName>
    <definedName name="MLNK2e96b102c50644719e0ad0fa8c103152" hidden="1">#REF!</definedName>
    <definedName name="MLNK3021631519d340e5b6949423f8b49f1d" hidden="1">#REF!</definedName>
    <definedName name="MLNK30b416342d874a75855571dd5a3900db" hidden="1">#REF!</definedName>
    <definedName name="MLNK3268d26534194ae78a6829ab3abc6dc0" hidden="1">#REF!</definedName>
    <definedName name="MLNK334b6d4febaa48c6a09dcc34f42543d5" hidden="1">#REF!</definedName>
    <definedName name="MLNK342dace13567433c9d2fed3a03721ef3" hidden="1">#REF!</definedName>
    <definedName name="MLNK35375daeb63448b1bcc2b0f44545325a" hidden="1">#REF!</definedName>
    <definedName name="MLNK37ae1d1116d3423fa996cc5b745267e9" hidden="1">#REF!</definedName>
    <definedName name="MLNK3900b55460ef496e907e1f7ca0142d9c" hidden="1">#REF!</definedName>
    <definedName name="MLNK3a2397b5b0354edc9b6f5bcf58a412cf" hidden="1">#REF!</definedName>
    <definedName name="MLNK3a2700579f0749879d0d0bd2aed48dc4" hidden="1">#REF!</definedName>
    <definedName name="MLNK3ae8c341bb514d1ca4c19fceb3400529" hidden="1">#REF!</definedName>
    <definedName name="MLNK3b24469c6d884340a3200c3a9de24344" hidden="1">#REF!</definedName>
    <definedName name="MLNK3b45cd156f2e4a65958622672a4688ae" hidden="1">#REF!</definedName>
    <definedName name="MLNK3c9df49b8a624b3482ab8dbd59939f77" hidden="1">#REF!</definedName>
    <definedName name="MLNK3d82d57db3654d138aa4383a75eeef6b" hidden="1">#REF!</definedName>
    <definedName name="MLNK3eb6b7ca008b43e78dad5d2d144e2989" hidden="1">#REF!</definedName>
    <definedName name="MLNK3f0276b7bc9f4d60b9390a4aad23a822" hidden="1">#REF!</definedName>
    <definedName name="MLNK42bfd68efaa341cb818ea9a9675a0663" hidden="1">#REF!</definedName>
    <definedName name="MLNK43ab161c7dbb4c65a05a25aba320ff91" hidden="1">#REF!</definedName>
    <definedName name="MLNK43c87f9b402a4398904977f75b073cf0" hidden="1">#REF!</definedName>
    <definedName name="MLNK44212f66580d45efae49f9bca9b997ed" hidden="1">#REF!</definedName>
    <definedName name="MLNK4459cae06296443ab9bd37b62f9a7452" hidden="1">#REF!</definedName>
    <definedName name="MLNK44a25dbc2aba44c1bad718962f61a057" hidden="1">#REF!</definedName>
    <definedName name="MLNK456ce112ff88480fabdb3797a57464c4" hidden="1">#REF!</definedName>
    <definedName name="MLNK459b803f3a764686878e065f1caa26d4" hidden="1">#REF!</definedName>
    <definedName name="MLNK4626d672fda846e4bc471eb3b189c702" hidden="1">#REF!</definedName>
    <definedName name="MLNK470ee5cecb5848e79d6bdf7f666c5202" hidden="1">#REF!</definedName>
    <definedName name="MLNK47a5eefebce448488525278db68dcd9e" hidden="1">#REF!</definedName>
    <definedName name="MLNK47ac9d9ab55f4d09ba3b2825a6419e7e" hidden="1">#REF!</definedName>
    <definedName name="MLNK488ee40a83ed4211b571f844e0f4f950" hidden="1">#REF!</definedName>
    <definedName name="MLNK4a20f07280154df3b5e85f5e30a0cc09" hidden="1">#REF!</definedName>
    <definedName name="MLNK4abcb7ce22a7465895c3eebb9a85bfb2" hidden="1">#REF!</definedName>
    <definedName name="MLNK4abd80b293ea436d9d57456fcd8311d4" hidden="1">#REF!</definedName>
    <definedName name="MLNK4b4aaa53a8a74caa95606665479c5205" hidden="1">#REF!</definedName>
    <definedName name="MLNK4caee3dbea574a008b7127607af1eff0" hidden="1">#REF!</definedName>
    <definedName name="MLNK4d6f6f4fc28b4bbc8674cae65d335b05" hidden="1">#REF!</definedName>
    <definedName name="MLNK4e9ad9582a0e4097bb09e6c31f163e76" hidden="1">#REF!</definedName>
    <definedName name="MLNK4efc9ff16f504853b12ac6cd532181ee" hidden="1">#REF!</definedName>
    <definedName name="MLNK4ffb8169eb9c4f11bf455106fbe18aac" hidden="1">#REF!</definedName>
    <definedName name="MLNK54098f085568481aaa527704a0c3bbd5" hidden="1">#REF!</definedName>
    <definedName name="MLNK564dcd2149f742bcac54a9fd41f392ed" hidden="1">#REF!</definedName>
    <definedName name="MLNK5704f7ae79bb4b77a2f3e1a407bf1758" hidden="1">#REF!</definedName>
    <definedName name="MLNK57de417272c74fc29302ff1989ce10da" hidden="1">#REF!</definedName>
    <definedName name="MLNK58b64a50fee44358bbcf229b0ef77c7f" hidden="1">#REF!</definedName>
    <definedName name="MLNK59c50e584ad44a0a95888d8830b56133" hidden="1">#REF!</definedName>
    <definedName name="MLNK5a2e3d7f0b414b8aa754cff1545c0f7a" hidden="1">#REF!</definedName>
    <definedName name="MLNK5a92179366844227a64a5d5bcee1f4ed" hidden="1">#REF!</definedName>
    <definedName name="MLNK5d3bb7dfe9ac44e3882c55d81633d45e" hidden="1">#REF!</definedName>
    <definedName name="MLNK625b5dd5cae748e7b1bd9f09caad7a9f" hidden="1">#REF!</definedName>
    <definedName name="MLNK62ad49d0538e49149ae4560e5f57a115" hidden="1">#REF!</definedName>
    <definedName name="MLNK630e2e7cddc64c519edc321dff43ac2d" hidden="1">#REF!</definedName>
    <definedName name="MLNK63c6c5dc3b6d4184a23478a625b5242b" hidden="1">#REF!</definedName>
    <definedName name="MLNK652db140919a49b0a8e2892539023157" hidden="1">#REF!</definedName>
    <definedName name="MLNK65a50a33242646449e2996b4d5608857" hidden="1">#REF!</definedName>
    <definedName name="MLNK66ceb698dda14507957a4b7679ae214c" hidden="1">#REF!</definedName>
    <definedName name="MLNK66f6b514487840a79c95d0bf7420d1dd" hidden="1">#REF!</definedName>
    <definedName name="MLNK671d3c2c1b134af5a96637f3482a69fb" hidden="1">#REF!</definedName>
    <definedName name="MLNK6ac88863b8e046e8bdf290eab371f973" hidden="1">#REF!</definedName>
    <definedName name="MLNK6b2bfc609bc848fcb2a24efaae2a6a1d" hidden="1">#REF!</definedName>
    <definedName name="MLNK6ca8982026fb478d90f540d9c4226643" hidden="1">#REF!</definedName>
    <definedName name="MLNK71e7be680b9a4d789010fa60e2df2be2" hidden="1">#REF!</definedName>
    <definedName name="MLNK73004a2623af48afad32ba4f15619744" hidden="1">#REF!</definedName>
    <definedName name="MLNK74ecf37b5f064cd59433086dd3a560bc" hidden="1">#REF!</definedName>
    <definedName name="MLNK7609d53cf7d64919aad611d3b18d8f6f" hidden="1">#REF!</definedName>
    <definedName name="MLNK76133a6ab1b547a295603731a20985df" hidden="1">#REF!</definedName>
    <definedName name="MLNK76f3d3da03de4fc7a5ee7430e7b19410" hidden="1">#REF!</definedName>
    <definedName name="MLNK783c0ae89c3e4a39a8f0761c799cb52d" hidden="1">#REF!</definedName>
    <definedName name="MLNK7a19161afef5418fb065f165ea09c9a2" hidden="1">#REF!</definedName>
    <definedName name="MLNK7b35608605ed47659a7540b401d35348" hidden="1">#REF!</definedName>
    <definedName name="MLNK7b47081730454b5e987d17a528477219" hidden="1">#REF!</definedName>
    <definedName name="MLNK7c8d6fa6220f4f0c80c073a4441cebca" hidden="1">#REF!</definedName>
    <definedName name="MLNK7e057bee5f064b0083158461f42b1355" hidden="1">#REF!</definedName>
    <definedName name="MLNK7f86d5ee935945b687ccd73aee1f6aa9" hidden="1">#REF!</definedName>
    <definedName name="MLNK82693073864849c49792bba5154b4cab" hidden="1">#REF!</definedName>
    <definedName name="MLNK84dd11f707bb4136814de9c38ad508b4" hidden="1">#REF!</definedName>
    <definedName name="MLNK85f37e3c66744ba7a226d30ae9be599c" hidden="1">#REF!</definedName>
    <definedName name="MLNK86678994f13f42feb62f4bcf6d7a90a8" hidden="1">#REF!</definedName>
    <definedName name="MLNK867b2f1b1c3f4e0f84ec678b2bc4fb6a" hidden="1">#REF!</definedName>
    <definedName name="MLNK8756d538d0574afd9d82cd54eced36d1" hidden="1">#REF!</definedName>
    <definedName name="MLNK88796cdcdd554d03814113d687bafde1" hidden="1">#REF!</definedName>
    <definedName name="MLNK8993f83c35584c07af984c2a14325a0c" hidden="1">#REF!</definedName>
    <definedName name="MLNK8a765b596fc6444981617893d87c6ed1" hidden="1">#REF!</definedName>
    <definedName name="MLNK8b9777e3ed234e6ba2e040297c742f6c" hidden="1">#REF!</definedName>
    <definedName name="MLNK8d85350bcdcf4ab38ef652aec1db9969" hidden="1">#REF!</definedName>
    <definedName name="MLNK8f78132ecb55486da10104c781fa8f24" hidden="1">#REF!</definedName>
    <definedName name="MLNK91fa88a5d52b43ed894b9d37fe689d5e" hidden="1">#REF!</definedName>
    <definedName name="MLNK9678822a155f4ad995c0a152466a72ca" hidden="1">#REF!</definedName>
    <definedName name="MLNK96e3ed0aa47346e7b398664e3f5431aa" hidden="1">#REF!</definedName>
    <definedName name="MLNK983337fb67dc40c991a0271e251a07f3" hidden="1">#REF!</definedName>
    <definedName name="MLNK9930953917ee4e04a9e846bdd6ea591b" hidden="1">#REF!</definedName>
    <definedName name="MLNK99dda81008ff48c8b885e8a5aa72191f" hidden="1">#REF!</definedName>
    <definedName name="MLNK9a954474bc8149d2affd1663bea65ef8" hidden="1">#REF!</definedName>
    <definedName name="MLNK9c4508a65c43413180447eaa227e126e" hidden="1">#REF!</definedName>
    <definedName name="MLNK9d2417a5a6be4e30ac89eb45dbd7cb67" hidden="1">#REF!</definedName>
    <definedName name="MLNK9dcda09534114cdcad948feb078f46bb" hidden="1">#REF!</definedName>
    <definedName name="MLNK9dde076c709042c8b94c4d5fd1bb826d" hidden="1">#REF!</definedName>
    <definedName name="MLNK9e43b026b74c411da8977072fd65ad93" hidden="1">#REF!</definedName>
    <definedName name="MLNKa04dcac4b115424b90d247a5fd763c70" hidden="1">#REF!</definedName>
    <definedName name="MLNKa0dd547387e54b82b8cb5e41be535ba1" hidden="1">#REF!</definedName>
    <definedName name="MLNKa2c856150a0148f5a7a0cdc9f12be154" hidden="1">#REF!</definedName>
    <definedName name="MLNKa340d703182b447ea3b4b68480d6541a" hidden="1">#REF!</definedName>
    <definedName name="MLNKa396d39d39c141a5b747397e4a8c95ff" hidden="1">#REF!</definedName>
    <definedName name="MLNKa4cb59eed2ea46c685a44dd2058cda41" hidden="1">#REF!</definedName>
    <definedName name="MLNKa6c148eee0c641d8b488e65af5766208" hidden="1">#REF!</definedName>
    <definedName name="MLNKa6cab9cca1c94d82b4539efb08a61f26" hidden="1">#REF!</definedName>
    <definedName name="MLNKa8481901c3fd479596286186a1c88843" hidden="1">#REF!</definedName>
    <definedName name="MLNKa91c853777294bc89bd556dc37dd381a" hidden="1">#REF!</definedName>
    <definedName name="MLNKa9b07f36471e4d31853b04c771cc13e6" hidden="1">#REF!</definedName>
    <definedName name="MLNKaa92a6ca2aa9481a9196d5a910b7073c" hidden="1">#REF!</definedName>
    <definedName name="MLNKaac7833ff50945f293482128dc8bfe57" hidden="1">#REF!</definedName>
    <definedName name="MLNKacd304287f1940148a4b52975ce503c9" hidden="1">#REF!</definedName>
    <definedName name="MLNKaddba4f25d9e485e833e8e851c033f44" hidden="1">#REF!</definedName>
    <definedName name="MLNKb02cb6f6f5e646d983bb5b6071a4b864" hidden="1">#REF!</definedName>
    <definedName name="MLNKb046357b9d324da292ac6b37ca14d27e" hidden="1">#REF!</definedName>
    <definedName name="MLNKb2778c8068a64327a340b47fee00cd9c" hidden="1">#REF!</definedName>
    <definedName name="MLNKb2ef0b2afa9c42ce9ec988fd5f1fc787" hidden="1">#REF!</definedName>
    <definedName name="MLNKb35ae81d8d0649d697bf11beeef8809c" hidden="1">#REF!</definedName>
    <definedName name="MLNKb44aa170421e459398914d0d72d1ae3f" hidden="1">#REF!</definedName>
    <definedName name="MLNKb604632c7d2f4b6e80931dd880e37572" hidden="1">#REF!</definedName>
    <definedName name="MLNKb6866111b74746cbb497d1b902ed3f3b" hidden="1">#REF!</definedName>
    <definedName name="MLNKb7efd235300b45669cf985ba002fef42" hidden="1">#REF!</definedName>
    <definedName name="MLNKbb4812cefc6e45c29d279ef2da0a5298" hidden="1">#REF!</definedName>
    <definedName name="MLNKbbd61ee9aa9148f1ae6fb35c342ebb5f" hidden="1">#REF!</definedName>
    <definedName name="MLNKbee6a1094559417c8468eb877ef6d188" hidden="1">#REF!</definedName>
    <definedName name="MLNKbff9cbc43043452384223db7bf78adde" hidden="1">#REF!</definedName>
    <definedName name="MLNKc001d631d0a1430bb51c24ecd445be42" hidden="1">#REF!</definedName>
    <definedName name="MLNKc380eda473474692af1892da7c7a7006" hidden="1">#REF!</definedName>
    <definedName name="MLNKc3c513b6854c4201b576ce1e545a52bf" hidden="1">#REF!</definedName>
    <definedName name="MLNKc5a5633d90b340f9be68d82bda2850f5" hidden="1">#REF!</definedName>
    <definedName name="MLNKc73112e06acb478daf714edb47cf8414" hidden="1">#REF!</definedName>
    <definedName name="MLNKc7aa3dad1e694170a19989992b616b1c" hidden="1">#REF!</definedName>
    <definedName name="MLNKc86377492e2441b0829ebbff3f988c6b" hidden="1">#REF!</definedName>
    <definedName name="MLNKc9361a899fd54e899ceb311534f31928" hidden="1">#REF!</definedName>
    <definedName name="MLNKc943c1c386ea4325b2441c50a000529b" hidden="1">#REF!</definedName>
    <definedName name="MLNKc9cceec8e0294da889691be5ff4c760b" hidden="1">#REF!</definedName>
    <definedName name="MLNKcb6d60a911fa478ea4050358ee929ad9" hidden="1">#REF!</definedName>
    <definedName name="MLNKcc71d092209f4ab3a3b0013f2e77c4e3" hidden="1">#REF!</definedName>
    <definedName name="MLNKcc7f03c56b8843e8b1afafbe60ed4e59" hidden="1">#REF!</definedName>
    <definedName name="MLNKccdb75be16cd40d6a3d522cbf8bcbfb8" hidden="1">#REF!</definedName>
    <definedName name="MLNKceaa752019da436e8142b7cd8a704c5c" hidden="1">#REF!</definedName>
    <definedName name="MLNKcf52891f7baf49dc808dc74f243d598d" hidden="1">#REF!</definedName>
    <definedName name="MLNKcf7725541f4446f5a7926bd8ad08ac78" hidden="1">#REF!</definedName>
    <definedName name="MLNKd104d975a11f4d2594868ce27a116b4e" hidden="1">#REF!</definedName>
    <definedName name="MLNKd11283051d5949cdaeeb0d40c6cf142f" hidden="1">#REF!</definedName>
    <definedName name="MLNKd11b900212c3455fb4fef7d38fac5850" hidden="1">#REF!</definedName>
    <definedName name="MLNKd15634a5e7eb45e7aa54ad3cb71d8ae3" hidden="1">#REF!</definedName>
    <definedName name="MLNKd20b11263d4d4d4393f23131922bf133" hidden="1">#REF!</definedName>
    <definedName name="MLNKd2125b07d36640f49fb5da45e0d6a6eb" hidden="1">#REF!</definedName>
    <definedName name="MLNKd5155d8f82924c7da53b159ca3378cef" hidden="1">#REF!</definedName>
    <definedName name="MLNKd650a5ef2a0645fb87b294556ce55a49" hidden="1">#REF!</definedName>
    <definedName name="MLNKd84ec9a30a284189a2f692a2e9a1f75c" hidden="1">#REF!</definedName>
    <definedName name="MLNKdbf57f21656c4634b17f57d577465b2e" hidden="1">#REF!</definedName>
    <definedName name="MLNKe15913db84e7478ab74195564bf35e41" hidden="1">#REF!</definedName>
    <definedName name="MLNKe22aa71cc68e48d2972551bf7b414b80" hidden="1">#REF!</definedName>
    <definedName name="MLNKe25c92f959b844d5835285ae0be4d8a8" hidden="1">#REF!</definedName>
    <definedName name="MLNKe3f142bc90084d63b44827c5913db4de" hidden="1">#REF!</definedName>
    <definedName name="MLNKe4c15c44035c432f9c19501011d21064" hidden="1">#REF!</definedName>
    <definedName name="MLNKe5aa1234a3dd474f93c35919ff0a9516" hidden="1">#REF!</definedName>
    <definedName name="MLNKe74edd8c0d4e4943a4390c7324e55069" hidden="1">#REF!</definedName>
    <definedName name="MLNKe75a84d90ee444f38aa4072f89cffdc0" hidden="1">#REF!</definedName>
    <definedName name="MLNKe78976babbef42bb817e4f8ab8f65b7c" hidden="1">#REF!</definedName>
    <definedName name="MLNKe7ebc8e7a9ea4432a5d32d1237546a4b" hidden="1">#REF!</definedName>
    <definedName name="MLNKea26850d72be43738f0303ea9ef000c2" hidden="1">#REF!</definedName>
    <definedName name="MLNKea8a2839930944099119355d8450ee60" hidden="1">#REF!</definedName>
    <definedName name="MLNKebefeb8105534d978090cada9d181b7c" hidden="1">#REF!</definedName>
    <definedName name="MLNKed1c90bd8c36447bb69ad5f8c1dabf4f" hidden="1">#REF!</definedName>
    <definedName name="MLNKee2ba5bcf3d0445ebc9d34c2c178412f" hidden="1">#REF!</definedName>
    <definedName name="MLNKee855c5cec2445ff93511f264b991d0f" hidden="1">#REF!</definedName>
    <definedName name="MLNKeef85aacc81e46a8af4c35bd998394e7" hidden="1">#REF!</definedName>
    <definedName name="MLNKefb4950e96084240b4674744b1c7dc19" hidden="1">#REF!</definedName>
    <definedName name="MLNKf67ed144958943fe81efa8dac4dd16da" hidden="1">#REF!</definedName>
    <definedName name="MLNKf72ec3c0a42645589d0b36c4b4da7d58" hidden="1">#REF!</definedName>
    <definedName name="MLNKf97c9049c45847a191a7b680302b04b1" hidden="1">#REF!</definedName>
    <definedName name="MLNKf99422ad4cdc433cb0677699531b3386" hidden="1">#REF!</definedName>
    <definedName name="MLNKfa9ede9d4bfb4b46962a91457b2bdb4d" hidden="1">#REF!</definedName>
    <definedName name="MLNKfc86946d26a943d685ad793ef5756028" hidden="1">#REF!</definedName>
    <definedName name="MLNKfd5779f7ddf9406bb836d7b38f06b833" hidden="1">#REF!</definedName>
    <definedName name="MLNKfe838d404e814343b6f12ff0bf5b9930" hidden="1">#REF!</definedName>
    <definedName name="MLNKff42ab289dc64f7e932f01ef714d1d79" hidden="1">#REF!</definedName>
    <definedName name="MLNKff9fcbe6a0ad437498f2da224a97b3db" hidden="1">#REF!</definedName>
    <definedName name="MLNKfff9fa0bd9f74a2d88a5c239cfc371e9" hidden="1">#REF!</definedName>
    <definedName name="mlw" hidden="1">{#N/A,#N/A,FALSE,"Pharm";#N/A,#N/A,FALSE,"WWCM"}</definedName>
    <definedName name="mm"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jj"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m" hidden="1">{"orixcsc",#N/A,FALSE,"ORIX CSC";"orixcsc2",#N/A,FALSE,"ORIX CSC"}</definedName>
    <definedName name="mmmm" hidden="1">{"orixcsc",#N/A,FALSE,"ORIX CSC";"orixcsc2",#N/A,FALSE,"ORIX CSC"}</definedName>
    <definedName name="mmmmm" hidden="1">{#N/A,#N/A,FALSE,"Calc";#N/A,#N/A,FALSE,"Sensitivity";#N/A,#N/A,FALSE,"LT Earn.Dil.";#N/A,#N/A,FALSE,"Dil. AVP"}</definedName>
    <definedName name="mmmmmm" hidden="1">{#N/A,#N/A,FALSE,"Contribution Analysis"}</definedName>
    <definedName name="mmmmmmmhm" hidden="1">{"mgmt forecast",#N/A,FALSE,"Mgmt Forecast";"dcf table",#N/A,FALSE,"Mgmt Forecast";"sensitivity",#N/A,FALSE,"Mgmt Forecast";"table inputs",#N/A,FALSE,"Mgmt Forecast";"calculations",#N/A,FALSE,"Mgmt Forecast"}</definedName>
    <definedName name="mmmmmmmm" hidden="1">{#N/A,#N/A,FALSE,"ORIX CSC"}</definedName>
    <definedName name="MMO" hidden="1">{#N/A,#N/A,FALSE,"Cover";#N/A,#N/A,FALSE,"Contents";#N/A,#N/A,FALSE,"Overview";#N/A,#N/A,FALSE,"Assumps";#N/A,#N/A,FALSE,"97 DAL hrs";#N/A,#N/A,FALSE,"97 heads";#N/A,#N/A,FALSE,"97 Expense";#N/A,#N/A,FALSE,"97 Exp prod";#N/A,#N/A,FALSE,"97 Rates";#N/A,#N/A,FALSE,"97 shop cost";#N/A,#N/A,FALSE,"98 DAL hrs";#N/A,#N/A,FALSE,"98 heads";#N/A,#N/A,FALSE,"98 Expense";#N/A,#N/A,FALSE,"98 Exp prod";#N/A,#N/A,FALSE,"98 Rates";#N/A,#N/A,FALSE,"98 shop cost";#N/A,#N/A,FALSE,"Issues";#N/A,#N/A,FALSE,"97 Inv related exp"}</definedName>
    <definedName name="mn" hidden="1">{#N/A,#N/A,FALSE,"TS";#N/A,#N/A,FALSE,"Combo";#N/A,#N/A,FALSE,"FAIR";#N/A,#N/A,FALSE,"RBC";#N/A,#N/A,FALSE,"xxxx";#N/A,#N/A,FALSE,"A_D";#N/A,#N/A,FALSE,"WACC";#N/A,#N/A,FALSE,"DCF";#N/A,#N/A,FALSE,"LBO";#N/A,#N/A,FALSE,"AcqMults";#N/A,#N/A,FALSE,"CompMults"}</definedName>
    <definedName name="mo">#REF!</definedName>
    <definedName name="Model">#N/A</definedName>
    <definedName name="Model_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ModelNames">#REF!</definedName>
    <definedName name="models">#REF!</definedName>
    <definedName name="MODERN_TECHNOLOGIES">#REF!</definedName>
    <definedName name="MonitorCol">1</definedName>
    <definedName name="MonitorRow">1</definedName>
    <definedName name="MONTEVIDEO_TECHNOLOGY">#REF!</definedName>
    <definedName name="MONTH">#REF!</definedName>
    <definedName name="Month10GrossProfit">#REF!</definedName>
    <definedName name="month2">#REF!</definedName>
    <definedName name="Months">#REF!</definedName>
    <definedName name="MONTI">#REF!</definedName>
    <definedName name="MONTI__INC.">#REF!</definedName>
    <definedName name="MOOG_COMPONENTS">#REF!</definedName>
    <definedName name="morosida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OTION_INDUSTRIES">#REF!</definedName>
    <definedName name="moytd">#REF!</definedName>
    <definedName name="MPO" hidden="1">{#N/A,#N/A,TRUE,"BS_A";#N/A,#N/A,TRUE,"BS_L";#N/A,#N/A,TRUE,"PL";#N/A,#N/A,TRUE,"NET";#N/A,#N/A,TRUE,"MAR_2";#N/A,#N/A,TRUE,"MAR";#N/A,#N/A,TRUE,"NII";#N/A,#N/A,TRUE,"NIE";#N/A,#N/A,TRUE,"FS_BS";#N/A,#N/A,TRUE,"FS_PL";#N/A,#N/A,TRUE,"HEA"}</definedName>
    <definedName name="mrr">#REF!</definedName>
    <definedName name="ms" hidden="1">{#N/A,#N/A,FALSE,"COVER";#N/A,#N/A,FALSE,"SUMP&amp;L";#N/A,#N/A,FALSE,"SUBSP&amp;L";#N/A,#N/A,FALSE,"SALESANAL"}</definedName>
    <definedName name="MS.CreatedAt">"30.06.1998 11:53:43"</definedName>
    <definedName name="MS.CreatedBy">"JMA"</definedName>
    <definedName name="MS.ModifiedAt">"20.04.1999 10:43:12"</definedName>
    <definedName name="MS.ModifiedBy">"RL"</definedName>
    <definedName name="MS.Version">"1.0.2"</definedName>
    <definedName name="ms10copy1">#REF!</definedName>
    <definedName name="ms10copy10">#REF!</definedName>
    <definedName name="ms10copy11">#REF!</definedName>
    <definedName name="ms10copy12">#REF!</definedName>
    <definedName name="ms10copy2">#REF!</definedName>
    <definedName name="ms10copy3">#REF!</definedName>
    <definedName name="ms10copy4">#REF!</definedName>
    <definedName name="ms10copy5">#REF!</definedName>
    <definedName name="ms10copy6">#REF!</definedName>
    <definedName name="ms10copy7">#REF!</definedName>
    <definedName name="ms10copy8">#REF!</definedName>
    <definedName name="ms10copy9">#REF!</definedName>
    <definedName name="ms1con1">#REF!</definedName>
    <definedName name="ms1con2">#REF!</definedName>
    <definedName name="ms1copy1">#REF!</definedName>
    <definedName name="ms1copy2">#REF!</definedName>
    <definedName name="ms2con1">#REF!</definedName>
    <definedName name="ms2con2">#REF!</definedName>
    <definedName name="ms2con3">#REF!</definedName>
    <definedName name="ms2con4">#REF!</definedName>
    <definedName name="ms2copy1">#REF!</definedName>
    <definedName name="ms2copy2">#REF!</definedName>
    <definedName name="ms2copy3">#REF!</definedName>
    <definedName name="ms2copy4">#REF!</definedName>
    <definedName name="ms2copy5">#REF!</definedName>
    <definedName name="ms2copy6">#REF!</definedName>
    <definedName name="ms3add1">#REF!</definedName>
    <definedName name="ms3copy1">#REF!</definedName>
    <definedName name="ms3copy2">#REF!</definedName>
    <definedName name="ms3copy3">#REF!</definedName>
    <definedName name="ms4add1">#REF!</definedName>
    <definedName name="ms4copy1">#REF!</definedName>
    <definedName name="ms4copy2">#REF!</definedName>
    <definedName name="ms4copy3">#REF!</definedName>
    <definedName name="ms5add1">#REF!</definedName>
    <definedName name="ms5copy1">#REF!</definedName>
    <definedName name="ms5copy2">#REF!</definedName>
    <definedName name="ms5copy3">#REF!</definedName>
    <definedName name="ms6con1">#REF!</definedName>
    <definedName name="ms6con2">#REF!</definedName>
    <definedName name="ms6copy1">#REF!</definedName>
    <definedName name="ms6copy2">#REF!</definedName>
    <definedName name="ms7con1">#REF!</definedName>
    <definedName name="ms7con2">#REF!</definedName>
    <definedName name="ms7con3">#REF!</definedName>
    <definedName name="ms7con4">#REF!</definedName>
    <definedName name="ms7con5">#REF!</definedName>
    <definedName name="ms7copy1">#REF!</definedName>
    <definedName name="ms7copy2">#REF!</definedName>
    <definedName name="ms8con1">#REF!</definedName>
    <definedName name="ms8copy1">#REF!</definedName>
    <definedName name="ms8copy2">#REF!</definedName>
    <definedName name="ms9copy1">#REF!</definedName>
    <definedName name="ms9copy10">#REF!</definedName>
    <definedName name="ms9copy11">#REF!</definedName>
    <definedName name="ms9copy12">#REF!</definedName>
    <definedName name="ms9copy13">#REF!</definedName>
    <definedName name="ms9copy2">#REF!</definedName>
    <definedName name="ms9copy3">#REF!</definedName>
    <definedName name="ms9copy4">#REF!</definedName>
    <definedName name="ms9copy5">#REF!</definedName>
    <definedName name="ms9copy6">#REF!</definedName>
    <definedName name="ms9copy7">#REF!</definedName>
    <definedName name="ms9copy8">#REF!</definedName>
    <definedName name="ms9copy9">#REF!</definedName>
    <definedName name="mscsumblock">#REF!</definedName>
    <definedName name="mscsumprd">#REF!</definedName>
    <definedName name="msdbsc1">#REF!</definedName>
    <definedName name="mssetup1">#REF!</definedName>
    <definedName name="mssetup10">#REF!</definedName>
    <definedName name="mssetup11">#REF!</definedName>
    <definedName name="mssetup12">#REF!</definedName>
    <definedName name="mssetup13">#REF!</definedName>
    <definedName name="mssetup2">#REF!</definedName>
    <definedName name="mssetup3">#REF!</definedName>
    <definedName name="mssetup4">#REF!</definedName>
    <definedName name="mssetup5">#REF!</definedName>
    <definedName name="mssetup6">#REF!</definedName>
    <definedName name="mssetup7">#REF!</definedName>
    <definedName name="mssetup8">#REF!</definedName>
    <definedName name="mssetup9">#REF!</definedName>
    <definedName name="Mults02" hidden="1">{#N/A,#N/A,FALSE,"Projections";#N/A,#N/A,FALSE,"Multiples Valuation";#N/A,#N/A,FALSE,"LBO";#N/A,#N/A,FALSE,"Multiples_Sensitivity";#N/A,#N/A,FALSE,"Summary"}</definedName>
    <definedName name="mvbksa" hidden="1">{#N/A,#N/A,TRUE,"Bal_sht_98";#N/A,#N/A,TRUE,"P&amp;L_act_98";#N/A,#N/A,TRUE,"CASHFLOW98";#N/A,#N/A,TRUE,"Custsale";#N/A,#N/A,TRUE,"Prodsale"}</definedName>
    <definedName name="mw" hidden="1">{#N/A,#N/A,FALSE,"Pharm";#N/A,#N/A,FALSE,"WWCM"}</definedName>
    <definedName name="MW_INDUSTRIES">#REF!</definedName>
    <definedName name="mwmw" hidden="1">{#N/A,#N/A,TRUE,"Pro Forma";#N/A,#N/A,TRUE,"PF_Bal";#N/A,#N/A,TRUE,"PF_INC";#N/A,#N/A,TRUE,"CBE";#N/A,#N/A,TRUE,"SWK"}</definedName>
    <definedName name="mwmw2" hidden="1">{"comp1",#N/A,FALSE,"COMPS";"footnotes",#N/A,FALSE,"COMPS"}</definedName>
    <definedName name="mwmw3" hidden="1">{"comp1",#N/A,FALSE,"COMPS";"footnotes",#N/A,FALSE,"COMPS"}</definedName>
    <definedName name="mwmw4" hidden="1">{"hiden",#N/A,FALSE,"14";"hidden",#N/A,FALSE,"16";"hidden",#N/A,FALSE,"18";"hidden",#N/A,FALSE,"20"}</definedName>
    <definedName name="my" hidden="1">{#N/A,#N/A,FALSE,"Index";#N/A,#N/A,FALSE,"inc stmt ";#N/A,#N/A,FALSE,"sumry ytd";#N/A,#N/A,FALSE,"sumry mon";#N/A,#N/A,FALSE,"accruals";#N/A,#N/A,FALSE,"prodsvc";#N/A,#N/A,FALSE,"CVA";#N/A,#N/A,FALSE,"balsheet";#N/A,#N/A,FALSE,"Cflow short";#N/A,#N/A,FALSE,"Cflow long"}</definedName>
    <definedName name="MYTD_CHG">14</definedName>
    <definedName name="n" hidden="1">{#N/A,#N/A,FALSE,"SUMMARY";#N/A,#N/A,FALSE,"mcsh";#N/A,#N/A,FALSE,"vol&amp;rev";#N/A,#N/A,FALSE,"wkgcap";#N/A,#N/A,FALSE,"DEPR&amp;DT";#N/A,#N/A,FALSE,"ASSETS";#N/A,#N/A,FALSE,"NI&amp;OTH&amp;DIV";#N/A,#N/A,FALSE,"CASHFLOW";#N/A,#N/A,FALSE,"CAPEMPL";#N/A,#N/A,FALSE,"ROCE"}</definedName>
    <definedName name="n\" hidden="1">{#N/A,#N/A,FALSE,"Projections";#N/A,#N/A,FALSE,"Multiples Valuation";#N/A,#N/A,FALSE,"LBO";#N/A,#N/A,FALSE,"Multiples_Sensitivity";#N/A,#N/A,FALSE,"Summary"}</definedName>
    <definedName name="na">"IQ_FY_DATE"</definedName>
    <definedName name="NACRIT">#REF!</definedName>
    <definedName name="Nada">{"'Printed'!$A$1:$Z$48","'Printed'!$A$1"}</definedName>
    <definedName name="Name">#REF!</definedName>
    <definedName name="Name200">40780.6050810185</definedName>
    <definedName name="NameConflict">1/EUReXToATS</definedName>
    <definedName name="NARDA">#REF!</definedName>
    <definedName name="NARDA_MICROWAVE">#REF!</definedName>
    <definedName name="NASHVILLE_BRANCH">#REF!</definedName>
    <definedName name="NATIONAL_BRANCH">#REF!</definedName>
    <definedName name="NATIONAL_BRANCH___16">#REF!</definedName>
    <definedName name="naveeds" hidden="1">{"CSheet",#N/A,FALSE,"C";"SmCap",#N/A,FALSE,"VAL1";"GulfCoast",#N/A,FALSE,"VAL1";"nav",#N/A,FALSE,"NAV";"Summary",#N/A,FALSE,"NAV"}</definedName>
    <definedName name="nbvcncv" hidden="1">{#N/A,#N/A,FALSE,"voz corporativa";#N/A,#N/A,FALSE,"Transmisión de datos";#N/A,#N/A,FALSE,"Videoconferencia";#N/A,#N/A,FALSE,"Correo electrónico";#N/A,#N/A,FALSE,"Correo de voz";#N/A,#N/A,FALSE,"Megafax";#N/A,#N/A,FALSE,"Edi";#N/A,#N/A,FALSE,"Internet";#N/A,#N/A,FALSE,"VSAT";#N/A,#N/A,FALSE,"ing ult. milla"}</definedName>
    <definedName name="nbvmbvnm" hidden="1">{#N/A,#N/A,FALSE,"voz corporativa";#N/A,#N/A,FALSE,"Transmisión de datos";#N/A,#N/A,FALSE,"Videoconferencia";#N/A,#N/A,FALSE,"Correo electrónico";#N/A,#N/A,FALSE,"Correo de voz";#N/A,#N/A,FALSE,"Megafax";#N/A,#N/A,FALSE,"Edi";#N/A,#N/A,FALSE,"Internet";#N/A,#N/A,FALSE,"VSAT";#N/A,#N/A,FALSE,"ing ult. milla"}</definedName>
    <definedName name="NCBN"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dmcsumblock">#REF!</definedName>
    <definedName name="ndmcsumprd">#REF!</definedName>
    <definedName name="NEOVAC">#REF!</definedName>
    <definedName name="NESNACC">#REF!</definedName>
    <definedName name="NET_CHANGE">"NET_CHANGE"</definedName>
    <definedName name="NET_DEBT">"NET_DEBT"</definedName>
    <definedName name="NET_INC">"NET_INC"</definedName>
    <definedName name="NET_INC_10K">"NET_INC_10K"</definedName>
    <definedName name="NET_INC_10Q">"NET_INC_10Q"</definedName>
    <definedName name="NET_INC_10Q1">"NET_INC_10Q1"</definedName>
    <definedName name="NET_INC_BEFORE">"NET_INC_BEFORE"</definedName>
    <definedName name="NET_INC_GROWTH_1">"NET_INC_GROWTH_1"</definedName>
    <definedName name="NET_INC_GROWTH_2">"NET_INC_GROWTH_2"</definedName>
    <definedName name="NET_INC_MARGIN">"NET_INC_MARGIN"</definedName>
    <definedName name="NET_INTEREST_INC">"NET_INTEREST_INC"</definedName>
    <definedName name="NET_INTEREST_INC_AFTER_LL">"NET_INTEREST_INC_AFTER_LL"</definedName>
    <definedName name="NET_LOANS">"NET_LOANS"</definedName>
    <definedName name="NetAssets">#REF!</definedName>
    <definedName name="Network_Implementation_Schedule">#REF!</definedName>
    <definedName name="NEU_IQ_div_payment_date">"c2205"</definedName>
    <definedName name="NEU_IQ_Xdiv_date">"c2203"</definedName>
    <definedName name="new" hidden="1">#REF!</definedName>
    <definedName name="new.summary" hidden="1">{#N/A,#N/A,TRUE,"Notes";#N/A,#N/A,TRUE,"Cap Struct";#N/A,#N/A,TRUE,"OBS";#N/A,#N/A,TRUE,"bal Sheet";#N/A,#N/A,TRUE,"Inc stmt";#N/A,#N/A,TRUE,"csh flw";#N/A,#N/A,TRUE,"debt";#N/A,#N/A,TRUE,"detail 96,97";#N/A,#N/A,TRUE,"Covenants"}</definedName>
    <definedName name="New_Cost">#REF!</definedName>
    <definedName name="New_Disc">#REF!</definedName>
    <definedName name="NEW_IQ_div_record_date">"c2204"</definedName>
    <definedName name="new_name" hidden="1">{#N/A,#N/A,FALSE,"FS_50";#N/A,#N/A,FALSE,"DSO";#N/A,#N/A,FALSE,"FS-51";#N/A,#N/A,FALSE,"FS_52";#N/A,#N/A,FALSE,"FS_53";#N/A,#N/A,FALSE,"FS-5";#N/A,#N/A,FALSE,"FS-10";#N/A,#N/A,FALSE,"FS-20-21";#N/A,#N/A,FALSE,"FS-30";#N/A,#N/A,FALSE,"FS-31";#N/A,#N/A,FALSE,"R&amp;E-5";#N/A,#N/A,FALSE,"S-11";#N/A,#N/A,FALSE,"S-20";#N/A,#N/A,FALSE,"S-22"}</definedName>
    <definedName name="new_name2" hidden="1">{#N/A,#N/A,FALSE,"FS-43";#N/A,#N/A,FALSE,"A-30";#N/A,#N/A,FALSE,"A-60";#N/A,#N/A,FALSE,"L-2";#N/A,#N/A,FALSE,"FS-40";#N/A,#N/A,FALSE,"FS-41";#N/A,#N/A,FALSE,"FS-42";#N/A,#N/A,FALSE,"TAX_CON";#N/A,#N/A,FALSE,"TAX_JJMA";#N/A,#N/A,FALSE,"TAX_MTS";#N/A,#N/A,FALSE,"R&amp;E-24";#N/A,#N/A,FALSE,"S-21";#N/A,#N/A,FALSE,"R&amp;E-25"}</definedName>
    <definedName name="New_office">#REF!</definedName>
    <definedName name="new1.summary" hidden="1">{#N/A,#N/A,TRUE,"Notes";#N/A,#N/A,TRUE,"Cap Struct";#N/A,#N/A,TRUE,"OBS";#N/A,#N/A,TRUE,"bal Sheet";#N/A,#N/A,TRUE,"Inc stmt";#N/A,#N/A,TRUE,"csh flw";#N/A,#N/A,TRUE,"debt";#N/A,#N/A,TRUE,"detail 96,97";#N/A,#N/A,TRUE,"Covenants"}</definedName>
    <definedName name="NEWBALTEST" hidden="1">{"IS",#N/A,FALSE,"IS";"RPTIS",#N/A,FALSE,"RPTIS";"STATS",#N/A,FALSE,"STATS";"CELL",#N/A,FALSE,"CELL";"BS",#N/A,FALSE,"BS"}</definedName>
    <definedName name="newbel" hidden="1">{"IS",#N/A,FALSE,"IS";"RPTIS",#N/A,FALSE,"RPTIS";"STATS",#N/A,FALSE,"STATS";"CELL",#N/A,FALSE,"CELL";"BS",#N/A,FALSE,"BS"}</definedName>
    <definedName name="newbls">{"'Directory'!$A$72:$E$91"}</definedName>
    <definedName name="NewCompTable">#REF!</definedName>
    <definedName name="NEWCS10" hidden="1">{#N/A,#N/A,FALSE,"YTD"}</definedName>
    <definedName name="NEWCS9" hidden="1">{#N/A,#N/A,FALSE,"YTD"}</definedName>
    <definedName name="newdata2" hidden="1">{"PAGE 1",#N/A,FALSE,"WEST_OT"}</definedName>
    <definedName name="newdcf" hidden="1">{#N/A,#N/A,TRUE,"DCF Summary (2)";#N/A,#N/A,TRUE,"DCF Summary";#N/A,"Middle Case Drivers",TRUE,"DCF"}</definedName>
    <definedName name="NewKey" hidden="1">#REF!</definedName>
    <definedName name="NewKey2" hidden="1">#REF!</definedName>
    <definedName name="newname9" hidden="1">{#N/A,#N/A,FALSE,"MAY";#N/A,#N/A,FALSE,"Q2";#N/A,#N/A,FALSE,"YTD"}</definedName>
    <definedName name="newnewnew" hidden="1">{#N/A,#N/A,FALSE,"Pharm";#N/A,#N/A,FALSE,"WWCM"}</definedName>
    <definedName name="NewOM" hidden="1">{"summary",#N/A,FALSE,"2000 vs 1999";"detail",#N/A,FALSE,"2000 vs 1999"}</definedName>
    <definedName name="newt">{"'Directory'!$A$72:$E$91"}</definedName>
    <definedName name="newtest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wcom">{"'Directory'!$A$72:$E$91"}</definedName>
    <definedName name="Next_Step">"To_Do"</definedName>
    <definedName name="ng" hidden="1">{"Month End Performance",#N/A,FALSE,"Report";"Site Talk Times",#N/A,FALSE,"Report"}</definedName>
    <definedName name="NHETAB5">#REF!</definedName>
    <definedName name="nhjythh">{"DCF","UPSIDE CASE",FALSE,"Sheet1";"DCF","BASE CASE",FALSE,"Sheet1";"DCF","DOWNSIDE CASE",FALSE,"Sheet1"}</definedName>
    <definedName name="nhmyt" hidden="1">#REF!</definedName>
    <definedName name="NICHOLS">#REF!</definedName>
    <definedName name="ninetyfive">#REF!</definedName>
    <definedName name="ninetyfivea">#REF!</definedName>
    <definedName name="NLGeXToEUR">1/EUReXToNLG</definedName>
    <definedName name="NLL" hidden="1">{#N/A,#N/A,FALSE,"Payment";#N/A,#N/A,FALSE,"Delivery"}</definedName>
    <definedName name="NMCVM" hidden="1">{#N/A,#N/A,FALSE,"TABLE_1 YTD- VALUES LAST YR(2)"}</definedName>
    <definedName name="nmnmm" hidden="1">{#N/A,#N/A,FALSE,"Index";"Stmts_Qtrs",#N/A,FALSE,"Summary";"Stmts_24 mo",#N/A,FALSE,"Summary";"Summary_24",#N/A,FALSE,"Revenue";"Month_24",#N/A,FALSE,"Engineering";"Month_24",#N/A,FALSE,"Marketing";"Month_24",#N/A,FALSE,"G &amp; A";"Month_24",#N/A,FALSE,"Manufacturing"}</definedName>
    <definedName name="n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ññ" hidden="1">{#N/A,#N/A,FALSE,"PERSONAL";#N/A,#N/A,FALSE,"explotación";#N/A,#N/A,FALSE,"generales"}</definedName>
    <definedName name="nn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 hidden="1">{#N/A,#N/A,FALSE,"Assessment";#N/A,#N/A,FALSE,"Staffing";#N/A,#N/A,FALSE,"Hires";#N/A,#N/A,FALSE,"Assumptions"}</definedName>
    <definedName name="ÑÑÑ" hidden="1">#REF!</definedName>
    <definedName name="nnnn" hidden="1">{#N/A,#N/A,FALSE,"Job Sched"}</definedName>
    <definedName name="ññññ" hidden="1">{#N/A,#N/A,FALSE,"voz corporativa";#N/A,#N/A,FALSE,"Transmisión de datos";#N/A,#N/A,FALSE,"Videoconferencia";#N/A,#N/A,FALSE,"Correo electrónico";#N/A,#N/A,FALSE,"Correo de voz";#N/A,#N/A,FALSE,"Megafax";#N/A,#N/A,FALSE,"Edi";#N/A,#N/A,FALSE,"Internet";#N/A,#N/A,FALSE,"VSAT";#N/A,#N/A,FALSE,"ing ult. milla"}</definedName>
    <definedName name="nnnnnnn" hidden="1">{#N/A,#N/A,TRUE,"TS";#N/A,#N/A,TRUE,"Combo";#N/A,#N/A,TRUE,"FAIR";#N/A,#N/A,TRUE,"RBC";#N/A,#N/A,TRUE,"xxxx"}</definedName>
    <definedName name="nnnnnnnnnnn" hidden="1">#REF!</definedName>
    <definedName name="NO">{"'Sheet1'!$A$1:$J$121"}</definedName>
    <definedName name="no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is" hidden="1">{#N/A,#N/A,FALSE,"CARATULA GENERAL";#N/A,#N/A,FALSE,"GSxDIRECCION";#N/A,#N/A,FALSE,"Caratula";#N/A,#N/A,FALSE,"GSxCTRO";#N/A,#N/A,FALSE,"GsAdm.Centr";#N/A,#N/A,FALSE,"Dir.Gral";#N/A,#N/A,FALSE,"AdmyFzas";#N/A,#N/A,FALSE,"Sistemas";#N/A,#N/A,FALSE,"RRHH"}</definedName>
    <definedName name="noepossivei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epossivel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idea" hidden="1">{#N/A,#N/A,FALSE,"Calc";#N/A,#N/A,FALSE,"Sensitivity";#N/A,#N/A,FALSE,"LT Earn.Dil.";#N/A,#N/A,FALSE,"Dil. AVP"}</definedName>
    <definedName name="noidea1" hidden="1">{#N/A,#N/A,FALSE,"Calc";#N/A,#N/A,FALSE,"Sensitivity";#N/A,#N/A,FALSE,"LT Earn.Dil.";#N/A,#N/A,FALSE,"Dil. AVP"}</definedName>
    <definedName name="noidea10" hidden="1">{#N/A,#N/A,FALSE,"Calc";#N/A,#N/A,FALSE,"Sensitivity";#N/A,#N/A,FALSE,"LT Earn.Dil.";#N/A,#N/A,FALSE,"Dil. AVP"}</definedName>
    <definedName name="NOIDEA2" hidden="1">{#N/A,#N/A,FALSE,"Calc";#N/A,#N/A,FALSE,"Sensitivity";#N/A,#N/A,FALSE,"LT Earn.Dil.";#N/A,#N/A,FALSE,"Dil. AVP"}</definedName>
    <definedName name="noidea20" hidden="1">{#N/A,#N/A,FALSE,"Calc";#N/A,#N/A,FALSE,"Sensitivity";#N/A,#N/A,FALSE,"LT Earn.Dil.";#N/A,#N/A,FALSE,"Dil. AVP"}</definedName>
    <definedName name="noidea2a" hidden="1">{#N/A,#N/A,FALSE,"Calc";#N/A,#N/A,FALSE,"Sensitivity";#N/A,#N/A,FALSE,"LT Earn.Dil.";#N/A,#N/A,FALSE,"Dil. AVP"}</definedName>
    <definedName name="noidea3" hidden="1">{#N/A,#N/A,FALSE,"Calc";#N/A,#N/A,FALSE,"Sensitivity";#N/A,#N/A,FALSE,"LT Earn.Dil.";#N/A,#N/A,FALSE,"Dil. AVP"}</definedName>
    <definedName name="noidea4" hidden="1">{#N/A,#N/A,FALSE,"Calc";#N/A,#N/A,FALSE,"Sensitivity";#N/A,#N/A,FALSE,"LT Earn.Dil.";#N/A,#N/A,FALSE,"Dil. AVP"}</definedName>
    <definedName name="noidea5" hidden="1">{#N/A,#N/A,FALSE,"Calc";#N/A,#N/A,FALSE,"Sensitivity";#N/A,#N/A,FALSE,"LT Earn.Dil.";#N/A,#N/A,FALSE,"Dil. AVP"}</definedName>
    <definedName name="noidea6" hidden="1">{#N/A,#N/A,FALSE,"Calc";#N/A,#N/A,FALSE,"Sensitivity";#N/A,#N/A,FALSE,"LT Earn.Dil.";#N/A,#N/A,FALSE,"Dil. AVP"}</definedName>
    <definedName name="noidea7" hidden="1">{#N/A,#N/A,FALSE,"Calc";#N/A,#N/A,FALSE,"Sensitivity";#N/A,#N/A,FALSE,"LT Earn.Dil.";#N/A,#N/A,FALSE,"Dil. AVP"}</definedName>
    <definedName name="noideaa" hidden="1">{#N/A,#N/A,FALSE,"Calc";#N/A,#N/A,FALSE,"Sensitivity";#N/A,#N/A,FALSE,"LT Earn.Dil.";#N/A,#N/A,FALSE,"Dil. AVP"}</definedName>
    <definedName name="non" hidden="1">{#N/A,#N/A,FALSE,"Approval Form";#N/A,#N/A,FALSE,"Renewal";#N/A,#N/A,FALSE,"Cosmos Report"}</definedName>
    <definedName name="NON_INTEREST_EXP">"NON_INTEREST_EXP"</definedName>
    <definedName name="NON_INTEREST_INC">"NON_INTEREST_INC"</definedName>
    <definedName name="nonadf" hidden="1">{"Fcst by Qtr Full",#N/A,FALSE,"Tot PalmPalm";"Fcst by Qtr Full",#N/A,FALSE,"Tot Device";"Fcst by Qtr Full",#N/A,FALSE,"Platform";"Fcst by Qtr Full",#N/A,FALSE,"Palm.Net";"Fcst by Qtr Full",#N/A,FALSE,"Elim"}</definedName>
    <definedName name="nono" hidden="1">{#N/A,#N/A,FALSE,"Approval Form";#N/A,#N/A,FALSE,"Renewal";#N/A,#N/A,FALSE,"Cosmos Report"}</definedName>
    <definedName name="no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rm"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RMAL_INC_AFTER">"NORMAL_INC_AFTER"</definedName>
    <definedName name="NORMAL_INC_AVAIL">"NORMAL_INC_AVAIL"</definedName>
    <definedName name="NORMAL_INC_BEFORE">"NORMAL_INC_BEFORE"</definedName>
    <definedName name="Normalized_Income_Statement">"IS_Annual"</definedName>
    <definedName name="NORSTAN">#REF!</definedName>
    <definedName name="NOTE1">#REF!</definedName>
    <definedName name="Note2">#REF!</definedName>
    <definedName name="Note2a">#REF!</definedName>
    <definedName name="Note2b">#REF!</definedName>
    <definedName name="Note2c">#REF!</definedName>
    <definedName name="Note3">#REF!</definedName>
    <definedName name="Note3b">#REF!</definedName>
    <definedName name="Note4">#REF!</definedName>
    <definedName name="Note5">#REF!</definedName>
    <definedName name="Note6">#REF!</definedName>
    <definedName name="Note6a">#REF!</definedName>
    <definedName name="Note6b">#REF!</definedName>
    <definedName name="Note7">#REF!</definedName>
    <definedName name="Note8">#REF!</definedName>
    <definedName name="Note8a">#REF!</definedName>
    <definedName name="Note9">#REF!</definedName>
    <definedName name="Notebook_PC">#REF!</definedName>
    <definedName name="notepaper"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notepate"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Notes_FooterType">"NONE"</definedName>
    <definedName name="NOTES_PAY">"NOTES_PAY"</definedName>
    <definedName name="NoteTextNames">{"Text 9";"Text 10";"Text 11";"Text 12"}</definedName>
    <definedName name="noth2"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3"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4"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5"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6"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7"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ing"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uv" hidden="1">{#N/A,#N/A,FALSE,"Pharm";#N/A,#N/A,FALSE,"WWCM"}</definedName>
    <definedName name="Nov_06_FooterType">"NONE"</definedName>
    <definedName name="Nov_08_FooterType">"NONE"</definedName>
    <definedName name="Nov_09_FooterType">"NONE"</definedName>
    <definedName name="Nov_10_FooterType">"NONE"</definedName>
    <definedName name="Nov_11_FooterType">"NONE"</definedName>
    <definedName name="Nov_Plan_Income_Month" hidden="1">{"Oct_Plan_Income_Month",#N/A,FALSE,"OctInc";"Oct_Month_Lastyear_Inc",#N/A,FALSE,"OctInc"}</definedName>
    <definedName name="NOVA_BIOMEDICAL">#REF!</definedName>
    <definedName name="Noviembre" hidden="1">{#N/A,#N/A,FALSE,"Hip.Bas";#N/A,#N/A,FALSE,"ventas";#N/A,#N/A,FALSE,"ingre-Año";#N/A,#N/A,FALSE,"ventas-Año";#N/A,#N/A,FALSE,"Costepro";#N/A,#N/A,FALSE,"inversion";#N/A,#N/A,FALSE,"personal";#N/A,#N/A,FALSE,"Gastos-V";#N/A,#N/A,FALSE,"Circulante";#N/A,#N/A,FALSE,"CONSOLI";#N/A,#N/A,FALSE,"Es-Fin";#N/A,#N/A,FALSE,"Margen-P"}</definedName>
    <definedName name="Noviembre02" hidden="1">{#N/A,#N/A,FALSE,"Hip.Bas";#N/A,#N/A,FALSE,"ventas";#N/A,#N/A,FALSE,"ingre-Año";#N/A,#N/A,FALSE,"ventas-Año";#N/A,#N/A,FALSE,"Costepro";#N/A,#N/A,FALSE,"inversion";#N/A,#N/A,FALSE,"personal";#N/A,#N/A,FALSE,"Gastos-V";#N/A,#N/A,FALSE,"Circulante";#N/A,#N/A,FALSE,"CONSOLI";#N/A,#N/A,FALSE,"Es-Fin";#N/A,#N/A,FALSE,"Margen-P"}</definedName>
    <definedName name="ns"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NSS_IQ_div_payment_date">"c2205"</definedName>
    <definedName name="NSS_IQ_div_record_date">"c2204"</definedName>
    <definedName name="NSS_IQ_XDiv_date">"c2203"</definedName>
    <definedName name="nuev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uevo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uevo3" hidden="1">{#N/A,#N/A,FALSE,"DATOS";#N/A,#N/A,FALSE,"RESUMEN";#N/A,#N/A,FALSE,"INVERS"}</definedName>
    <definedName name="nuevo4" hidden="1">{#N/A,#N/A,FALSE,"DATOS";#N/A,#N/A,FALSE,"RESUMEN";#N/A,#N/A,FALSE,"INVERS"}</definedName>
    <definedName name="nuevoii" hidden="1">#REF!</definedName>
    <definedName name="Number_of_Payments">MATCH(0.01,End_Bal,-1)+1</definedName>
    <definedName name="NumCUSIP">{1}</definedName>
    <definedName name="NumCUSIPMissing">{0}</definedName>
    <definedName name="NumInst">{126}</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vas" hidden="1">{#N/A,#N/A,TRUE,"sum";#N/A,#N/A,TRUE,"Bal_sht200";#N/A,#N/A,TRUE,"P&amp;L_act200";#N/A,#N/A,TRUE,"CASHFLOW20";#N/A,#N/A,TRUE,"comp_p&amp;L";#N/A,#N/A,TRUE,"Act_Prod";#N/A,#N/A,TRUE,"Act_Cust"}</definedName>
    <definedName name="NvsASD">"V2005-12-31"</definedName>
    <definedName name="NvsAutoDrillOk">"VN"</definedName>
    <definedName name="NvsElapsedTime">0.0000810185229056515</definedName>
    <definedName name="NvsEndTime">38735.76125</definedName>
    <definedName name="NvsInstLang">"VENG"</definedName>
    <definedName name="NvsInstSpec">"%,FDEPTID,V23990"</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"V2005-01-01"</definedName>
    <definedName name="NvsPanelSetid">"VSYLVN"</definedName>
    <definedName name="NvsReqBU">"VCCLLC"</definedName>
    <definedName name="NvsReqBUOnly">"VY"</definedName>
    <definedName name="NvsTransLed">"VN"</definedName>
    <definedName name="NvsTreeASD">"V2001-12-29"</definedName>
    <definedName name="NvsValTbl.ACCOUNT">"GL_ACCOUNT_TBL"</definedName>
    <definedName name="NvsValTbl.AFFILIATE">"AFFILIATE_VW"</definedName>
    <definedName name="NvsValTbl.BUSINESS_UNIT">"BUS_UNIT_TBL_GL"</definedName>
    <definedName name="NvsValTbl.CURRENCY_CD">"CURRENCY_CD_TBL"</definedName>
    <definedName name="NvsValTbl.SCENARIO">"BD_SCENARIO_TBL"</definedName>
    <definedName name="NvsValTbl.STATISTICS_CODE">"STAT_TBL"</definedName>
    <definedName name="o" hidden="1">{#N/A,#N/A,FALSE,"SUMMARY";#N/A,#N/A,FALSE,"mcsh";#N/A,#N/A,FALSE,"vol&amp;rev";#N/A,#N/A,FALSE,"wkgcap";#N/A,#N/A,FALSE,"DEPR&amp;DT";#N/A,#N/A,FALSE,"ASSETS";#N/A,#N/A,FALSE,"NI&amp;OTH&amp;DIV";#N/A,#N/A,FALSE,"CASHFLOW";#N/A,#N/A,FALSE,"CAPEMPL";#N/A,#N/A,FALSE,"ROCE"}</definedName>
    <definedName name="Oasda" hidden="1">{"Operating Data",#N/A,TRUE,"Sheet1";"Valuation Matrix",#N/A,TRUE,"Sheet1";"Sales Analysis",#N/A,TRUE,"Sheet1";"Closed Remodelled New",#N/A,TRUE,"Sheet1";"Competitive and FSP",#N/A,TRUE,"Sheet1";"Working Capital and Capex",#N/A,TRUE,"Sheet1";"depreciation",#N/A,TRUE,"Sheet1"}</definedName>
    <definedName name="Obdin">{"'SIVA Pricing Model'!$A$1:$F$39"}</definedName>
    <definedName name="Obdin1">{"'SIVA Pricing Model'!$A$1:$F$39"}</definedName>
    <definedName name="OCCO">#REF!</definedName>
    <definedName name="OCCO_MFG.">#REF!</definedName>
    <definedName name="Oct_06_FooterType">"NONE"</definedName>
    <definedName name="Oct_08_FooterType">"NONE"</definedName>
    <definedName name="Oct_09_FooterType">"NONE"</definedName>
    <definedName name="Oct_10_FooterType">"NONE"</definedName>
    <definedName name="Oct_11_FooterType">"NONE"</definedName>
    <definedName name="Oct_2006_FooterType">"NONE"</definedName>
    <definedName name="Octubre" hidden="1">{#N/A,#N/A,FALSE,"Hip.Bas";#N/A,#N/A,FALSE,"ventas";#N/A,#N/A,FALSE,"ingre-Año";#N/A,#N/A,FALSE,"ventas-Año";#N/A,#N/A,FALSE,"Costepro";#N/A,#N/A,FALSE,"inversion";#N/A,#N/A,FALSE,"personal";#N/A,#N/A,FALSE,"Gastos-V";#N/A,#N/A,FALSE,"Circulante";#N/A,#N/A,FALSE,"CONSOLI";#N/A,#N/A,FALSE,"Es-Fin";#N/A,#N/A,FALSE,"Margen-P"}</definedName>
    <definedName name="oh">#REF!</definedName>
    <definedName name="OHDAssumptions">#REF!</definedName>
    <definedName name="OHDAssumptionsPeriod">#REF!</definedName>
    <definedName name="OHDSouthAssumptions">#REF!</definedName>
    <definedName name="OHDSouthAssumptionsPeriod">#REF!</definedName>
    <definedName name="OHIO">#REF!</definedName>
    <definedName name="OHIO_MEDICAL_INSTRUMENT">#REF!</definedName>
    <definedName name="OHMITE">#REF!</definedName>
    <definedName name="OHMITE_CORPORATION">#REF!</definedName>
    <definedName name="OHMITE_MANUFACTURING">#REF!</definedName>
    <definedName name="OHMITE_MFG">#REF!</definedName>
    <definedName name="OHMITE_MFG.">#REF!</definedName>
    <definedName name="OI" hidden="1">{#N/A,#N/A,FALSE,"COVER";#N/A,#N/A,FALSE,"Index";#N/A,#N/A,FALSE,"Non-Earning";#N/A,#N/A,FALSE,"Non-Earning_Recovery"}</definedName>
    <definedName name="oioiuj" hidden="1">{#N/A,#N/A,FALSE,"ORDERS"}</definedName>
    <definedName name="oioiuj_1" hidden="1">{#N/A,#N/A,FALSE,"ORDERS"}</definedName>
    <definedName name="oiu" hidden="1">{#N/A,#N/A,FALSE,"COVER";#N/A,#N/A,FALSE,"RATIOS";#N/A,#N/A,FALSE,"LEVERAGE";#N/A,#N/A,FALSE,"TIER-1";#N/A,#N/A,FALSE,"RISK BASED ASSETS";#N/A,#N/A,FALSE,"TIER-2"}</definedName>
    <definedName name="oiupoiu" hidden="1">{#N/A,#N/A,FALSE,"FS - IS";#N/A,#N/A,FALSE,"TB - IS";#N/A,#N/A,FALSE,"IS - Comp";#N/A,#N/A,FALSE,"FS - BS";#N/A,#N/A,FALSE,"TB - BS";#N/A,#N/A,FALSE,"FS - SE";#N/A,#N/A,FALSE,"FS - SCF";#N/A,#N/A,FALSE,"Rev";#N/A,#N/A,FALSE,"Taxes";#N/A,#N/A,FALSE,"FIXED ASSETS";#N/A,#N/A,FALSE,"DEPR -  O.F.";#N/A,#N/A,FALSE,"DEPR -  O.E.";#N/A,#N/A,FALSE,"DEPR -  D.P."}</definedName>
    <definedName name="oiupoiu_1" hidden="1">{#N/A,#N/A,FALSE,"FS - IS";#N/A,#N/A,FALSE,"TB - IS";#N/A,#N/A,FALSE,"IS - Comp";#N/A,#N/A,FALSE,"FS - BS";#N/A,#N/A,FALSE,"TB - BS";#N/A,#N/A,FALSE,"FS - SE";#N/A,#N/A,FALSE,"FS - SCF";#N/A,#N/A,FALSE,"Rev";#N/A,#N/A,FALSE,"Taxes";#N/A,#N/A,FALSE,"FIXED ASSETS";#N/A,#N/A,FALSE,"DEPR -  O.F.";#N/A,#N/A,FALSE,"DEPR -  O.E.";#N/A,#N/A,FALSE,"DEPR -  D.P."}</definedName>
    <definedName name="oiuytuy" hidden="1">{#N/A,#N/A,FALSE,"PERSONAL";#N/A,#N/A,FALSE,"explotación";#N/A,#N/A,FALSE,"generales"}</definedName>
    <definedName name="ojgohjofd"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ok" hidden="1">{"TOTAL",#N/A,FALSE,"A";"FISCAL94",#N/A,FALSE,"A";"FISCAL95",#N/A,FALSE,"A";"FISCAL96",#N/A,FALSE,"A";"misc page",#N/A,FALSE,"A"}</definedName>
    <definedName name="okay" hidden="1">{#N/A,#N/A,FALSE,"INPUTS";#N/A,#N/A,FALSE,"PROFORMA BSHEET";#N/A,#N/A,FALSE,"COMBINED";#N/A,#N/A,FALSE,"HIGH YIELD";#N/A,#N/A,FALSE,"COMB_GRAPHS"}</definedName>
    <definedName name="OKI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L" hidden="1">{#N/A,#N/A,TRUE,"0 Deckbl.";#N/A,#N/A,TRUE,"S 1 Komm";#N/A,#N/A,TRUE,"S 1a Komm";#N/A,#N/A,TRUE,"S 1b Komm";#N/A,#N/A,TRUE,"S  2 DBR";#N/A,#N/A,TRUE,"S  3 Sparten";#N/A,#N/A,TRUE,"S 4  Betr. K.";#N/A,#N/A,TRUE,"6 Bilanz";#N/A,#N/A,TRUE,"6a Bilanz ";#N/A,#N/A,TRUE,"6b Bilanz ";#N/A,#N/A,TRUE,"7 GS I";#N/A,#N/A,TRUE,"S 8 EQ-GuV"}</definedName>
    <definedName name="OLA">#REF!</definedName>
    <definedName name="old" hidden="1">#REF!</definedName>
    <definedName name="olddata" hidden="1">{"PAGE 1",#N/A,FALSE,"WEST_OT"}</definedName>
    <definedName name="olddata2" hidden="1">{"PAGE 1",#N/A,FALSE,"WEST_OT"}</definedName>
    <definedName name="olditem" hidden="1">#REF!</definedName>
    <definedName name="olga" hidden="1">#REF!</definedName>
    <definedName name="omam" hidden="1">{#N/A,#N/A,FALSE,"Aging Summary";#N/A,#N/A,FALSE,"Ratio Analysis";#N/A,#N/A,FALSE,"Test 120 Day Accts";#N/A,#N/A,FALSE,"Tickmarks"}</definedName>
    <definedName name="ONAN">#REF!</definedName>
    <definedName name="ONE">#REF!</definedName>
    <definedName name="onef">{"'Eng (page2)'!$A$1:$D$52"}</definedName>
    <definedName name="ONEMONTH">#REF!</definedName>
    <definedName name="ONEMONTHPL">#REF!</definedName>
    <definedName name="ONYX19970501222055" hidden="1">#REF!</definedName>
    <definedName name="ONYX19970501222155" hidden="1">#REF!</definedName>
    <definedName name="oo" hidden="1">{#N/A,#N/A,TRUE,"Cover sheet";#N/A,#N/A,TRUE,"Summary";#N/A,#N/A,TRUE,"Key Assumptions";#N/A,#N/A,TRUE,"Profit &amp; Loss";#N/A,#N/A,TRUE,"Balance Sheet";#N/A,#N/A,TRUE,"Cashflow";#N/A,#N/A,TRUE,"IRR";#N/A,#N/A,TRUE,"Ratios";#N/A,#N/A,TRUE,"Debt analysis"}</definedName>
    <definedName name="OO_Book_Settings_AllowResize">"0"</definedName>
    <definedName name="OO_Book_Settings_BGColor">"FFFFFF"</definedName>
    <definedName name="OO_Book_Settings_CellBGColor">"33CCCC"</definedName>
    <definedName name="OO_Book_Settings_Footer">""</definedName>
    <definedName name="OO_Book_Settings_Header">""</definedName>
    <definedName name="OO_Book_Settings_HorizontalCenter">"1"</definedName>
    <definedName name="OO_Book_Settings_IgnoreNoPublishWarning">"0"</definedName>
    <definedName name="OO_Book_Settings_Menu">""</definedName>
    <definedName name="OO_Book_Settings_MenuType">"XML"</definedName>
    <definedName name="OO_Book_Settings_RecalOnDropDownChange">"1"</definedName>
    <definedName name="OO_Book_Settings_RecalOnInputCellChange">"0"</definedName>
    <definedName name="OO_Book_Settings_SynchDestination">"1"</definedName>
    <definedName name="OO_Book_Settings_TBExport">"1"</definedName>
    <definedName name="OO_Book_Settings_TBPaste">"1"</definedName>
    <definedName name="OO_Book_Settings_TBUpdate">"1"</definedName>
    <definedName name="OO_Book_Settings_TBWorksheets">"0"</definedName>
    <definedName name="OO_Book_Settings_TBZoomIn">"1"</definedName>
    <definedName name="OO_Book_Settings_TBZoomOut">"1"</definedName>
    <definedName name="OO_Book_Settings_Toolbar">"0"</definedName>
    <definedName name="OO_Book_Settings_UpdateButton">""</definedName>
    <definedName name="OO_Book_Settings_UseNamedRanges">"1"</definedName>
    <definedName name="OO_Book_Settings_UseWorkbookSettings">"0"</definedName>
    <definedName name="OO_Book_Settings_WorksheetTabs">"0"</definedName>
    <definedName name="oo1add1">#REF!</definedName>
    <definedName name="oo1copy1">#REF!</definedName>
    <definedName name="oo1copy2">#REF!</definedName>
    <definedName name="oo1copy3">#REF!</definedName>
    <definedName name="oo1copy4">#REF!</definedName>
    <definedName name="oo1copy5">#REF!</definedName>
    <definedName name="oo2con1">#REF!</definedName>
    <definedName name="oo2con2">#REF!</definedName>
    <definedName name="oo2con3">#REF!</definedName>
    <definedName name="oo2con4">#REF!</definedName>
    <definedName name="oo2copy1">#REF!</definedName>
    <definedName name="oo2copy2">#REF!</definedName>
    <definedName name="oo2copy3">#REF!</definedName>
    <definedName name="oo2copy4">#REF!</definedName>
    <definedName name="oo2copy5">#REF!</definedName>
    <definedName name="oo2copy6">#REF!</definedName>
    <definedName name="ooinelcol">#REF!</definedName>
    <definedName name="OOO" hidden="1">{#N/A,#N/A,TRUE,"Sch-1a";#N/A,#N/A,TRUE,"Sch-1b";#N/A,#N/A,TRUE,"Sch-1c";#N/A,#N/A,TRUE,"Sch-1d";#N/A,#N/A,TRUE,"Sch-2a";#N/A,#N/A,TRUE,"Sch-2b";#N/A,#N/A,TRUE,"Sch-2c";#N/A,#N/A,TRUE,"Sch-3a";#N/A,#N/A,TRUE,"Sch-3b";#N/A,#N/A,TRUE,"Sch-3c";#N/A,#N/A,TRUE,"Sch-3d";#N/A,#N/A,TRUE,"Sch-3e"}</definedName>
    <definedName name="oooo" hidden="1">{#N/A,#N/A,TRUE,"Cover sheet";#N/A,#N/A,TRUE,"Summary";#N/A,#N/A,TRUE,"Key Assumptions";#N/A,#N/A,TRUE,"Profit &amp; Loss";#N/A,#N/A,TRUE,"Balance Sheet";#N/A,#N/A,TRUE,"Cashflow";#N/A,#N/A,TRUE,"IRR";#N/A,#N/A,TRUE,"Ratios";#N/A,#N/A,TRUE,"Debt analysis"}</definedName>
    <definedName name="ooooo" hidden="1">{#N/A,#N/A,FALSE,"Calc";#N/A,#N/A,FALSE,"Sensitivity";#N/A,#N/A,FALSE,"LT Earn.Dil.";#N/A,#N/A,FALSE,"Dil. AVP"}</definedName>
    <definedName name="oooooooooooo" hidden="1">{#N/A,#N/A,TRUE,"Cover sheet";#N/A,#N/A,TRUE,"Summary";#N/A,#N/A,TRUE,"Key Assumptions";#N/A,#N/A,TRUE,"Profit &amp; Loss";#N/A,#N/A,TRUE,"Balance Sheet";#N/A,#N/A,TRUE,"Cashflow";#N/A,#N/A,TRUE,"IRR";#N/A,#N/A,TRUE,"Ratios";#N/A,#N/A,TRUE,"Debt analysis"}</definedName>
    <definedName name="oosetup1">#REF!</definedName>
    <definedName name="oosetup2">#REF!</definedName>
    <definedName name="oosumblock">#REF!</definedName>
    <definedName name="oosumprd">#REF!</definedName>
    <definedName name="OOU" hidden="1">{#N/A,#N/A,FALSE,"BS";#N/A,#N/A,FALSE,"PL_10Q";#N/A,#N/A,FALSE,"SOE";#N/A,#N/A,FALSE,"SCF"}</definedName>
    <definedName name="OP" hidden="1">{#N/A,#N/A,FALSE,"Operations";#N/A,#N/A,FALSE,"Financials"}</definedName>
    <definedName name="Op_Profit" hidden="1">{#N/A,#N/A,FALSE,"COVER";#N/A,#N/A,FALSE,"SUMP&amp;L";#N/A,#N/A,FALSE,"SUBSP&amp;L";#N/A,#N/A,FALSE,"SALESANAL"}</definedName>
    <definedName name="OPENPRICE">"OPENPRICE"</definedName>
    <definedName name="OPER_INC">"OPER_INC"</definedName>
    <definedName name="OpertExp">#REF!</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rder__1">0</definedName>
    <definedName name="OrderTable" hidden="1">#REF!</definedName>
    <definedName name="OREGON_STEEL">#REF!</definedName>
    <definedName name="OREN">#REF!</definedName>
    <definedName name="OREN_ELLIOT_PRODUCTS">#REF!</definedName>
    <definedName name="OREN_ELLIOTT">#REF!</definedName>
    <definedName name="OREN_ELLIOTT_PRODUCTS">#REF!</definedName>
    <definedName name="ORIG">#REF!</definedName>
    <definedName name="ORIG1">#REF!</definedName>
    <definedName name="ORIG2">#REF!</definedName>
    <definedName name="ORIG3">#REF!</definedName>
    <definedName name="ORIG4">#REF!</definedName>
    <definedName name="ORIG5">#REF!</definedName>
    <definedName name="ORLANDO_BRANCH">#REF!</definedName>
    <definedName name="ORLOTRONICS_CORP.">#REF!</definedName>
    <definedName name="Ospraie" hidden="1">#REF!</definedName>
    <definedName name="OSRAM">#REF!</definedName>
    <definedName name="OSRAM_SYLVANIA">#REF!</definedName>
    <definedName name="other" hidden="1">{"YTDONLY",#N/A,FALSE,"09-SUM  ";"REGULAR1",#N/A,FALSE,"09-SUM  "}</definedName>
    <definedName name="OTHER_ASSETS">"OTHER_ASSETS"</definedName>
    <definedName name="OTHER_CURRENT_ASSETS">"OTHER_CURRENT_ASSETS"</definedName>
    <definedName name="OTHER_CURRENT_LIAB">"OTHER_CURRENT_LIAB"</definedName>
    <definedName name="OTHER_EARNING">"OTHER_EARNING"</definedName>
    <definedName name="OTHER_EQUITY">"OTHER_EQUITY"</definedName>
    <definedName name="OTHER_INVESTING">"OTHER_INVESTING"</definedName>
    <definedName name="OTHER_LIAB">"OTHER_LIAB"</definedName>
    <definedName name="OTHER_LONG_TERM">"OTHER_LONG_TERM"</definedName>
    <definedName name="OTHER_NET">"OTHER_NET"</definedName>
    <definedName name="OTHER_OPER">"OTHER_OPER"</definedName>
    <definedName name="OTHER_RECEIV">"OTHER_RECEIV"</definedName>
    <definedName name="OTHER_REVENUE">"OTHER_REVENUE"</definedName>
    <definedName name="Other_Temp_11">"TempDesc121"</definedName>
    <definedName name="other33" hidden="1">{#N/A,#N/A,FALSE,"Pharm";#N/A,#N/A,FALSE,"WWCM"}</definedName>
    <definedName name="OtherExEquityIncome">0</definedName>
    <definedName name="OtherExGainOnSale">0</definedName>
    <definedName name="OtherExInterestIncome">0</definedName>
    <definedName name="OtherExMinorityInterest">0</definedName>
    <definedName name="OtherExTotal">0</definedName>
    <definedName name="othermar" hidden="1">{#N/A,#N/A,FALSE,"Pharm";#N/A,#N/A,FALSE,"WWCM"}</definedName>
    <definedName name="otherv2" hidden="1">{"YTDONLY",#N/A,FALSE,"09-SUM  ";"REGULAR1",#N/A,FALSE,"09-SUM  "}</definedName>
    <definedName name="Othpay">#REF!</definedName>
    <definedName name="othrec">#REF!</definedName>
    <definedName name="ottkika" hidden="1">{#N/A,#N/A,TRUE,"sum";#N/A,#N/A,TRUE,"Bal_sht200";#N/A,#N/A,TRUE,"P&amp;L_act200";#N/A,#N/A,TRUE,"CASHFLOW20";#N/A,#N/A,TRUE,"comp_p&amp;L";#N/A,#N/A,TRUE,"Act_Prod";#N/A,#N/A,TRUE,"Act_Cust"}</definedName>
    <definedName name="otto" hidden="1">{#N/A,#N/A,TRUE,"Bal_sht_98";#N/A,#N/A,TRUE,"P&amp;L_act_98";#N/A,#N/A,TRUE,"CASHFLOW98";#N/A,#N/A,TRUE,"Custsale";#N/A,#N/A,TRUE,"Prodsale"}</definedName>
    <definedName name="ottokar" hidden="1">{#N/A,#N/A,TRUE,"comp_p&amp;L";#N/A,#N/A,TRUE,"planBal_sht";#N/A,#N/A,TRUE,"planP&amp;L";#N/A,#N/A,TRUE,"planCASH";#N/A,#N/A,TRUE,"planCust";#N/A,#N/A,TRUE,"planProd";#N/A,#N/A,TRUE,"Capital"}</definedName>
    <definedName name="ottoto" hidden="1">{#N/A,#N/A,TRUE,"sum";#N/A,#N/A,TRUE,"Bal_sht200";#N/A,#N/A,TRUE,"P&amp;L_act200";#N/A,#N/A,TRUE,"CASHFLOW20";#N/A,#N/A,TRUE,"comp_p&amp;L";#N/A,#N/A,TRUE,"Act_Prod";#N/A,#N/A,TRUE,"Act_Cust"}</definedName>
    <definedName name="ouououiouopupo" hidden="1">{#N/A,#N/A,FALSE,"BS";#N/A,#N/A,FALSE,"PL";#N/A,#N/A,FALSE,"SOE";#N/A,#N/A,FALSE,"SCF"}</definedName>
    <definedName name="ououp0" hidden="1">{#N/A,#N/A,FALSE,"TABLE_1 YTD- VALUES LAST YR(2)"}</definedName>
    <definedName name="OUTPUT_TECHNOLOGY">#REF!</definedName>
    <definedName name="outsidecontractor">#REF!</definedName>
    <definedName name="outsidecontractorbb">#REF!</definedName>
    <definedName name="ownership" hidden="1">{#N/A,#N/A,FALSE,"Trading-Mult ";#N/A,#N/A,FALSE,"Trading-Cap";#N/A,#N/A,FALSE,"Trading-Inc";#N/A,#N/A,FALSE,"Cash Flow";#N/A,#N/A,FALSE,"M&amp;A info"}</definedName>
    <definedName name="p" hidden="1">{"top 1",#N/A,FALSE,"Operations";"top 2",#N/A,FALSE,"Operations";"Bottom 1",#N/A,FALSE,"Operations";"Bottom 2",#N/A,FALSE,"Operations";"Admin 1",#N/A,FALSE,"Operations";"Admin 2",#N/A,FALSE,"Operations"}</definedName>
    <definedName name="p.DCF" hidden="1">#REF!</definedName>
    <definedName name="p.DCF_Titles" hidden="1">#REF!</definedName>
    <definedName name="p.kh" hidden="1">{#N/A,#N/A,FALSE,"Heat";#N/A,#N/A,FALSE,"DCF";#N/A,#N/A,FALSE,"LBO";#N/A,#N/A,FALSE,"A";#N/A,#N/A,FALSE,"C";#N/A,#N/A,FALSE,"impd";#N/A,#N/A,FALSE,"Accr-Dilu"}</definedName>
    <definedName name="P.R._INTERNATIONAL">#REF!</definedName>
    <definedName name="PACIFIC">#REF!</definedName>
    <definedName name="PACIFIC_SCIENTIFIC">#REF!</definedName>
    <definedName name="Pack_Title">#REF!</definedName>
    <definedName name="PACRIT">#REF!</definedName>
    <definedName name="PAGE2">#REF!</definedName>
    <definedName name="Paid_Ahead">#REF!</definedName>
    <definedName name="Pal_Workbook_GUID">"H2LXN8TZDKN528FKLIRYEBSV"</definedName>
    <definedName name="PANDECT">#REF!</definedName>
    <definedName name="PANDECT_PRECISION">#REF!</definedName>
    <definedName name="panther_wrn.test1." hidden="1">{"Income Statement",#N/A,FALSE,"CFMODEL";"Balance Sheet",#N/A,FALSE,"CFMODEL"}</definedName>
    <definedName name="panther_wrn.test2." hidden="1">{"SourcesUses",#N/A,TRUE,"CFMODEL";"TransOverview",#N/A,TRUE,"CFMODEL"}</definedName>
    <definedName name="panther_wrn.test3." hidden="1">{"SourcesUses",#N/A,TRUE,#N/A;"TransOverview",#N/A,TRUE,"CFMODEL"}</definedName>
    <definedName name="panther_wrn.test4." hidden="1">{"SourcesUses",#N/A,TRUE,"FundsFlow";"TransOverview",#N/A,TRUE,"FundsFlow"}</definedName>
    <definedName name="PAPER">#REF!</definedName>
    <definedName name="PAPER_CONVERTING">#REF!</definedName>
    <definedName name="PAPER_CONVERTING_MACHINE">#REF!</definedName>
    <definedName name="partb" hidden="1">{"CPP actuals (by item)",#N/A,FALSE,"FC runrates"}</definedName>
    <definedName name="PassWord">"clean1"</definedName>
    <definedName name="PassWord2">"DELETE"</definedName>
    <definedName name="pastduear">#REF!</definedName>
    <definedName name="pastduearbb">#REF!</definedName>
    <definedName name="patty" hidden="1">{"PAGE 1",#N/A,FALSE,"WEST_OT"}</definedName>
    <definedName name="paula" hidden="1">{#N/A,#N/A,TRUE,"Bal_sht_98";#N/A,#N/A,TRUE,"P&amp;L_act_98";#N/A,#N/A,TRUE,"CASHFLOW98";#N/A,#N/A,TRUE,"Custsale";#N/A,#N/A,TRUE,"Prodsale"}</definedName>
    <definedName name="PAY_ACCRUED">"PAY_ACCRUED"</definedName>
    <definedName name="PAYDBT">#REF!</definedName>
    <definedName name="PAYMENT" hidden="1">{#N/A,#N/A,FALSE,"Payment";#N/A,#N/A,FALSE,"Delivery"}</definedName>
    <definedName name="Payment_Date">DATE(YEAR(Loan_Start),MONTH(Loan_Start)+Payment_Number,DAY(Loan_Start))</definedName>
    <definedName name="Payroll_Analytic">#REF!</definedName>
    <definedName name="Payroll_Analytic2">#REF!</definedName>
    <definedName name="Payroll_Analytic3">#REF!</definedName>
    <definedName name="PBCRIT">#REF!</definedName>
    <definedName name="PCS" hidden="1">{"A",#N/A,TRUE,"1455";"B",#N/A,TRUE,"1457";"D",#N/A,TRUE,"1460";"E",#N/A,TRUE,"1470";"F",#N/A,TRUE,"1605";"G",#N/A,TRUE,"1765";"H",#N/A,TRUE,"1655";"I",#N/A,TRUE,"1657";"J",#N/A,TRUE,"1658";"K",#N/A,TRUE,"1660";"L",#N/A,TRUE,"1665";"M",#N/A,TRUE,"1821_23";"N",#N/A,TRUE,"1825";"O",#N/A,TRUE,"1825B";"P",#N/A,TRUE,"1825I";"Q",#N/A,TRUE,"1830";"S",#N/A,TRUE,"1830B";"T",#N/A,TRUE,"2020";"U",#N/A,TRUE,"2025";"V",#N/A,TRUE,"2030";"X",#N/A,TRUE,"2125";"Y",#N/A,TRUE,"2126";"Z",#N/A,TRUE,"2127";"DB",#N/A,TRUE,"2220";"DA",#N/A,TRUE,"2128";#N/A,#N/A,TRUE,"2250";"DD",#N/A,TRUE,"4010";"DE",#N/A,TRUE,"4055";"DF",#N/A,TRUE,"5805";"DG",#N/A,TRUE,"5910"}</definedName>
    <definedName name="pd10crit">#REF!</definedName>
    <definedName name="pd1crit">#REF!</definedName>
    <definedName name="pd2crit">#REF!</definedName>
    <definedName name="pd3crit">#REF!</definedName>
    <definedName name="pd4crit">#REF!</definedName>
    <definedName name="pd5crit">#REF!</definedName>
    <definedName name="pd6crit">#REF!</definedName>
    <definedName name="pd7crit">#REF!</definedName>
    <definedName name="pd8crit">#REF!</definedName>
    <definedName name="pd9crit">#REF!</definedName>
    <definedName name="PDReas">#REF!</definedName>
    <definedName name="pdsc1">#REF!</definedName>
    <definedName name="pdsc2">#REF!</definedName>
    <definedName name="pdsc3">#REF!</definedName>
    <definedName name="pdsc4">#REF!</definedName>
    <definedName name="peace">0</definedName>
    <definedName name="Pechous" hidden="1">{"FY01_Assets",#N/A,FALSE,"Fin Stmt Budget";"FY01_Liabilities",#N/A,FALSE,"Fin Stmt Budget";"FY01_Inc_Stmt",#N/A,FALSE,"Fin Stmt Budget";"FY01_SOCF",#N/A,FALSE,"Fin Stmt Budget"}</definedName>
    <definedName name="PEERLESS_INSTRUMENT">#REF!</definedName>
    <definedName name="PENSACOLA_BRANCH">#REF!</definedName>
    <definedName name="pepe" hidden="1">{#N/A,#N/A,FALSE,"Pharm";#N/A,#N/A,FALSE,"WWCM"}</definedName>
    <definedName name="PEPE4" hidden="1">{#N/A,#N/A,FALSE,"Pharm";#N/A,#N/A,FALSE,"WWCM"}</definedName>
    <definedName name="PEPE5" hidden="1">{#N/A,#N/A,FALSE,"Pharm";#N/A,#N/A,FALSE,"WWCM"}</definedName>
    <definedName name="PER3DUTY">#REF!</definedName>
    <definedName name="PerADJ">#REF!</definedName>
    <definedName name="percent_inc">#REF!</definedName>
    <definedName name="PercentComplete" localSheetId="11">'Simulation-Production'!PercentCompleteBeyond*'Simulation-Production'!PeriodInPlan</definedName>
    <definedName name="PercentComplete">PercentCompleteBeyond*PeriodInPlan</definedName>
    <definedName name="PercentCompleteBeyond" localSheetId="11">(#REF!=MEDIAN(#REF!,#REF!,#REF!+#REF!)*(#REF!&gt;0))*((#REF!&lt;(INT(#REF!+#REF!*#REF!)))+(#REF!=#REF!))*(#REF!&gt;0)</definedName>
    <definedName name="PercentCompleteBeyond">('Project Planner'!A$4=MEDIAN('Project Planner'!A$4,'Project Planner'!$E1,'Project Planner'!$E1+'Project Planner'!$F1)*('Project Planner'!$E1&gt;0))*(('Project Planner'!A$4&lt;(INT('Project Planner'!$E1+'Project Planner'!$F1*'Project Planner'!$G1)))+('Project Planner'!A$4='Project Planner'!$E1))*('Project Planner'!$G1&gt;0)</definedName>
    <definedName name="Period">#REF!</definedName>
    <definedName name="period_selected" localSheetId="11">#REF!</definedName>
    <definedName name="period_selected">'Project Planner'!$H$2</definedName>
    <definedName name="Period1.BD.Prod">#REF!</definedName>
    <definedName name="Period1.C2.Fuel">#REF!</definedName>
    <definedName name="Period1.C4.Import.to.Olefins">#REF!</definedName>
    <definedName name="Period1.C4.Prod">#REF!</definedName>
    <definedName name="Period1.C4s.to.CVR">#REF!</definedName>
    <definedName name="Period1.CH4.Prod">#REF!</definedName>
    <definedName name="Period1.Cogen.Stm">#REF!</definedName>
    <definedName name="Period1.Electricity">#REF!</definedName>
    <definedName name="Period1.H2.Fuel">#REF!</definedName>
    <definedName name="Period1.PFO.Fuel">#REF!</definedName>
    <definedName name="Period1.Propane.Feed">#REF!</definedName>
    <definedName name="Period1.Propane.Feed.daily">#REF!</definedName>
    <definedName name="Period1.Pygas.Imports.daily">#REF!</definedName>
    <definedName name="Period1.Pygas.Imports.hourly">#REF!</definedName>
    <definedName name="Period1.Raff1">#REF!</definedName>
    <definedName name="Period1.Raff2">#REF!</definedName>
    <definedName name="Period1.Raff2.Cracking">#REF!</definedName>
    <definedName name="PERIODDATE">"PERIODDATE"</definedName>
    <definedName name="Periodic_rate">Annual_interest_rate/Payments_per_year</definedName>
    <definedName name="PeriodInActual" localSheetId="11">#REF!=MEDIAN(#REF!,#REF!,#REF!+#REF!-1)</definedName>
    <definedName name="PeriodInActual">'Project Planner'!A$4=MEDIAN('Project Planner'!A$4,'Project Planner'!$E1,'Project Planner'!$E1+'Project Planner'!$F1-1)</definedName>
    <definedName name="PeriodInPlan" localSheetId="11">#REF!=MEDIAN(#REF!,#REF!,#REF!+#REF!-1)</definedName>
    <definedName name="PeriodInPlan">'Project Planner'!A$4=MEDIAN('Project Planner'!A$4,'Project Planner'!$C1,'Project Planner'!$C1+'Project Planner'!$D1-1)</definedName>
    <definedName name="perm1" hidden="1">{"PAGE 1",#N/A,FALSE,"WEST_OT"}</definedName>
    <definedName name="perm4" hidden="1">{"PAGE 1",#N/A,FALSE,"WEST_OT"}</definedName>
    <definedName name="perm6" hidden="1">{"PAGE 2",#N/A,FALSE,"WEST_OT"}</definedName>
    <definedName name="PERSONAL">"Button 31"</definedName>
    <definedName name="PersonnelExpenses">#REF!</definedName>
    <definedName name="PersonnelExpensesReported">#REF!</definedName>
    <definedName name="pete" hidden="1">{#N/A,#N/A,FALSE,"Printing Output";#N/A,#N/A,FALSE,"BS";#N/A,#N/A,FALSE,"CF"}</definedName>
    <definedName name="peter" hidden="1">{#N/A,#N/A,FALSE,"FY97";#N/A,#N/A,FALSE,"FY98";#N/A,#N/A,FALSE,"FY99";#N/A,#N/A,FALSE,"FY00";#N/A,#N/A,FALSE,"FY01"}</definedName>
    <definedName name="PFIZER">#REF!</definedName>
    <definedName name="pharma" hidden="1">{#N/A,#N/A,FALSE,"Sales Graph";#N/A,#N/A,FALSE,"PSBM";#N/A,#N/A,FALSE,"BUC Graph";#N/A,#N/A,FALSE,"P&amp;L - YTD"}</definedName>
    <definedName name="PharmacyNames">#REF!</definedName>
    <definedName name="PharmacyRolloutType">#REF!</definedName>
    <definedName name="PharmaRollouts">#REF!</definedName>
    <definedName name="phone">#REF!</definedName>
    <definedName name="Picture3">{"Mcp08.PrintRep",""}</definedName>
    <definedName name="pl" hidden="1">{#N/A,#N/A,FALSE,"REPORT"}</definedName>
    <definedName name="pl44trend">#REF!</definedName>
    <definedName name="pl47trend">#REF!</definedName>
    <definedName name="PL5YRP" hidden="1">{"ebitda",#N/A,FALSE,"EBITDA";"consolidated",#N/A,FALSE,"CCC PL";"divisions",#N/A,FALSE,"Divisions"}</definedName>
    <definedName name="PL6T">#REF!</definedName>
    <definedName name="pl6ttrend">#REF!</definedName>
    <definedName name="PLAccts">#REF!</definedName>
    <definedName name="PLACt2">#REF!</definedName>
    <definedName name="plaltrend">#REF!</definedName>
    <definedName name="Plan" localSheetId="11">'Simulation-Production'!PeriodInPlan*(#REF!&gt;0)</definedName>
    <definedName name="Plan">PeriodInPlan*('Project Planner'!$C1&gt;0)</definedName>
    <definedName name="PlanVLE" hidden="1">{#N/A,#N/A,FALSE,"SUMMARY";#N/A,#N/A,FALSE,"mcsh";#N/A,#N/A,FALSE,"vol&amp;rev";#N/A,#N/A,FALSE,"wkgcap";#N/A,#N/A,FALSE,"DEPR&amp;DT";#N/A,#N/A,FALSE,"ASSETS";#N/A,#N/A,FALSE,"NI&amp;OTH&amp;DIV";#N/A,#N/A,FALSE,"CASHFLOW";#N/A,#N/A,FALSE,"CAPEMPL";#N/A,#N/A,FALSE,"ROCE"}</definedName>
    <definedName name="PLAssump">{"'SIVA Pricing Model'!$A$1:$F$39"}</definedName>
    <definedName name="PLAssump2">{"'SIVA Pricing Model'!$A$1:$F$39"}</definedName>
    <definedName name="PLAssump3">{"'SIVA Pricing Model'!$A$1:$F$39"}</definedName>
    <definedName name="plassumpw">{"'SIVA Pricing Model'!$A$1:$F$39"}</definedName>
    <definedName name="PLCepi" hidden="1">{#N/A,#N/A,FALSE,"REPORT"}</definedName>
    <definedName name="please" hidden="1">{"SCM_Detail",#N/A,FALSE,"SCM";"SCM_Top",#N/A,FALSE,"SCM"}</definedName>
    <definedName name="ploi" hidden="1">{#N/A,#N/A,FALSE,"Assump2";#N/A,#N/A,FALSE,"Income2";#N/A,#N/A,FALSE,"Balance2";#N/A,#N/A,FALSE,"DCF Filter";#N/A,#N/A,FALSE,"Trans Assump2";#N/A,#N/A,FALSE,"Combined Income2";#N/A,#N/A,FALSE,"Combined Balance2"}</definedName>
    <definedName name="PLProcef" hidden="1">{#N/A,#N/A,FALSE,"REPORT"}</definedName>
    <definedName name="PLSD" hidden="1">{#N/A,#N/A,FALSE,"COVER";#N/A,#N/A,FALSE,"0";#N/A,#N/A,FALSE,"1";#N/A,#N/A,FALSE,"2";#N/A,#N/A,FALSE,"3";#N/A,#N/A,FALSE,"4";#N/A,#N/A,FALSE,"5";#N/A,#N/A,FALSE,"6";#N/A,#N/A,FALSE,"7";#N/A,#N/A,FALSE,"8";#N/A,#N/A,FALSE,"9";#N/A,#N/A,FALSE,"10";#N/A,#N/A,FALSE,"11"}</definedName>
    <definedName name="PLTaxol" hidden="1">{#N/A,#N/A,FALSE,"REPORT"}</definedName>
    <definedName name="PM_Decision_Table">#REF!</definedName>
    <definedName name="pmnt">#REF!</definedName>
    <definedName name="Pnl" hidden="1">{#N/A,#N/A,FALSE,"Pharm";#N/A,#N/A,FALSE,"WWCM"}</definedName>
    <definedName name="PNL_1" hidden="1">{#N/A,#N/A,FALSE,"Inc. St.";#N/A,#N/A,FALSE,"FYear";#N/A,#N/A,FALSE,"Revs.";#N/A,#N/A,FALSE,"RevsYear";#N/A,#N/A,FALSE,"Balance";#N/A,#N/A,FALSE,"CompVal";#N/A,#N/A,FALSE,"Val.";#N/A,#N/A,FALSE,"DCFval"}</definedName>
    <definedName name="po" hidden="1">{#N/A,#N/A,FALSE,"Calc";#N/A,#N/A,FALSE,"Sensitivity";#N/A,#N/A,FALSE,"LT Earn.Dil.";#N/A,#N/A,FALSE,"Dil. AVP"}</definedName>
    <definedName name="PoconoAssumptions">#REF!</definedName>
    <definedName name="PoconoAssumptionsPeriod">#REF!</definedName>
    <definedName name="POCS1">#REF!</definedName>
    <definedName name="POCS2">#REF!</definedName>
    <definedName name="POCS3">#REF!</definedName>
    <definedName name="pofs" hidden="1">{#N/A,#N/A,TRUE,"Bal_sht_98";#N/A,#N/A,TRUE,"P&amp;L_act_98";#N/A,#N/A,TRUE,"CASHFLOW98";#N/A,#N/A,TRUE,"Custsale";#N/A,#N/A,TRUE,"Prodsale"}</definedName>
    <definedName name="poi" hidden="1">{"assumption 50 50",#N/A,TRUE,"Merger";"has gets cash",#N/A,TRUE,"Merger";"accretion dilution",#N/A,TRUE,"Merger";"comparison credit stats",#N/A,TRUE,"Merger";"pf credit stats",#N/A,TRUE,"Merger";"pf sheets",#N/A,TRUE,"Merger"}</definedName>
    <definedName name="poinvacc">#REF!</definedName>
    <definedName name="poipo" hidden="1">{#N/A,#N/A,FALSE,"FS - IS";#N/A,#N/A,FALSE,"TB - IS";#N/A,#N/A,FALSE,"IS - Comp";#N/A,#N/A,FALSE,"FS - BS";#N/A,#N/A,FALSE,"TB - BS";#N/A,#N/A,FALSE,"FS - SE";#N/A,#N/A,FALSE,"FS - SCF";#N/A,#N/A,FALSE,"Rev";#N/A,#N/A,FALSE,"Taxes";#N/A,#N/A,FALSE,"FIXED ASSETS";#N/A,#N/A,FALSE,"DEPR -  O.F.";#N/A,#N/A,FALSE,"DEPR -  O.E.";#N/A,#N/A,FALSE,"DEPR -  D.P."}</definedName>
    <definedName name="poipo_1" hidden="1">{#N/A,#N/A,FALSE,"FS - IS";#N/A,#N/A,FALSE,"TB - IS";#N/A,#N/A,FALSE,"IS - Comp";#N/A,#N/A,FALSE,"FS - BS";#N/A,#N/A,FALSE,"TB - BS";#N/A,#N/A,FALSE,"FS - SE";#N/A,#N/A,FALSE,"FS - SCF";#N/A,#N/A,FALSE,"Rev";#N/A,#N/A,FALSE,"Taxes";#N/A,#N/A,FALSE,"FIXED ASSETS";#N/A,#N/A,FALSE,"DEPR -  O.F.";#N/A,#N/A,FALSE,"DEPR -  O.E.";#N/A,#N/A,FALSE,"DEPR -  D.P."}</definedName>
    <definedName name="POLY_SCIENTIFIC">#REF!</definedName>
    <definedName name="POOLING">#N/A</definedName>
    <definedName name="pop" hidden="1">{"vfinance",#N/A,FALSE,"Finance"}</definedName>
    <definedName name="PopCache_GL_INTERFACE_REFERENCE7" hidden="1">#REF!</definedName>
    <definedName name="porr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ort29" hidden="1">{#N/A,#N/A,FALSE,"Pharm";#N/A,#N/A,FALSE,"WWCM"}</definedName>
    <definedName name="poso_wrn.test1." hidden="1">{"Income Statement",#N/A,FALSE,"CFMODEL";"Balance Sheet",#N/A,FALSE,"CFMODEL"}</definedName>
    <definedName name="poso_wrn.test2." hidden="1">{"SourcesUses",#N/A,TRUE,"CFMODEL";"TransOverview",#N/A,TRUE,"CFMODEL"}</definedName>
    <definedName name="poso_wrn.test3." hidden="1">{"SourcesUses",#N/A,TRUE,#N/A;"TransOverview",#N/A,TRUE,"CFMODEL"}</definedName>
    <definedName name="poso_wrn.test4." hidden="1">{"SourcesUses",#N/A,TRUE,"FundsFlow";"TransOverview",#N/A,TRUE,"FundsFlow"}</definedName>
    <definedName name="pots" hidden="1">{"Ofcr Comp Stmt 4",#N/A,FALSE,"Ofcr Comp"}</definedName>
    <definedName name="POWER_QUALITY__LLC.">#REF!</definedName>
    <definedName name="POWERCON">#REF!</definedName>
    <definedName name="POWERCON_CORP.">#REF!</definedName>
    <definedName name="pp" hidden="1">{#N/A,#N/A,FALSE,"Calc";#N/A,#N/A,FALSE,"Sensitivity";#N/A,#N/A,FALSE,"LT Earn.Dil.";#N/A,#N/A,FALSE,"Dil. AVP"}</definedName>
    <definedName name="pppd" hidden="1">{#N/A,#N/A,FALSE,"ORDERS"}</definedName>
    <definedName name="pppd_1" hidden="1">{#N/A,#N/A,FALSE,"ORDERS"}</definedName>
    <definedName name="PPP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pppp" hidden="1">{#N/A,#N/A,FALSE,"Contents";#N/A,#N/A,FALSE,"Financial Summary";#N/A,#N/A,FALSE,"Summary";#N/A,#N/A,FALSE,"Headcount";#N/A,#N/A,FALSE,"Kent";#N/A,#N/A,FALSE,"McMahon";#N/A,#N/A,FALSE,"Andwood";#N/A,#N/A,FALSE,"Marketing";#N/A,#N/A,FALSE,"FinanceExec";#N/A,#N/A,FALSE,"Accounting";#N/A,#N/A,FALSE,"Facilities";#N/A,#N/A,FALSE,"HR";#N/A,#N/A,FALSE,"Training";#N/A,#N/A,FALSE,"Legal";#N/A,#N/A,FALSE,"Executive";#N/A,#N/A,FALSE,"Pricing";#N/A,#N/A,FALSE,"Production";#N/A,#N/A,FALSE,"Stars";#N/A,#N/A,FALSE,"Underwriting";#N/A,#N/A,FALSE,"Servicing";#N/A,#N/A,FALSE,"Telecom";#N/A,#N/A,FALSE,"ITS"}</definedName>
    <definedName name="PR">#REF!</definedName>
    <definedName name="PRACTICE" hidden="1">{#N/A,#N/A,FALSE,"Summation";#N/A,#N/A,FALSE,"BSA";#N/A,#N/A,FALSE,"Detail1";#N/A,#N/A,FALSE,"Detail2";#N/A,#N/A,FALSE,"Detail3";#N/A,#N/A,FALSE,"WFTE_Summary";#N/A,#N/A,FALSE,"Funded_WFTE";#N/A,#N/A,FALSE,"PYADJ96"}</definedName>
    <definedName name="PREASSGND">#REF!</definedName>
    <definedName name="PREBILLED">#REF!</definedName>
    <definedName name="prebilling">#REF!</definedName>
    <definedName name="prebillingbb">#REF!</definedName>
    <definedName name="PRECISION">#REF!</definedName>
    <definedName name="PRECISION_DESIGN">#REF!</definedName>
    <definedName name="PRECISION_DESIGN___MACHINE">#REF!</definedName>
    <definedName name="PRECISION_INDUSTRIES">#REF!</definedName>
    <definedName name="PREF_DIVID">"PREF_DIVID"</definedName>
    <definedName name="PREF_STOCK">"PREF_STOCK"</definedName>
    <definedName name="Prelim_BUDGET_FX_RATE">"budfx"</definedName>
    <definedName name="PREM">#REF!</definedName>
    <definedName name="PremiumPaidSUmmary" hidden="1">{#N/A,#N/A,FALSE,"Projections";#N/A,#N/A,FALSE,"Multiples Valuation";#N/A,#N/A,FALSE,"LBO";#N/A,#N/A,FALSE,"Multiples_Sensitivity";#N/A,#N/A,FALSE,"Summary"}</definedName>
    <definedName name="prepaid">#REF!</definedName>
    <definedName name="PREPAID_EXPEN">"PREPAID_EXPEN"</definedName>
    <definedName name="Pres" hidden="1">{#N/A,#N/A,TRUE,"Cover sheet";#N/A,#N/A,TRUE,"Summary";#N/A,#N/A,TRUE,"Key Assumptions";#N/A,#N/A,TRUE,"Profit &amp; Loss";#N/A,#N/A,TRUE,"Balance Sheet";#N/A,#N/A,TRUE,"Cashflow";#N/A,#N/A,TRUE,"IRR";#N/A,#N/A,TRUE,"Ratios";#N/A,#N/A,TRUE,"Debt analysis"}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to">#REF!</definedName>
    <definedName name="PRETAX_INC">"PRETAX_INC"</definedName>
    <definedName name="PRETAX_INC_10K">"PRETAX_INC_10K"</definedName>
    <definedName name="PRETAX_INC_10Q">"PRETAX_INC_10Q"</definedName>
    <definedName name="PRETAX_INC_10Q1">"PRETAX_INC_10Q1"</definedName>
    <definedName name="Preview">#N/A</definedName>
    <definedName name="PRICE_OVER_EPS_EST">"PRICE_OVER_EPS_EST"</definedName>
    <definedName name="PRICE_OVER_EPS_EST_1">"PRICE_OVER_EPS_EST_1"</definedName>
    <definedName name="PRICE_OVER_LTM_EPS">"PRICE_OVER_LTM_EPS"</definedName>
    <definedName name="Prime_Canada">#REF!</definedName>
    <definedName name="PRIMTH">2</definedName>
    <definedName name="PRIMTH_CHG">4</definedName>
    <definedName name="prinallnew" hidden="1">{"sterling",#N/A,FALSE,"£";"USdollar",#N/A,FALSE,"USA$";"mark",#N/A,FALSE,"DM";"peseta",#N/A,FALSE,"Pta";"lira",#N/A,FALSE,"LIRA";"euro",#N/A,FALSE,"Euro";"Ausdollar",#N/A,FALSE,"Aus$";"other",#N/A,FALSE,"Other"}</definedName>
    <definedName name="PRINCETEL">#REF!</definedName>
    <definedName name="PRINT">#REF!</definedName>
    <definedName name="PRINT_AR01">#REF!</definedName>
    <definedName name="_xlnm.Print_Area">#REF!</definedName>
    <definedName name="Print_Area_MI">#REF!</definedName>
    <definedName name="Print_Area_Reset">#N/A</definedName>
    <definedName name="Print_CSC_Report_2" hidden="1">{"CSC_1",#N/A,FALSE,"CSC Outputs";"CSC_2",#N/A,FALSE,"CSC Outputs"}</definedName>
    <definedName name="_xlnm.Print_Titles" localSheetId="0">'Project Planner'!$3:$4</definedName>
    <definedName name="_xlnm.Print_Titles">#N/A</definedName>
    <definedName name="Print_Titles_MI">#REF!</definedName>
    <definedName name="print1">FALSE</definedName>
    <definedName name="printap">#REF!</definedName>
    <definedName name="PrintArea4">OFFSET(genie,0,0,Location)</definedName>
    <definedName name="printbs">#REF!</definedName>
    <definedName name="printcad">#REF!</definedName>
    <definedName name="printcf">#REF!</definedName>
    <definedName name="printinv">#REF!</definedName>
    <definedName name="printis">#REF!</definedName>
    <definedName name="PrintMonVsLy">"PrintMonVsLy"</definedName>
    <definedName name="printoth">#REF!</definedName>
    <definedName name="printtotal">#REF!</definedName>
    <definedName name="printusd">#REF!</definedName>
    <definedName name="Priority">#REF!</definedName>
    <definedName name="PRO_FORMA_BASIC_EPS">"PRO_FORMA_BASIC_EPS"</definedName>
    <definedName name="PRO_FORMA_DILUT_EPS">"PRO_FORMA_DILUT_EPS"</definedName>
    <definedName name="PRO_FORMA_NET_INC">"PRO_FORMA_NET_INC"</definedName>
    <definedName name="Procef" hidden="1">{#N/A,#N/A,FALSE,"Pharm";#N/A,#N/A,FALSE,"WWCM"}</definedName>
    <definedName name="prod" hidden="1">{#N/A,#N/A,FALSE,"Pharm";#N/A,#N/A,FALSE,"WWCM"}</definedName>
    <definedName name="prod." hidden="1">{"summary",#N/A,FALSE,"2000 vs 1999";"detail",#N/A,FALSE,"2000 vs 1999"}</definedName>
    <definedName name="ProdForm" hidden="1">#REF!</definedName>
    <definedName name="Product" hidden="1">#REF!</definedName>
    <definedName name="profimp2" hidden="1">{"PAGE 1",#N/A,FALSE,"WEST_OT"}</definedName>
    <definedName name="profimp5" hidden="1">{"PAGE 1",#N/A,FALSE,"WEST_OT"}</definedName>
    <definedName name="Proforma" hidden="1">#REF!</definedName>
    <definedName name="Project_Construction_Management_Resource_Allocation">#REF!</definedName>
    <definedName name="PROJECT_CORAL">"warrants"</definedName>
    <definedName name="Project_Management_Decision_Table">#REF!</definedName>
    <definedName name="Project_Mgt.____________COST_DETAIL">#REF!</definedName>
    <definedName name="Project_Office___Warehouse_______________COST_DETAIL">#REF!</definedName>
    <definedName name="Project_Office___Warehouse_______________Costs">#REF!</definedName>
    <definedName name="Project_Office___Warehouse_Cost_Detail">#REF!</definedName>
    <definedName name="Project_Start" localSheetId="11">#REF!</definedName>
    <definedName name="Project_Start">#REF!</definedName>
    <definedName name="ProjectName2">{"Client Name or Project Name"}</definedName>
    <definedName name="ProjName">{"Journal Communications"}</definedName>
    <definedName name="prolinks_118e5f01a8a04dd5a116e804421d2031" hidden="1">#REF!</definedName>
    <definedName name="prolinks_40e955299bdf465a866492e24148b434" hidden="1">#REF!</definedName>
    <definedName name="prolinks_56388d5f7d8742f59232c45e05192477" hidden="1">#REF!</definedName>
    <definedName name="prolinks_d3184fb4b3144abda7e699553fc73942" hidden="1">#REF!</definedName>
    <definedName name="prolinks_e4ead3da7e29476abb752f0e69e58a76" hidden="1">#REF!</definedName>
    <definedName name="ProofOfCash">#REF!</definedName>
    <definedName name="PROPERTY_GROSS">"PROPERTY_GROSS"</definedName>
    <definedName name="PROPERTY_NET">"PROPERTY_NET"</definedName>
    <definedName name="prout" hidden="1">{"comp1",#N/A,FALSE,"COMPS";"footnotes",#N/A,FALSE,"COMPS"}</definedName>
    <definedName name="prout1" hidden="1">{"comp1",#N/A,FALSE,"COMPS";"footnotes",#N/A,FALSE,"COMPS"}</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S" hidden="1">#REF!</definedName>
    <definedName name="PSWFormInput_0" hidden="1">#REF!</definedName>
    <definedName name="PSWOutput_0" hidden="1">#REF!</definedName>
    <definedName name="ptc"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PTEeXToEUR">1/EUReXToPTE</definedName>
    <definedName name="PUB_UserID">"MAYERX"</definedName>
    <definedName name="publicwh">#REF!</definedName>
    <definedName name="publicwhbb">#REF!</definedName>
    <definedName name="PUMP_SYSTEMS_CORP.">#REF!</definedName>
    <definedName name="PVCRIT">#REF!</definedName>
    <definedName name="Pwrdetial">#REF!</definedName>
    <definedName name="PyGadquisiciones" hidden="1">{#N/A,#N/A,TRUE,"Cover sheet";#N/A,#N/A,TRUE,"Summary";#N/A,#N/A,TRUE,"Key Assumptions";#N/A,#N/A,TRUE,"Profit &amp; Loss";#N/A,#N/A,TRUE,"Balance Sheet";#N/A,#N/A,TRUE,"Cashflow";#N/A,#N/A,TRUE,"IRR";#N/A,#N/A,TRUE,"Ratios";#N/A,#N/A,TRUE,"Debt analysis"}</definedName>
    <definedName name="PZT">#REF!</definedName>
    <definedName name="q"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qa" hidden="1">{"CPP actuals (by item)",#N/A,FALSE,"FC runrates"}</definedName>
    <definedName name="qaa" hidden="1">{#N/A,#N/A,FALSE,"Hip.Bas";#N/A,#N/A,FALSE,"ventas";#N/A,#N/A,FALSE,"ingre-Año";#N/A,#N/A,FALSE,"ventas-Año";#N/A,#N/A,FALSE,"Costepro";#N/A,#N/A,FALSE,"inversion";#N/A,#N/A,FALSE,"personal";#N/A,#N/A,FALSE,"Gastos-V";#N/A,#N/A,FALSE,"Circulante";#N/A,#N/A,FALSE,"CONSOLI";#N/A,#N/A,FALSE,"Es-Fin";#N/A,#N/A,FALSE,"Margen-P"}</definedName>
    <definedName name="qaaaaaaaaaaaq" hidden="1">#REF!</definedName>
    <definedName name="qafgf" hidden="1">{#N/A,#N/A,FALSE,"Hip.Bas";#N/A,#N/A,FALSE,"ventas";#N/A,#N/A,FALSE,"ingre-Año";#N/A,#N/A,FALSE,"ventas-Año";#N/A,#N/A,FALSE,"Costepro";#N/A,#N/A,FALSE,"inversion";#N/A,#N/A,FALSE,"personal";#N/A,#N/A,FALSE,"Gastos-V";#N/A,#N/A,FALSE,"Circulante";#N/A,#N/A,FALSE,"CONSOLI";#N/A,#N/A,FALSE,"Es-Fin";#N/A,#N/A,FALSE,"Margen-P"}</definedName>
    <definedName name="qafgs"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qaz" hidden="1">{#N/A,#N/A,FALSE,"Pharm";#N/A,#N/A,FALSE,"WWCM"}</definedName>
    <definedName name="qazxc" hidden="1">{#N/A,#N/A,FALSE,"Hip.Bas";#N/A,#N/A,FALSE,"ventas";#N/A,#N/A,FALSE,"ingre-Año";#N/A,#N/A,FALSE,"ventas-Año";#N/A,#N/A,FALSE,"Costepro";#N/A,#N/A,FALSE,"inversion";#N/A,#N/A,FALSE,"personal";#N/A,#N/A,FALSE,"Gastos-V";#N/A,#N/A,FALSE,"Circulante";#N/A,#N/A,FALSE,"CONSOLI";#N/A,#N/A,FALSE,"Es-Fin";#N/A,#N/A,FALSE,"Margen-P"}</definedName>
    <definedName name="qbrev">#REF!</definedName>
    <definedName name="qbrev2">#REF!</definedName>
    <definedName name="qbreva">#REF!</definedName>
    <definedName name="qbtax">#REF!</definedName>
    <definedName name="qe5yh" hidden="1">{#N/A,#N/A,FALSE,"Summary";#N/A,#N/A,FALSE,"Projections";#N/A,#N/A,FALSE,"Mkt Mults";#N/A,#N/A,FALSE,"DCF";#N/A,#N/A,FALSE,"Accr Dil";#N/A,#N/A,FALSE,"PIC LBO";#N/A,#N/A,FALSE,"MULT10_4";#N/A,#N/A,FALSE,"CBI LBO"}</definedName>
    <definedName name="qer" hidden="1">{"mgmt forecast",#N/A,FALSE,"Mgmt Forecast";"dcf table",#N/A,FALSE,"Mgmt Forecast";"sensitivity",#N/A,FALSE,"Mgmt Forecast";"table inputs",#N/A,FALSE,"Mgmt Forecast";"calculations",#N/A,FALSE,"Mgmt Forecast"}</definedName>
    <definedName name="qeret"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qertweyu" hidden="1">{#N/A,#N/A,FALSE,"REPORT"}</definedName>
    <definedName name="qetryywt" hidden="1">{#N/A,#N/A,FALSE,"REPORT"}</definedName>
    <definedName name="QofA">#REF!</definedName>
    <definedName name="qp" hidden="1">{"incomemth",#N/A,TRUE,"forecast00";"incomepercentmth",#N/A,TRUE,"forecast00";"balancemth",#N/A,TRUE,"forecast00";"cashmth",#N/A,TRUE,"forecast00";"covenantmth",#N/A,TRUE,"forecast00"}</definedName>
    <definedName name="qq" hidden="1">{#N/A,#N/A,TRUE,"Cover";#N/A,#N/A,TRUE,"BS";#N/A,#N/A,TRUE,"BS (2)";#N/A,#N/A,TRUE,"BS (3)";#N/A,#N/A,TRUE,"Supp Info-BS";#N/A,#N/A,TRUE,"IS";#N/A,#N/A,TRUE,"IS (2)";#N/A,#N/A,TRUE,"IS (3)";#N/A,#N/A,TRUE,"Supp Info-IS";#N/A,#N/A,TRUE,"CF";#N/A,#N/A,TRUE,"Supp Info-CF";#N/A,#N/A,TRUE,"SH";#N/A,#N/A,TRUE,"Supp Info-SH"}</definedName>
    <definedName name="qqq" hidden="1">#REF!</definedName>
    <definedName name="qqqq" hidden="1">{"hfs",#N/A,FALSE,"Forecast";"hfs",#N/A,FALSE,"CY96";"HFS",#N/A,FALSE,"Budget";"hfs",#N/A,FALSE,"Driver Analysis";"HFS",#N/A,FALSE,"Reconciliation";"HFS",#N/A,FALSE,"HEADCOUNT";#N/A,#N/A,FALSE,"Consolidated";"HFS",#N/A,FALSE,"Spending (F)";"HFS",#N/A,FALSE,"Spending (B)";#N/A,#N/A,FALSE,"Spending (1998 B)"}</definedName>
    <definedName name="qqqqq" hidden="1">#REF!</definedName>
    <definedName name="qqqqqq" hidden="1">#REF!</definedName>
    <definedName name="qqqqqqq" hidden="1">#REF!</definedName>
    <definedName name="qqqqqqqq" hidden="1">#REF!</definedName>
    <definedName name="qqqqqqqqq" hidden="1">#REF!</definedName>
    <definedName name="qqqqqqqqqqq" hidden="1">#REF!</definedName>
    <definedName name="QQQQQQQQQQQQQ" hidden="1">{#N/A,#N/A,FALSE,"Hip.Bas";#N/A,#N/A,FALSE,"ventas";#N/A,#N/A,FALSE,"ingre-Año";#N/A,#N/A,FALSE,"ventas-Año";#N/A,#N/A,FALSE,"Costepro";#N/A,#N/A,FALSE,"inversion";#N/A,#N/A,FALSE,"personal";#N/A,#N/A,FALSE,"Gastos-V";#N/A,#N/A,FALSE,"Circulante";#N/A,#N/A,FALSE,"CONSOLI";#N/A,#N/A,FALSE,"Es-Fin";#N/A,#N/A,FALSE,"Margen-P"}</definedName>
    <definedName name="qqqqqqqqqs" hidden="1">#REF!</definedName>
    <definedName name="qqwtweryey" hidden="1">{#N/A,#N/A,FALSE,"REPORT"}</definedName>
    <definedName name="qre" hidden="1">{#N/A,#N/A,FALSE,"voz corporativa";#N/A,#N/A,FALSE,"Transmisión de datos";#N/A,#N/A,FALSE,"Videoconferencia";#N/A,#N/A,FALSE,"Correo electrónico";#N/A,#N/A,FALSE,"Correo de voz";#N/A,#N/A,FALSE,"Megafax";#N/A,#N/A,FALSE,"Edi";#N/A,#N/A,FALSE,"Internet";#N/A,#N/A,FALSE,"VSAT";#N/A,#N/A,FALSE,"ing ult. milla"}</definedName>
    <definedName name="QTDA" hidden="1">{"summary1",#N/A,FALSE,"Summary of Values";"summary2",#N/A,FALSE,"Summary of Values";"weighted average returns",#N/A,FALSE,"WACC and WARA";"fixed asset detail",#N/A,FALSE,"Fixed Asset Detail"}</definedName>
    <definedName name="QUA">{"'Main Menu'!$A$1"}</definedName>
    <definedName name="QUALITY_SWITCH">#REF!</definedName>
    <definedName name="quant.vendidas" hidden="1">{#N/A,#N/A,FALSE,"Producao";#N/A,#N/A,FALSE,"Prov Oper";#N/A,#N/A,FALSE,"Cons e Mg Br";#N/A,#N/A,FALSE,"G Gerais";#N/A,#N/A,FALSE,"Plano_Invest.";#N/A,#N/A,FALSE,"Mapa FM";#N/A,#N/A,FALSE,"DR";#N/A,#N/A,FALSE,"Balanço";#N/A,#N/A,FALSE,"Valor"}</definedName>
    <definedName name="Query91">#REF!</definedName>
    <definedName name="QUESTION">-1</definedName>
    <definedName name="question1">-1</definedName>
    <definedName name="QUICK_RATIO">"QUICK_RATIO"</definedName>
    <definedName name="quickbooks">#REF!</definedName>
    <definedName name="quickbooks2">#REF!</definedName>
    <definedName name="quickbooks3">#REF!</definedName>
    <definedName name="qw" hidden="1">{#N/A,#N/A,FALSE,"Pooling";#N/A,#N/A,FALSE,"income";#N/A,#N/A,FALSE,"valuation"}</definedName>
    <definedName name="qwe" hidden="1">{#N/A,#N/A,FALSE,"Projections";#N/A,#N/A,FALSE,"Multiples Valuation";#N/A,#N/A,FALSE,"LBO";#N/A,#N/A,FALSE,"Multiples_Sensitivity";#N/A,#N/A,FALSE,"Summary"}</definedName>
    <definedName name="qwef"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qw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eqweqwe" hidden="1">{#N/A,#N/A,TRUE,"0 Deckbl.";#N/A,#N/A,TRUE,"S 1 Komm";#N/A,#N/A,TRUE,"S 1a Komm";#N/A,#N/A,TRUE,"S 1b Komm";#N/A,#N/A,TRUE,"S  2 DBR";#N/A,#N/A,TRUE,"S  3 Sparten";#N/A,#N/A,TRUE,"S 4  Betr. K.";#N/A,#N/A,TRUE,"6 Bilanz";#N/A,#N/A,TRUE,"6a Bilanz ";#N/A,#N/A,TRUE,"6b Bilanz ";#N/A,#N/A,TRUE,"7 GS I";#N/A,#N/A,TRUE,"S 8 EQ-GuV"}</definedName>
    <definedName name="qweqwewq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er" hidden="1">#REF!</definedName>
    <definedName name="qwere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erg" hidden="1">{"developed valuation",#N/A,FALSE,"Valuation Analysis";"developed income statement",#N/A,FALSE,"Abbreviated Income Statement";"inprocess valuation",#N/A,FALSE,"Valuation Analysis";"inprocess income statement",#N/A,FALSE,"Abbreviated Income Statement"}</definedName>
    <definedName name="qwergg" hidden="1">{"WP 4797",#N/A,FALSE,"4797"}</definedName>
    <definedName name="qwerqew" hidden="1">{"mgmt forecast",#N/A,FALSE,"Mgmt Forecast";"dcf table",#N/A,FALSE,"Mgmt Forecast";"sensitivity",#N/A,FALSE,"Mgmt Forecast";"table inputs",#N/A,FALSE,"Mgmt Forecast";"calculations",#N/A,FALSE,"Mgmt Forecast"}</definedName>
    <definedName name="qwerqw"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qwerqwerqwe" hidden="1">{"orixcsc",#N/A,FALSE,"ORIX CSC";"orixcsc2",#N/A,FALSE,"ORIX CSC"}</definedName>
    <definedName name="qwert01" hidden="1">{#N/A,#N/A,FALSE,"Hip.Bas";#N/A,#N/A,FALSE,"ventas";#N/A,#N/A,FALSE,"ingre-Año";#N/A,#N/A,FALSE,"ventas-Año";#N/A,#N/A,FALSE,"Costepro";#N/A,#N/A,FALSE,"inversion";#N/A,#N/A,FALSE,"personal";#N/A,#N/A,FALSE,"Gastos-V";#N/A,#N/A,FALSE,"Circulante";#N/A,#N/A,FALSE,"CONSOLI";#N/A,#N/A,FALSE,"Es-Fin";#N/A,#N/A,FALSE,"Margen-P"}</definedName>
    <definedName name="qwert02" hidden="1">{#N/A,#N/A,FALSE,"Hip.Bas";#N/A,#N/A,FALSE,"ventas";#N/A,#N/A,FALSE,"ingre-Año";#N/A,#N/A,FALSE,"ventas-Año";#N/A,#N/A,FALSE,"Costepro";#N/A,#N/A,FALSE,"inversion";#N/A,#N/A,FALSE,"personal";#N/A,#N/A,FALSE,"Gastos-V";#N/A,#N/A,FALSE,"Circulante";#N/A,#N/A,FALSE,"CONSOLI";#N/A,#N/A,FALSE,"Es-Fin";#N/A,#N/A,FALSE,"Margen-P"}</definedName>
    <definedName name="qwert03" hidden="1">{#N/A,#N/A,FALSE,"Hip.Bas";#N/A,#N/A,FALSE,"ventas";#N/A,#N/A,FALSE,"ingre-Año";#N/A,#N/A,FALSE,"ventas-Año";#N/A,#N/A,FALSE,"Costepro";#N/A,#N/A,FALSE,"inversion";#N/A,#N/A,FALSE,"personal";#N/A,#N/A,FALSE,"Gastos-V";#N/A,#N/A,FALSE,"Circulante";#N/A,#N/A,FALSE,"CONSOLI";#N/A,#N/A,FALSE,"Es-Fin";#N/A,#N/A,FALSE,"Margen-P"}</definedName>
    <definedName name="qwertqry" hidden="1">{#N/A,#N/A,FALSE,"REPORT"}</definedName>
    <definedName name="qwerty" hidden="1">{#N/A,#N/A,FALSE,"Hip.Bas";#N/A,#N/A,FALSE,"ventas";#N/A,#N/A,FALSE,"ingre-Año";#N/A,#N/A,FALSE,"ventas-Año";#N/A,#N/A,FALSE,"Costepro";#N/A,#N/A,FALSE,"inversion";#N/A,#N/A,FALSE,"personal";#N/A,#N/A,FALSE,"Gastos-V";#N/A,#N/A,FALSE,"Circulante";#N/A,#N/A,FALSE,"CONSOLI";#N/A,#N/A,FALSE,"Es-Fin";#N/A,#N/A,FALSE,"Margen-P"}</definedName>
    <definedName name="qwet" hidden="1">{#N/A,#N/A,FALSE,"Hip.Bas";#N/A,#N/A,FALSE,"ventas";#N/A,#N/A,FALSE,"ingre-Año";#N/A,#N/A,FALSE,"ventas-Año";#N/A,#N/A,FALSE,"Costepro";#N/A,#N/A,FALSE,"inversion";#N/A,#N/A,FALSE,"personal";#N/A,#N/A,FALSE,"Gastos-V";#N/A,#N/A,FALSE,"Circulante";#N/A,#N/A,FALSE,"CONSOLI";#N/A,#N/A,FALSE,"Es-Fin";#N/A,#N/A,FALSE,"Margen-P"}</definedName>
    <definedName name="qwetqryetytu" hidden="1">{#N/A,#N/A,FALSE,"Pharm";#N/A,#N/A,FALSE,"WWCM"}</definedName>
    <definedName name="qwewqewqe" hidden="1">{#N/A,#N/A,FALSE,"PERSONAL";#N/A,#N/A,FALSE,"explotación";#N/A,#N/A,FALSE,"generales"}</definedName>
    <definedName name="qwpp" hidden="1">{"incomemth",#N/A,TRUE,"forecast00";"incomepercentmth",#N/A,TRUE,"forecast00";"balancemth",#N/A,TRUE,"forecast00";"cashmth",#N/A,TRUE,"forecast00";"covenantmth",#N/A,TRUE,"forecast00"}</definedName>
    <definedName name="qwq">"c4444"</definedName>
    <definedName name="qwrtbgb" hidden="1">{"summary1",#N/A,FALSE,"Summary of Values";"summary2",#N/A,FALSE,"Summary of Values";"weighted average returns",#N/A,FALSE,"WACC and WARA";"fixed asset detail",#N/A,FALSE,"Fixed Asset Detail"}</definedName>
    <definedName name="qwtgbn" hidden="1">{"weighted average returns",#N/A,FALSE,"WACC and WARA"}</definedName>
    <definedName name="qwttt" hidden="1">{#N/A,#N/A,FALSE,"Hip.Bas";#N/A,#N/A,FALSE,"ventas";#N/A,#N/A,FALSE,"ingre-Año";#N/A,#N/A,FALSE,"ventas-Año";#N/A,#N/A,FALSE,"Costepro";#N/A,#N/A,FALSE,"inversion";#N/A,#N/A,FALSE,"personal";#N/A,#N/A,FALSE,"Gastos-V";#N/A,#N/A,FALSE,"Circulante";#N/A,#N/A,FALSE,"CONSOLI";#N/A,#N/A,FALSE,"Es-Fin";#N/A,#N/A,FALSE,"Margen-P"}</definedName>
    <definedName name="qwwe" hidden="1">{#N/A,#N/A,FALSE,"mfg - consol";#N/A,#N/A,FALSE,"mfg - flo";#N/A,#N/A,FALSE,"mfg - lindsay"}</definedName>
    <definedName name="qwww" hidden="1">#REF!</definedName>
    <definedName name="qwwwwqq" hidden="1">#REF!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a" hidden="1">{"bs",#N/A,FALSE,"SCF"}</definedName>
    <definedName name="raag" hidden="1">{"reagan is",#N/A,FALSE,"CONS IS";"reagan na",#N/A,FALSE,"NOTE PAYMENTS";"reagan bs",#N/A,FALSE,"CONS BS";"reagan cf",#N/A,FALSE,"CONS BS";"reagan ds",#N/A,FALSE,"CONS BS"}</definedName>
    <definedName name="rabota" hidden="1">{#N/A,#N/A,TRUE,"0 Deckbl.";#N/A,#N/A,TRUE,"S 1 Komm";#N/A,#N/A,TRUE,"S 1a Komm";#N/A,#N/A,TRUE,"S 1b Komm";#N/A,#N/A,TRUE,"S  2 DBR";#N/A,#N/A,TRUE,"S  3 Sparten";#N/A,#N/A,TRUE,"S 4  Betr. K.";#N/A,#N/A,TRUE,"6 Bilanz";#N/A,#N/A,TRUE,"6a Bilanz ";#N/A,#N/A,TRUE,"6b Bilanz ";#N/A,#N/A,TRUE,"7 GS I";#N/A,#N/A,TRUE,"S 8 EQ-GuV"}</definedName>
    <definedName name="RALApr05">#REF!</definedName>
    <definedName name="ram" hidden="1">{"Fcst by Qtr Full",#N/A,FALSE,"Tot PalmPalm";"Fcst by Qtr Full",#N/A,FALSE,"Tot Device";"Fcst by Qtr Full",#N/A,FALSE,"Platform";"Fcst by Qtr Full",#N/A,FALSE,"Palm.Net";"Fcst by Qtr Full",#N/A,FALSE,"Elim"}</definedName>
    <definedName name="RAN">#REF!</definedName>
    <definedName name="random2">39078.663125</definedName>
    <definedName name="ＲＡＲＯＡ">{"'下期集計（10.27迄・速報値）'!$Q$16"}</definedName>
    <definedName name="RawAgencyPrice">#REF!</definedName>
    <definedName name="ra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BData">#REF!</definedName>
    <definedName name="RBN">#REF!</definedName>
    <definedName name="RBU">#REF!</definedName>
    <definedName name="RCArea" hidden="1">#REF!</definedName>
    <definedName name="rdhvjv"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e" hidden="1">{#N/A,#N/A,FALSE,"DCF Summary";#N/A,#N/A,FALSE,"Casema";#N/A,#N/A,FALSE,"Casema NoTel";#N/A,#N/A,FALSE,"UK";#N/A,#N/A,FALSE,"RCF";#N/A,#N/A,FALSE,"Intercable CZ";#N/A,#N/A,FALSE,"Interkabel P"}</definedName>
    <definedName name="reag10" hidden="1">{"reagan is",#N/A,FALSE,"CONS IS";"reagan na",#N/A,FALSE,"NOTE PAYMENTS";"reagan bs",#N/A,FALSE,"CONS BS";"reagan cf",#N/A,FALSE,"CONS BS";"reagan ds",#N/A,FALSE,"CONS BS"}</definedName>
    <definedName name="reag5" hidden="1">{"reagan is",#N/A,FALSE,"CONS IS";"reagan na",#N/A,FALSE,"NOTE PAYMENTS";"reagan bs",#N/A,FALSE,"CONS BS";"reagan cf",#N/A,FALSE,"CONS BS";"reagan ds",#N/A,FALSE,"CONS BS"}</definedName>
    <definedName name="reag55" hidden="1">{"reagan is",#N/A,FALSE,"CONS IS";"reagan na",#N/A,FALSE,"NOTE PAYMENTS";"reagan bs",#N/A,FALSE,"CONS BS";"reagan cf",#N/A,FALSE,"CONS BS";"reagan ds",#N/A,FALSE,"CONS BS"}</definedName>
    <definedName name="reaga" hidden="1">{"reagan is",#N/A,FALSE,"CONS IS";"reagan na",#N/A,FALSE,"NOTE PAYMENTS";"reagan bs",#N/A,FALSE,"CONS BS";"reagan cf",#N/A,FALSE,"CONS BS";"reagan ds",#N/A,FALSE,"CONS BS"}</definedName>
    <definedName name="reagan00" hidden="1">{"reagan is",#N/A,FALSE,"CONS IS";"reagan na",#N/A,FALSE,"NOTE PAYMENTS";"reagan bs",#N/A,FALSE,"CONS BS";"reagan cf",#N/A,FALSE,"CONS BS";"reagan ds",#N/A,FALSE,"CONS BS"}</definedName>
    <definedName name="reagan15" hidden="1">{"reagan is",#N/A,FALSE,"CONS IS";"reagan na",#N/A,FALSE,"NOTE PAYMENTS";"reagan bs",#N/A,FALSE,"CONS BS";"reagan cf",#N/A,FALSE,"CONS BS";"reagan ds",#N/A,FALSE,"CONS BS"}</definedName>
    <definedName name="reagan2" hidden="1">{"reagan is",#N/A,FALSE,"CONS IS";"reagan na",#N/A,FALSE,"NOTE PAYMENTS";"reagan bs",#N/A,FALSE,"CONS BS";"reagan cf",#N/A,FALSE,"CONS BS";"reagan ds",#N/A,FALSE,"CONS BS"}</definedName>
    <definedName name="reagan20" hidden="1">{"reagan is",#N/A,FALSE,"CONS IS";"reagan na",#N/A,FALSE,"NOTE PAYMENTS";"reagan bs",#N/A,FALSE,"CONS BS";"reagan cf",#N/A,FALSE,"CONS BS";"reagan ds",#N/A,FALSE,"CONS BS"}</definedName>
    <definedName name="reagan22" hidden="1">{"reagan is",#N/A,FALSE,"CONS IS";"reagan na",#N/A,FALSE,"NOTE PAYMENTS";"reagan bs",#N/A,FALSE,"CONS BS";"reagan cf",#N/A,FALSE,"CONS BS";"reagan ds",#N/A,FALSE,"CONS BS"}</definedName>
    <definedName name="reagan26" hidden="1">{"reagan is",#N/A,FALSE,"CONS IS";"reagan na",#N/A,FALSE,"NOTE PAYMENTS";"reagan bs",#N/A,FALSE,"CONS BS";"reagan cf",#N/A,FALSE,"CONS BS";"reagan ds",#N/A,FALSE,"CONS BS"}</definedName>
    <definedName name="reagan3" hidden="1">{"reagan is",#N/A,FALSE,"CONS IS";"reagan na",#N/A,FALSE,"NOTE PAYMENTS";"reagan bs",#N/A,FALSE,"CONS BS";"reagan cf",#N/A,FALSE,"CONS BS";"reagan ds",#N/A,FALSE,"CONS BS"}</definedName>
    <definedName name="reagan30" hidden="1">{"reagan is",#N/A,FALSE,"CONS IS";"reagan na",#N/A,FALSE,"NOTE PAYMENTS";"reagan bs",#N/A,FALSE,"CONS BS";"reagan cf",#N/A,FALSE,"CONS BS";"reagan ds",#N/A,FALSE,"CONS BS"}</definedName>
    <definedName name="reagan33" hidden="1">{"reagan is",#N/A,FALSE,"CONS IS";"reagan na",#N/A,FALSE,"NOTE PAYMENTS";"reagan bs",#N/A,FALSE,"CONS BS";"reagan cf",#N/A,FALSE,"CONS BS";"reagan ds",#N/A,FALSE,"CONS BS"}</definedName>
    <definedName name="reagan4" hidden="1">{"reagan is",#N/A,FALSE,"CONS IS";"reagan na",#N/A,FALSE,"NOTE PAYMENTS";"reagan bs",#N/A,FALSE,"CONS BS";"reagan cf",#N/A,FALSE,"CONS BS";"reagan ds",#N/A,FALSE,"CONS BS"}</definedName>
    <definedName name="reagan44" hidden="1">{"reagan is",#N/A,FALSE,"CONS IS";"reagan na",#N/A,FALSE,"NOTE PAYMENTS";"reagan bs",#N/A,FALSE,"CONS BS";"reagan cf",#N/A,FALSE,"CONS BS";"reagan ds",#N/A,FALSE,"CONS BS"}</definedName>
    <definedName name="reagan5" hidden="1">{"reagan is",#N/A,FALSE,"CONS IS";"reagan na",#N/A,FALSE,"NOTE PAYMENTS";"reagan bs",#N/A,FALSE,"CONS BS";"reagan cf",#N/A,FALSE,"CONS BS";"reagan ds",#N/A,FALSE,"CONS BS"}</definedName>
    <definedName name="reagan55" hidden="1">{"reagan is",#N/A,FALSE,"CONS IS";"reagan na",#N/A,FALSE,"NOTE PAYMENTS";"reagan bs",#N/A,FALSE,"CONS BS";"reagan cf",#N/A,FALSE,"CONS BS";"reagan ds",#N/A,FALSE,"CONS BS"}</definedName>
    <definedName name="reagan7" hidden="1">{"reagan is",#N/A,FALSE,"CONS IS";"reagan na",#N/A,FALSE,"NOTE PAYMENTS";"reagan bs",#N/A,FALSE,"CONS BS";"reagan cf",#N/A,FALSE,"CONS BS";"reagan ds",#N/A,FALSE,"CONS BS"}</definedName>
    <definedName name="reagan9" hidden="1">{"reagan is",#N/A,FALSE,"CONS IS";"reagan na",#N/A,FALSE,"NOTE PAYMENTS";"reagan bs",#N/A,FALSE,"CONS BS";"reagan cf",#N/A,FALSE,"CONS BS";"reagan ds",#N/A,FALSE,"CONS BS"}</definedName>
    <definedName name="reagan99" hidden="1">{"reagan is",#N/A,FALSE,"CONS IS";"reagan na",#N/A,FALSE,"NOTE PAYMENTS";"reagan bs",#N/A,FALSE,"CONS BS";"reagan cf",#N/A,FALSE,"CONS BS";"reagan ds",#N/A,FALSE,"CONS BS"}</definedName>
    <definedName name="REAS1">#REF!</definedName>
    <definedName name="REAS10">#REF!</definedName>
    <definedName name="REAS2">#REF!</definedName>
    <definedName name="REAS3">#REF!</definedName>
    <definedName name="REAS4">#REF!</definedName>
    <definedName name="REAS5">#REF!</definedName>
    <definedName name="REAS6">#REF!</definedName>
    <definedName name="REAS7">#REF!</definedName>
    <definedName name="REAS8">#REF!</definedName>
    <definedName name="REAS9">#REF!</definedName>
    <definedName name="REBUILT_BRANCH">#REF!</definedName>
    <definedName name="Recap" hidden="1">{#N/A,#N/A,FALSE,"IPO";#N/A,#N/A,FALSE,"DCF";#N/A,#N/A,FALSE,"LBO";#N/A,#N/A,FALSE,"MULT_VAL";#N/A,#N/A,FALSE,"Status Quo";#N/A,#N/A,FALSE,"Recap"}</definedName>
    <definedName name="RECCANACC">#REF!</definedName>
    <definedName name="RECLOW">#REF!</definedName>
    <definedName name="reconqb">#REF!</definedName>
    <definedName name="_xlnm.Recorder">#REF!</definedName>
    <definedName name="REDEEM_PREF_STOCK">"REDEEM_PREF_STOCK"</definedName>
    <definedName name="redo" hidden="1">{#N/A,#N/A,FALSE,"ACQ_GRAPHS";#N/A,#N/A,FALSE,"T_1 GRAPHS";#N/A,#N/A,FALSE,"T_2 GRAPHS";#N/A,#N/A,FALSE,"COMB_GRAPHS"}</definedName>
    <definedName name="reeag" hidden="1">{"reagan is",#N/A,FALSE,"CONS IS";"reagan na",#N/A,FALSE,"NOTE PAYMENTS";"reagan bs",#N/A,FALSE,"CONS BS";"reagan cf",#N/A,FALSE,"CONS BS";"reagan ds",#N/A,FALSE,"CONS BS"}</definedName>
    <definedName name="reear" hidden="1">{#N/A,#N/A,FALSE,"Sheet1"}</definedName>
    <definedName name="reggie" hidden="1">{#N/A,#N/A,FALSE,"Pharm";#N/A,#N/A,FALSE,"WWCM"}</definedName>
    <definedName name="REGSDF" hidden="1">#REF!</definedName>
    <definedName name="Rel" hidden="1">{#N/A,#N/A,FALSE,"Aging Summary";#N/A,#N/A,FALSE,"Ratio Analysis";#N/A,#N/A,FALSE,"Test 120 Day Accts";#N/A,#N/A,FALSE,"Tickmarks"}</definedName>
    <definedName name="Related" hidden="1">{#N/A,#N/A,FALSE,"Job Sched"}</definedName>
    <definedName name="RELIANCE_ELECTRIC">#REF!</definedName>
    <definedName name="rena" hidden="1">{#N/A,#N/A,FALSE,"Approval Form";#N/A,#N/A,FALSE,"Renewal";#N/A,#N/A,FALSE,"Cosmos Report"}</definedName>
    <definedName name="Renam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name10" hidden="1">#REF!</definedName>
    <definedName name="rename11" hidden="1">#REF!</definedName>
    <definedName name="rename12" hidden="1">{#N/A,#N/A,FALSE,"SUMMARY";#N/A,#N/A,FALSE,"mcsh";#N/A,#N/A,FALSE,"vol&amp;rev";#N/A,#N/A,FALSE,"wkgcap";#N/A,#N/A,FALSE,"DEPR&amp;DT";#N/A,#N/A,FALSE,"ASSETS";#N/A,#N/A,FALSE,"NI&amp;OTH&amp;DIV";#N/A,#N/A,FALSE,"CASHFLOW";#N/A,#N/A,FALSE,"CAPEMPL";#N/A,#N/A,FALSE,"ROCE"}</definedName>
    <definedName name="rename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name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name4" hidden="1">{"TOTAL",#N/A,FALSE,"A";"FISCAL94",#N/A,FALSE,"A";"FISCAL95",#N/A,FALSE,"A";"FISCAL96",#N/A,FALSE,"A";"misc page",#N/A,FALSE,"A"}</definedName>
    <definedName name="rename5" hidden="1">{#N/A,#N/A,FALSE,"SUMMARY";#N/A,#N/A,FALSE,"mcsh";#N/A,#N/A,FALSE,"vol&amp;rev";#N/A,#N/A,FALSE,"wkgcap";#N/A,#N/A,FALSE,"DEPR&amp;DT";#N/A,#N/A,FALSE,"ASSETS";#N/A,#N/A,FALSE,"NI&amp;OTH&amp;DIV";#N/A,#N/A,FALSE,"CASHFLOW";#N/A,#N/A,FALSE,"CAPEMPL";#N/A,#N/A,FALSE,"ROCE"}</definedName>
    <definedName name="rename6" hidden="1">{#N/A,#N/A,FALSE,"SUMMARY";#N/A,#N/A,FALSE,"mcsh";#N/A,#N/A,FALSE,"vol&amp;rev";#N/A,#N/A,FALSE,"wkgcap";#N/A,#N/A,FALSE,"DEPR&amp;DT";#N/A,#N/A,FALSE,"ASSETS";#N/A,#N/A,FALSE,"NI&amp;OTH&amp;DIV";#N/A,#N/A,FALSE,"CASHFLOW";#N/A,#N/A,FALSE,"CAPEMPL";#N/A,#N/A,FALSE,"ROCE"}</definedName>
    <definedName name="rename7" hidden="1">#REF!</definedName>
    <definedName name="rename8" hidden="1">#REF!</definedName>
    <definedName name="rename9" hidden="1">#REF!</definedName>
    <definedName name="Renewals">#REF!</definedName>
    <definedName name="renj" hidden="1">{#N/A,#N/A,FALSE,"Renewal"}</definedName>
    <definedName name="rep" hidden="1">{#N/A,#N/A,FALSE,"COVER";#N/A,#N/A,FALSE,"VALUATION";#N/A,#N/A,FALSE,"FORECAST";#N/A,#N/A,FALSE,"FY ANALYSIS ";#N/A,#N/A,FALSE," HY ANALYSIS"}</definedName>
    <definedName name="Rep_Cost">#REF!</definedName>
    <definedName name="Rep_Disc">#REF!</definedName>
    <definedName name="REPORT">#REF!</definedName>
    <definedName name="Report_Excel_GLTransaction">#REF!</definedName>
    <definedName name="report1">"aa"</definedName>
    <definedName name="ReportCreated">TRUE</definedName>
    <definedName name="ReportGroup">0</definedName>
    <definedName name="reps" hidden="1">{"FY03_Assets",#N/A,FALSE,"Fin Stmt Budget";"FY03_Liabilities",#N/A,FALSE,"Fin Stmt Budget";"FY03_Inc_Stmt",#N/A,FALSE,"Fin Stmt Budget";"FY03_SOCF",#N/A,FALSE,"Fin Stmt Budget"}</definedName>
    <definedName name="REQUEST_TABLE_FooterType">"NONE"</definedName>
    <definedName name="rere" hidden="1">{#N/A,#N/A,FALSE,"ORIX CSC"}</definedName>
    <definedName name="rerere" hidden="1">{"mgmt forecast",#N/A,FALSE,"Mgmt Forecast";"dcf table",#N/A,FALSE,"Mgmt Forecast";"sensitivity",#N/A,FALSE,"Mgmt Forecast";"table inputs",#N/A,FALSE,"Mgmt Forecast";"calculations",#N/A,FALSE,"Mgmt Forecast"}</definedName>
    <definedName name="RESEARCH">#REF!</definedName>
    <definedName name="RESEARCH_DEV">"RESEARCH_DEV"</definedName>
    <definedName name="RESEARCH_ELECTRONICS">#REF!</definedName>
    <definedName name="Reselects">#REF!</definedName>
    <definedName name="RESIST">#REF!</definedName>
    <definedName name="RESIST_O_WELD">#REF!</definedName>
    <definedName name="RESIT_O_WELD">#REF!</definedName>
    <definedName name="Resource_Costs">#REF!</definedName>
    <definedName name="resources" hidden="1">{#N/A,#N/A,FALSE,"Assessment";#N/A,#N/A,FALSE,"Staffing";#N/A,#N/A,FALSE,"Hires";#N/A,#N/A,FALSE,"Assumptions"}</definedName>
    <definedName name="resp." hidden="1">{#N/A,#N/A,FALSE,"Pharm";#N/A,#N/A,FALSE,"WWCM"}</definedName>
    <definedName name="RESTATED197" hidden="1">#REF!</definedName>
    <definedName name="RestatedActuals" hidden="1">{#N/A,#N/A,FALSE,"Aging Summary";#N/A,#N/A,FALSE,"Ratio Analysis";#N/A,#N/A,FALSE,"Test 120 Day Accts";#N/A,#N/A,FALSE,"Tickmarks"}</definedName>
    <definedName name="Results" hidden="1">{"FCB_ALL",#N/A,FALSE,"FCB"}</definedName>
    <definedName name="resultscomp" hidden="1">{"FCB_ALL",#N/A,FALSE,"FCB"}</definedName>
    <definedName name="RETAINED_EARN">"RETAINED_EARN"</definedName>
    <definedName name="RetChar">"
"</definedName>
    <definedName name="retention">#REF!</definedName>
    <definedName name="retretret" hidden="1">{#N/A,#N/A,FALSE,"voz corporativa";#N/A,#N/A,FALSE,"Transmisión de datos";#N/A,#N/A,FALSE,"Videoconferencia";#N/A,#N/A,FALSE,"Correo electrónico";#N/A,#N/A,FALSE,"Correo de voz";#N/A,#N/A,FALSE,"Megafax";#N/A,#N/A,FALSE,"Edi";#N/A,#N/A,FALSE,"Internet";#N/A,#N/A,FALSE,"VSAT";#N/A,#N/A,FALSE,"ing ult. milla"}</definedName>
    <definedName name="rettq" hidden="1">#REF!</definedName>
    <definedName name="RETURN_ASSETS">"RETURN_ASSETS"</definedName>
    <definedName name="RETURN_EQUITY">"RETURN_EQUITY"</definedName>
    <definedName name="RETURN_INVESTMENT">"RETURN_INVESTMENT"</definedName>
    <definedName name="returning">#REF!</definedName>
    <definedName name="retyfgdhdfgh" hidden="1">{#N/A,#N/A,FALSE,"voz corporativa";#N/A,#N/A,FALSE,"Transmisión de datos";#N/A,#N/A,FALSE,"Videoconferencia";#N/A,#N/A,FALSE,"Correo electrónico";#N/A,#N/A,FALSE,"Correo de voz";#N/A,#N/A,FALSE,"Megafax";#N/A,#N/A,FALSE,"Edi";#N/A,#N/A,FALSE,"Internet";#N/A,#N/A,FALSE,"VSAT";#N/A,#N/A,FALSE,"ing ult. milla"}</definedName>
    <definedName name="retyrethgfreh" hidden="1">{#N/A,#N/A,FALSE,"voz corporativa";#N/A,#N/A,FALSE,"Transmisión de datos";#N/A,#N/A,FALSE,"Videoconferencia";#N/A,#N/A,FALSE,"Correo electrónico";#N/A,#N/A,FALSE,"Correo de voz";#N/A,#N/A,FALSE,"Megafax";#N/A,#N/A,FALSE,"Edi";#N/A,#N/A,FALSE,"Internet";#N/A,#N/A,FALSE,"VSAT";#N/A,#N/A,FALSE,"ing ult. milla"}</definedName>
    <definedName name="retyu" hidden="1">{#N/A,#N/A,FALSE,"AD_Purchase";#N/A,#N/A,FALSE,"Credit";#N/A,#N/A,FALSE,"PF Acquisition";#N/A,#N/A,FALSE,"PF Offering"}</definedName>
    <definedName name="REVACC">#REF!</definedName>
    <definedName name="RevByCustEngineering">#REF!</definedName>
    <definedName name="RevByCustHelpDesk">#REF!</definedName>
    <definedName name="RevByCustManagedServices">#REF!</definedName>
    <definedName name="RevByCustProduct">#REF!</definedName>
    <definedName name="REVCHART" hidden="1">{#N/A,#N/A,FALSE,"ORDERS"}</definedName>
    <definedName name="REVCHART_1" hidden="1">{#N/A,#N/A,FALSE,"ORDERS"}</definedName>
    <definedName name="REVENUE_10K">"REVENUE_10K"</definedName>
    <definedName name="REVENUE_10Q">"REVENUE_10Q"</definedName>
    <definedName name="REVENUE_10Q1">"REVENUE_10Q1"</definedName>
    <definedName name="REVENUE_EST">"REVENUE_EST"</definedName>
    <definedName name="REVENUE_EST_1">"REVENUE_EST_1"</definedName>
    <definedName name="REVENUE_GROWTH_1">"REVENUE_GROWTH_1"</definedName>
    <definedName name="REVENUE_GROWTH_2">"REVENUE_GROWTH_2"</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evise">40349.759212963</definedName>
    <definedName name="Revised"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EVPER">#REF!</definedName>
    <definedName name="reyhty" hidden="1">#REF!</definedName>
    <definedName name="REZTEZRT" hidden="1">#REF!</definedName>
    <definedName name="RF_MW">#REF!</definedName>
    <definedName name="rf2e" hidden="1">{#N/A,#N/A,FALSE,"Pharm";#N/A,#N/A,FALSE,"WWCM"}</definedName>
    <definedName name="RFBU__PL47___PL6T">#REF!</definedName>
    <definedName name="rfbutrend">#REF!</definedName>
    <definedName name="rfgg" hidden="1">{#N/A,#N/A,FALSE,"sum-don";#N/A,#N/A,FALSE,"inc-don"}</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gb" hidden="1">{"Ofcr Comp Stmt 4",#N/A,FALSE,"Ofcr Comp"}</definedName>
    <definedName name="rgergerg"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rgf" hidden="1">#REF!</definedName>
    <definedName name="rherh" hidden="1">#REF!</definedName>
    <definedName name="rhtrhtr" hidden="1">#REF!</definedName>
    <definedName name="ribs" hidden="1">{#N/A,#N/A,TRUE,"PSG Total Contacts";#N/A,#N/A,TRUE,"PSG Rep Total";#N/A,#N/A,TRUE,"Core Rep Detail";#N/A,#N/A,TRUE,"BC Rep Detail";#N/A,#N/A,TRUE,"Marlboro";#N/A,#N/A,TRUE,"Covington";#N/A,#N/A,TRUE,"Dallas";#N/A,#N/A,TRUE,"VRS Stats";#N/A,#N/A,TRUE,"Internet";#N/A,#N/A,TRUE,"NCO and Call Mix";#N/A,#N/A,TRUE,"VRS &amp; Rep Calls"}</definedName>
    <definedName name="RICHMOND_BRANCH">#REF!</definedName>
    <definedName name="Rick"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ght">#REF!,#REF!,#REF!,#REF!,#REF!,#REF!,#REF!</definedName>
    <definedName name="RiskAfterRecalcMacro">""</definedName>
    <definedName name="RiskAfterSimMacro">""</definedName>
    <definedName name="RiskAutoStopPercChange">1.5</definedName>
    <definedName name="RiskBeforeRecalcMacro">""</definedName>
    <definedName name="RiskBeforeSimMacro">""</definedName>
    <definedName name="RiskCollectDistributionSamples">2</definedName>
    <definedName name="RiskExcelReportsGoInNewWorkbook">TRUE</definedName>
    <definedName name="RiskExcelReportsToGenerate">999</definedName>
    <definedName name="RiskFixedSeed">1</definedName>
    <definedName name="RiskGenerateExcelReportsAtEndOfSimulation">TRUE</definedName>
    <definedName name="RiskHasSettings">5</definedName>
    <definedName name="RiskIsInput">_xll.RiskCellHasTokensFromFormula(262144+512+524288,_xlfn.FORMULATEXT(INDIRECT(ADDRESS(ROW(),COLUMN()))))</definedName>
    <definedName name="RiskIsOptimization">TRUE</definedName>
    <definedName name="RiskIsOutput">_xll.RiskCellHasTokensFromFormula(1024,_xlfn.FORMULATEXT(INDIRECT(ADDRESS(ROW(),COLUMN()))))</definedName>
    <definedName name="RiskIsStatistics">_xll.RiskCellHasTokensFromFormula(4096+32768+65536,_xlfn.FORMULATEXT(INDIRECT(ADDRESS(ROW(),COLUMN()))))</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M" hidden="1">#REF!</definedName>
    <definedName name="rngComments" hidden="1">#REF!</definedName>
    <definedName name="rngDialogType" hidden="1">#REF!</definedName>
    <definedName name="rngDvalBFP" hidden="1">#REF!</definedName>
    <definedName name="rngDvalCurrency" hidden="1">#REF!</definedName>
    <definedName name="rngDvalCY" hidden="1">#REF!</definedName>
    <definedName name="rngDvalDenomination" hidden="1">#REF!</definedName>
    <definedName name="rngDvalMonths" hidden="1">#REF!</definedName>
    <definedName name="rngDvalTimeline" hidden="1">#REF!</definedName>
    <definedName name="rngDvalYTDNotation1" hidden="1">#REF!</definedName>
    <definedName name="rngDvalYTDNotation2" hidden="1">#REF!</definedName>
    <definedName name="rngEndDate" hidden="1">#REF!</definedName>
    <definedName name="rngLastQuery" hidden="1">#REF!</definedName>
    <definedName name="rngLastRefreshOffline" hidden="1">#REF!</definedName>
    <definedName name="rngPassword" hidden="1">#REF!</definedName>
    <definedName name="rngPivotLocation" hidden="1">#REF!</definedName>
    <definedName name="rngProtected" hidden="1">#REF!</definedName>
    <definedName name="rngPWD" hidden="1">#REF!</definedName>
    <definedName name="rngQuery" hidden="1">#REF!</definedName>
    <definedName name="rngQueryType" hidden="1">#REF!</definedName>
    <definedName name="rngRangeName" hidden="1">#REF!</definedName>
    <definedName name="rngRateTable">#REF!</definedName>
    <definedName name="rngRefreshedDate" hidden="1">#REF!</definedName>
    <definedName name="rngScenarios" hidden="1">#REF!</definedName>
    <definedName name="rngShow" hidden="1">#REF!</definedName>
    <definedName name="rngStartDate" hidden="1">#REF!</definedName>
    <definedName name="rngStoredProcedure" hidden="1">#REF!</definedName>
    <definedName name="rngUID" hidden="1">#REF!</definedName>
    <definedName name="rngUnplugged" hidden="1">#REF!</definedName>
    <definedName name="rngVersion" hidden="1">#REF!</definedName>
    <definedName name="rob"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ROBERT"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obert2" hidden="1">{"DCF",#N/A,FALSE,"CF"}</definedName>
    <definedName name="RockNRollAssumptionsPeriod">#REF!</definedName>
    <definedName name="RockNRollCityAssumptions">#REF!</definedName>
    <definedName name="ROCKWELL">#REF!</definedName>
    <definedName name="ROCKWELL_AUTOMATION">#REF!</definedName>
    <definedName name="ROGERS">#REF!</definedName>
    <definedName name="ROGERS_DIERKS">#REF!</definedName>
    <definedName name="Rollup">#REF!</definedName>
    <definedName name="RollupAnnual">#REF!</definedName>
    <definedName name="RollupAnnualPeriod">#REF!</definedName>
    <definedName name="RollupPeriod">#REF!</definedName>
    <definedName name="RollupRow">#REF!</definedName>
    <definedName name="ROYALTY_MANAGEMENT_CORPORATION">#REF!</definedName>
    <definedName name="rr" hidden="1">{#N/A,#N/A,FALSE,"COVER";#N/A,#N/A,FALSE,"SUMP&amp;L";#N/A,#N/A,FALSE,"SUBSP&amp;L";#N/A,#N/A,FALSE,"SALESANAL"}</definedName>
    <definedName name="rrrrr" hidden="1">{#N/A,#N/A,FALSE,"BANNERS";#N/A,#N/A,FALSE,"Market";#N/A,#N/A,FALSE,"Tel Rev";#N/A,#N/A,FALSE,"Revenues IOL";#N/A,#N/A,FALSE,"Invest";#N/A,#N/A,FALSE,"Op Cost1";#N/A,#N/A,FALSE,"Op Cost2";#N/A,#N/A,FALSE,"Oth_&amp;_Tot_Revenues";#N/A,#N/A,FALSE,"Fin Mod";#N/A,#N/A,FALSE,"FinMod_RoW";#N/A,#N/A,FALSE,"P&amp;E Burocrat";#N/A,#N/A,FALSE,"cash flow"}</definedName>
    <definedName name="rrrrrrrrrrrww" hidden="1">#REF!</definedName>
    <definedName name="RRS" hidden="1">{#N/A,#N/A,TRUE,"Title Pg";#N/A,#N/A,TRUE,"Assumptions";#N/A,#N/A,TRUE,"Market Share Data";#N/A,#N/A,TRUE,"Net Flows by Seg";#N/A,#N/A,TRUE,"P&amp;L - PI Total";#N/A,#N/A,TRUE,"Headcount"}</definedName>
    <definedName name="RS_IQ_DIV_Payment_Date">"c2205"</definedName>
    <definedName name="RS_IQ_Div_Record_Date">"c2204"</definedName>
    <definedName name="RS_IQ_XDiv_Date">"c2203"</definedName>
    <definedName name="RS2_IQ_div_payment_date">"c2205"</definedName>
    <definedName name="RS2_IQ_div_record_date">"c2204"</definedName>
    <definedName name="RS2_IQ_Xdiv_date">"c2203"</definedName>
    <definedName name="rsthjsh" hidden="1">#REF!</definedName>
    <definedName name="rt" hidden="1">{#N/A,#N/A,FALSE,"Second";#N/A,#N/A,FALSE,"ownership";#N/A,#N/A,FALSE,"Valuation";#N/A,#N/A,FALSE,"Eqiv";#N/A,#N/A,FALSE,"Mults";#N/A,#N/A,FALSE,"ISCG Graphics"}</definedName>
    <definedName name="rth" hidden="1">{#N/A,#N/A,FALSE,"PERSONAL";#N/A,#N/A,FALSE,"explotación";#N/A,#N/A,FALSE,"generales"}</definedName>
    <definedName name="rt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tndf" hidden="1">{"Budget by Month",#N/A,FALSE,"VA Departments Roll-up";"Budget by Month",#N/A,FALSE,"220";"Budget by Month",#N/A,FALSE,"300";"Budget by Month",#N/A,FALSE,"302";"Budget by Month",#N/A,FALSE,"305";"Budget by Month",#N/A,FALSE,"310"}</definedName>
    <definedName name="RTT">#REF!</definedName>
    <definedName name="rty"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tyrty" hidden="1">{#N/A,#N/A,FALSE,"netsum";"VOLUME$",#N/A,FALSE,"B";"VOLUME",#N/A,FALSE,"B";"NET1",#N/A,FALSE,"net1";"NET2",#N/A,FALSE,"net2";"NET3",#N/A,FALSE,"net3"}</definedName>
    <definedName name="RubberCityAssumptions">#REF!</definedName>
    <definedName name="RubberCityAssumptionsPeriod">#REF!</definedName>
    <definedName name="Rudy" hidden="1">#REF!</definedName>
    <definedName name="RUS_Notes">#REF!</definedName>
    <definedName name="russ">{"'Inventory &amp; Anal-Cur Wkbk'!$A$7:$AP$71"}</definedName>
    <definedName name="RUTH" hidden="1">{#N/A,#N/A,FALSE,"Resultados_is";#N/A,#N/A,FALSE,"IngresosG_is";#N/A,#N/A,FALSE,"Ingresosp_is";#N/A,#N/A,FALSE,"Financiero_is";#N/A,#N/A,FALSE,"Estructura_is";#N/A,#N/A,FALSE,"EstructuraG_is";#N/A,#N/A,FALSE,"FComercio_is";#N/A,#N/A,FALSE,"Pbeneficios_is";#N/A,#N/A,FALSE,"Gerenciamiento_is";#N/A,#N/A,FALSE,"Desinv_is"}</definedName>
    <definedName name="rw">{"'Standalone List Price Trends'!$A$1:$X$56"}</definedName>
    <definedName name="rwert" hidden="1">{#N/A,#N/A,FALSE,"Pharm";#N/A,#N/A,FALSE,"WWCM"}</definedName>
    <definedName name="rwh"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rwjf" hidden="1">{#N/A,#N/A,FALSE,"BS";#N/A,#N/A,FALSE,"PL";#N/A,#N/A,FALSE,"SOE";#N/A,#N/A,FALSE,"SCF"}</definedName>
    <definedName name="rwrwr">{"'Standalone List Price Trends'!$A$1:$X$56"}</definedName>
    <definedName name="rwrwrwrwr">{"'Standalone List Price Trends'!$A$1:$X$56"}</definedName>
    <definedName name="rwt" hidden="1">{#N/A,#N/A,FALSE,"voz corporativa";#N/A,#N/A,FALSE,"Transmisión de datos";#N/A,#N/A,FALSE,"Videoconferencia";#N/A,#N/A,FALSE,"Correo electrónico";#N/A,#N/A,FALSE,"Correo de voz";#N/A,#N/A,FALSE,"Megafax";#N/A,#N/A,FALSE,"Edi";#N/A,#N/A,FALSE,"Internet";#N/A,#N/A,FALSE,"VSAT";#N/A,#N/A,FALSE,"ing ult. milla"}</definedName>
    <definedName name="rwthrtwh" hidden="1">{#N/A,#N/A,FALSE,"voz corporativa";#N/A,#N/A,FALSE,"Transmisión de datos";#N/A,#N/A,FALSE,"Videoconferencia";#N/A,#N/A,FALSE,"Correo electrónico";#N/A,#N/A,FALSE,"Correo de voz";#N/A,#N/A,FALSE,"Megafax";#N/A,#N/A,FALSE,"Edi";#N/A,#N/A,FALSE,"Internet";#N/A,#N/A,FALSE,"VSAT";#N/A,#N/A,FALSE,"ing ult. milla"}</definedName>
    <definedName name="rwwr">{"'Standalone List Price Trends'!$A$1:$X$56"}</definedName>
    <definedName name="r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t">{"'Income Statement'!$D$96:$E$101"}</definedName>
    <definedName name="rytjktyhjyhjd">{"'Directory'!$A$72:$E$91"}</definedName>
    <definedName name="s" hidden="1">{#N/A,#N/A,FALSE,"BUDGET"}</definedName>
    <definedName name="S___C_ELECTRIC_CO.">#REF!</definedName>
    <definedName name="sa" hidden="1">{#N/A,#N/A,FALSE,"IPO";#N/A,#N/A,FALSE,"DCF";#N/A,#N/A,FALSE,"LBO";#N/A,#N/A,FALSE,"MULT_VAL";#N/A,#N/A,FALSE,"Status Quo";#N/A,#N/A,FALSE,"Recap"}</definedName>
    <definedName name="saa" hidden="1">{"rtn",#N/A,FALSE,"RTN";"tables",#N/A,FALSE,"RTN";"cf",#N/A,FALSE,"CF";"stats",#N/A,FALSE,"Stats";"prop",#N/A,FALSE,"Prop"}</definedName>
    <definedName name="saas" hidden="1">{#N/A,#N/A,TRUE,"comp_p&amp;L";#N/A,#N/A,TRUE,"planBal_sht";#N/A,#N/A,TRUE,"planP&amp;L";#N/A,#N/A,TRUE,"planCASH";#N/A,#N/A,TRUE,"planCust";#N/A,#N/A,TRUE,"planProd";#N/A,#N/A,TRUE,"Capital"}</definedName>
    <definedName name="sadd">{"DCF","UPSIDE CASE",FALSE,"Sheet1";"DCF","BASE CASE",FALSE,"Sheet1";"DCF","DOWNSIDE CASE",FALSE,"Sheet1"}</definedName>
    <definedName name="sadf" hidden="1">{"YTDONLY",#N/A,FALSE,"09-SUM  ";"REGULAR1",#N/A,FALSE,"09-SUM  "}</definedName>
    <definedName name="sadfds" hidden="1">{#N/A,#N/A,TRUE,"sum";#N/A,#N/A,TRUE,"Bal_sht200";#N/A,#N/A,TRUE,"P&amp;L_act200";#N/A,#N/A,TRUE,"CASHFLOW20";#N/A,#N/A,TRUE,"comp_p&amp;L";#N/A,#N/A,TRUE,"Act_Prod";#N/A,#N/A,TRUE,"Act_Cust"}</definedName>
    <definedName name="sadfdsdsa" hidden="1">{#N/A,#N/A,FALSE,"97master"}</definedName>
    <definedName name="sadfdsf" hidden="1">{"ASSETS_1",#N/A,FALSE,"ASSETS";"ASSETS_2",#N/A,FALSE,"ASSETS"}</definedName>
    <definedName name="sadfdsff" hidden="1">{#N/A,#N/A,FALSE,"voz corporativa";#N/A,#N/A,FALSE,"Transmisión de datos";#N/A,#N/A,FALSE,"Videoconferencia";#N/A,#N/A,FALSE,"Correo electrónico";#N/A,#N/A,FALSE,"Correo de voz";#N/A,#N/A,FALSE,"Megafax";#N/A,#N/A,FALSE,"Edi";#N/A,#N/A,FALSE,"Internet";#N/A,#N/A,FALSE,"VSAT";#N/A,#N/A,FALSE,"ing ult. milla"}</definedName>
    <definedName name="sadsadsa" hidden="1">{"e_Target Assumptions",#N/A,FALSE,"Financials";"f_Target Income Statement",#N/A,FALSE,"Financials";"g_Target Balance Sheet",#N/A,FALSE,"Financials";"h_Target Cashflow Statement",#N/A,FALSE,"Financials"}</definedName>
    <definedName name="sadsadsadsad" hidden="1">{#N/A,#N/A,FALSE,"voz corporativa";#N/A,#N/A,FALSE,"Transmisión de datos";#N/A,#N/A,FALSE,"Videoconferencia";#N/A,#N/A,FALSE,"Correo electrónico";#N/A,#N/A,FALSE,"Correo de voz";#N/A,#N/A,FALSE,"Megafax";#N/A,#N/A,FALSE,"Edi";#N/A,#N/A,FALSE,"Internet";#N/A,#N/A,FALSE,"VSAT";#N/A,#N/A,FALSE,"ing ult. milla"}</definedName>
    <definedName name="SAE">{"'Eng (page2)'!$A$1:$D$52"}</definedName>
    <definedName name="saf" hidden="1">{#N/A,#N/A,FALSE,"Projections";#N/A,#N/A,FALSE,"Contribution_Stock";#N/A,#N/A,FALSE,"PF_Combo_Stock";#N/A,#N/A,FALSE,"Projections";#N/A,#N/A,FALSE,"Contribution_Cash";#N/A,#N/A,FALSE,"PF_Combo_Cash";#N/A,#N/A,FALSE,"IPO_Cash"}</definedName>
    <definedName name="safsaf" hidden="1">{#N/A,#N/A,FALSE,"voz corporativa";#N/A,#N/A,FALSE,"Transmisión de datos";#N/A,#N/A,FALSE,"Videoconferencia";#N/A,#N/A,FALSE,"Correo electrónico";#N/A,#N/A,FALSE,"Correo de voz";#N/A,#N/A,FALSE,"Megafax";#N/A,#N/A,FALSE,"Edi";#N/A,#N/A,FALSE,"Internet";#N/A,#N/A,FALSE,"VSAT";#N/A,#N/A,FALSE,"ing ult. milla"}</definedName>
    <definedName name="safsdfsdfasdfas" hidden="1">#REF!</definedName>
    <definedName name="sagad" hidden="1">#REF!</definedName>
    <definedName name="SAGEM">#REF!</definedName>
    <definedName name="SAGEM_MORPHO">#REF!</definedName>
    <definedName name="SALARY1">#REF!</definedName>
    <definedName name="SALARY2">#REF!</definedName>
    <definedName name="SALARY3">#REF!</definedName>
    <definedName name="SALARY911">#REF!</definedName>
    <definedName name="SALARY913">#REF!</definedName>
    <definedName name="SALARYA">#REF!</definedName>
    <definedName name="Sales" hidden="1">#REF!</definedName>
    <definedName name="Sales_Finance_Loans">#REF!</definedName>
    <definedName name="salessc1">#REF!</definedName>
    <definedName name="salessumblock">#REF!</definedName>
    <definedName name="salessumprd">#REF!</definedName>
    <definedName name="SaleTerm1">#REF!</definedName>
    <definedName name="sally" hidden="1">{#N/A,#N/A,FALSE,"Pharm";#N/A,#N/A,FALSE,"WWCM"}</definedName>
    <definedName name="salva" hidden="1">{#N/A,#N/A,FALSE,"Resultados_is";#N/A,#N/A,FALSE,"IngresosG_is";#N/A,#N/A,FALSE,"Ingresosp_is";#N/A,#N/A,FALSE,"Financiero_is";#N/A,#N/A,FALSE,"Estructura_is";#N/A,#N/A,FALSE,"EstructuraG_is";#N/A,#N/A,FALSE,"FComercio_is";#N/A,#N/A,FALSE,"Pbeneficios_is";#N/A,#N/A,FALSE,"Gerenciamiento_is";#N/A,#N/A,FALSE,"Desinv_is"}</definedName>
    <definedName name="Sample_Customer">#REF!</definedName>
    <definedName name="sample1">#REF!</definedName>
    <definedName name="sample10">#REF!</definedName>
    <definedName name="sample11">#REF!</definedName>
    <definedName name="sample12">#REF!</definedName>
    <definedName name="sample13">#REF!</definedName>
    <definedName name="sample14">#REF!</definedName>
    <definedName name="sample15">#REF!</definedName>
    <definedName name="sample16">#REF!</definedName>
    <definedName name="sample2">#REF!</definedName>
    <definedName name="sample3">#REF!</definedName>
    <definedName name="sample4">#REF!</definedName>
    <definedName name="sample5">#REF!</definedName>
    <definedName name="sample6">#REF!</definedName>
    <definedName name="sample7">#REF!</definedName>
    <definedName name="sample8">#REF!</definedName>
    <definedName name="sample9">#REF!</definedName>
    <definedName name="san_ant">#REF!</definedName>
    <definedName name="san_antytd">#REF!</definedName>
    <definedName name="SAPBEXdnldView">"3YIJQKADTF0BMVH1C4GT17PKD"</definedName>
    <definedName name="SAPBEXhrIndnt">1</definedName>
    <definedName name="SAPBEXrevision">1</definedName>
    <definedName name="SAPBEXsysID">"PBL"</definedName>
    <definedName name="SAPBEXwbID">"3JWXP1JGVR0V27DB0INATEIH7"</definedName>
    <definedName name="SAPFuncF4Help">Main.SAPF4Help()</definedName>
    <definedName name="SAPsysID">"708C5W7SBKP804JT78WJ0JNKI"</definedName>
    <definedName name="SAPwbID">"ARS"</definedName>
    <definedName name="SARG" hidden="1">#REF!</definedName>
    <definedName name="sas" hidden="1">{"Outflow 1",#N/A,FALSE,"Outflows-Inflows";"Outflow 2",#N/A,FALSE,"Outflows-Inflows";"Inflow 1",#N/A,FALSE,"Outflows-Inflows";"Inflow 2",#N/A,FALSE,"Outflows-Inflows"}</definedName>
    <definedName name="SASD" hidden="1">{#N/A,#N/A,TRUE,"Bal_sht_98";#N/A,#N/A,TRUE,"P&amp;L_act_98";#N/A,#N/A,TRUE,"CASHFLOW98";#N/A,#N/A,TRUE,"Custsale";#N/A,#N/A,TRUE,"Prodsale"}</definedName>
    <definedName name="sasf" hidden="1">{#N/A,#N/A,FALSE,"184";#N/A,#N/A,FALSE,"186";#N/A,#N/A,FALSE,"187";#N/A,#N/A,FALSE,"1stcap";#N/A,#N/A,FALSE,"Burnet";#N/A,#N/A,FALSE,"Telecom";#N/A,#N/A,FALSE,"ITS";#N/A,#N/A,FALSE,"E-Commerce"}</definedName>
    <definedName name="sasjuca">#REF!</definedName>
    <definedName name="SaveNewFile">#N/A</definedName>
    <definedName name="sb" hidden="1">{#N/A,#N/A,FALSE,"Renewals In Process";#N/A,#N/A,FALSE,"New Clients In Process";#N/A,#N/A,FALSE,"Completed New Clients";#N/A,#N/A,FALSE,"Completed Renewals"}</definedName>
    <definedName name="sbgsdgfgbb" hidden="1">#REF!</definedName>
    <definedName name="scasffwefw"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cen_date1">34337.506400463</definedName>
    <definedName name="scen_name1">"/tar"</definedName>
    <definedName name="scen_num">1</definedName>
    <definedName name="scen_user1">"Williams Eileen"</definedName>
    <definedName name="scen_value1">"NM"</definedName>
    <definedName name="SCH_1_1">#REF!</definedName>
    <definedName name="SCH_1_2">#REF!</definedName>
    <definedName name="SCH_1_3">#REF!</definedName>
    <definedName name="SCH_10">#REF!</definedName>
    <definedName name="SCH_11">#REF!</definedName>
    <definedName name="Sch_11a">#REF!</definedName>
    <definedName name="Sch_11b">#REF!</definedName>
    <definedName name="Sch_11c">#REF!</definedName>
    <definedName name="Sch_11d">#REF!</definedName>
    <definedName name="Sch_11e">#REF!</definedName>
    <definedName name="Sch_11f">#REF!</definedName>
    <definedName name="Sch_11g">#REF!</definedName>
    <definedName name="Sch_11h">#REF!</definedName>
    <definedName name="Sch_11i">#REF!</definedName>
    <definedName name="Sch_12">#REF!</definedName>
    <definedName name="SCH_12_1_DALTON">#REF!</definedName>
    <definedName name="SCH_12_2_ROSSVL">#REF!</definedName>
    <definedName name="SCH_12_3_CALHOU">#REF!</definedName>
    <definedName name="SCH_12_4_CARTER">#REF!</definedName>
    <definedName name="Sch_13">#REF!</definedName>
    <definedName name="Sch_14">#REF!</definedName>
    <definedName name="Sch_15a">#REF!</definedName>
    <definedName name="Sch_15b">#REF!</definedName>
    <definedName name="Sch_1a">#REF!</definedName>
    <definedName name="Sch_1b">#REF!</definedName>
    <definedName name="SCH_2_1">#REF!</definedName>
    <definedName name="SCH_2_2">#REF!</definedName>
    <definedName name="Sch_2a">#REF!</definedName>
    <definedName name="Sch_2b">#REF!</definedName>
    <definedName name="SCH_3">#REF!</definedName>
    <definedName name="Sch_3a">#REF!</definedName>
    <definedName name="Sch_3b">#REF!</definedName>
    <definedName name="Sch_4">#REF!</definedName>
    <definedName name="SCH_4_1_DALTON">#REF!</definedName>
    <definedName name="SCH_4_2_ROSSVL">#REF!</definedName>
    <definedName name="SCH_4_3_CALHOUN">#REF!</definedName>
    <definedName name="SCH_4_4_CARTERS">#REF!</definedName>
    <definedName name="SCH_5">#REF!</definedName>
    <definedName name="Sch_5a">#REF!</definedName>
    <definedName name="Sch_5b">#REF!</definedName>
    <definedName name="SCH_6">#REF!</definedName>
    <definedName name="SCH_7">#REF!</definedName>
    <definedName name="Sch_7a">#REF!</definedName>
    <definedName name="Sch_7b">#REF!</definedName>
    <definedName name="SCH_8">#REF!</definedName>
    <definedName name="SCH_9">#REF!</definedName>
    <definedName name="Sch_9a">#REF!</definedName>
    <definedName name="Sch_9b">#REF!</definedName>
    <definedName name="sche2">#REF!</definedName>
    <definedName name="scheifring">#REF!</definedName>
    <definedName name="SCHLEIFRIN_MEDICAL">#REF!</definedName>
    <definedName name="SCHLEIFRING">#REF!</definedName>
    <definedName name="SCHNEIDER_ELECTRIC_USA">#REF!</definedName>
    <definedName name="scot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_EQUIPMENT">#REF!</definedName>
    <definedName name="SCOTT_OFFICE">#REF!</definedName>
    <definedName name="SCOTT_OFFICE_SYSTEM">#REF!</definedName>
    <definedName name="SCRAP">{"'subnets'!$A$1:$F$20"}</definedName>
    <definedName name="sd"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sda" hidden="1">{#N/A,#N/A,FALSE,"TS";#N/A,#N/A,FALSE,"Combo";#N/A,#N/A,FALSE,"FAIR";#N/A,#N/A,FALSE,"RBC";#N/A,#N/A,FALSE,"xxxx";#N/A,#N/A,FALSE,"A_D";#N/A,#N/A,FALSE,"WACC";#N/A,#N/A,FALSE,"DCF";#N/A,#N/A,FALSE,"LBO";#N/A,#N/A,FALSE,"AcqMults";#N/A,#N/A,FALSE,"CompMults"}</definedName>
    <definedName name="sdad" hidden="1">#REF!</definedName>
    <definedName name="sdaf" hidden="1">{#N/A,#N/A,TRUE,"Bal_sht_98";#N/A,#N/A,TRUE,"P&amp;L_act_98";#N/A,#N/A,TRUE,"CASHFLOW98";#N/A,#N/A,TRUE,"Custsale";#N/A,#N/A,TRUE,"Prodsale"}</definedName>
    <definedName name="sdafdsaf" hidden="1">{#N/A,#N/A,FALSE,"PERSONAL";#N/A,#N/A,FALSE,"explotación";#N/A,#N/A,FALSE,"generales"}</definedName>
    <definedName name="sdafgs" hidden="1">{#N/A,#N/A,FALSE,"Pharm";#N/A,#N/A,FALSE,"WWCM"}</definedName>
    <definedName name="sdafsdfzSDfasdf" hidden="1">{#N/A,#N/A,FALSE,"Sheet1"}</definedName>
    <definedName name="sdas" hidden="1">{"Total",#N/A,FALSE,"Six Fields";"PDP",#N/A,FALSE,"Six Fields";"PNP",#N/A,FALSE,"Six Fields";"PUD",#N/A,FALSE,"Six Fields";"Prob",#N/A,FALSE,"Six Fields"}</definedName>
    <definedName name="sda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asdaf">{"'Directory'!$A$72:$E$91"}</definedName>
    <definedName name="sdasdasd" hidden="1">#REF!</definedName>
    <definedName name="sdasdsadsad" hidden="1">{#N/A,#N/A,FALSE,"PERSONAL";#N/A,#N/A,FALSE,"explotación";#N/A,#N/A,FALSE,"generales"}</definedName>
    <definedName name="sdbgr" hidden="1">{"Fed 4797",#N/A,FALSE,"4797"}</definedName>
    <definedName name="SDCRIT">#REF!</definedName>
    <definedName name="sdd" hidden="1">{#N/A,#N/A,TRUE,"sum";#N/A,#N/A,TRUE,"Bal_sht200";#N/A,#N/A,TRUE,"P&amp;L_act200";#N/A,#N/A,TRUE,"CASHFLOW20";#N/A,#N/A,TRUE,"comp_p&amp;L";#N/A,#N/A,TRUE,"Act_Prod";#N/A,#N/A,TRUE,"Act_Cust"}</definedName>
    <definedName name="sddd" hidden="1">{"sumpg",#N/A,TRUE,"summarypg";"netsum",#N/A,TRUE,"netsum";"net1",#N/A,TRUE,"net1";"net2",#N/A,TRUE,"net2";"net3",#N/A,TRUE,"net3";"netserv",#N/A,TRUE,"NETSERV";"UNITTIERS",#N/A,TRUE,"B";"HFSUNITS",#N/A,TRUE,"B";"DOLLARTIERS",#N/A,TRUE,"B";"HFSDOLLARS",#N/A,TRUE,"B";"LEADS",#N/A,TRUE,"B";"SHEETC",#N/A,TRUE,"C";"SHEET C1",#N/A,TRUE,"C1";"FY97VIEW",#N/A,TRUE,"FY97";"fy96 97",#N/A,TRUE,"FY97";"QTR",#N/A,TRUE,"FY97";"sheet e",#N/A,TRUE,"E";"sheet d",#N/A,TRUE,"D";"FY97A",#N/A,TRUE,"FY97A"}</definedName>
    <definedName name="sdddss" hidden="1">#REF!</definedName>
    <definedName name="sddfadf">{"'Directory'!$A$72:$E$91"}</definedName>
    <definedName name="SDDFS" hidden="1">{#N/A,#N/A,TRUE,"Bal_sht_98";#N/A,#N/A,TRUE,"P&amp;L_act_98";#N/A,#N/A,TRUE,"CASHFLOW98";#N/A,#N/A,TRUE,"Custsale";#N/A,#N/A,TRUE,"Prodsale"}</definedName>
    <definedName name="sdf" hidden="1">#REF!</definedName>
    <definedName name="sdfa" hidden="1">{#N/A,#N/A,FALSE,"Renewals In Process";#N/A,#N/A,FALSE,"New Clients In Process";#N/A,#N/A,FALSE,"Completed New Clients";#N/A,#N/A,FALSE,"Completed Renewals"}</definedName>
    <definedName name="sdfadfd">9</definedName>
    <definedName name="sdfas" hidden="1">{#N/A,#N/A,TRUE,"sum";#N/A,#N/A,TRUE,"Bal_sht200";#N/A,#N/A,TRUE,"P&amp;L_act200";#N/A,#N/A,TRUE,"CASHFLOW20";#N/A,#N/A,TRUE,"comp_p&amp;L";#N/A,#N/A,TRUE,"Act_Prod";#N/A,#N/A,TRUE,"Act_Cust"}</definedName>
    <definedName name="sdfass" hidden="1">{"Outflow 1",#N/A,FALSE,"Outflows-Inflows";"Outflow 2",#N/A,FALSE,"Outflows-Inflows";"Inflow 1",#N/A,FALSE,"Outflows-Inflows";"Inflow 2",#N/A,FALSE,"Outflows-Inflows"}</definedName>
    <definedName name="sdfdfg">{"'Directory'!$A$72:$E$91"}</definedName>
    <definedName name="sdfdsaf" hidden="1">{"incomemth",#N/A,TRUE,"forecast01";"incpercentmth",#N/A,TRUE,"forecast01";"balancemth",#N/A,TRUE,"forecast01";"cashmth",#N/A,TRUE,"forecast01";"cov2mth",#N/A,TRUE,"forecast01";"prbexp",#N/A,TRUE,"forecast01";"prbcap",#N/A,TRUE,"forecast01";"coalconsultants",#N/A,TRUE,"forecast01";"prbsum",#N/A,TRUE,"forecast01"}</definedName>
    <definedName name="sdff" hidden="1">{#N/A,#N/A,FALSE,"PERSONAL";#N/A,#N/A,FALSE,"explotación";#N/A,#N/A,FALSE,"generales"}</definedName>
    <definedName name="sdffas" hidden="1">{#N/A,#N/A,TRUE,"comp_p&amp;L";#N/A,#N/A,TRUE,"planBal_sht";#N/A,#N/A,TRUE,"planP&amp;L";#N/A,#N/A,TRUE,"planCASH";#N/A,#N/A,TRUE,"planCust";#N/A,#N/A,TRUE,"planProd";#N/A,#N/A,TRUE,"Capital"}</definedName>
    <definedName name="sdfg"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sdfgdsf" hidden="1">#REF!</definedName>
    <definedName name="sdfh" hidden="1">{#N/A,#N/A,FALSE,"Pharm";#N/A,#N/A,FALSE,"WWCM"}</definedName>
    <definedName name="SDFHG" hidden="1">{"Agg Output",#N/A,FALSE,"Operational Drivers Output";"NW Output",#N/A,FALSE,"Operational Drivers Output";"South Output",#N/A,FALSE,"Operational Drivers Output";"Central Output",#N/A,FALSE,"Operational Drivers Output"}</definedName>
    <definedName name="sdfj" hidden="1">{"incomemth",#N/A,TRUE,"forecast01";"incpercentmth",#N/A,TRUE,"forecast01";"balancemth",#N/A,TRUE,"forecast01";"cashmth",#N/A,TRUE,"forecast01";"cov2mth",#N/A,TRUE,"forecast01";"prbexp",#N/A,TRUE,"forecast01";"prbcap",#N/A,TRUE,"forecast01";"coalconsultants",#N/A,TRUE,"forecast01";"prbsum",#N/A,TRUE,"forecast01"}</definedName>
    <definedName name="sdfjk" hidden="1">{"incomemth",#N/A,TRUE,"forecast01";"incpercentmth",#N/A,TRUE,"forecast01";"balancemth",#N/A,TRUE,"forecast01";"cashmth",#N/A,TRUE,"forecast01";"cov2mth",#N/A,TRUE,"forecast01";"prbexp",#N/A,TRUE,"forecast01";"prbcap",#N/A,TRUE,"forecast01";"coalconsultants",#N/A,TRUE,"forecast01";"prbsum",#N/A,TRUE,"forecast01"}</definedName>
    <definedName name="sdflkj" hidden="1">{"incomemth",#N/A,TRUE,"forecast01";"incpercentmth",#N/A,TRUE,"forecast01";"balancemth",#N/A,TRUE,"forecast01";"cashmth",#N/A,TRUE,"forecast01";"cov2mth",#N/A,TRUE,"forecast01";"prbexp",#N/A,TRUE,"forecast01";"prbcap",#N/A,TRUE,"forecast01";"coalconsultants",#N/A,TRUE,"forecast01";"prbsum",#N/A,TRUE,"forecast01"}</definedName>
    <definedName name="sdfs" hidden="1">{#N/A,#N/A,FALSE,"Projections";#N/A,#N/A,FALSE,"Multiples Valuation";#N/A,#N/A,FALSE,"LBO";#N/A,#N/A,FALSE,"Multiples_Sensitivity";#N/A,#N/A,FALSE,"Summary"}</definedName>
    <definedName name="sdfsdfsdf" hidden="1">{#N/A,#N/A,TRUE,"DCF Summary (2)";#N/A,#N/A,TRUE,"DCF Summary";#N/A,"Middle Case Drivers",TRUE,"DCF"}</definedName>
    <definedName name="sdft" hidden="1">{#N/A,#N/A,FALSE,"SUMMARY";#N/A,#N/A,FALSE,"mcsh";#N/A,#N/A,FALSE,"vol&amp;rev";#N/A,#N/A,FALSE,"wkgcap";#N/A,#N/A,FALSE,"DEPR&amp;DT";#N/A,#N/A,FALSE,"ASSETS";#N/A,#N/A,FALSE,"NI&amp;OTH&amp;DIV";#N/A,#N/A,FALSE,"CASHFLOW";#N/A,#N/A,FALSE,"CAPEMPL";#N/A,#N/A,FALSE,"ROCE"}</definedName>
    <definedName name="sdfxvbbvcbv" hidden="1">{#N/A,#N/A,FALSE,"voz corporativa";#N/A,#N/A,FALSE,"Transmisión de datos";#N/A,#N/A,FALSE,"Videoconferencia";#N/A,#N/A,FALSE,"Correo electrónico";#N/A,#N/A,FALSE,"Correo de voz";#N/A,#N/A,FALSE,"Megafax";#N/A,#N/A,FALSE,"Edi";#N/A,#N/A,FALSE,"Internet";#N/A,#N/A,FALSE,"VSAT";#N/A,#N/A,FALSE,"ing ult. milla"}</definedName>
    <definedName name="sdgagf" hidden="1">{#N/A,#N/A,FALSE,"Pharm";#N/A,#N/A,FALSE,"WWCM"}</definedName>
    <definedName name="sdgdfghfhgfjhgfjhjjjg" hidden="1">{"general",#N/A,FALSE,"Assumptions"}</definedName>
    <definedName name="sdgds" hidden="1">{#N/A,#N/A,FALSE,"Approval Form";#N/A,#N/A,FALSE,"Renewal";#N/A,#N/A,FALSE,"Cosmos Report"}</definedName>
    <definedName name="sdgf" hidden="1">{#N/A,#N/A,FALSE,"Sheet1"}</definedName>
    <definedName name="sdgsdghfjd" hidden="1">#REF!</definedName>
    <definedName name="sdgsdgsdgsdg" hidden="1">#REF!</definedName>
    <definedName name="sdhdhfdfhh" hidden="1">{#N/A,#N/A,FALSE,"Balance Sheet";#N/A,#N/A,FALSE,"Income Statement";#N/A,#N/A,FALSE,"Changes in Financial Position"}</definedName>
    <definedName name="sdrgarger">{"'Directory'!$A$72:$E$91"}</definedName>
    <definedName name="sdsadasd" hidden="1">{#N/A,#N/A,FALSE,"Pharm";#N/A,#N/A,FALSE,"WWCM"}</definedName>
    <definedName name="sdsd" hidden="1">{#N/A,#N/A,FALSE,"REPORT"}</definedName>
    <definedName name="sdsds">{"PR1","pr1",TRUE,"Sch PR-1"}</definedName>
    <definedName name="sdsdsdd" hidden="1">{"e_Target Assumptions",#N/A,FALSE,"Financials";"f_Target Income Statement",#N/A,FALSE,"Financials";"g_Target Balance Sheet",#N/A,FALSE,"Financials";"h_Target Cashflow Statement",#N/A,FALSE,"Financials"}</definedName>
    <definedName name="sdss">#REF!</definedName>
    <definedName name="sdvggg" hidden="1">{"Placer Dome Mines",#N/A,FALSE,"PDG";"Placer Dome Summary",#N/A,FALSE,"PDG"}</definedName>
    <definedName name="SE" hidden="1">{"ACTUAL",#N/A,FALSE,"ACTUAL"}</definedName>
    <definedName name="SearchForUnrecorded">#REF!</definedName>
    <definedName name="sec"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ection1" hidden="1">{#N/A,#N/A,FALSE,"Contents";#N/A,#N/A,FALSE,"RCG Scorecard";#N/A,#N/A,FALSE,"RCG Scorecard Trends";#N/A,#N/A,FALSE,"Balance Sheet";#N/A,#N/A,FALSE,"Detailed IS Alt Rev";#N/A,#N/A,FALSE,"Monthly Alt Rev";#N/A,#N/A,FALSE,"Analysis";#N/A,#N/A,FALSE,"Funding";#N/A,#N/A,FALSE,"Sales";#N/A,#N/A,FALSE,"VABP Summary";#N/A,#N/A,FALSE,"Warehouse"}</definedName>
    <definedName name="SEEK">#REF!</definedName>
    <definedName name="SEEKTECH">#REF!</definedName>
    <definedName name="Select_Product">#REF!</definedName>
    <definedName name="seller_lastcell_dealid">"E"&amp;seller_count+7&amp;""</definedName>
    <definedName name="SEMIC">#REF!</definedName>
    <definedName name="SEMICONDUCTOR">#REF!</definedName>
    <definedName name="SEMICONDUCTOR_DIAGNOSTICS">#REF!</definedName>
    <definedName name="SEMITOOL">#REF!</definedName>
    <definedName name="sencount">2</definedName>
    <definedName name="Sept" hidden="1">{#N/A,#N/A,FALSE,"Payment";#N/A,#N/A,FALSE,"Delivery"}</definedName>
    <definedName name="Sept_06_FooterType">"NONE"</definedName>
    <definedName name="Sept_08_FooterType">"NONE"</definedName>
    <definedName name="Sept_09_FooterType">"NONE"</definedName>
    <definedName name="Sept_10_FooterType">"NONE"</definedName>
    <definedName name="Sept_11_FooterType">"NONE"</definedName>
    <definedName name="Sept_2006_FooterType">"NONE"</definedName>
    <definedName name="SEPTDB" hidden="1">#REF!</definedName>
    <definedName name="ser"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serdgsfhtr" hidden="1">#REF!</definedName>
    <definedName name="SeriesAConvValue">#REF!</definedName>
    <definedName name="SeriesALiqPref">#REF!</definedName>
    <definedName name="SeriesAWarrentLiqPref">#REF!</definedName>
    <definedName name="SeriesBWarrantLiqPref">#REF!</definedName>
    <definedName name="serser" hidden="1">#REF!</definedName>
    <definedName name="SetupPDB">#N/A</definedName>
    <definedName name="sf" hidden="1">{"bs",#N/A,FALSE,"SCF"}</definedName>
    <definedName name="sfads" hidden="1">{#N/A,#N/A,TRUE,"sum";#N/A,#N/A,TRUE,"Bal_sht200";#N/A,#N/A,TRUE,"P&amp;L_act200";#N/A,#N/A,TRUE,"CASHFLOW20";#N/A,#N/A,TRUE,"comp_p&amp;L";#N/A,#N/A,TRUE,"Act_Prod";#N/A,#N/A,TRUE,"Act_Cust"}</definedName>
    <definedName name="sfare" hidden="1">#REF!</definedName>
    <definedName name="sfbgsfbgsfbg" hidden="1">#REF!</definedName>
    <definedName name="SFD" hidden="1">{#N/A,#N/A,FALSE,"DATOS";#N/A,#N/A,FALSE,"RESUMEN";#N/A,#N/A,FALSE,"INVERS"}</definedName>
    <definedName name="sfdasdfas" hidden="1">{#N/A,#N/A,FALSE,"FS - IS";#N/A,#N/A,FALSE,"TB - IS";#N/A,#N/A,FALSE,"IS - Comp";#N/A,#N/A,FALSE,"FS - BS";#N/A,#N/A,FALSE,"TB - BS";#N/A,#N/A,FALSE,"FS - SE";#N/A,#N/A,FALSE,"FS - SCF";#N/A,#N/A,FALSE,"Rev";#N/A,#N/A,FALSE,"Taxes";#N/A,#N/A,FALSE,"FIXED ASSETS";#N/A,#N/A,FALSE,"DEPR -  O.F.";#N/A,#N/A,FALSE,"DEPR -  O.E.";#N/A,#N/A,FALSE,"DEPR -  D.P."}</definedName>
    <definedName name="sfdasdfas_1" hidden="1">{#N/A,#N/A,FALSE,"FS - IS";#N/A,#N/A,FALSE,"TB - IS";#N/A,#N/A,FALSE,"IS - Comp";#N/A,#N/A,FALSE,"FS - BS";#N/A,#N/A,FALSE,"TB - BS";#N/A,#N/A,FALSE,"FS - SE";#N/A,#N/A,FALSE,"FS - SCF";#N/A,#N/A,FALSE,"Rev";#N/A,#N/A,FALSE,"Taxes";#N/A,#N/A,FALSE,"FIXED ASSETS";#N/A,#N/A,FALSE,"DEPR -  O.F.";#N/A,#N/A,FALSE,"DEPR -  O.E.";#N/A,#N/A,FALSE,"DEPR -  D.P."}</definedName>
    <definedName name="sfdawgsrgedrhdthtfdjh">{"'Eng (page2)'!$A$1:$D$52"}</definedName>
    <definedName name="sfdgds" hidden="1">#REF!</definedName>
    <definedName name="sfdgsfg" hidden="1">#REF!</definedName>
    <definedName name="sfdgsg" hidden="1">#REF!</definedName>
    <definedName name="sfdirect" hidden="1">{#N/A,#N/A,FALSE,"REPORT"}</definedName>
    <definedName name="sfdsd" hidden="1">{#N/A,#N/A,FALSE,"ORDERS"}</definedName>
    <definedName name="sfdsd_1" hidden="1">{#N/A,#N/A,FALSE,"ORDERS"}</definedName>
    <definedName name="sfdsfgdsdfg" hidden="1">#REF!</definedName>
    <definedName name="sffg" hidden="1">#REF!</definedName>
    <definedName name="sfg" hidden="1">#REF!</definedName>
    <definedName name="sfgasd">{0,0,0,0;0,0,0,0;0,0,0,0;0,0,0,0;0,0,0,0;0,0,0,0;0,0,2,0;2,3,3,0;FALSE,FALSE,FALSE,FALSE;TRUE,FALSE,TRUE,TRUE;FALSE,FALSE,TRUE,TRUE;FALSE,0,2.78134444564786E-308,4.45015196281921E-308;7.78776275135711E-308,1.33504516457612E-307,2.22507555776164E-307,3.56012157274209E-307}</definedName>
    <definedName name="sfgasg" hidden="1">#REF!</definedName>
    <definedName name="sfghsghfshgsgfh" hidden="1">#REF!</definedName>
    <definedName name="sfghsh" hidden="1">#REF!</definedName>
    <definedName name="sfghshgfsfghfsgh" hidden="1">#REF!</definedName>
    <definedName name="sfgsgsfd" hidden="1">#REF!</definedName>
    <definedName name="sfgsgsg" hidden="1">#REF!</definedName>
    <definedName name="sfgv" hidden="1">{"consolidated",#N/A,FALSE,"Sheet1";"cms",#N/A,FALSE,"Sheet1";"fse",#N/A,FALSE,"Sheet1"}</definedName>
    <definedName name="sfh"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sfq" hidden="1">{#N/A,#N/A,FALSE,"COVER";#N/A,#N/A,FALSE,"SUMP&amp;L";#N/A,#N/A,FALSE,"SUBSP&amp;L";#N/A,#N/A,FALSE,"SALESANAL"}</definedName>
    <definedName name="sfsdfsf" hidden="1">{"First Page",#N/A,FALSE,"Surfactants LBO";"Second Page",#N/A,FALSE,"Surfactants LBO"}</definedName>
    <definedName name="sfsfhsgfhg" hidden="1">#REF!</definedName>
    <definedName name="sfsgg" hidden="1">#REF!</definedName>
    <definedName name="sfshsgh" hidden="1">#REF!</definedName>
    <definedName name="sfusafasdf" hidden="1">{#N/A,#N/A,FALSE,"ORDERS"}</definedName>
    <definedName name="sfusafasdf_1" hidden="1">{#N/A,#N/A,FALSE,"ORDERS"}</definedName>
    <definedName name="SFV">#REF!</definedName>
    <definedName name="SG" hidden="1">{#N/A,#N/A,FALSE,"Index";#N/A,#N/A,FALSE,"inc stmt ";#N/A,#N/A,FALSE,"sumry ytd";#N/A,#N/A,FALSE,"sumry mon";#N/A,#N/A,FALSE,"accruals";#N/A,#N/A,FALSE,"prodsvc";#N/A,#N/A,FALSE,"CVA";#N/A,#N/A,FALSE,"balsheet";#N/A,#N/A,FALSE,"Cflow short";#N/A,#N/A,FALSE,"Cflow long"}</definedName>
    <definedName name="sgag" hidden="1">{"page1",#N/A,FALSE,"BHCOMPC5";"page2",#N/A,FALSE,"BHCOMPC5";"page3",#N/A,FALSE,"BHCOMPC5";"page4",#N/A,FALSE,"BHCOMPC5"}</definedName>
    <definedName name="sgdg" hidden="1">{#N/A,#N/A,FALSE,"Calc";#N/A,#N/A,FALSE,"Sensitivity";#N/A,#N/A,FALSE,"LT Earn.Dil.";#N/A,#N/A,FALSE,"Dil. AVP"}</definedName>
    <definedName name="sgfhghgh" hidden="1">#REF!</definedName>
    <definedName name="SGFHHH" hidden="1">#REF!</definedName>
    <definedName name="sgfhsfgs" hidden="1">#REF!</definedName>
    <definedName name="sgfhsgfh" hidden="1">#REF!</definedName>
    <definedName name="sgfhsgfhf" hidden="1">#REF!</definedName>
    <definedName name="sgfhsgfhsgfh" hidden="1">#REF!</definedName>
    <definedName name="sgfhsgfhsgh" hidden="1">#REF!</definedName>
    <definedName name="sgfhsgfhsh" hidden="1">#REF!</definedName>
    <definedName name="sgfhsgh" hidden="1">#REF!</definedName>
    <definedName name="sgfhsghsgfhs" hidden="1">#REF!</definedName>
    <definedName name="sgfhsghsh" hidden="1">#REF!</definedName>
    <definedName name="SGFHSHGHHG" hidden="1">#REF!</definedName>
    <definedName name="sgfhshsgfh" hidden="1">#REF!</definedName>
    <definedName name="sgfhst" hidden="1">#REF!</definedName>
    <definedName name="sgfhstr" hidden="1">#REF!</definedName>
    <definedName name="sgfhstrht" hidden="1">#REF!</definedName>
    <definedName name="sgfhtrh" hidden="1">#REF!</definedName>
    <definedName name="sgfshgfhsgh" hidden="1">#REF!</definedName>
    <definedName name="sghfsgh" hidden="1">#REF!</definedName>
    <definedName name="sghgsfh" hidden="1">#REF!</definedName>
    <definedName name="sghhg" hidden="1">#REF!</definedName>
    <definedName name="sghsgh" hidden="1">#REF!</definedName>
    <definedName name="sghsghsfh" hidden="1">#REF!</definedName>
    <definedName name="sghsghsh" hidden="1">#REF!</definedName>
    <definedName name="sghsh" hidden="1">#REF!</definedName>
    <definedName name="sghshgh" hidden="1">#REF!</definedName>
    <definedName name="sghshgsgh" hidden="1">#REF!</definedName>
    <definedName name="sghshgsh" hidden="1">#REF!</definedName>
    <definedName name="SGHSHHHHHSFFGH" hidden="1">#REF!</definedName>
    <definedName name="sghsht" hidden="1">#REF!</definedName>
    <definedName name="sghsths" hidden="1">#REF!</definedName>
    <definedName name="sghstr" hidden="1">#REF!</definedName>
    <definedName name="sghstrht" hidden="1">#REF!</definedName>
    <definedName name="sgjhjhkmdkoooo" hidden="1">#REF!</definedName>
    <definedName name="sgjjkkkk" hidden="1">#REF!</definedName>
    <definedName name="sgsfdgsfg" hidden="1">#REF!</definedName>
    <definedName name="sgsx" hidden="1">{"consolidated",#N/A,FALSE,"Sheet1";"cms",#N/A,FALSE,"Sheet1";"fse",#N/A,FALSE,"Sheet1"}</definedName>
    <definedName name="SH25SEC1">#REF!</definedName>
    <definedName name="SharesConvertibleSecurities">0</definedName>
    <definedName name="SharesFullyDiluted">0</definedName>
    <definedName name="SharesOptions">0</definedName>
    <definedName name="SHARESOUTSTANDING">"SHARESOUTSTANDING"</definedName>
    <definedName name="SharesOutstandingOther">0</definedName>
    <definedName name="SharesOutstandingSenior">0</definedName>
    <definedName name="SharesOutstandingSubordinate">0</definedName>
    <definedName name="SharesPrimary">0</definedName>
    <definedName name="SharesWarrants">0</definedName>
    <definedName name="sheet" hidden="1">{#N/A,#N/A,FALSE,"SUMMARY";#N/A,#N/A,FALSE,"mcsh";#N/A,#N/A,FALSE,"vol&amp;rev";#N/A,#N/A,FALSE,"wkgcap";#N/A,#N/A,FALSE,"DEPR&amp;DT";#N/A,#N/A,FALSE,"ASSETS";#N/A,#N/A,FALSE,"NI&amp;OTH&amp;DIV";#N/A,#N/A,FALSE,"CASHFLOW";#N/A,#N/A,FALSE,"CAPEMPL";#N/A,#N/A,FALSE,"ROCE"}</definedName>
    <definedName name="Sheet2" hidden="1">{#N/A,#N/A,FALSE,"Adj Proj";#N/A,#N/A,FALSE,"Sheet1";#N/A,#N/A,FALSE,"LBO";#N/A,#N/A,FALSE,"LBOMER";#N/A,#N/A,FALSE,"WACC";#N/A,#N/A,FALSE,"DCF";#N/A,#N/A,FALSE,"DCFMER";#N/A,#N/A,FALSE,"Pooling";#N/A,#N/A,FALSE,"income";#N/A,#N/A,FALSE,"Offer"}</definedName>
    <definedName name="Sheet3" hidden="1">{#N/A,#N/A,FALSE,"Projections";#N/A,#N/A,FALSE,"Multiples Valuation";#N/A,#N/A,FALSE,"LBO";#N/A,#N/A,FALSE,"Multiples_Sensitivity";#N/A,#N/A,FALSE,"Summary"}</definedName>
    <definedName name="Sheet4" hidden="1">{#N/A,#N/A,FALSE,"Projections";#N/A,#N/A,FALSE,"Multiples Valuation";#N/A,#N/A,FALSE,"LBO";#N/A,#N/A,FALSE,"Multiples_Sensitivity";#N/A,#N/A,FALSE,"Summary"}</definedName>
    <definedName name="Sheet5_FooterType">"NONE"</definedName>
    <definedName name="sheet501" hidden="1">#REF!</definedName>
    <definedName name="Sheet6" hidden="1">{#N/A,#N/A,FALSE,"Projections";#N/A,#N/A,FALSE,"Multiples Valuation";#N/A,#N/A,FALSE,"LBO";#N/A,#N/A,FALSE,"Multiples_Sensitivity";#N/A,#N/A,FALSE,"Summary"}</definedName>
    <definedName name="shfgshshsh" hidden="1">#REF!</definedName>
    <definedName name="shgfhshg" hidden="1">#REF!</definedName>
    <definedName name="shgfhstrh" hidden="1">#REF!</definedName>
    <definedName name="shgh" hidden="1">#REF!</definedName>
    <definedName name="shghssg" hidden="1">#REF!</definedName>
    <definedName name="shghts" hidden="1">#REF!</definedName>
    <definedName name="shgsfghfsh" hidden="1">#REF!</definedName>
    <definedName name="shgsghsgfhshgsf" hidden="1">#REF!</definedName>
    <definedName name="shgstr" hidden="1">#REF!</definedName>
    <definedName name="shhgh" hidden="1">#REF!</definedName>
    <definedName name="shhghsghs" hidden="1">#REF!</definedName>
    <definedName name="shhjdi" hidden="1">#REF!</definedName>
    <definedName name="shit" hidden="1">{#N/A,#N/A,TRUE,"sum";#N/A,#N/A,TRUE,"Bal_sht200";#N/A,#N/A,TRUE,"P&amp;L_act200";#N/A,#N/A,TRUE,"CASHFLOW20";#N/A,#N/A,TRUE,"comp_p&amp;L";#N/A,#N/A,TRUE,"Act_Prod";#N/A,#N/A,TRUE,"Act_Cust"}</definedName>
    <definedName name="shit1" hidden="1">{#N/A,#N/A,FALSE,"Aging Summary";#N/A,#N/A,FALSE,"Ratio Analysis";#N/A,#N/A,FALSE,"Test 120 Day Accts";#N/A,#N/A,FALSE,"Tickmarks"}</definedName>
    <definedName name="SHORT_TERM_INVEST">"SHORT_TERM_INVEST"</definedName>
    <definedName name="Show.Acct.Update.Warning" hidden="1">#REF!</definedName>
    <definedName name="Show.MDB.Update.Warning" hidden="1">#REF!</definedName>
    <definedName name="shsfh" hidden="1">#REF!</definedName>
    <definedName name="shsgh" hidden="1">#REF!</definedName>
    <definedName name="shsghgsh" hidden="1">#REF!</definedName>
    <definedName name="shsghsgh" hidden="1">#REF!</definedName>
    <definedName name="shsghsh" hidden="1">#REF!</definedName>
    <definedName name="SHSHHSFHG" hidden="1">#REF!</definedName>
    <definedName name="shshsgh" hidden="1">#REF!</definedName>
    <definedName name="shshsghs" hidden="1">#REF!</definedName>
    <definedName name="shshshg" hidden="1">#REF!</definedName>
    <definedName name="shshshsgf" hidden="1">#REF!</definedName>
    <definedName name="shshsth" hidden="1">#REF!</definedName>
    <definedName name="shsht" hidden="1">#REF!</definedName>
    <definedName name="shshtrh" hidden="1">#REF!</definedName>
    <definedName name="shsjhsj" hidden="1">#REF!</definedName>
    <definedName name="shsjhsjjgf" hidden="1">#REF!</definedName>
    <definedName name="shsth" hidden="1">#REF!</definedName>
    <definedName name="SHT1SEC1">#REF!</definedName>
    <definedName name="SHT1SEC2">#REF!</definedName>
    <definedName name="SHT1SEC3">#REF!</definedName>
    <definedName name="shthhssth" hidden="1">#REF!</definedName>
    <definedName name="shthht" hidden="1">#REF!</definedName>
    <definedName name="shthsth" hidden="1">#REF!</definedName>
    <definedName name="shtht" hidden="1">#REF!</definedName>
    <definedName name="shtr" hidden="1">#REF!</definedName>
    <definedName name="shubu" hidden="1">{"avgbs",#N/A,FALSE,"sum_mtd";"is",#N/A,FALSE,"sum_mtd"}</definedName>
    <definedName name="SID">"Cpavan"</definedName>
    <definedName name="SIEMENS_WESTINGHOUSE">#REF!</definedName>
    <definedName name="SIEMENS_WESTINGHOUSE_POWER">#REF!</definedName>
    <definedName name="SIG_AC_firstLine" hidden="1">#REF!</definedName>
    <definedName name="SIG_AC_IsControlOK" hidden="1">#REF!</definedName>
    <definedName name="SIG_AC_lastLine" hidden="1">#REF!</definedName>
    <definedName name="SIG_AC_TITLECOL" hidden="1">#REF!</definedName>
    <definedName name="SIG_AC_TITLELINE" hidden="1">#REF!</definedName>
    <definedName name="SIG_CAC11_firstLine" hidden="1">#REF!</definedName>
    <definedName name="SIG_CAC11_IsControlOK" hidden="1">#REF!</definedName>
    <definedName name="SIG_CAC11_lastLine" hidden="1">#REF!</definedName>
    <definedName name="SIG_CAC11_TITLECOL" hidden="1">#REF!</definedName>
    <definedName name="SIG_CAC11_TITLELINE" hidden="1">#REF!</definedName>
    <definedName name="SIG_CAC12_firstLine" hidden="1">#REF!</definedName>
    <definedName name="SIG_CAC12_IsControlOK" hidden="1">#REF!</definedName>
    <definedName name="SIG_CAC12_lastLine" hidden="1">#REF!</definedName>
    <definedName name="SIG_CAC12_TITLECOL" hidden="1">#REF!</definedName>
    <definedName name="SIG_CAC12_TITLELINE" hidden="1">#REF!</definedName>
    <definedName name="SIG_CAC15_firstLine" hidden="1">#REF!</definedName>
    <definedName name="SIG_CAC15_IsControlOK" hidden="1">#REF!</definedName>
    <definedName name="SIG_CAC15_lastLine" hidden="1">#REF!</definedName>
    <definedName name="SIG_CAC15_TITLECOL" hidden="1">#REF!</definedName>
    <definedName name="SIG_CAC15_TITLELINE" hidden="1">#REF!</definedName>
    <definedName name="SIG_CONTROLE" hidden="1">#REF!</definedName>
    <definedName name="SIG_DERNIERECOLONNE" hidden="1">#REF!</definedName>
    <definedName name="SIG_FONCOM_firstLine" hidden="1">#REF!</definedName>
    <definedName name="SIG_FONCOM_IsControlOK" hidden="1">#REF!</definedName>
    <definedName name="SIG_FONCOM_lastLine" hidden="1">#REF!</definedName>
    <definedName name="SIG_FONCOM_TITLELINE" hidden="1">#REF!</definedName>
    <definedName name="SIG_PA_firstLine" hidden="1">#REF!</definedName>
    <definedName name="SIG_PA_IsControlOK" hidden="1">#REF!</definedName>
    <definedName name="SIG_PA_lastLine" hidden="1">#REF!</definedName>
    <definedName name="SIG_PA_TITLECOL" hidden="1">#REF!</definedName>
    <definedName name="SIG_PA_TITLELINE" hidden="1">#REF!</definedName>
    <definedName name="SIG_PTBD_AC" hidden="1">#REF!</definedName>
    <definedName name="SIG_PTBD_CAC11" hidden="1">#REF!</definedName>
    <definedName name="SIG_PTBD_CAC12" hidden="1">#REF!</definedName>
    <definedName name="SIG_PTBD_CAC15" hidden="1">#REF!</definedName>
    <definedName name="SIG_PTBD_FONCOM" hidden="1">#REF!</definedName>
    <definedName name="SIG_PTBD_PA" hidden="1">#REF!</definedName>
    <definedName name="SIG_PTBD_TITEQUIV" hidden="1">#REF!</definedName>
    <definedName name="SIG_PTHG_AC" hidden="1">#REF!</definedName>
    <definedName name="SIG_PTHG_CAC11" hidden="1">#REF!</definedName>
    <definedName name="SIG_PTHG_CAC12" hidden="1">#REF!</definedName>
    <definedName name="SIG_PTHG_CAC15" hidden="1">#REF!</definedName>
    <definedName name="SIG_PTHG_FONCOM" hidden="1">#REF!</definedName>
    <definedName name="SIG_PTHG_PA" hidden="1">#REF!</definedName>
    <definedName name="SIG_PTHG_TITEQUIV" hidden="1">#REF!</definedName>
    <definedName name="signa">#REF!</definedName>
    <definedName name="SIGNA_TEK">#REF!</definedName>
    <definedName name="SIGNED">#REF!</definedName>
    <definedName name="SJP" hidden="1">{"base",#N/A,TRUE,"Nav_Base";"stg",#N/A,TRUE,"Nav_stg£";"mgtfees",#N/A,TRUE,"Mgt_Fees";"mgp1",#N/A,TRUE,"MgFee_PA";"mgp2",#N/A,TRUE,"MgFee_PA";"admin",#N/A,TRUE,"Admin_Fee";"custody",#N/A,TRUE,"Cust_Fee";#N/A,#N/A,TRUE,"GEM";"gem",#N/A,TRUE,"GEM"}</definedName>
    <definedName name="SJP_2" hidden="1">{"base",#N/A,TRUE,"Nav_Base";"stg",#N/A,TRUE,"Nav_stg£";"mgtfees",#N/A,TRUE,"Mgt_Fees";"mgp1",#N/A,TRUE,"MgFee_PA";"mgp2",#N/A,TRUE,"MgFee_PA";"admin",#N/A,TRUE,"Admin_Fee";"custody",#N/A,TRUE,"Cust_Fee";#N/A,#N/A,TRUE,"GEM";"gem",#N/A,TRUE,"GEM"}</definedName>
    <definedName name="sjsyjj" hidden="1">#REF!</definedName>
    <definedName name="sksdidike" hidden="1">{"printfs",#N/A,TRUE,"FS";"printdues",#N/A,TRUE,"DUES";"printlab",#N/A,TRUE,"LAB";"printsls",#N/A,TRUE,"SLS";"prints1",#N/A,TRUE,"S1";"printceo",#N/A,TRUE,"CEO";"printdepr",#N/A,TRUE,"DEPR";"Printsw",#N/A,TRUE,"SW";"printrtl",#N/A,TRUE,"RTL";"printgst",#N/A,TRUE,"GST";"printinst",#N/A,TRUE,"INST";"printstg",#N/A,TRUE,"STG";"printevts",#N/A,TRUE,"EVTS"}</definedName>
    <definedName name="SLB_TECHNOLOGY">#REF!</definedName>
    <definedName name="SleepmasterIncome" hidden="1">{#N/A,#N/A,FALSE,"TS";#N/A,#N/A,FALSE,"Combo";#N/A,#N/A,FALSE,"FAIR";#N/A,#N/A,FALSE,"RBC";#N/A,#N/A,FALSE,"xxxx";#N/A,#N/A,FALSE,"A_D";#N/A,#N/A,FALSE,"WACC";#N/A,#N/A,FALSE,"DCF";#N/A,#N/A,FALSE,"LBO";#N/A,#N/A,FALSE,"AcqMults";#N/A,#N/A,FALSE,"CompMults"}</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kdjfslkdjf" hidden="1">{#N/A,#N/A,FALSE,"Contents";#N/A,#N/A,FALSE,"Financial Summary";#N/A,#N/A,FALSE,"Summary";#N/A,#N/A,FALSE,"Headcount";#N/A,#N/A,FALSE,"Kent";#N/A,#N/A,FALSE,"McMahon";#N/A,#N/A,FALSE,"Andwood";#N/A,#N/A,FALSE,"Marketing";#N/A,#N/A,FALSE,"FinanceExec";#N/A,#N/A,FALSE,"Accounting";#N/A,#N/A,FALSE,"Facilities";#N/A,#N/A,FALSE,"HR";#N/A,#N/A,FALSE,"Training";#N/A,#N/A,FALSE,"Legal";#N/A,#N/A,FALSE,"Executive";#N/A,#N/A,FALSE,"Pricing";#N/A,#N/A,FALSE,"Production";#N/A,#N/A,FALSE,"Stars";#N/A,#N/A,FALSE,"Underwriting";#N/A,#N/A,FALSE,"Servicing";#N/A,#N/A,FALSE,"Telecom";#N/A,#N/A,FALSE,"ITS"}</definedName>
    <definedName name="sll" hidden="1">{"incomemth",#N/A,TRUE,"forecast01";"incpercentmth",#N/A,TRUE,"forecast01";"balancemth",#N/A,TRUE,"forecast01";"cashmth",#N/A,TRUE,"forecast01";"cov2mth",#N/A,TRUE,"forecast01";"prbexp",#N/A,TRUE,"forecast01";"prbcap",#N/A,TRUE,"forecast01";"coalconsultants",#N/A,TRUE,"forecast01";"prbsum",#N/A,TRUE,"forecast01"}</definedName>
    <definedName name="Small">#REF!</definedName>
    <definedName name="SmallPeriod">#REF!</definedName>
    <definedName name="SmallRow">#REF!</definedName>
    <definedName name="Smlouvy" hidden="1">{"celkový rozpočet - detail",#N/A,FALSE,"Aktualizace č. 1"}</definedName>
    <definedName name="SMPS" hidden="1">{#N/A,#N/A,FALSE,"AD_Purchase";#N/A,#N/A,FALSE,"Credit";#N/A,#N/A,FALSE,"PF Acquisition";#N/A,#N/A,FALSE,"PF Offering"}</definedName>
    <definedName name="sold_not_enrolled2" hidden="1">{#N/A,#N/A,FALSE,"MW";#N/A,#N/A,FALSE,"NE";#N/A,#N/A,FALSE,"NW";#N/A,#N/A,FALSE,"RD";#N/A,#N/A,FALSE,"SE";#N/A,#N/A,FALSE,"SW";#N/A,#N/A,FALSE,"W"}</definedName>
    <definedName name="solver_adj" hidden="1">#REF!</definedName>
    <definedName name="solver_cvg">0.001</definedName>
    <definedName name="solver_drv">1</definedName>
    <definedName name="solver_est">1</definedName>
    <definedName name="solver_itr">100</definedName>
    <definedName name="solver_lhs1" hidden="1">#REF!</definedName>
    <definedName name="solver_lin">0</definedName>
    <definedName name="solver_neg">2</definedName>
    <definedName name="solver_num">1</definedName>
    <definedName name="solver_nwt">1</definedName>
    <definedName name="solver_oldobj">1543721.6579517</definedName>
    <definedName name="solver_opt" hidden="1">#REF!</definedName>
    <definedName name="solver_pre">0.000001</definedName>
    <definedName name="solver_rel1">1</definedName>
    <definedName name="solver_rel10">1</definedName>
    <definedName name="solver_rel11">3</definedName>
    <definedName name="solver_rel2">2</definedName>
    <definedName name="solver_rel3">2</definedName>
    <definedName name="solver_rel4">2</definedName>
    <definedName name="solver_rel5">1</definedName>
    <definedName name="solver_rel6">3</definedName>
    <definedName name="solver_rel7">2</definedName>
    <definedName name="solver_rel8">1</definedName>
    <definedName name="solver_rel9">3</definedName>
    <definedName name="solver_rhs1">0.15</definedName>
    <definedName name="solver_scl">2</definedName>
    <definedName name="solver_sho">2</definedName>
    <definedName name="solver_tim">100</definedName>
    <definedName name="solver_tmp">0.15</definedName>
    <definedName name="solver_tol">0.05</definedName>
    <definedName name="solver_typ">3</definedName>
    <definedName name="solver_val">0.25</definedName>
    <definedName name="SONY">#REF!</definedName>
    <definedName name="SONY_DISPLAY_DEVICE___PGH">#REF!</definedName>
    <definedName name="SONY_ELECTRONICS__SAN_DIEGO">#REF!</definedName>
    <definedName name="sor" hidden="1">#REF!</definedName>
    <definedName name="sort" hidden="1">#REF!</definedName>
    <definedName name="sort6" hidden="1">#REF!</definedName>
    <definedName name="sorta" hidden="1">#REF!</definedName>
    <definedName name="SOUND">#REF!</definedName>
    <definedName name="SOUNDRONIC">#REF!</definedName>
    <definedName name="SOUNDRONIC_LTD">#REF!</definedName>
    <definedName name="space">#REF!</definedName>
    <definedName name="SPACE_MACHINE">#REF!</definedName>
    <definedName name="SPACE_MACHINE___ENGINEERING">#REF!</definedName>
    <definedName name="SPCRIT">#REF!</definedName>
    <definedName name="SPD">#REF!</definedName>
    <definedName name="SPD_TECHNOLOGIES">#REF!</definedName>
    <definedName name="SPE" hidden="1">{#N/A,#N/A,TRUE,"PSG Total Contacts";#N/A,#N/A,TRUE,"PSG Rep Total";#N/A,#N/A,TRUE,"Core Rep Detail";#N/A,#N/A,TRUE,"BC Rep Detail";#N/A,#N/A,TRUE,"Marlboro";#N/A,#N/A,TRUE,"Covington";#N/A,#N/A,TRUE,"Dallas";#N/A,#N/A,TRUE,"VRS Stats";#N/A,#N/A,TRUE,"Internet";#N/A,#N/A,TRUE,"NCO and Call Mix";#N/A,#N/A,TRUE,"VRS &amp; Rep Calls"}</definedName>
    <definedName name="Special_Loans">#REF!</definedName>
    <definedName name="SpecialPrice" hidden="1">#REF!</definedName>
    <definedName name="SPITZ">#REF!</definedName>
    <definedName name="SPITZ__INC.">#REF!</definedName>
    <definedName name="SPITZ__INCORPORATED">#REF!</definedName>
    <definedName name="SPWD">"pepsico"</definedName>
    <definedName name="SPWS_WBID">"ECE9E7FA-CFBA-11D5-ADFB-00105AE49F0C"</definedName>
    <definedName name="sq" hidden="1">{"bs",#N/A,FALSE,"SCF"}</definedName>
    <definedName name="SQABalSheetSummary">#REF!</definedName>
    <definedName name="SQAPandLSummary">#REF!</definedName>
    <definedName name="SQAWorksheet1">#REF!</definedName>
    <definedName name="SQAWorksheet2">#REF!</definedName>
    <definedName name="SQAWorksheet3">#REF!</definedName>
    <definedName name="SQUARE">#REF!</definedName>
    <definedName name="SQUARE_D">#REF!</definedName>
    <definedName name="SQUARE_D_COMPANY">#REF!</definedName>
    <definedName name="SQUARED">#REF!</definedName>
    <definedName name="srad" hidden="1">{#N/A,#N/A,FALSE,"Aging Summary";#N/A,#N/A,FALSE,"Ratio Analysis";#N/A,#N/A,FALSE,"Test 120 Day Accts";#N/A,#N/A,FALSE,"Tickmarks"}</definedName>
    <definedName name="srtuyjsyjddhkk" hidden="1">#REF!</definedName>
    <definedName name="ss" hidden="1">{#N/A,#N/A,TRUE,"summary";#N/A,#N/A,TRUE,"model";#N/A,#N/A,TRUE,"Consolidated P&amp;L Summary";#N/A,#N/A,TRUE,"Schwinn";#N/A,#N/A,TRUE,"G.T.";#N/A,#N/A,TRUE,"Hebb"}</definedName>
    <definedName name="ss_1" hidden="1">{"summary1",#N/A,TRUE,"Comps";"summary2",#N/A,TRUE,"Comps";"summary3",#N/A,TRUE,"Comps"}</definedName>
    <definedName name="SSD" hidden="1">{#N/A,#N/A,FALSE,"REPORT"}</definedName>
    <definedName name="ssdfds" hidden="1">{#N/A,#N/A,TRUE,"Bal_sht_98";#N/A,#N/A,TRUE,"P&amp;L_act_98";#N/A,#N/A,TRUE,"CASHFLOW98";#N/A,#N/A,TRUE,"Custsale";#N/A,#N/A,TRUE,"Prodsale"}</definedName>
    <definedName name="ssfa" hidden="1">{"PLAN96",#N/A,FALSE,"96PLAN"}</definedName>
    <definedName name="SSI__INC.">#REF!</definedName>
    <definedName name="ssr" hidden="1">{"bs",#N/A,FALSE,"SCF"}</definedName>
    <definedName name="sss" hidden="1">{"Summary Schedule",#N/A,FALSE,"Sheet1";"Divisional Support",#N/A,FALSE,"Sheet2";"Corporate Support",#N/A,FALSE,"Sheet3"}</definedName>
    <definedName name="sssfa" hidden="1">{#N/A,#N/A,TRUE,"sum";#N/A,#N/A,TRUE,"Bal_sht200";#N/A,#N/A,TRUE,"P&amp;L_act200";#N/A,#N/A,TRUE,"CASHFLOW20";#N/A,#N/A,TRUE,"comp_p&amp;L";#N/A,#N/A,TRUE,"Act_Prod";#N/A,#N/A,TRUE,"Act_Cust"}</definedName>
    <definedName name="ssss"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345">#REF!</definedName>
    <definedName name="sssss" hidden="1">#N/A</definedName>
    <definedName name="sssssss" hidden="1">{#N/A,#N/A,FALSE,"PERSONAL";#N/A,#N/A,FALSE,"explotación";#N/A,#N/A,FALSE,"generales"}</definedName>
    <definedName name="st" hidden="1">{#N/A,#N/A,FALSE,"Aging Summary";#N/A,#N/A,FALSE,"Ratio Analysis";#N/A,#N/A,FALSE,"Test 120 Day Accts";#N/A,#N/A,FALSE,"Tickmarks"}</definedName>
    <definedName name="staffing2" hidden="1">{#N/A,#N/A,FALSE,"Assessment";#N/A,#N/A,FALSE,"Staffing";#N/A,#N/A,FALSE,"Hires";#N/A,#N/A,FALSE,"Assumptions"}</definedName>
    <definedName name="Staffing3" hidden="1">{#N/A,#N/A,FALSE,"Assessment";#N/A,#N/A,FALSE,"Staffing";#N/A,#N/A,FALSE,"Hires";#N/A,#N/A,FALSE,"Assumptions"}</definedName>
    <definedName name="STALCOP_COLD_FORMING">#REF!</definedName>
    <definedName name="STARBOARD">#REF!</definedName>
    <definedName name="STARBOARD_PACKAGING">#REF!</definedName>
    <definedName name="STARBOARD_PARTS">#REF!</definedName>
    <definedName name="Staril" hidden="1">{#N/A,#N/A,FALSE,"REPORT"}</definedName>
    <definedName name="state">#REF!</definedName>
    <definedName name="stateoffundchg">#REF!</definedName>
    <definedName name="States">{"Client Name or Project Name"}</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atus">#REF!</definedName>
    <definedName name="stef" hidden="1">{#N/A,#N/A,TRUE,"Cover sheet";#N/A,#N/A,TRUE,"Summary";#N/A,#N/A,TRUE,"Key Assumptions";#N/A,#N/A,TRUE,"Profit &amp; Loss";#N/A,#N/A,TRUE,"Balance Sheet";#N/A,#N/A,TRUE,"Cashflow";#N/A,#N/A,TRUE,"IRR";#N/A,#N/A,TRUE,"Ratios";#N/A,#N/A,TRUE,"Debt analysis"}</definedName>
    <definedName name="sthhsh" hidden="1">#REF!</definedName>
    <definedName name="sthhtth" hidden="1">#REF!</definedName>
    <definedName name="sthsatha" hidden="1">#REF!</definedName>
    <definedName name="sthshh" hidden="1">#REF!</definedName>
    <definedName name="sthshsh" hidden="1">#REF!</definedName>
    <definedName name="sthshts" hidden="1">#REF!</definedName>
    <definedName name="sthsjsdg" hidden="1">#REF!</definedName>
    <definedName name="sthtr" hidden="1">#REF!</definedName>
    <definedName name="sthtrht" hidden="1">#REF!</definedName>
    <definedName name="StkEquity">#REF!</definedName>
    <definedName name="STOCK_BASED">"STOCK_BASED"</definedName>
    <definedName name="STRADA">{"'Printed'!$A$1:$Z$48","'Printed'!$A$1"}</definedName>
    <definedName name="strange" hidden="1">{#N/A,#N/A,FALSE,"Sheet1"}</definedName>
    <definedName name="strange\" hidden="1">{#N/A,#N/A,FALSE,"Sheet1"}</definedName>
    <definedName name="strange2" hidden="1">{#N/A,#N/A,FALSE,"Sheet1"}</definedName>
    <definedName name="Strategic_Acquiror_Bed_Concentration___Pro_forma_overlap_states">"Page3"</definedName>
    <definedName name="Strategy"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PlanAP" hidden="1">{#N/A,#N/A,FALSE,"Pharm";#N/A,#N/A,FALSE,"WWCM"}</definedName>
    <definedName name="stsc1">#REF!</definedName>
    <definedName name="stsc2">#REF!</definedName>
    <definedName name="stsjj" hidden="1">#REF!</definedName>
    <definedName name="Stub" hidden="1">#REF!</definedName>
    <definedName name="Stub_Header1" hidden="1">#REF!</definedName>
    <definedName name="Stub_Header3" hidden="1">#REF!</definedName>
    <definedName name="stuff" hidden="1">{"TOTAL",#N/A,FALSE,"A";"FISCAL94",#N/A,FALSE,"A";"FISCAL95",#N/A,FALSE,"A";"FISCAL96",#N/A,FALSE,"A";"misc page",#N/A,FALSE,"A"}</definedName>
    <definedName name="sub" hidden="1">#REF!</definedName>
    <definedName name="such" hidden="1">{"FCB_ALL",#N/A,FALSE,"FCB"}</definedName>
    <definedName name="sucker" hidden="1">{#N/A,#N/A,FALSE,"Sheet1"}</definedName>
    <definedName name="sucker2" hidden="1">{#N/A,#N/A,FALSE,"Sheet1"}</definedName>
    <definedName name="sumblock">#REF!</definedName>
    <definedName name="summaruirbu">#REF!</definedName>
    <definedName name="Summary" hidden="1">{#N/A,#N/A,FALSE,"Projections";#N/A,#N/A,FALSE,"AccrDil";#N/A,#N/A,FALSE,"PurchPriMult";#N/A,#N/A,FALSE,"Mults7_13";#N/A,#N/A,FALSE,"Mkt Mults";#N/A,#N/A,FALSE,"Acq Mults";#N/A,#N/A,FALSE,"StockPrices";#N/A,#N/A,FALSE,"Prem Paid";#N/A,#N/A,FALSE,"DCF";#N/A,#N/A,FALSE,"AUTO";#N/A,#N/A,FALSE,"Relative Trading";#N/A,#N/A,FALSE,"Mkt Val";#N/A,#N/A,FALSE,"Acq Val"}</definedName>
    <definedName name="SUMMARY_BOOK" hidden="1">{"page1",#N/A,FALSE,"GIRLBO";"page2",#N/A,FALSE,"GIRLBO";"page3",#N/A,FALSE,"GIRLBO";"page4",#N/A,FALSE,"GIRLBO";"page5",#N/A,FALSE,"GIRLBO"}</definedName>
    <definedName name="Summary_Plus_0200US"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Summary2" hidden="1">{#N/A,#N/A,FALSE,"FACTSHEETS";#N/A,#N/A,FALSE,"pump";#N/A,#N/A,FALSE,"filter"}</definedName>
    <definedName name="SummaryFinancialsbyProduct">#REF!</definedName>
    <definedName name="summaryicbu">#REF!</definedName>
    <definedName name="summarypl47">#REF!</definedName>
    <definedName name="summarypl6t">#REF!</definedName>
    <definedName name="summarywsd">#REF!</definedName>
    <definedName name="sumval" hidden="1">{#N/A,#N/A,FALSE,"CONSOLIDATED";#N/A,#N/A,FALSE,"OCEAN";#N/A,#N/A,FALSE,"UNDERWATER";#N/A,#N/A,FALSE,"ELEC. WARFARE";#N/A,#N/A,FALSE,"POLARIS";#N/A,#N/A,FALSE,"CORPORATE";#N/A,#N/A,FALSE,"ELIMINATING";#N/A,#N/A,FALSE,"By Quarters"}</definedName>
    <definedName name="SUNRISE">#REF!</definedName>
    <definedName name="SUNRISE_MEDICAL">#REF!</definedName>
    <definedName name="SUPERIOR">#REF!</definedName>
    <definedName name="SUPERIOR_ELECTRIC">#REF!</definedName>
    <definedName name="SUPERIOR_SERVICES">#REF!</definedName>
    <definedName name="SUPERIOR_SPRING">#REF!</definedName>
    <definedName name="Suppliers" hidden="1">{#N/A,#N/A,FALSE,"HMF";#N/A,#N/A,FALSE,"FACIL";#N/A,#N/A,FALSE,"HMFINANCE";#N/A,#N/A,FALSE,"HMEUROPE";#N/A,#N/A,FALSE,"HHAB CONSO";#N/A,#N/A,FALSE,"PAB";#N/A,#N/A,FALSE,"MMC";#N/A,#N/A,FALSE,"THAI";#N/A,#N/A,FALSE,"SINPA";#N/A,#N/A,FALSE,"POLAND"}</definedName>
    <definedName name="susan" hidden="1">#REF!</definedName>
    <definedName name="SV_AUTO_CONN_CATALOG">"TG06PASADENA1"</definedName>
    <definedName name="SV_AUTO_CONN_SERVER">"TENDERGREENS"</definedName>
    <definedName name="SV_ENCPT_AUTO_CONN_PASSWORD">"083096084083070063049098052052057054049"</definedName>
    <definedName name="SV_ENCPT_AUTO_CONN_USER">"095094088070084086085067075095052050048057055"</definedName>
    <definedName name="SV_ENCPT_LOGON_PWD">"078104085088070084080079071"</definedName>
    <definedName name="SV_ENCPT_LOGON_USER">"095094088070084082106111099032044082084050"</definedName>
    <definedName name="SV_PAS_PastelDatabase">"PAS11ALCGROUP"</definedName>
    <definedName name="SvcSourceData">#REF!</definedName>
    <definedName name="sw" hidden="1">{"bs",#N/A,FALSE,"SCF"}</definedName>
    <definedName name="Swvu.monthly._.inc._.stmt." hidden="1">#REF!</definedName>
    <definedName name="Swvu.portrait._.look."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jskj" hidden="1">#REF!</definedName>
    <definedName name="T" hidden="1">{#N/A,#N/A,TRUE,"0 Deckbl.";#N/A,#N/A,TRUE,"S 1 Komm";#N/A,#N/A,TRUE,"S 1a Komm";#N/A,#N/A,TRUE,"S 1b Komm";#N/A,#N/A,TRUE,"S  2 DBR";#N/A,#N/A,TRUE,"S  3 Sparten";#N/A,#N/A,TRUE,"S 4  Betr. K.";#N/A,#N/A,TRUE,"6 Bilanz";#N/A,#N/A,TRUE,"6a Bilanz ";#N/A,#N/A,TRUE,"6b Bilanz ";#N/A,#N/A,TRUE,"7 GS I";#N/A,#N/A,TRUE,"S 8 EQ-GuV"}</definedName>
    <definedName name="TA" hidden="1">#REF!</definedName>
    <definedName name="Table" hidden="1">#REF!</definedName>
    <definedName name="Table2" hidden="1">{"TRSONLY",#N/A,FALSE,"08-SUM ";"MISCUNITS",#N/A,FALSE,"08-SUM "}</definedName>
    <definedName name="TableName">"Dummy"</definedName>
    <definedName name="Tables" hidden="1">{"sales",#N/A,FALSE,"Sales";"sales existing",#N/A,FALSE,"Sales";"sales rd1",#N/A,FALSE,"Sales";"sales rd2",#N/A,FALSE,"Sales"}</definedName>
    <definedName name="taertare" hidden="1">#REF!</definedName>
    <definedName name="TAMPA_BRANCH">#REF!</definedName>
    <definedName name="Tanya" hidden="1">{#N/A,#N/A,FALSE,"COVER";#N/A,#N/A,FALSE,"SUMP&amp;L";#N/A,#N/A,FALSE,"SUBSP&amp;L";#N/A,#N/A,FALSE,"SALESANAL"}</definedName>
    <definedName name="Tanya2" hidden="1">{#N/A,#N/A,FALSE,"COVER";#N/A,#N/A,FALSE,"SUMP&amp;L";#N/A,#N/A,FALSE,"SUBSP&amp;L";#N/A,#N/A,FALSE,"SALESANAL"}</definedName>
    <definedName name="Tanya3" hidden="1">{#N/A,#N/A,FALSE,"COVER";#N/A,#N/A,FALSE,"SUMP&amp;L";#N/A,#N/A,FALSE,"SUBSP&amp;L";#N/A,#N/A,FALSE,"SALESANAL"}</definedName>
    <definedName name="TARA_TECHNOLGIES">#REF!</definedName>
    <definedName name="TARGET">#REF!</definedName>
    <definedName name="TARGET1">#REF!</definedName>
    <definedName name="TARGET2">#REF!</definedName>
    <definedName name="TARGET3">#REF!</definedName>
    <definedName name="TARGET4">#REF!</definedName>
    <definedName name="TARGET5">#REF!</definedName>
    <definedName name="TargetDCF2" hidden="1">{#N/A,#N/A,FALSE,"Sheet1"}</definedName>
    <definedName name="Taxes">#REF!</definedName>
    <definedName name="taxol" hidden="1">{#N/A,#N/A,FALSE,"Pharm";#N/A,#N/A,FALSE,"WWCM"}</definedName>
    <definedName name="taxpaid">#REF!</definedName>
    <definedName name="TBaccts">#REF!</definedName>
    <definedName name="TBaccts2">#REF!</definedName>
    <definedName name="Tbl_ProdAct_Fcst2">#REF!</definedName>
    <definedName name="Tbl_ProdAct_Fcst3">#REF!</definedName>
    <definedName name="Tbl_ProdAct_Fcst4">#REF!</definedName>
    <definedName name="Tbl_ProdAct_Fcst5">#REF!</definedName>
    <definedName name="Tbl_ProdAct_Fcst6">#REF!</definedName>
    <definedName name="Tbl_ProdAct_Fcst7">#REF!</definedName>
    <definedName name="Tbl_ProdAct_Fcst8">#REF!</definedName>
    <definedName name="tbl_ProdInfo" hidden="1">#REF!</definedName>
    <definedName name="tcaAssetStrategy" hidden="1">#REF!</definedName>
    <definedName name="tcaBldgType" hidden="1">#REF!</definedName>
    <definedName name="tcaCategory" hidden="1">#REF!</definedName>
    <definedName name="tcaChangeFlag">"PITA"</definedName>
    <definedName name="tcaData" hidden="1">OFFSET(#REF!,0,0,COUNTA(#REF!))</definedName>
    <definedName name="tcaDataStart" hidden="1">#REF!</definedName>
    <definedName name="tcaDefaultSort" hidden="1">#REF!</definedName>
    <definedName name="tcaExperationDate" hidden="1">#REF!</definedName>
    <definedName name="tcaExpiration" hidden="1">#REF!</definedName>
    <definedName name="tcaExport" hidden="1">OFFSET(#REF!,0,0,COUNTA(#REF!))</definedName>
    <definedName name="tcaFBMD">"Cox"</definedName>
    <definedName name="tcaFDL">"Jacobson"</definedName>
    <definedName name="tcaHiddenCols" hidden="1">#REF!,#REF!</definedName>
    <definedName name="tcaMapBook">TRUE</definedName>
    <definedName name="tcaStatus" hidden="1">#REF!</definedName>
    <definedName name="tcaStrategy" hidden="1">#REF!</definedName>
    <definedName name="tcaZeroSumStart" hidden="1">#N/A</definedName>
    <definedName name="te" hidden="1">{#N/A,#N/A,FALSE,"bal sheet";#N/A,#N/A,FALSE,"income";#N/A,#N/A,FALSE,"mgr perf";#N/A,#N/A,FALSE,"part cap 2";#N/A,#N/A,FALSE,"part cap 1";#N/A,#N/A,FALSE,"GP Fee"}</definedName>
    <definedName name="TEC">#REF!</definedName>
    <definedName name="TECO">#REF!</definedName>
    <definedName name="TECO_WESTINGHOUSE">#REF!</definedName>
    <definedName name="Tem" hidden="1">{#N/A,#N/A,FALSE,"Pharm";#N/A,#N/A,FALSE,"WWCM"}</definedName>
    <definedName name="temp"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_2" hidden="1">{#N/A,#N/A,FALSE,"Assessment";#N/A,#N/A,FALSE,"Staffing";#N/A,#N/A,FALSE,"Hires";#N/A,#N/A,FALSE,"Assumptions"}</definedName>
    <definedName name="Temp_3" hidden="1">{#N/A,#N/A,FALSE,"Assessment";#N/A,#N/A,FALSE,"Staffing";#N/A,#N/A,FALSE,"Hires";#N/A,#N/A,FALSE,"Assumptions"}</definedName>
    <definedName name="temp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3" hidden="1">{"PAGE 1",#N/A,FALSE,"WEST_OT"}</definedName>
    <definedName name="tempq"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hidden="1">{#N/A,#N/A,TRUE,"FD IV Portfolio Summary ";#N/A,#N/A,TRUE,"Western";#N/A,#N/A,TRUE,"Kranson";#N/A,#N/A,TRUE,"ARC";#N/A,#N/A,TRUE,"Precise";#N/A,#N/A,TRUE,"WNA"}</definedName>
    <definedName name="tempq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xxx">0</definedName>
    <definedName name="teq" hidden="1">{#N/A,#N/A,FALSE,"Pharm";#N/A,#N/A,FALSE,"WWCM"}</definedName>
    <definedName name="Tequin" hidden="1">{#N/A,#N/A,FALSE,"Pharm";#N/A,#N/A,FALSE,"WWCM"}</definedName>
    <definedName name="tequinol" hidden="1">{#N/A,#N/A,FALSE,"REPORT"}</definedName>
    <definedName name="TER">#REF!</definedName>
    <definedName name="TER_WAL">#REF!</definedName>
    <definedName name="TER_WAL_TOOL">#REF!</definedName>
    <definedName name="terms">#REF!</definedName>
    <definedName name="terrerre" hidden="1">{#N/A,#N/A,FALSE,"voz corporativa";#N/A,#N/A,FALSE,"Transmisión de datos";#N/A,#N/A,FALSE,"Videoconferencia";#N/A,#N/A,FALSE,"Correo electrónico";#N/A,#N/A,FALSE,"Correo de voz";#N/A,#N/A,FALSE,"Megafax";#N/A,#N/A,FALSE,"Edi";#N/A,#N/A,FALSE,"Internet";#N/A,#N/A,FALSE,"VSAT";#N/A,#N/A,FALSE,"ing ult. milla"}</definedName>
    <definedName name="terwy" hidden="1">#REF!</definedName>
    <definedName name="tesg4" hidden="1">{"PAGE 1",#N/A,FALSE,"WEST_OT"}</definedName>
    <definedName name="test" hidden="1">{#N/A,#N/A,FALSE,"COVER";#N/A,#N/A,FALSE,"SUMP&amp;L";#N/A,#N/A,FALSE,"SUBSP&amp;L";#N/A,#N/A,FALSE,"SALESANAL"}</definedName>
    <definedName name="test_1" hidden="1">{#N/A,#N/A,FALSE,"ORDERS"}</definedName>
    <definedName name="Test_of_Aging">#REF!</definedName>
    <definedName name="test1" hidden="1">{#N/A,#N/A,FALSE,"COVER";#N/A,#N/A,FALSE,"SUMP&amp;L";#N/A,#N/A,FALSE,"SUBSP&amp;L";#N/A,#N/A,FALSE,"SALESANAL"}</definedName>
    <definedName name="test11" hidden="1">{"PAGE 1",#N/A,FALSE,"WEST_OT"}</definedName>
    <definedName name="test13" hidden="1">{"PAGE 2",#N/A,FALSE,"WEST_OT"}</definedName>
    <definedName name="test15" hidden="1">{"PAGE 1",#N/A,FALSE,"WEST_OT"}</definedName>
    <definedName name="test20" hidden="1">{"PAGE 1",#N/A,FALSE,"WEST_OT"}</definedName>
    <definedName name="test21" hidden="1">{#N/A,#N/A,FALSE,"Calculator"}</definedName>
    <definedName name="test22">{"'SIVA Pricing Model'!$A$1:$F$39"}</definedName>
    <definedName name="test222">{"'SIVA Pricing Model'!$A$1:$F$39"}</definedName>
    <definedName name="test24" hidden="1">{"PAGE 1",#N/A,FALSE,"WEST_OT"}</definedName>
    <definedName name="test26" hidden="1">{"PAGE 1",#N/A,FALSE,"WEST_OT"}</definedName>
    <definedName name="test28" hidden="1">{"PAGE 1",#N/A,FALSE,"WEST_OT"}</definedName>
    <definedName name="test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31" hidden="1">{#N/A,#N/A,FALSE,"Calculator"}</definedName>
    <definedName name="test324" hidden="1">{"Oct_Plan_Income_Month",#N/A,FALSE,"OctInc";"Oct_Month_Lastyear_Inc",#N/A,FALSE,"OctInc"}</definedName>
    <definedName name="test34" hidden="1">{"PAGE 1",#N/A,FALSE,"WEST_OT"}</definedName>
    <definedName name="test35" hidden="1">{"PAGE 1",#N/A,FALSE,"WEST_OT"}</definedName>
    <definedName name="test37" hidden="1">{"PAGE 2",#N/A,FALSE,"WEST_OT"}</definedName>
    <definedName name="test39" hidden="1">{"PAGE 1",#N/A,FALSE,"WEST_OT"}</definedName>
    <definedName name="test40" hidden="1">{"PAGE 2",#N/A,FALSE,"WEST_OT"}</definedName>
    <definedName name="test42" hidden="1">{"PAGE 1",#N/A,FALSE,"WEST_OT"}</definedName>
    <definedName name="test44" hidden="1">{"PAGE 2",#N/A,FALSE,"WEST_OT"}</definedName>
    <definedName name="test46" hidden="1">{"PAGE 1",#N/A,FALSE,"WEST_OT"}</definedName>
    <definedName name="test4w">{"'SIVA Pricing Model'!$A$1:$F$39"}</definedName>
    <definedName name="test5"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test9" hidden="1">{"PAGE 1",#N/A,FALSE,"WEST_OT"}</definedName>
    <definedName name="testcount">#REF!</definedName>
    <definedName name="testcountbb">#REF!</definedName>
    <definedName name="teste" hidden="1">{#N/A,#N/A,FALSE,"Pharm";#N/A,#N/A,FALSE,"WWCM"}</definedName>
    <definedName name="tests">{"'SIVA Pricing Model'!$A$1:$F$39"}</definedName>
    <definedName name="TEsts6">{"'SIVA Pricing Model'!$A$1:$F$39"}</definedName>
    <definedName name="testss">{"'SIVA Pricing Model'!$A$1:$F$39"}</definedName>
    <definedName name="testsss">{"'SIVA Pricing Model'!$A$1:$F$39"}</definedName>
    <definedName name="testst234" hidden="1">{"Oct_Plan_Income_Month",#N/A,FALSE,"OctInc";"Oct_Month_Lastyear_Inc",#N/A,FALSE,"OctInc"}</definedName>
    <definedName name="testsw">{"'SIVA Pricing Model'!$A$1:$F$39"}</definedName>
    <definedName name="testterrwe" hidden="1">{"ConInc",#N/A,FALSE,"FinStmt";"ConBal",#N/A,FALSE,"FinStmt";"ConCash",#N/A,FALSE,"FinStmt"}</definedName>
    <definedName name="testw">{"'SIVA Pricing Model'!$A$1:$F$39"}</definedName>
    <definedName name="testww">{"'SIVA Pricing Model'!$A$1:$F$39"}</definedName>
    <definedName name="testwww">{"'SIVA Pricing Model'!$A$1:$F$39"}</definedName>
    <definedName name="teXT">6</definedName>
    <definedName name="TextRefCopyRangeCount">4</definedName>
    <definedName name="t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giu" hidden="1">#REF!</definedName>
    <definedName name="th" hidden="1">{"Print Summary",#N/A,FALSE,"Summary Analysis";"Print FCF",#N/A,FALSE,"FCF Analysis";"Print Sensitivity",#N/A,FALSE,"Sensitivity Analysis";"Print NAV",#N/A,FALSE,"NAV Analysis";"Print Credit",#N/A,FALSE,"Credit Analysis"}</definedName>
    <definedName name="the" hidden="1">{"Print Summary",#N/A,FALSE,"Summary Analysis";"Print FCF",#N/A,FALSE,"FCF Analysis";"Print Sensitivity",#N/A,FALSE,"Sensitivity Analysis";"Print NAV",#N/A,FALSE,"NAV Analysis";"Print Credit",#N/A,FALSE,"Credit Analysis"}</definedName>
    <definedName name="THIERICA">#REF!</definedName>
    <definedName name="Thomas" hidden="1">{#N/A,#N/A,FALSE,"Aktiv";#N/A,#N/A,FALSE,"stat.con.";#N/A,#N/A,FALSE,"Konzern"}</definedName>
    <definedName name="THOMAS___BETTS">#REF!</definedName>
    <definedName name="THREE">#REF!</definedName>
    <definedName name="THSF" hidden="1">#REF!</definedName>
    <definedName name="thshh" hidden="1">#REF!</definedName>
    <definedName name="thsrt" hidden="1">#REF!</definedName>
    <definedName name="thth" hidden="1">{#N/A,#N/A,FALSE,"Calc";#N/A,#N/A,FALSE,"Sensitivity";#N/A,#N/A,FALSE,"LT Earn.Dil.";#N/A,#N/A,FALSE,"Dil. AVP"}</definedName>
    <definedName name="thwst" hidden="1">#REF!</definedName>
    <definedName name="ti" hidden="1">{"bs",#N/A,FALSE,"SCF"}</definedName>
    <definedName name="Ticker">""</definedName>
    <definedName name="Time">"b1"</definedName>
    <definedName name="TIO_LEC">#REF!</definedName>
    <definedName name="title2" hidden="1">{"del a",#N/A,FALSE,"Current";"del b",#N/A,FALSE,"Current";"nj a",#N/A,FALSE,"Current";"nj b",#N/A,FALSE,"Current";"oak a",#N/A,FALSE,"Current";"oak b",#N/A,FALSE,"Current";"spru a",#N/A,FALSE,"Current";"spru b",#N/A,FALSE,"Current"}</definedName>
    <definedName name="TitleRegion..BO60">'Project Planner'!$B$3:$B$4</definedName>
    <definedName name="tjy" hidden="1">#REF!</definedName>
    <definedName name="TK">#REF!</definedName>
    <definedName name="TK_UNIPACIFIC">#REF!</definedName>
    <definedName name="tkudsh" hidden="1">{"Budget by Month",#N/A,FALSE,"VA Departments Roll-up";"Budget by Month",#N/A,FALSE,"220";"Budget by Month",#N/A,FALSE,"300";"Budget by Month",#N/A,FALSE,"302";"Budget by Month",#N/A,FALSE,"305";"Budget by Month",#N/A,FALSE,"310"}</definedName>
    <definedName name="tl" hidden="1">{"bs",#N/A,FALSE,"SCF"}</definedName>
    <definedName name="tla" hidden="1">#REF!</definedName>
    <definedName name="TLA.003" hidden="1">#REF!</definedName>
    <definedName name="TLA.004" hidden="1">#REF!</definedName>
    <definedName name="TLA.008" hidden="1">#REF!</definedName>
    <definedName name="TLA.011" hidden="1">#REF!</definedName>
    <definedName name="TLA.024" hidden="1">#REF!</definedName>
    <definedName name="TLA.027" hidden="1">#REF!</definedName>
    <definedName name="TLA.030" hidden="1">#REF!</definedName>
    <definedName name="TLA.035" hidden="1">#REF!</definedName>
    <definedName name="TLA.056" hidden="1">#REF!</definedName>
    <definedName name="TLA.067" hidden="1">#REF!</definedName>
    <definedName name="TLA.091" hidden="1">#REF!</definedName>
    <definedName name="TLA.095" hidden="1">#REF!</definedName>
    <definedName name="TML">#REF!</definedName>
    <definedName name="TML_ASSOCIATES">#REF!</definedName>
    <definedName name="TOC" hidden="1">#REF!</definedName>
    <definedName name="TOM">#REF!</definedName>
    <definedName name="TOMITA">#REF!</definedName>
    <definedName name="TOMITA_USA">#REF!</definedName>
    <definedName name="Top_20">#REF!</definedName>
    <definedName name="topservicelines">#REF!</definedName>
    <definedName name="topskus">#REF!</definedName>
    <definedName name="ToSubs">#N/A</definedName>
    <definedName name="TOT_Hours">#REF!</definedName>
    <definedName name="tot_retail">#REF!</definedName>
    <definedName name="tot_retailytd">#REF!</definedName>
    <definedName name="TOTAL_ASSETS">"TOTAL_ASSETS"</definedName>
    <definedName name="TOTAL_CASH_DIVID">"TOTAL_CASH_DIVID"</definedName>
    <definedName name="TOTAL_CASH_FINAN">"TOTAL_CASH_FINAN"</definedName>
    <definedName name="TOTAL_CASH_INVEST">"TOTAL_CASH_INVEST"</definedName>
    <definedName name="TOTAL_CASH_OPER">"TOTAL_CASH_OPER"</definedName>
    <definedName name="TOTAL_COMMON">"TOTAL_COMMON"</definedName>
    <definedName name="TOTAL_CURRENT_ASSETS">"TOTAL_CURRENT_ASSETS"</definedName>
    <definedName name="TOTAL_CURRENT_LIAB">"TOTAL_CURRENT_LIAB"</definedName>
    <definedName name="TOTAL_DEBT_OVER_EBITDA">"TOTAL_DEBT_OVER_EBITDA"</definedName>
    <definedName name="TOTAL_DEBT_OVER_TOTAL_BV">"TOTAL_DEBT_OVER_TOTAL_BV"</definedName>
    <definedName name="TOTAL_DEBT_OVER_TOTAL_CAP">"TOTAL_DEBT_OVER_TOTAL_CAP"</definedName>
    <definedName name="TOTAL_EQUITY">"TOTAL_EQUITY"</definedName>
    <definedName name="Total_Gross_Recovery">#REF!</definedName>
    <definedName name="TOTAL_INTEREST_EXP">"TOTAL_INTEREST_EXP"</definedName>
    <definedName name="TOTAL_INVENTORY">"TOTAL_INVENTORY"</definedName>
    <definedName name="TOTAL_LIAB">"TOTAL_LIAB"</definedName>
    <definedName name="TOTAL_LIAB_SHAREHOLD">"TOTAL_LIAB_SHAREHOLD"</definedName>
    <definedName name="TOTAL_LONG_DEBT">"TOTAL_LONG_DEBT"</definedName>
    <definedName name="TOTAL_OPER_EXPEN">"TOTAL_OPER_EXPEN"</definedName>
    <definedName name="Total_payments">Payments_per_year*Term_in_years</definedName>
    <definedName name="TOTAL_RECEIV">"TOTAL_RECEIV"</definedName>
    <definedName name="TOTAL_REVENUE">"TOTAL_REVENUE"</definedName>
    <definedName name="TOTAL_SPECIAL">"TOTAL_SPECIAL"</definedName>
    <definedName name="totalar">#REF!</definedName>
    <definedName name="totalarbb">#REF!</definedName>
    <definedName name="totap">#REF!</definedName>
    <definedName name="totch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tou" hidden="1">{#N/A,#N/A,TRUE,"TransPrcd 1";#N/A,#N/A,TRUE,"TransPrcd 2";#N/A,#N/A,TRUE,"TransPrcd 3"}</definedName>
    <definedName name="towns">#REF!</definedName>
    <definedName name="TP_Footer_Path">"S:\74639\03RET\(417) 2004 Cost Projection\"</definedName>
    <definedName name="TP_Footer_Path1">"S:\74639\03RET\(852) Pension Val - OOS\Contribution Allocations\"</definedName>
    <definedName name="TP_Footer_User">"Jean-Nicolas Brunet-Comtois"</definedName>
    <definedName name="TP_Footer_Version">"v4.00"</definedName>
    <definedName name="tr" hidden="1">{#N/A,#N/A,TRUE,"RCGRisk one page";#N/A,#N/A,TRUE,"Resid Detail Chargeoffs";#N/A,#N/A,TRUE,"Resid Detail Model Error Prod";#N/A,#N/A,TRUE,"Resid Detail Model Error"}</definedName>
    <definedName name="Trace">FALSE</definedName>
    <definedName name="tradcomp" hidden="1">{#N/A,#N/A,FALSE,"Trading-Mult ";#N/A,#N/A,FALSE,"Trading-Cap";#N/A,#N/A,FALSE,"Trading-Inc";#N/A,#N/A,FALSE,"Cash Flow";#N/A,#N/A,FALSE,"M&amp;A info"}</definedName>
    <definedName name="tradcompar" hidden="1">{#N/A,#N/A,FALSE,"Trading-Mult ";#N/A,#N/A,FALSE,"Trading-Cap";#N/A,#N/A,FALSE,"Trading-Inc";#N/A,#N/A,FALSE,"Cash Flow";#N/A,#N/A,FALSE,"M&amp;A info"}</definedName>
    <definedName name="TRADE_AR">"TRADE_AR"</definedName>
    <definedName name="tradingcompar" hidden="1">{#N/A,#N/A,FALSE,"Trading-Mult ";#N/A,#N/A,FALSE,"Trading-Cap";#N/A,#N/A,FALSE,"Trading-Inc";#N/A,#N/A,FALSE,"Cash Flow";#N/A,#N/A,FALSE,"M&amp;A info"}</definedName>
    <definedName name="Trans_Date">#REF!</definedName>
    <definedName name="transaction">Word</definedName>
    <definedName name="TRANSICOIL">#REF!</definedName>
    <definedName name="TRANSICOIL__INC.">#REF!</definedName>
    <definedName name="TRAZ">#REF!</definedName>
    <definedName name="TRAZAR">#REF!</definedName>
    <definedName name="TRAZAR_CORPORATION">#REF!</definedName>
    <definedName name="trc_XLS_DATASHEET_ProtectDate">36879.592337963</definedName>
    <definedName name="TREASURY_STOCK">"TREASURY_STOCK"</definedName>
    <definedName name="treeList">"00000000000000000000000000000000000000000000000000000000000000000000000000000000000000000000000000000000000000000000000000000000000000000000000000000000000000000000000000000000000000000000000000000000"</definedName>
    <definedName name="TREGASKISS">#REF!</definedName>
    <definedName name="TREND">#REF!</definedName>
    <definedName name="trendwsd">#REF!</definedName>
    <definedName name="treydfgytrey" hidden="1">{#N/A,#N/A,FALSE,"voz corporativa";#N/A,#N/A,FALSE,"Transmisión de datos";#N/A,#N/A,FALSE,"Videoconferencia";#N/A,#N/A,FALSE,"Correo electrónico";#N/A,#N/A,FALSE,"Correo de voz";#N/A,#N/A,FALSE,"Megafax";#N/A,#N/A,FALSE,"Edi";#N/A,#N/A,FALSE,"Internet";#N/A,#N/A,FALSE,"VSAT";#N/A,#N/A,FALSE,"ing ult. milla"}</definedName>
    <definedName name="trhdthdgjdjkty">{"'Directory'!$A$72:$E$91"}</definedName>
    <definedName name="trhgfd7ytyre" hidden="1">{#N/A,#N/A,FALSE,"voz corporativa";#N/A,#N/A,FALSE,"Transmisión de datos";#N/A,#N/A,FALSE,"Videoconferencia";#N/A,#N/A,FALSE,"Correo electrónico";#N/A,#N/A,FALSE,"Correo de voz";#N/A,#N/A,FALSE,"Megafax";#N/A,#N/A,FALSE,"Edi";#N/A,#N/A,FALSE,"Internet";#N/A,#N/A,FALSE,"VSAT";#N/A,#N/A,FALSE,"ing ult. milla"}</definedName>
    <definedName name="TRIMUPH_ACCESSORY">#REF!</definedName>
    <definedName name="TRIUMPH">#REF!</definedName>
    <definedName name="TRIUMPH_ACCESSORY">#REF!</definedName>
    <definedName name="trrty" hidden="1">{#N/A,#N/A,FALSE,"voz corporativa";#N/A,#N/A,FALSE,"Transmisión de datos";#N/A,#N/A,FALSE,"Videoconferencia";#N/A,#N/A,FALSE,"Correo electrónico";#N/A,#N/A,FALSE,"Correo de voz";#N/A,#N/A,FALSE,"Megafax";#N/A,#N/A,FALSE,"Edi";#N/A,#N/A,FALSE,"Internet";#N/A,#N/A,FALSE,"VSAT";#N/A,#N/A,FALSE,"ing ult. milla"}</definedName>
    <definedName name="trsht" hidden="1">#REF!</definedName>
    <definedName name="tryeuyit" hidden="1">{#N/A,#N/A,FALSE,"Pharm";#N/A,#N/A,FALSE,"WWCM"}</definedName>
    <definedName name="tryrtsyr" hidden="1">#REF!</definedName>
    <definedName name="tryuryuy">{"'Directory'!$A$72:$E$91"}</definedName>
    <definedName name="TSComerciale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SComerciales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t" hidden="1">{"bs",#N/A,FALSE,"SCF"}</definedName>
    <definedName name="tti" hidden="1">{"Omnipaque",#N/A,FALSE,"Omnipaque"}</definedName>
    <definedName name="TtlCost">#REF!</definedName>
    <definedName name="TtlDOLLAR">#REF!</definedName>
    <definedName name="TtlMarginDOLLAR">#REF!</definedName>
    <definedName name="TtlMarginPERCENT">#REF!</definedName>
    <definedName name="TtlPOUND">#REF!</definedName>
    <definedName name="ttt" hidden="1">{"PAGE 1",#N/A,FALSE,"WEST_OT"}</definedName>
    <definedName name="tttgt" hidden="1">{#N/A,#N/A,FALSE,"Hip.Bas";#N/A,#N/A,FALSE,"ventas";#N/A,#N/A,FALSE,"ingre-Año";#N/A,#N/A,FALSE,"ventas-Año";#N/A,#N/A,FALSE,"Costepro";#N/A,#N/A,FALSE,"inversion";#N/A,#N/A,FALSE,"personal";#N/A,#N/A,FALSE,"Gastos-V";#N/A,#N/A,FALSE,"Circulante";#N/A,#N/A,FALSE,"CONSOLI";#N/A,#N/A,FALSE,"Es-Fin";#N/A,#N/A,FALSE,"Margen-P"}</definedName>
    <definedName name="tttoo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t" hidden="1">{"Reader",#N/A,FALSE,"Summary";"Reader",#N/A,FALSE,"Buildup";"Reader",#N/A,FALSE,"Financials";"Reader",#N/A,FALSE,"Debt &amp; Other"}</definedName>
    <definedName name="ttttt">1/EUReXToESP</definedName>
    <definedName name="tu" hidden="1">{"bs",#N/A,FALSE,"SCF"}</definedName>
    <definedName name="tuijyhgtf" hidden="1">#REF!</definedName>
    <definedName name="TURBOCARE">#REF!</definedName>
    <definedName name="tuty" hidden="1">{#N/A,#N/A,FALSE,"ORDERS"}</definedName>
    <definedName name="tuty_1" hidden="1">{#N/A,#N/A,FALSE,"ORDERS"}</definedName>
    <definedName name="tuytyui" hidden="1">{#N/A,#N/A,FALSE,"voz corporativa";#N/A,#N/A,FALSE,"Transmisión de datos";#N/A,#N/A,FALSE,"Videoconferencia";#N/A,#N/A,FALSE,"Correo electrónico";#N/A,#N/A,FALSE,"Correo de voz";#N/A,#N/A,FALSE,"Megafax";#N/A,#N/A,FALSE,"Edi";#N/A,#N/A,FALSE,"Internet";#N/A,#N/A,FALSE,"VSAT";#N/A,#N/A,FALSE,"ing ult. milla"}</definedName>
    <definedName name="TWO">#REF!</definedName>
    <definedName name="ty" hidden="1">{"Assumptions",#N/A,TRUE,"Assumptions";"Income",#N/A,TRUE,"Income";"Balance",#N/A,TRUE,"Balance"}</definedName>
    <definedName name="TYCO_ELECTRONICS">#REF!</definedName>
    <definedName name="tyjdytjdjd" hidden="1">#REF!</definedName>
    <definedName name="Typist">"b1"</definedName>
    <definedName name="tyr" hidden="1">{#N/A,#N/A,FALSE,"AD_Purch";#N/A,#N/A,FALSE,"Projections";#N/A,#N/A,FALSE,"DCF";#N/A,#N/A,FALSE,"Mkt Val"}</definedName>
    <definedName name="tyryu" hidden="1">{#N/A,#N/A,FALSE,"Sheet1";#N/A,#N/A,FALSE,"Summary";#N/A,#N/A,FALSE,"proj1";#N/A,#N/A,FALSE,"proj2"}</definedName>
    <definedName name="TYTHHSHG" hidden="1">#REF!</definedName>
    <definedName name="tyty" hidden="1">#REF!</definedName>
    <definedName name="tyuiktyu" hidden="1">{#N/A,#N/A,FALSE,"COVER";#N/A,#N/A,FALSE,"Index";#N/A,#N/A,FALSE,"Non-Earning";#N/A,#N/A,FALSE,"Mortgage_Legal";#N/A,#N/A,FALSE,"Mortgages"}</definedName>
    <definedName name="tyutytyi" hidden="1">{#N/A,#N/A,FALSE,"Pharm";#N/A,#N/A,FALSE,"WWCM"}</definedName>
    <definedName name="tyutyu" hidden="1">{#N/A,#N/A,FALSE,"netsum";"VOLUME$",#N/A,FALSE,"B";"VOLUME",#N/A,FALSE,"B";"NET1",#N/A,FALSE,"net1";"NET2",#N/A,FALSE,"net2";"NET3",#N/A,FALSE,"net3"}</definedName>
    <definedName name="tyutyuty" hidden="1">{#N/A,#N/A,FALSE,"CY96";#N/A,#N/A,FALSE,"Budget";#N/A,#N/A,FALSE,"Forecast";#N/A,#N/A,FALSE,"Spending (F)";#N/A,#N/A,FALSE,"Spending (B)";#N/A,#N/A,FALSE,"Driver Analysis";#N/A,#N/A,FALSE,"Reconciliation"}</definedName>
    <definedName name="tyyufkjkhjd" hidden="1">{#N/A,#N/A,FALSE,"Pharm";#N/A,#N/A,FALSE,"WWCM"}</definedName>
    <definedName name="u" hidden="1">{#N/A,#N/A,FALSE,"Approval Form"}</definedName>
    <definedName name="u_1" hidden="1">{#N/A,#N/A,FALSE,"Aging Summary";#N/A,#N/A,FALSE,"Ratio Analysis";#N/A,#N/A,FALSE,"Test 120 Day Accts";#N/A,#N/A,FALSE,"Tickmarks"}</definedName>
    <definedName name="ua" hidden="1">{#N/A,#N/A,FALSE,"Approval Form"}</definedName>
    <definedName name="uesa" hidden="1">{#N/A,#N/A,TRUE,"sum";#N/A,#N/A,TRUE,"Bal_sht200";#N/A,#N/A,TRUE,"P&amp;L_act200";#N/A,#N/A,TRUE,"CASHFLOW20";#N/A,#N/A,TRUE,"comp_p&amp;L";#N/A,#N/A,TRUE,"Act_Prod";#N/A,#N/A,TRUE,"Act_Cust"}</definedName>
    <definedName name="ugyi" hidden="1">{#N/A,#N/A,FALSE,"output";#N/A,#N/A,FALSE,"contrib";#N/A,#N/A,FALSE,"profile";#N/A,#N/A,FALSE,"comps"}</definedName>
    <definedName name="uiknu"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o" hidden="1">{"mgmt forecast",#N/A,FALSE,"Mgmt Forecast";"dcf table",#N/A,FALSE,"Mgmt Forecast";"sensitivity",#N/A,FALSE,"Mgmt Forecast";"table inputs",#N/A,FALSE,"Mgmt Forecast";"calculations",#N/A,FALSE,"Mgmt Forecast"}</definedName>
    <definedName name="Umbrella_instead_of_Excess">#REF!</definedName>
    <definedName name="Umbrella_instead_of_Excess?">#REF!</definedName>
    <definedName name="umy" hidden="1">{"comps",#N/A,FALSE,"comps";"notes",#N/A,FALSE,"comps"}</definedName>
    <definedName name="under" hidden="1">{#N/A,#N/A,FALSE,"Adj2BS";#N/A,#N/A,FALSE,"AdjBS";#N/A,#N/A,FALSE,"AdjBS_CS"}</definedName>
    <definedName name="UNI_AA_VERSION">"150.2.0"</definedName>
    <definedName name="UNI_FILT_END">8</definedName>
    <definedName name="UNI_FILT_OFFSPEC">2</definedName>
    <definedName name="UNI_FILT_ONSPEC">1</definedName>
    <definedName name="UNI_FILT_START">4</definedName>
    <definedName name="UNI_NOTHING">0</definedName>
    <definedName name="UNI_PRES_CLOSEST">512</definedName>
    <definedName name="UNI_PRES_FILTER">1</definedName>
    <definedName name="UNI_PRES_HEADINGS">16</definedName>
    <definedName name="UNI_PRES_INVERT">2</definedName>
    <definedName name="UNI_PRES_MATRIX">4</definedName>
    <definedName name="UNI_PRES_MERGED">8</definedName>
    <definedName name="UNI_PRES_MRECORD">64</definedName>
    <definedName name="UNI_PRES_OUTLIERS">32</definedName>
    <definedName name="UNI_PRES_POST">256</definedName>
    <definedName name="UNI_PRES_PRIOR">2048</definedName>
    <definedName name="UNI_PRES_RECENT">1024</definedName>
    <definedName name="UNI_PRES_STATIC">128</definedName>
    <definedName name="UNI_RET_ATTRIB">64</definedName>
    <definedName name="UNI_RET_CONF">32</definedName>
    <definedName name="UNI_RET_DESC">4</definedName>
    <definedName name="UNI_RET_END">16384</definedName>
    <definedName name="UNI_RET_EQUIP">1</definedName>
    <definedName name="UNI_RET_EVENT">4096</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START">8192</definedName>
    <definedName name="UNI_RET_TAG">1</definedName>
    <definedName name="UNI_RET_TESTTIME">128</definedName>
    <definedName name="UNI_RET_TIME">8</definedName>
    <definedName name="UNI_RET_UNIT">2</definedName>
    <definedName name="UNI_RET_VALUE">16</definedName>
    <definedName name="Unit" hidden="1">{#N/A,#N/A,FALSE,"Pharm";#N/A,#N/A,FALSE,"WWCM"}</definedName>
    <definedName name="United"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K">#REF!</definedName>
    <definedName name="UNIVERSITY_OF_CAL.">#REF!</definedName>
    <definedName name="UNREALIZED_GAIN">"UNREALIZED_GAIN"</definedName>
    <definedName name="UNUSUAL_EXP">"UNUSUAL_EXP"</definedName>
    <definedName name="Update" hidden="1">#REF!</definedName>
    <definedName name="UPDATESUMMARY" hidden="1">{#N/A,#N/A,FALSE,"FACTSHEETS";#N/A,#N/A,FALSE,"pump";#N/A,#N/A,FALSE,"filter"}</definedName>
    <definedName name="UpgradeVersion">"v2.35"</definedName>
    <definedName name="US_Cost">#REF!</definedName>
    <definedName name="US_Disc">#REF!</definedName>
    <definedName name="US_GAAP">"US_GAAP"</definedName>
    <definedName name="uu" hidden="1">{#N/A,#N/A,FALSE,"Approval Form"}</definedName>
    <definedName name="uuttax">#REF!</definedName>
    <definedName name="uuu" hidden="1">{#N/A,#N/A,FALSE,"Approval Form";#N/A,#N/A,FALSE,"Renewal";#N/A,#N/A,FALSE,"Cosmos Report"}</definedName>
    <definedName name="uuuuu" hidden="1">{#N/A,#N/A,TRUE,"index";#N/A,#N/A,TRUE,"Consolidated";#N/A,#N/A,TRUE,"ebitda";#N/A,#N/A,TRUE,"volume";#N/A,#N/A,TRUE,"avg mtg";#N/A,#N/A,TRUE,"Summary";#N/A,#N/A,TRUE,"Budget by SLT";#N/A,#N/A,TRUE,"KDrivers";#N/A,#N/A,TRUE,"Kent";#N/A,#N/A,TRUE,"MDrivers";#N/A,#N/A,TRUE,"McMahonTotal";#N/A,#N/A,TRUE,"ADrivers";#N/A,#N/A,TRUE,"AndwoodTotal";#N/A,#N/A,TRUE,"GDrivers";#N/A,#N/A,TRUE,"GroodyTotal";#N/A,#N/A,TRUE,"PDrivers";#N/A,#N/A,TRUE,"ParisTotal";#N/A,#N/A,TRUE,"LDrivers";#N/A,#N/A,TRUE,"Legal";#N/A,#N/A,TRUE,"EDrivers";#N/A,#N/A,TRUE,"Executive";#N/A,#N/A,TRUE,"PDrivers2";#N/A,#N/A,TRUE,"Pricing";#N/A,#N/A,TRUE,"PDrivers3";#N/A,#N/A,TRUE,"Production Total";#N/A,#N/A,TRUE,"UDrivers";#N/A,#N/A,TRUE,"UnderwritingTotal";#N/A,#N/A,TRUE,"Servicing";#N/A,#N/A,TRUE,"ITS";#N/A,#N/A,TRUE,"TELECOM";#N/A,#N/A,TRUE,"KeyStatistics";#N/A,#N/A,TRUE,"Drivers Analysis";#N/A,#N/A,TRUE,"Prodstats";#N/A,#N/A,TRUE,"Force"}</definedName>
    <definedName name="uy" hidden="1">{#N/A,#N/A,FALSE,"Approval Form";#N/A,#N/A,FALSE,"Renewal";#N/A,#N/A,FALSE,"Cosmos Report"}</definedName>
    <definedName name="uya" hidden="1">{#N/A,#N/A,FALSE,"Approval Form";#N/A,#N/A,FALSE,"Renewal";#N/A,#N/A,FALSE,"Cosmos Report"}</definedName>
    <definedName name="UYT" hidden="1">#REF!</definedName>
    <definedName name="uytotyuti" hidden="1">{#N/A,#N/A,FALSE,"voz corporativa";#N/A,#N/A,FALSE,"Transmisión de datos";#N/A,#N/A,FALSE,"Videoconferencia";#N/A,#N/A,FALSE,"Correo electrónico";#N/A,#N/A,FALSE,"Correo de voz";#N/A,#N/A,FALSE,"Megafax";#N/A,#N/A,FALSE,"Edi";#N/A,#N/A,FALSE,"Internet";#N/A,#N/A,FALSE,"VSAT";#N/A,#N/A,FALSE,"ing ult. milla"}</definedName>
    <definedName name="uytre" hidden="1">{#N/A,#N/A,FALSE,"PERSONAL";#N/A,#N/A,FALSE,"explotación";#N/A,#N/A,FALSE,"generales"}</definedName>
    <definedName name="uytry" hidden="1">{"mgmt forecast",#N/A,FALSE,"Mgmt Forecast";"dcf table",#N/A,FALSE,"Mgmt Forecast";"sensitivity",#N/A,FALSE,"Mgmt Forecast";"table inputs",#N/A,FALSE,"Mgmt Forecast";"calculations",#N/A,FALSE,"Mgmt Forecast"}</definedName>
    <definedName name="uytutyu"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va" hidden="1">{#N/A,#N/A,FALSE,"inc stmt ";#N/A,#N/A,FALSE,"sumry ytd";#N/A,#N/A,FALSE,"sumry mon";#N/A,#N/A,FALSE,"accruals";#N/A,#N/A,FALSE,"prodsvc";#N/A,#N/A,FALSE,"CVA";#N/A,#N/A,FALSE,"balsheet";#N/A,#N/A,FALSE,"Cflow short";#N/A,#N/A,FALSE,"Cflow long"}</definedName>
    <definedName name="Vail" hidden="1">{"PVGraph2",#N/A,FALSE,"PV Data"}</definedName>
    <definedName name="val"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valdelete" hidden="1">#REF!</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alues_Entered">IF(Loan_Amount*Interest_Rate*Loan_Years*Loan_Start&gt;0,1,0)</definedName>
    <definedName name="valuevx">42.314159</definedName>
    <definedName name="VARIACIO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bnvbn" hidden="1">{"SUMPG",#N/A,FALSE,"summarypg";"NETSUM",#N/A,FALSE,"netsum";"NET1",#N/A,FALSE,"net1";"NET2",#N/A,FALSE,"net2";"NET3",#N/A,FALSE,"net3";"NETSERV",#N/A,FALSE,"NETSERV";"VOLUME",#N/A,FALSE,"B";"VOLUME$",#N/A,FALSE,"B";"HEADCOUNT",#N/A,FALSE,"C";"MATIX",#N/A,FALSE,"C1";"FY9798",#N/A,FALSE,"FY97";"FYQTR",#N/A,FALSE,"FY97";"SUM9900",#N/A,FALSE,"summarypg9900"}</definedName>
    <definedName name="vbvbnvbn" hidden="1">{#N/A,#N/A,FALSE,"netsum";"VOLUME$",#N/A,FALSE,"B";"VOLUME",#N/A,FALSE,"B";"NET1",#N/A,FALSE,"net1";"NET2",#N/A,FALSE,"net2";"NET3",#N/A,FALSE,"net3"}</definedName>
    <definedName name="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zxvcxcczv"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vd">#REF!</definedName>
    <definedName name="VERIFIED">#REF!</definedName>
    <definedName name="ver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ERO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ersion">"a1"</definedName>
    <definedName name="version1">{"'Internat.oper.netti'!$B$1:$J$25"}</definedName>
    <definedName name="vertex42_copyright">"© 2015 Vertex42 LLC"</definedName>
    <definedName name="vertex42_id">"waterfall-chart.xlsx"</definedName>
    <definedName name="vertex42_title">"Waterfall Chart Template"</definedName>
    <definedName name="vfdf" hidden="1">{#N/A,#N/A,FALSE,"ORDERS"}</definedName>
    <definedName name="vfdf_1" hidden="1">{#N/A,#N/A,FALSE,"ORDERS"}</definedName>
    <definedName name="vgvg" hidden="1">{#N/A,#N/A,FALSE,"Payment";#N/A,#N/A,FALSE,"Delivery"}</definedName>
    <definedName name="Viastar" hidden="1">{#N/A,#N/A,FALSE,"Assumptions";#N/A,#N/A,FALSE,"N-IS-Sum";#N/A,#N/A,FALSE,"N-St-Sum";#N/A,#N/A,FALSE,"Inc Stmt";#N/A,#N/A,FALSE,"Stats"}</definedName>
    <definedName name="VISIONS">#REF!</definedName>
    <definedName name="vk" hidden="1">{"bs",#N/A,FALSE,"SCF"}</definedName>
    <definedName name="vl" hidden="1">{"bs",#N/A,FALSE,"SCF"}</definedName>
    <definedName name="vnbvn1" hidden="1">{"Title",#N/A,TRUE,"Title";"Content",#N/A,TRUE,"Title";"Section1",#N/A,TRUE,"Title";"Output1",#N/A,TRUE,"Output";"Section2",#N/A,TRUE,"Title";"Graph1",#N/A,TRUE,"Output";"Section3",#N/A,TRUE,"Title";"Graph2",#N/A,TRUE,"Output";"Section4",#N/A,TRUE,"Title";"Gap1",#N/A,TRUE,"Output";"Section5",#N/A,TRUE,"Title";"Model_all",#N/A,TRUE,"Autostrade S.p.A."}</definedName>
    <definedName name="vo" hidden="1">{"consolidated",#N/A,FALSE,"Sheet1";"cms",#N/A,FALSE,"Sheet1";"fse",#N/A,FALSE,"Sheet1"}</definedName>
    <definedName name="vsdkfj" hidden="1">{"bs",#N/A,FALSE,"SCF"}</definedName>
    <definedName name="vslv" hidden="1">{"bs",#N/A,FALSE,"SCF"}</definedName>
    <definedName name="vv" hidden="1">{"cash_marc",#N/A,FALSE,"dec95cr.xls"}</definedName>
    <definedName name="vv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vvcrr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v" hidden="1">{#N/A,#N/A,FALSE,"Aging Summary";#N/A,#N/A,FALSE,"Ratio Analysis";#N/A,#N/A,FALSE,"Test 120 Day Accts";#N/A,#N/A,FALSE,"Tickmarks"}</definedName>
    <definedName name="vvvv" hidden="1">{#N/A,#N/A,FALSE,"ORDERS"}</definedName>
    <definedName name="vvvv_1" hidden="1">{#N/A,#N/A,FALSE,"ORDERS"}</definedName>
    <definedName name="vwew32" hidden="1">{"Assumptions",#N/A,TRUE,"Assumptions";"Income",#N/A,TRUE,"Income";"Balance",#N/A,TRUE,"Balance"}</definedName>
    <definedName name="vxxd" hidden="1">{#N/A,#N/A,TRUE,"Bal_sht_98";#N/A,#N/A,TRUE,"P&amp;L_act_98";#N/A,#N/A,TRUE,"CASHFLOW98";#N/A,#N/A,TRUE,"Custsale";#N/A,#N/A,TRUE,"Prodsale"}</definedName>
    <definedName name="VZDX"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ssw" hidden="1">{#N/A,#N/A,FALSE,"Projections";#N/A,#N/A,FALSE,"Acq Mult";#N/A,#N/A,FALSE,"TWER Mult";#N/A,#N/A,FALSE,"DCF EBITDA";#N/A,#N/A,FALSE,"DCF EBIT";#N/A,#N/A,FALSE,"Debt Accr";#N/A,#N/A,FALSE,"Stock Accr";#N/A,#N/A,FALSE,"Debt Stock Accr";#N/A,#N/A,FALSE,"Accr Dil Sensi"}</definedName>
    <definedName name="w"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_S">#REF!</definedName>
    <definedName name="w45ty45t54">{"'Directory'!$A$72:$E$91"}</definedName>
    <definedName name="w5y2367" hidden="1">{#N/A,#N/A,FALSE,"Projections";#N/A,#N/A,FALSE,"AccrDil";#N/A,#N/A,FALSE,"PurchPriMult";#N/A,#N/A,FALSE,"Mults7_13";#N/A,#N/A,FALSE,"Mkt Mults";#N/A,#N/A,FALSE,"Acq Mults";#N/A,#N/A,FALSE,"StockPrices";#N/A,#N/A,FALSE,"Prem Paid";#N/A,#N/A,FALSE,"DCF";#N/A,#N/A,FALSE,"AUTO";#N/A,#N/A,FALSE,"Relative Trading";#N/A,#N/A,FALSE,"Mkt Val";#N/A,#N/A,FALSE,"Acq Val"}</definedName>
    <definedName name="WABCO">#REF!</definedName>
    <definedName name="WABTEC">#REF!</definedName>
    <definedName name="wacc1" hidden="1">{#N/A,#N/A,FALSE,"voz corporativa";#N/A,#N/A,FALSE,"Transmisión de datos";#N/A,#N/A,FALSE,"Videoconferencia";#N/A,#N/A,FALSE,"Correo electrónico";#N/A,#N/A,FALSE,"Correo de voz";#N/A,#N/A,FALSE,"Megafax";#N/A,#N/A,FALSE,"Edi";#N/A,#N/A,FALSE,"Internet";#N/A,#N/A,FALSE,"VSAT";#N/A,#N/A,FALSE,"ing ult. milla"}</definedName>
    <definedName name="WACC3" hidden="1">{"adj95mult",#N/A,FALSE,"COMPCO";"adj95est",#N/A,FALSE,"COMPCO"}</definedName>
    <definedName name="waco">#REF!</definedName>
    <definedName name="wacoytd">#REF!</definedName>
    <definedName name="waefa" hidden="1">{"summary1",#N/A,FALSE,"Summary of Values";"summary2",#N/A,FALSE,"Summary of Values";"weighted average returns",#N/A,FALSE,"WACC and WARA";"fixed asset detail",#N/A,FALSE,"Fixed Asset Detail"}</definedName>
    <definedName name="WAGEMAN">#REF!</definedName>
    <definedName name="WAGEMAN_SHEET_METAL">#REF!</definedName>
    <definedName name="wahfd" hidden="1">{"TRSONLY",#N/A,FALSE,"08-SUM ";"MISCUNITS",#N/A,FALSE,"08-SUM "}</definedName>
    <definedName name="WalkYTDBudNEW" hidden="1">{"FIXVARIANCE",#N/A,FALSE,"COSTPHSE";"SOURCING",#N/A,FALSE,"COSTPHSE"}</definedName>
    <definedName name="WalkYTDBudNEW_1" hidden="1">{"FIXVARIANCE",#N/A,FALSE,"COSTPHSE";"SOURCING",#N/A,FALSE,"COSTPHSE"}</definedName>
    <definedName name="wart" hidden="1">{"Ofcr Comp WP",#N/A,FALSE,"Ofcr Comp"}</definedName>
    <definedName name="was" hidden="1">{#N/A,#N/A,FALSE,"Sales Graph";#N/A,#N/A,FALSE,"BUC Graph";#N/A,#N/A,FALSE,"P&amp;L - YTD"}</definedName>
    <definedName name="wathb" hidden="1">{"BS",#N/A,FALSE,"USA"}</definedName>
    <definedName name="wavylws"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wb" hidden="1">{#N/A,#N/A,FALSE,"Pharm";#N/A,#N/A,FALSE,"WWCM"}</definedName>
    <definedName name="wbh01m.BLinks">INDIRECT("FDSWMMA.XLM!mfs20.BHandler")</definedName>
    <definedName name="w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c.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CAndAdjustments">#REF!</definedName>
    <definedName name="WCAverage">#REF!</definedName>
    <definedName name="we" hidden="1">#REF!</definedName>
    <definedName name="wed" hidden="1">{"orixcsc",#N/A,FALSE,"ORIX CSC";"orixcsc2",#N/A,FALSE,"ORIX CSC"}</definedName>
    <definedName name="weeky_reports2" hidden="1">{#N/A,#N/A,FALSE,"MW";#N/A,#N/A,FALSE,"NE";#N/A,#N/A,FALSE,"NW";#N/A,#N/A,FALSE,"RD";#N/A,#N/A,FALSE,"SE";#N/A,#N/A,FALSE,"SW";#N/A,#N/A,FALSE,"W"}</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g" hidden="1">{#N/A,#N/A,FALSE,"COVER";#N/A,#N/A,FALSE,"SUMP&amp;L";#N/A,#N/A,FALSE,"SUBSP&amp;L";#N/A,#N/A,FALSE,"SALESANAL"}</definedName>
    <definedName name="WEMRESERVE">#REF!</definedName>
    <definedName name="WENDON_COMPANY">#REF!</definedName>
    <definedName name="weow" hidden="1">#REF!</definedName>
    <definedName name="w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era" hidden="1">{#N/A,#N/A,FALSE,"3mos";#N/A,#N/A,FALSE,"dedicated"}</definedName>
    <definedName name="weraw" hidden="1">{"mgmt forecast",#N/A,FALSE,"Mgmt Forecast";"dcf table",#N/A,FALSE,"Mgmt Forecast";"sensitivity",#N/A,FALSE,"Mgmt Forecast";"table inputs",#N/A,FALSE,"Mgmt Forecast";"calculations",#N/A,FALSE,"Mgmt Forecast"}</definedName>
    <definedName name="were" hidden="1">{"mgmt forecast",#N/A,FALSE,"Mgmt Forecast";"dcf table",#N/A,FALSE,"Mgmt Forecast";"sensitivity",#N/A,FALSE,"Mgmt Forecast";"table inputs",#N/A,FALSE,"Mgmt Forecast";"calculations",#N/A,FALSE,"Mgmt Forecast"}</definedName>
    <definedName name="werieee__dd__" hidden="1">#REF!</definedName>
    <definedName name="wern" hidden="1">{"cover",#N/A,TRUE,"Cover";"toc6",#N/A,TRUE,"TOC";"over",#N/A,TRUE,"Overview";"ts2",#N/A,TRUE,"Det_Trans_Sum";"ei2",#N/A,TRUE,"Earnings Impact";"ad2",#N/A,TRUE,"accretion dilution";"hg2",#N/A,TRUE,"Has-Gets";"pfis2",#N/A,TRUE,"Pro Forma Income Statement";"ca2",#N/A,TRUE,"Contribution_Analysis";"acq2",#N/A,TRUE,"Acquirer";"tar2",#N/A,TRUE,"Target"}</definedName>
    <definedName name="werqw" hidden="1">{#N/A,#N/A,FALSE,"ORDERS"}</definedName>
    <definedName name="werqw_1" hidden="1">{#N/A,#N/A,FALSE,"ORDERS"}</definedName>
    <definedName name="werqwe" hidden="1">{#N/A,#N/A,FALSE,"ORDERS"}</definedName>
    <definedName name="werqwe_1" hidden="1">{#N/A,#N/A,FALSE,"ORDERS"}</definedName>
    <definedName name="werrr" hidden="1">{#N/A,#N/A,FALSE,"Adj Proj";#N/A,#N/A,FALSE,"Sheet1";#N/A,#N/A,FALSE,"LBO";#N/A,#N/A,FALSE,"LBOMER";#N/A,#N/A,FALSE,"WACC";#N/A,#N/A,FALSE,"DCF";#N/A,#N/A,FALSE,"DCFMER";#N/A,#N/A,FALSE,"Pooling";#N/A,#N/A,FALSE,"income";#N/A,#N/A,FALSE,"Offer"}</definedName>
    <definedName name="wer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ert.123" hidden="1">{#N/A,#N/A,FALSE,"Hip.Bas";#N/A,#N/A,FALSE,"ventas";#N/A,#N/A,FALSE,"ingre-Año";#N/A,#N/A,FALSE,"ventas-Año";#N/A,#N/A,FALSE,"Costepro";#N/A,#N/A,FALSE,"inversion";#N/A,#N/A,FALSE,"personal";#N/A,#N/A,FALSE,"Gastos-V";#N/A,#N/A,FALSE,"Circulante";#N/A,#N/A,FALSE,"CONSOLI";#N/A,#N/A,FALSE,"Es-Fin";#N/A,#N/A,FALSE,"Margen-P"}</definedName>
    <definedName name="wertewtrewtrew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erttgghfh" hidden="1">#REF!</definedName>
    <definedName name="werwe" hidden="1">{#N/A,#N/A,FALSE,"Projections";#N/A,#N/A,FALSE,"AccrDil";#N/A,#N/A,FALSE,"PurchPriMult";#N/A,#N/A,FALSE,"Mults7_13";#N/A,#N/A,FALSE,"Mkt Mults";#N/A,#N/A,FALSE,"Acq Mults";#N/A,#N/A,FALSE,"StockPrices";#N/A,#N/A,FALSE,"Prem Paid";#N/A,#N/A,FALSE,"DCF";#N/A,#N/A,FALSE,"AUTO";#N/A,#N/A,FALSE,"Relative Trading";#N/A,#N/A,FALSE,"Mkt Val";#N/A,#N/A,FALSE,"Acq Val"}</definedName>
    <definedName name="werwer" hidden="1">{"FY",#N/A,TRUE,"FY97";"HD",#N/A,TRUE,"C";"D",#N/A,TRUE,"D";"E",#N/A,TRUE,"E";"PH",#N/A,TRUE,"182";"FU",#N/A,TRUE,"184";"AT",#N/A,TRUE,"186";"MSS",#N/A,TRUE,"187";"FI",#N/A,TRUE,"191";#N/A,#N/A,TRUE,"J";#N/A,#N/A,TRUE,"K";#N/A,#N/A,TRUE,"L";#N/A,#N/A,TRUE,"M";#N/A,#N/A,TRUE,"N";#N/A,#N/A,TRUE,"P";#N/A,#N/A,TRUE,"Q";#N/A,#N/A,TRUE,"R";#N/A,#N/A,TRUE,"S";#N/A,#N/A,TRUE,"T";#N/A,#N/A,TRUE,"U";#N/A,#N/A,TRUE,"V";#N/A,#N/A,TRUE,"W";#N/A,#N/A,TRUE,"X";#N/A,#N/A,TRUE,"Y";#N/A,#N/A,TRUE,"Z"}</definedName>
    <definedName name="wesarasfdfdfds" hidden="1">{"e_Target Assumptions",#N/A,FALSE,"Financials";"f_Target Income Statement",#N/A,FALSE,"Financials";"g_Target Balance Sheet",#N/A,FALSE,"Financials";"h_Target Cashflow Statement",#N/A,FALSE,"Financials"}</definedName>
    <definedName name="WESCO">#REF!</definedName>
    <definedName name="WESCO_DISTRIBUTION">#REF!</definedName>
    <definedName name="WEST_VIRGINIA_BRANCH">#REF!</definedName>
    <definedName name="Westburne" hidden="1">{#N/A,#N/A,FALSE,"Projections";#N/A,#N/A,FALSE,"Multiples Valuation";#N/A,#N/A,FALSE,"LBO";#N/A,#N/A,FALSE,"Multiples_Sensitivity";#N/A,#N/A,FALSE,"Summary"}</definedName>
    <definedName name="wew" hidden="1">{#N/A,#N/A,FALSE,"Sheet1"}</definedName>
    <definedName name="wewe" hidden="1">{#N/A,#N/A,FALSE,"COVER";#N/A,#N/A,FALSE,"0";#N/A,#N/A,FALSE,"1";#N/A,#N/A,FALSE,"2";#N/A,#N/A,FALSE,"3";#N/A,#N/A,FALSE,"4";#N/A,#N/A,FALSE,"5";#N/A,#N/A,FALSE,"6";#N/A,#N/A,FALSE,"7";#N/A,#N/A,FALSE,"8";#N/A,#N/A,FALSE,"9";#N/A,#N/A,FALSE,"10";#N/A,#N/A,FALSE,"11"}</definedName>
    <definedName name="wewewe" hidden="1">{#N/A,#N/A,TRUE,"Cover";#N/A,#N/A,TRUE,"Sum";#N/A,#N/A,TRUE,"SubsRev";#N/A,#N/A,TRUE,"CapEx";#N/A,#N/A,TRUE,"OpEx";#N/A,#N/A,TRUE,"SUs";#N/A,#N/A,TRUE,"OrgChart";#N/A,#N/A,TRUE,"Staff";#N/A,#N/A,TRUE,"P&amp;L";#N/A,#N/A,TRUE,"Cash";#N/A,#N/A,TRUE,"BS";#N/A,#N/A,TRUE,"Valuation";#N/A,#N/A,TRUE,"CapEx-Assumptions";#N/A,#N/A,TRUE,"OpEx-Assumptions"}</definedName>
    <definedName name="what"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EVE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hoknows" hidden="1">{#N/A,#N/A,FALSE,"Aging Summary";#N/A,#N/A,FALSE,"Ratio Analysis";#N/A,#N/A,FALSE,"Test 120 Day Accts";#N/A,#N/A,FALSE,"Tickmarks"}</definedName>
    <definedName name="whoknowsagain14" hidden="1">{"PAGE1",#N/A,FALSE,"BID (3)";"PAGE2",#N/A,FALSE,"BID (3)"}</definedName>
    <definedName name="whtrst" hidden="1">#REF!</definedName>
    <definedName name="WildcatAssumptions">#REF!</definedName>
    <definedName name="WildcatAssumptionsPeriod">#REF!</definedName>
    <definedName name="will"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in.gary" hidden="1">{#N/A,#N/A,FALSE,"Combo-Ass ";#N/A,#N/A,FALSE,"Combo-AD sum";#N/A,#N/A,FALSE,"Combo-Syn Sens";#N/A,#N/A,FALSE,"Combo-Contr";#N/A,#N/A,FALSE,"Combo-Credit Sum";#N/A,#N/A,FALSE,"Combo-Credit";#N/A,#N/A,FALSE,"Combo-AD";#N/A,#N/A,FALSE,"Combo-AD CF"}</definedName>
    <definedName name="Windetial">#REF!</definedName>
    <definedName name="wip">#REF!</definedName>
    <definedName name="wipbb">#REF!</definedName>
    <definedName name="WIRELESS_SEMICONDUCTOR_DIVISION">#REF!</definedName>
    <definedName name="wishlws"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wlkednjfc" hidden="1">{#N/A,#N/A,FALSE,"Aging Summary";#N/A,#N/A,FALSE,"Ratio Analysis";#N/A,#N/A,FALSE,"Test 120 Day Accts";#N/A,#N/A,FALSE,"Tickmarks"}</definedName>
    <definedName name="wlll" hidden="1">{"bs",#N/A,FALSE,"SCF"}</definedName>
    <definedName name="wn.FixedAssets" hidden="1">{#N/A,#N/A,FALSE,"H-1 Notes Receivable"}</definedName>
    <definedName name="wns" hidden="1">{"avgbs",#N/A,FALSE,"summary - MTD";"is",#N/A,FALSE,"summary - MTD"}</definedName>
    <definedName name="Woods" hidden="1">#REF!</definedName>
    <definedName name="Workcap4" hidden="1">{#N/A,#N/A,FALSE,"Aging Summary";#N/A,#N/A,FALSE,"Ratio Analysis";#N/A,#N/A,FALSE,"Test 120 Day Accts";#N/A,#N/A,FALSE,"Tickmarks"}</definedName>
    <definedName name="working" hidden="1">{#N/A,#N/A,FALSE,"REPORT"}</definedName>
    <definedName name="working_capital" hidden="1">{#N/A,#N/A,FALSE,"Aging Summary";#N/A,#N/A,FALSE,"Ratio Analysis";#N/A,#N/A,FALSE,"Test 120 Day Accts";#N/A,#N/A,FALSE,"Tickmarks"}</definedName>
    <definedName name="WorkingCapitalAdjusted">#REF!</definedName>
    <definedName name="workpaper"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ORLD_RADIO_MISSIONARY">#REF!</definedName>
    <definedName name="WOS_IQ_Div_payment_date">"c2205"</definedName>
    <definedName name="WOS_IQ_Div_record_date">"c2204"</definedName>
    <definedName name="WOS_IQ_xdiv_date">"c2203"</definedName>
    <definedName name="woweowo" hidden="1">{#N/A,#N/A,FALSE,"COVER";#N/A,#N/A,FALSE,"SUMP&amp;L";#N/A,#N/A,FALSE,"SUBSP&amp;L";#N/A,#N/A,FALSE,"SALESANAL"}</definedName>
    <definedName name="wqwt" hidden="1">{#N/A,#N/A,FALSE,"Projections";#N/A,#N/A,FALSE,"Contribution_Stock";#N/A,#N/A,FALSE,"PF_Combo_Stock";#N/A,#N/A,FALSE,"Projections";#N/A,#N/A,FALSE,"Contribution_Cash";#N/A,#N/A,FALSE,"PF_Combo_Cash";#N/A,#N/A,FALSE,"IPO_Cash"}</definedName>
    <definedName name="WR" hidden="1">{#N/A,#N/A,FALSE,"Aging Summary";#N/A,#N/A,FALSE,"Ratio Analysis";#N/A,#N/A,FALSE,"Test 120 Day Accts";#N/A,#N/A,FALSE,"Tickmarks"}</definedName>
    <definedName name="wrd.2._.pagers.3" hidden="1">{"Cover",#N/A,FALSE,"Cover";"Summary",#N/A,FALSE,"Summarpage"}</definedName>
    <definedName name="wrd.2_.pagers.3" hidden="1">{"Cover",#N/A,FALSE,"Cover";"Summary",#N/A,FALSE,"Summarpage"}</definedName>
    <definedName name="wret" hidden="1">{"SchMpg1",#N/A,FALSE,"TR Sch M";"SchMpg2",#N/A,FALSE,"TR Sch M"}</definedName>
    <definedName name="wreywreyweryt" hidden="1">{#N/A,#N/A,FALSE,"voz corporativa";#N/A,#N/A,FALSE,"Transmisión de datos";#N/A,#N/A,FALSE,"Videoconferencia";#N/A,#N/A,FALSE,"Correo electrónico";#N/A,#N/A,FALSE,"Correo de voz";#N/A,#N/A,FALSE,"Megafax";#N/A,#N/A,FALSE,"Edi";#N/A,#N/A,FALSE,"Internet";#N/A,#N/A,FALSE,"VSAT";#N/A,#N/A,FALSE,"ing ult. milla"}</definedName>
    <definedName name="wrgd" hidden="1">{#N/A,#N/A,FALSE,"FS - IS";#N/A,#N/A,FALSE,"TB - IS";#N/A,#N/A,FALSE,"IS - Comp";#N/A,#N/A,FALSE,"FS - BS";#N/A,#N/A,FALSE,"TB - BS";#N/A,#N/A,FALSE,"FS - SE";#N/A,#N/A,FALSE,"FS - SCF";#N/A,#N/A,FALSE,"Rev";#N/A,#N/A,FALSE,"Taxes";#N/A,#N/A,FALSE,"FIXED ASSETS";#N/A,#N/A,FALSE,"DEPR -  O.F.";#N/A,#N/A,FALSE,"DEPR -  O.E.";#N/A,#N/A,FALSE,"DEPR -  D.P."}</definedName>
    <definedName name="wrgd_1" hidden="1">{#N/A,#N/A,FALSE,"FS - IS";#N/A,#N/A,FALSE,"TB - IS";#N/A,#N/A,FALSE,"IS - Comp";#N/A,#N/A,FALSE,"FS - BS";#N/A,#N/A,FALSE,"TB - BS";#N/A,#N/A,FALSE,"FS - SE";#N/A,#N/A,FALSE,"FS - SCF";#N/A,#N/A,FALSE,"Rev";#N/A,#N/A,FALSE,"Taxes";#N/A,#N/A,FALSE,"FIXED ASSETS";#N/A,#N/A,FALSE,"DEPR -  O.F.";#N/A,#N/A,FALSE,"DEPR -  O.E.";#N/A,#N/A,FALSE,"DEPR -  D.P."}</definedName>
    <definedName name="wrht" hidden="1">{#N/A,#N/A,FALSE,"voz corporativa";#N/A,#N/A,FALSE,"Transmisión de datos";#N/A,#N/A,FALSE,"Videoconferencia";#N/A,#N/A,FALSE,"Correo electrónico";#N/A,#N/A,FALSE,"Correo de voz";#N/A,#N/A,FALSE,"Megafax";#N/A,#N/A,FALSE,"Edi";#N/A,#N/A,FALSE,"Internet";#N/A,#N/A,FALSE,"VSAT";#N/A,#N/A,FALSE,"ing ult. milla"}</definedName>
    <definedName name="wrm.81" hidden="1">{"cover",#N/A,TRUE,"Cover";"toc3",#N/A,TRUE,"TOC";"over",#N/A,TRUE,"Overview";"ts2",#N/A,TRUE,"Det_Trans_Sum";"ei1",#N/A,TRUE,"Earnings Impact";"ad1",#N/A,TRUE,"accretion dilution";"pfis1",#N/A,TRUE,"Pro Forma Income Statement";"acq1",#N/A,TRUE,"Acquirer";"tar1",#N/A,TRUE,"Target"}</definedName>
    <definedName name="wrn" hidden="1">{"PC1 July thry Dec",#N/A,FALSE,"PC1MON";"PC2 July thru Dec",#N/A,FALSE,"PC2MON";"PC3 July thru Dec",#N/A,FALSE,"PC3MON";"PC5 July thru Dec",#N/A,FALSE,"PC5MON";"PC6 July thru Dec",#N/A,FALSE,"PC6MON";"PC7 July thru Dec",#N/A,FALSE,"PC7MON";"PC8 July thru Dec",#N/A,FALSE,"PC8MON";"PC9 July thru Dec",#N/A,FALSE,"PC9MON";"PC10 July thru Dec",#N/A,FALSE,"PC10MON";"PC11 July thru Dec",#N/A,FALSE,"PC11MON";"PC99 July thru Dec",#N/A,FALSE,"RKFL CO."}</definedName>
    <definedName name="wrn." hidden="1">{"PC99 July thru Dec",#N/A,FALSE,"RKFL CO."}</definedName>
    <definedName name="wrn.09BASIC." hidden="1">{"YTDONLY",#N/A,FALSE,"09-SUM  ";"REGULAR1",#N/A,FALSE,"09-SUM  "}</definedName>
    <definedName name="wrn.09BASICv2" hidden="1">{"YTDONLY",#N/A,FALSE,"09-SUM  ";"REGULAR1",#N/A,FALSE,"09-SUM  "}</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{"cover",#N/A,TRUE,"Cover";"toc1",#N/A,TRUE,"TOC";"ts1",#N/A,TRUE,"Transaction Summary";"ei",#N/A,TRUE,"Earnings Impact";"ad",#N/A,TRUE,"accretion dilution"}</definedName>
    <definedName name="wrn.1.1" hidden="1">{#N/A,#N/A,FALSE,"Calc";#N/A,#N/A,FALSE,"Sensitivity";#N/A,#N/A,FALSE,"LT Earn.Dil.";#N/A,#N/A,FALSE,"Dil. AVP"}</definedName>
    <definedName name="wrn.1.1.2" hidden="1">{#N/A,#N/A,FALSE,"Calc";#N/A,#N/A,FALSE,"Sensitivity";#N/A,#N/A,FALSE,"LT Earn.Dil.";#N/A,#N/A,FALSE,"Dil. AVP"}</definedName>
    <definedName name="wrn.1.1.3" hidden="1">{#N/A,#N/A,FALSE,"Calc";#N/A,#N/A,FALSE,"Sensitivity";#N/A,#N/A,FALSE,"LT Earn.Dil.";#N/A,#N/A,FALSE,"Dil. AVP"}</definedName>
    <definedName name="wrn.1.2" hidden="1">{#N/A,#N/A,FALSE,"Calc";#N/A,#N/A,FALSE,"Sensitivity";#N/A,#N/A,FALSE,"LT Earn.Dil.";#N/A,#N/A,FALSE,"Dil. AVP"}</definedName>
    <definedName name="wrn.1.3" hidden="1">{#N/A,#N/A,FALSE,"Calc";#N/A,#N/A,FALSE,"Sensitivity";#N/A,#N/A,FALSE,"LT Earn.Dil.";#N/A,#N/A,FALSE,"Dil. AVP"}</definedName>
    <definedName name="wrn.1.a" hidden="1">{#N/A,#N/A,FALSE,"Calc";#N/A,#N/A,FALSE,"Sensitivity";#N/A,#N/A,FALSE,"LT Earn.Dil.";#N/A,#N/A,FALSE,"Dil. AVP"}</definedName>
    <definedName name="wrn.10." hidden="1">{"cover",#N/A,TRUE,"Cover";"toc3",#N/A,TRUE,"TOC";"over",#N/A,TRUE,"Overview";"ts2",#N/A,TRUE,"Det_Trans_Sum";"ei1c",#N/A,TRUE,"Earnings Impact";"ad1",#N/A,TRUE,"accretion dilution";"pfis1",#N/A,TRUE,"Pro Forma Income Statement";"acq1c",#N/A,TRUE,"Acquirer";"tar1c",#N/A,TRUE,"Target"}</definedName>
    <definedName name="wrn.100._.Monthly._.Package."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1." hidden="1">{"101",#N/A,FALSE,"101"}</definedName>
    <definedName name="wrn.101._1" hidden="1">{"101",#N/A,FALSE,"101"}</definedName>
    <definedName name="wrn.10K._.FS._.AND._.TABLE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hidden="1">{#N/A,#N/A,FALSE,"TABLE_1 YTD";#N/A,#N/A,FALSE,"TABLE_1A QTD"}</definedName>
    <definedName name="wrn.11."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_30._.Adv._.Book."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338._.Report." hidden="1">{#N/A,#N/A,TRUE,"2497-sum";#N/A,#N/A,TRUE,"2674-expenses"}</definedName>
    <definedName name="wrn.15338._Report." hidden="1">{#N/A,#N/A,TRUE,"3893-sum";#N/A,#N/A,TRUE,"3893-expenses"}</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872._.Report." hidden="1">{#N/A,#N/A,TRUE,"16872-sum";#N/A,#N/A,TRUE,"16872-expenses"}</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006._.Report." hidden="1">{#N/A,#N/A,TRUE,"17006-sum";#N/A,#N/A,TRUE,"17006-expenses"}</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656._.Report." hidden="1">{#N/A,#N/A,TRUE,"19656-sum";#N/A,#N/A,TRUE,"19656-expenses"}</definedName>
    <definedName name="wrn.1996._.Bank._.Package." hidden="1">{#N/A,#N/A,TRUE,"Ratios";#N/A,#N/A,TRUE,"outyears -98 BS";#N/A,#N/A,TRUE,"BS96";#N/A,#N/A,TRUE,"OUTYEARS -98+P&amp;L";#N/A,#N/A,TRUE,"SUMMARY TIME";#N/A,#N/A,TRUE,"P&amp;L96";#N/A,#N/A,TRUE,"cash 96 good";#N/A,#N/A,TRUE,"LOAN SUMMARY"}</definedName>
    <definedName name="wrn.1996._.BUDGET."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1998._.Budget."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9._.Budget."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Q92ACTL." hidden="1">{#N/A,#N/A,FALSE}</definedName>
    <definedName name="wrn.2"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hidden="1">{"cover",#N/A,TRUE,"Cover";"toc1",#N/A,TRUE,"TOC";"ts1",#N/A,TRUE,"Transaction Summary";"ei1",#N/A,TRUE,"Earnings Impact";"ad1",#N/A,TRUE,"accretion dilution"}</definedName>
    <definedName name="wrn.2._.pagers." hidden="1">{"Cover",#N/A,FALSE,"Cover";"Summary",#N/A,FALSE,"Summarpage"}</definedName>
    <definedName name="wrn.2._.pagers.2" hidden="1">{"Cover",#N/A,FALSE,"Cover";"Summary",#N/A,FALSE,"Summarpage"}</definedName>
    <definedName name="wrn.2._.pagers.3" hidden="1">{"Cover",#N/A,FALSE,"Cover";"Summary",#N/A,FALSE,"Summarpage"}</definedName>
    <definedName name="wrn.2._.pagers.4" hidden="1">{"Cover",#N/A,FALSE,"Cover";"Summary",#N/A,FALSE,"Summarpage"}</definedName>
    <definedName name="wrn.2._.pagers.5" hidden="1">{"Cover",#N/A,FALSE,"Cover";"Summary",#N/A,FALSE,"Summarpage"}</definedName>
    <definedName name="wrn.2._.pagers.6" hidden="1">{"Cover",#N/A,FALSE,"Cover";"Summary",#N/A,FALSE,"Summarpage"}</definedName>
    <definedName name="wrn.2._.pagers.8" hidden="1">{"Cover",#N/A,FALSE,"Cover";"Summary",#N/A,FALSE,"Summarpage"}</definedName>
    <definedName name="wrn.2._pagers.4" hidden="1">{"Cover",#N/A,FALSE,"Cover";"Summary",#N/A,FALSE,"Summarpage"}</definedName>
    <definedName name="wrn.2.a" hidden="1">{#N/A,#N/A,FALSE,"Calc";#N/A,#N/A,FALSE,"Sensitivity";#N/A,#N/A,FALSE,"LT Earn.Dil.";#N/A,#N/A,FALSE,"Dil. AVP"}</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Budget." hidden="1">{#N/A,#N/A,FALSE,"184";#N/A,#N/A,FALSE,"186";#N/A,#N/A,FALSE,"187";#N/A,#N/A,FALSE,"1stcap";#N/A,#N/A,FALSE,"Burnet";#N/A,#N/A,FALSE,"Telecom";#N/A,#N/A,FALSE,"ITS";#N/A,#N/A,FALSE,"E-Commerce"}</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97._.Report." hidden="1">{#N/A,#N/A,TRUE,"2497-expenses";#N/A,#N/A,TRUE,"2497-sum"}</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657._.Report." hidden="1">{#N/A,#N/A,TRUE,"2657-sum";#N/A,#N/A,TRUE,"2657-expenses"}</definedName>
    <definedName name="wrn.2674._.Report." hidden="1">{#N/A,#N/A,TRUE,"2497-sum";#N/A,#N/A,TRUE,"2674-expenses"}</definedName>
    <definedName name="wrn.27."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Q92ACTL." hidden="1">{#N/A,#N/A,FALSE}</definedName>
    <definedName name="wrn.3." hidden="1">{"cover",#N/A,TRUE,"Cover";"toc1",#N/A,TRUE,"TOC";"ts1",#N/A,TRUE,"Transaction Summary";"ei2",#N/A,TRUE,"Earnings Impact";"ad2",#N/A,TRUE,"accretion dilution"}</definedName>
    <definedName name="wrn.3.00._.Adv.._.Board."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28._.Report." hidden="1">{#N/A,#N/A,TRUE,"3728-sum";#N/A,#N/A,TRUE,"3728-expenses"}</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893._.Report." hidden="1">{#N/A,#N/A,TRUE,"3893-sum";#N/A,#N/A,TRUE,"3893-expenses"}</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hidden="1">{#N/A,"Base",FALSE,"Dividend";#N/A,"Conservative",FALSE,"Dividend";#N/A,"Downside",FALSE,"Dividend"}</definedName>
    <definedName name="wrn.3Q92ACTL." hidden="1">{#N/A,#N/A,FALSE}</definedName>
    <definedName name="wrn.4."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499._.Report." hidden="1">{#N/A,#N/A,TRUE,"4499-sum";#N/A,#N/A,TRUE,"4499-expenses"}</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Year." hidden="1">{#N/A,#N/A,FALSE,"Cover";"Bal 1",#N/A,FALSE,"Balance Sheet";"Inc 1",#N/A,FALSE,"Income Statement";"CF 1",#N/A,FALSE,"Cashflow";"Bal 2",#N/A,FALSE,"Balance Sheet";"Inc 2",#N/A,FALSE,"Income Statement";"CF 2",#N/A,FALSE,"Cashflow";"Other 1",#N/A,FALSE,"Additional Info"}</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0." hidden="1">{"assumption 50 50",#N/A,TRUE,"Merger";"has gets cash",#N/A,TRUE,"Merger";"accretion dilution",#N/A,TRUE,"Merger";"comparison credit stats",#N/A,TRUE,"Merger";"pf credit stats",#N/A,TRUE,"Merger";"pf sheets",#N/A,TRUE,"Merger"}</definedName>
    <definedName name="wrn.50.2" hidden="1">{"assumption 50 50",#N/A,TRUE,"Merger";"has gets cash",#N/A,TRUE,"Merger";"accretion dilution",#N/A,TRUE,"Merger";"comparison credit stats",#N/A,TRUE,"Merger";"pf credit stats",#N/A,TRUE,"Merger";"pf sheets",#N/A,TRUE,"Merger"}</definedName>
    <definedName name="wrn.50505" hidden="1">{"assumption 50 50",#N/A,TRUE,"Merger";"has gets cash",#N/A,TRUE,"Merger";"accretion dilution",#N/A,TRUE,"Merger";"comparison credit stats",#N/A,TRUE,"Merger";"pf credit stats",#N/A,TRUE,"Merger";"pf sheets",#N/A,TRUE,"Merger"}</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69._.Report." hidden="1">{#N/A,#N/A,TRUE,"5569-sum";#N/A,#N/A,TRUE,"5569-expenses"}</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765._.Report." hidden="1">{#N/A,#N/A,TRUE,"5765-sum";#N/A,#N/A,TRUE,"5765-expenses"}</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_30._.Adv._.Board."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hidden="1">{#N/A,#N/A,FALSE,"REPORT"}</definedName>
    <definedName name="wrn.99999" hidden="1">{#N/A,#N/A,FALSE,"REPORT"}</definedName>
    <definedName name="wrn.A_B_workpapers." hidden="1">{"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VALUATION." hidden="1">{#N/A,#N/A,FALSE,"A_D";#N/A,#N/A,FALSE,"WACC";#N/A,#N/A,FALSE,"DCF";#N/A,#N/A,FALSE,"A";#N/A,#N/A,FALSE,"LBO";#N/A,#N/A,FALSE,"C";#N/A,#N/A,FALSE,"impd";#N/A,#N/A,FALSE,"comps"}</definedName>
    <definedName name="wrn.aaa" hidden="1">{#N/A,#N/A,FALSE,"Pharm";#N/A,#N/A,FALSE,"WWCM"}</definedName>
    <definedName name="wrn.aaaaaaa" hidden="1">{#N/A,#N/A,FALSE,"Pharm";#N/A,#N/A,FALSE,"WWCM"}</definedName>
    <definedName name="wrn.Aames._.Financial._.Corp." hidden="1">{#N/A,"97-1",FALSE,"Pool Assumptions";#N/A,#N/A,FALSE,"Special Servicing";#N/A,#N/A,FALSE,"Traditional Servicing";#N/A,"96-D",FALSE,"Pool Assumptions";#N/A,#N/A,FALSE,"Special Servicing";#N/A,#N/A,FALSE,"Traditional Servicing"}</definedName>
    <definedName name="wrn.Accounts." hidden="1">{"turnover",#N/A,FALSE;"profits",#N/A,FALSE;"cash",#N/A,FALSE}</definedName>
    <definedName name="wrn.ACCOUNTS._.PAYABLE." hidden="1">{#N/A,#N/A,FALSE,"CC-1 Accounts Payable";#N/A,#N/A,FALSE,"CC-2 Search for Unrecorded Liab"}</definedName>
    <definedName name="wrn.Accr_Dil." hidden="1">{#N/A,#N/A,FALSE,"Debt Accr";#N/A,#N/A,FALSE,"Stock Accr";#N/A,#N/A,FALSE,"Debt Stock Accr"}</definedName>
    <definedName name="wrn.Accretion." hidden="1">{"Accretion",#N/A,FALSE,"Assum"}</definedName>
    <definedName name="wrn.ACCRUED._.EXPENSES." hidden="1">{#N/A,#N/A,FALSE,"EE-1 Othr Acts. Pbl &amp; Accr. Exp";#N/A,#N/A,FALSE,"FF-1 Payroll Taxes";#N/A,#N/A,FALSE,"HH-1 Employee Benefit Plans"}</definedName>
    <definedName name="wrn.ACCT._.PACKAGE._.REPORT." hidden="1">{#N/A,#N/A,TRUE,"Highlights";#N/A,#N/A,TRUE,"BS_Oriental International Bank";#N/A,#N/A,TRUE,"P&amp;L_Oriental International Bank";#N/A,#N/A,TRUE,"Revenues Report_OIB";#N/A,#N/A,TRUE,"Expenses OIB";#N/A,#N/A,TRUE,"Margin_ORIENTAL INTL BANK";#N/A,#N/A,TRUE,"PL Quarterly_OIB";#N/A,#N/A,TRUE,"COVER"}</definedName>
    <definedName name="wrn.AcqState." hidden="1">{#N/A,#N/A,TRUE,"Acq-Ass";#N/A,#N/A,TRUE,"Acq-IS";#N/A,#N/A,TRUE,"Acq-BS";#N/A,#N/A,TRUE,"Acq-CF"}</definedName>
    <definedName name="wrn.Acquiror." hidden="1">{"a_Acquiror Assumptions",#N/A,FALSE,"Financials";"b_Acquiror Income Statement",#N/A,FALSE,"Financials";"c_Acquiror Balance Sheet",#N/A,FALSE,"Financials";"d_Acquiror Cashflow Statement",#N/A,FALSE,"Financials"}</definedName>
    <definedName name="wrn.Acquisition_matrix." hidden="1">{"Acq_matrix",#N/A,FALSE,"Acquisition Matrix"}</definedName>
    <definedName name="wrn.Acquisition_matrix_from_DBAB" hidden="1">{"Acq_matrix",#N/A,FALSE,"Acquisition Matrix"}</definedName>
    <definedName name="wrn.Acquisition_matrix_from_DBAB_1" hidden="1">{"Acq_matrix",#N/A,FALSE,"Acquisition Matrix"}</definedName>
    <definedName name="wrn.Acquisition_matrix_from_DBAB_1_1" hidden="1">{"Acq_matrix",#N/A,FALSE,"Acquisition Matrix"}</definedName>
    <definedName name="wrn.Acquisition_matrix_from_DBAB_1_1_1" hidden="1">{"Acq_matrix",#N/A,FALSE,"Acquisition Matrix"}</definedName>
    <definedName name="wrn.Acquisition_matrix_from_DBAB_1_1_2" hidden="1">{"Acq_matrix",#N/A,FALSE,"Acquisition Matrix"}</definedName>
    <definedName name="wrn.Acquisition_matrix_from_DBAB_1_2" hidden="1">{"Acq_matrix",#N/A,FALSE,"Acquisition Matrix"}</definedName>
    <definedName name="wrn.Acquisition_matrix_from_DBAB_1_2_1" hidden="1">{"Acq_matrix",#N/A,FALSE,"Acquisition Matrix"}</definedName>
    <definedName name="wrn.Acquisition_matrix_from_DBAB_2" hidden="1">{"Acq_matrix",#N/A,FALSE,"Acquisition Matrix"}</definedName>
    <definedName name="wrn.Acquisition_matrix_from_DBAB_3" hidden="1">{"Acq_matrix",#N/A,FALSE,"Acquisition Matrix"}</definedName>
    <definedName name="wrn.Acquisition_matrix_from_DBAB_3_1" hidden="1">{"Acq_matrix",#N/A,FALSE,"Acquisition Matrix"}</definedName>
    <definedName name="wrn.Acquisition_matrix_from_DBAB_4" hidden="1">{"Acq_matrix",#N/A,FALSE,"Acquisition Matrix"}</definedName>
    <definedName name="wrn.Acquisition_matrix_from_DBAB_5" hidden="1">{"Acq_matrix",#N/A,FALSE,"Acquisition Matrix"}</definedName>
    <definedName name="wrn.AcqVal." hidden="1">{#N/A,#N/A,FALSE,"Acq-Val";#N/A,#N/A,FALSE,"Acq-Mult Val"}</definedName>
    <definedName name="wrn.Active._.Stores." hidden="1">{#N/A,#N/A,FALSE,"RH";#N/A,#N/A,FALSE,"SP";#N/A,#N/A,FALSE,"MB";#N/A,#N/A,FALSE,"WV";#N/A,#N/A,FALSE,"LB";#N/A,#N/A,FALSE,"NB";#N/A,#N/A,FALSE,"MV"}</definedName>
    <definedName name="wrn.ActiveWorkbook." hidden="1">{#N/A,#N/A,TRUE,"Overview";#N/A,#N/A,TRUE,"New Gen"}</definedName>
    <definedName name="wrn.ActiveWorkbook2" hidden="1">{#N/A,#N/A,TRUE,"Overview";#N/A,#N/A,TRUE,"New Gen"}</definedName>
    <definedName name="wrn.Actual." hidden="1">{#N/A,#N/A,TRUE,"sum";#N/A,#N/A,TRUE,"Bal_sht200";#N/A,#N/A,TRUE,"P&amp;L_act200";#N/A,#N/A,TRUE,"CASHFLOW20";#N/A,#N/A,TRUE,"comp_p&amp;L";#N/A,#N/A,TRUE,"Act_Prod";#N/A,#N/A,TRUE,"Act_Cust"}</definedName>
    <definedName name="wrn.ACTUAL._.ACTIVITY._.SECTION." hidden="1">{"ACTUAL",#N/A,FALSE,"ACTUAL"}</definedName>
    <definedName name="wrn.Actual98." hidden="1">{#N/A,#N/A,TRUE,"Bal_sht_98";#N/A,#N/A,TRUE,"P&amp;L_act_98";#N/A,#N/A,TRUE,"CASHFLOW98";#N/A,#N/A,TRUE,"Custsale";#N/A,#N/A,TRUE,"Prodsale"}</definedName>
    <definedName name="wrn.additional._.info._.compar." hidden="1">{#N/A,#N/A,FALSE,"addl info fly sheet"}</definedName>
    <definedName name="wrn.Additonal." hidden="1">{"Revolver",#N/A,FALSE,"Revolver";"Incentives",#N/A,FALSE,"Model"}</definedName>
    <definedName name="wrn.Additonal._1" hidden="1">{"Revolver",#N/A,FALSE,"Revolver";"Incentives",#N/A,FALSE,"Model"}</definedName>
    <definedName name="wrn.adj95." hidden="1">{"adj95mult",#N/A,FALSE,"COMPCO";"adj95est",#N/A,FALSE,"COMPCO"}</definedName>
    <definedName name="wrn.adj95._from_DBAB" hidden="1">{"adj95mult",#N/A,FALSE,"COMPCO";"adj95est",#N/A,FALSE,"COMPCO"}</definedName>
    <definedName name="wrn.adj95._from_DBAB_1" hidden="1">{"adj95mult",#N/A,FALSE,"COMPCO";"adj95est",#N/A,FALSE,"COMPCO"}</definedName>
    <definedName name="wrn.adj95._from_DBAB_1_1" hidden="1">{"adj95mult",#N/A,FALSE,"COMPCO";"adj95est",#N/A,FALSE,"COMPCO"}</definedName>
    <definedName name="wrn.adj95._from_DBAB_1_1_1" hidden="1">{"adj95mult",#N/A,FALSE,"COMPCO";"adj95est",#N/A,FALSE,"COMPCO"}</definedName>
    <definedName name="wrn.adj95._from_DBAB_1_1_2" hidden="1">{"adj95mult",#N/A,FALSE,"COMPCO";"adj95est",#N/A,FALSE,"COMPCO"}</definedName>
    <definedName name="wrn.adj95._from_DBAB_1_2" hidden="1">{"adj95mult",#N/A,FALSE,"COMPCO";"adj95est",#N/A,FALSE,"COMPCO"}</definedName>
    <definedName name="wrn.adj95._from_DBAB_1_3" hidden="1">{"adj95mult",#N/A,FALSE,"COMPCO";"adj95est",#N/A,FALSE,"COMPCO"}</definedName>
    <definedName name="wrn.adj95._from_DBAB_2" hidden="1">{"adj95mult",#N/A,FALSE,"COMPCO";"adj95est",#N/A,FALSE,"COMPCO"}</definedName>
    <definedName name="wrn.adj95._from_DBAB_3" hidden="1">{"adj95mult",#N/A,FALSE,"COMPCO";"adj95est",#N/A,FALSE,"COMPCO"}</definedName>
    <definedName name="wrn.adj95._from_DBAB_4" hidden="1">{"adj95mult",#N/A,FALSE,"COMPCO";"adj95est",#N/A,FALSE,"COMPCO"}</definedName>
    <definedName name="wrn.adj95._from_DBAB_5" hidden="1">{"adj95mult",#N/A,FALSE,"COMPCO";"adj95est",#N/A,FALSE,"COMPCO"}</definedName>
    <definedName name="wrn.adj95._from_DBAB_5_1" hidden="1">{"adj95mult",#N/A,FALSE,"COMPCO";"adj95est",#N/A,FALSE,"COMPCO"}</definedName>
    <definedName name="wrn.Adjusted._.Operating._.Profit." hidden="1">{"adj_calc1",#N/A,TRUE,"Sales Projections";"adj_calc2",#N/A,TRUE,"Sales Projections"}</definedName>
    <definedName name="wrn.administracion." hidden="1">{#N/A,#N/A,FALSE,"CARATULA GENERAL";#N/A,#N/A,FALSE,"GSxDIRECCION";#N/A,#N/A,FALSE,"Caratula";#N/A,#N/A,FALSE,"GSxCTRO";#N/A,#N/A,FALSE,"GsAdm.Centr";#N/A,#N/A,FALSE,"Dir.Gral";#N/A,#N/A,FALSE,"AdmyFzas";#N/A,#N/A,FALSE,"Sistemas";#N/A,#N/A,FALSE,"RRHH"}</definedName>
    <definedName name="wrn.Advance." hidden="1">{#N/A,#N/A,FALSE,"Payment";#N/A,#N/A,FALSE,"Delivery"}</definedName>
    <definedName name="wrn.advances." hidden="1">{#N/A,#N/A,FALSE,"Payment";#N/A,#N/A,FALSE,"Delivery"}</definedName>
    <definedName name="wrn.AEA."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1" hidden="1">{#N/A,#N/A,FALSE,"Aging Summary";#N/A,#N/A,FALSE,"Ratio Analysis";#N/A,#N/A,FALSE,"Test 120 Day Accts";#N/A,#N/A,FALSE,"Tickmarks"}</definedName>
    <definedName name="wrn.Agomg._.and._.Trend._.Analysis.2" hidden="1">{#N/A,#N/A,FALSE,"Aging Summary";#N/A,#N/A,FALSE,"Ratio Analysis";#N/A,#N/A,FALSE,"Test 120 Day Accts";#N/A,#N/A,FALSE,"Tickmarks"}</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hidden="1">{#N/A,#N/A,FALSE,"INPUTS";#N/A,#N/A,FALSE,"PROFORMA BSHEET";#N/A,#N/A,FALSE,"COMBINED";#N/A,#N/A,FALSE,"ACQUIROR";#N/A,#N/A,FALSE,"TARGET 1";#N/A,#N/A,FALSE,"TARGET 2";#N/A,#N/A,FALSE,"HIGH YIELD";#N/A,#N/A,FALSE,"OVERFUND"}</definedName>
    <definedName name="wrn.ALL._.COGS." hidden="1">{"SAS-COGS",#N/A,FALSE,"COGS-Inventory";"UVD-COGS",#N/A,FALSE,"COGS-Inventory";"CMS-COGS",#N/A,FALSE,"COGS-Inventory";"POL-COGS",#N/A,FALSE,"COGS-Inventory"}</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CON._.VS._.BUD."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TT._.STMTS." hidden="1">{"MTD CTT IS",#N/A,FALSE,"CTT";"MTD CTT BS",#N/A,FALSE,"CTT";"MTD CTT CF",#N/A,FALSE,"CTT";"MTD CTT COGS",#N/A,FALSE,"CTT";"MTD CTT SGA",#N/A,FALSE,"CTT";"YTD CTT IS",#N/A,FALSE,"CTT";"YTD CTT CF",#N/A,FALSE,"CTT";"YTD CTT COGS",#N/A,FALSE,"CTT";"YTD CTT SGA",#N/A,FALSE,"CTT"}</definedName>
    <definedName name="wrn.All._.dtl._.and._.sumries." hidden="1">{"Line item exp",#N/A,FALSE,"Total";"Sumry and alloc",#N/A,FALSE,"Total";"Line item exp",#N/A,FALSE,"Exec";"Sumry and alloc",#N/A,FALSE,"Exec";"Line item exp",#N/A,FALSE,"Total WC";"Sumry and alloc",#N/A,FALSE,"Total WC";"Line item exp",#N/A,FALSE,"WC-LB";"Summary",#N/A,FALSE,"WC-LB";"Line item exp",#N/A,FALSE,"WC-Prt";"Summary",#N/A,FALSE,"WC-Prt";"Line item exp",#N/A,FALSE,"Auto";"Sumry and alloc",#N/A,FALSE,"Auto";"Line item exp",#N/A,FALSE,"PC";"Sumry and alloc",#N/A,FALSE,"PC"}</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Main._.Schedules."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PAGES." hidden="1">{#N/A,#N/A,FALSE,"puboff";#N/A,#N/A,FALSE,"financials";#N/A,#N/A,FALSE,"valuation";#N/A,#N/A,FALSE,"split"}</definedName>
    <definedName name="wrn.all._.print." hidden="1">{#N/A,#N/A,FALSE,"Summary";#N/A,#N/A,FALSE,"Edit";#N/A,#N/A,FALSE,"MedProf";#N/A,#N/A,FALSE,"Proj Mgt";#N/A,#N/A,FALSE,"Creat Svc";#N/A,#N/A,FALSE,"Meet Svc";#N/A,#N/A,FALSE,"Non-OCC";#N/A,#N/A,FALSE,"Client Svc";#N/A,#N/A,FALSE,"Bus Dev";#N/A,#N/A,FALSE,"Indirect"}</definedName>
    <definedName name="wrn.All._.Schedules." hidden="1">{#N/A,#N/A,FALSE,"Static Proforma";#N/A,#N/A,FALSE,"Bldg Dev DCF";#N/A,#N/A,FALSE,"Land Sales DCF"}</definedName>
    <definedName name="wrn.All._.Sections." hidden="1">{"Data Entry",#N/A,FALSE,"COMPTEMP";"Ratios",#N/A,FALSE,"COMPTEMP";"Aggregate Values",#N/A,FALSE,"COMPTEMP";"Equity Multiples",#N/A,FALSE,"COMPTEMP";"Summary Overview",#N/A,FALSE,"COMPTEMP"}</definedName>
    <definedName name="wrn.ALL._.SHEETS." hidden="1">{#N/A,#N/A,FALSE,"Adj Proj";#N/A,#N/A,FALSE,"Sheet1";#N/A,#N/A,FALSE,"LBO";#N/A,#N/A,FALSE,"LBOMER";#N/A,#N/A,FALSE,"WACC";#N/A,#N/A,FALSE,"DCF";#N/A,#N/A,FALSE,"DCFMER";#N/A,#N/A,FALSE,"Pooling";#N/A,#N/A,FALSE,"income";#N/A,#N/A,FALSE,"Offer"}</definedName>
    <definedName name="wrn.ALL._.STATEMENTS." hidden="1">{"BALANCE SHEET",#N/A,FALSE,"Balance Sheet";"INCOME STATEMENT",#N/A,FALSE,"Income Statement";"STMT OF CASH FLOWS",#N/A,FALSE,"Cash Flows Indirect";"PARTNERS CAPITAL STMT",#N/A,FALSE,"Partners Capital"}</definedName>
    <definedName name="wrn.ALL._.WLLC._.STMTS." hidden="1">{"MTD IS",#N/A,FALSE,"WLLC";"MTDBS",#N/A,FALSE,"WLLC";"MTDCF",#N/A,FALSE,"WLLC";"MTDCOGS",#N/A,FALSE,"WLLC";"MTDSGA",#N/A,FALSE,"WLLC";"YTDIS",#N/A,FALSE,"WLLC";"YTDCF",#N/A,FALSE,"WLLC";"YTDCOGS",#N/A,FALSE,"WLLC";"YTDSGA",#N/A,FALSE,"WLLC"}</definedName>
    <definedName name="wrn.ALL._.WORKPAPERS."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1" hidden="1">{#N/A,#N/A,FALSE,"FS - IS";#N/A,#N/A,FALSE,"TB - IS";#N/A,#N/A,FALSE,"IS - Comp";#N/A,#N/A,FALSE,"FS - BS";#N/A,#N/A,FALSE,"TB - BS";#N/A,#N/A,FALSE,"FS - SE";#N/A,#N/A,FALSE,"FS - SCF";#N/A,#N/A,FALSE,"Rev";#N/A,#N/A,FALSE,"Taxes";#N/A,#N/A,FALSE,"FIXED ASSETS";#N/A,#N/A,FALSE,"DEPR -  O.F.";#N/A,#N/A,FALSE,"DEPR -  O.E.";#N/A,#N/A,FALSE,"DEPR -  D.P."}</definedName>
    <definedName name="wrn.all.1" hidden="1">{#N/A,#N/A,TRUE,"HarryGam-Ass";#N/A,#N/A,TRUE,"HarryGam-BS";#N/A,#N/A,TRUE,"HarryGam-IS";#N/A,#N/A,TRUE,"HarryGam-CF";#N/A,#N/A,TRUE,"HarryGam-CapEx";#N/A,#N/A,TRUE,"HarryGam-Int";#N/A,#N/A,TRUE,"HarryGam-Debt";#N/A,#N/A,TRUE,"HarryGam-Val";#N/A,#N/A,TRUE,"HarryGam-Mult Val";#N/A,#N/A,TRUE,"HarryGam-Credit"}</definedName>
    <definedName name="wrn.all.2" hidden="1">{#N/A,#N/A,FALSE,"DCF";#N/A,#N/A,FALSE,"WACC";#N/A,#N/A,FALSE,"Sales_EBIT";#N/A,#N/A,FALSE,"Capex_Depreciation";#N/A,#N/A,FALSE,"WC";#N/A,#N/A,FALSE,"Interest";#N/A,#N/A,FALSE,"Assumptions"}</definedName>
    <definedName name="wrn.all.comp" hidden="1">{"equity comps",#N/A,FALSE,"CS Comps";"equity comps",#N/A,FALSE,"PS Comps";"equity comps",#N/A,FALSE,"GIC_Comps";"equity comps",#N/A,FALSE,"GIC2_Comps";"debt comps",#N/A,FALSE,"CS Comps";"debt comps",#N/A,FALSE,"PS Comps";"debt comps",#N/A,FALSE,"GIC_Comps";"debt comps",#N/A,FALSE,"GIC2_Comps"}</definedName>
    <definedName name="wrn.All.new" hidden="1">{#N/A,#N/A,TRUE,"HarryGam-Ass";#N/A,#N/A,TRUE,"HarryGam-BS";#N/A,#N/A,TRUE,"HarryGam-IS";#N/A,#N/A,TRUE,"HarryGam-CF";#N/A,#N/A,TRUE,"HarryGam-CapEx";#N/A,#N/A,TRUE,"HarryGam-Int";#N/A,#N/A,TRUE,"HarryGam-Debt";#N/A,#N/A,TRUE,"HarryGam-Val";#N/A,#N/A,TRUE,"HarryGam-Mult Val";#N/A,#N/A,TRUE,"HarryGam-Credit"}</definedName>
    <definedName name="wrn.All_charts." hidden="1">{"chart_ar_stats",#N/A,FALSE,"AR Chart1";"chart_percent_AR_past_due",#N/A,FALSE,"AR Chart2";"chart_ap_trends_only",#N/A,FALSE,"AP Chart"}</definedName>
    <definedName name="wrn.All_Models." hidden="1">{#N/A,#N/A,FALSE,"Summary";#N/A,#N/A,FALSE,"Projections";#N/A,#N/A,FALSE,"Mkt Mults";#N/A,#N/A,FALSE,"DCF";#N/A,#N/A,FALSE,"Accr Dil";#N/A,#N/A,FALSE,"PIC LBO";#N/A,#N/A,FALSE,"MULT10_4";#N/A,#N/A,FALSE,"CBI LBO"}</definedName>
    <definedName name="wrn.All_Models2" hidden="1">{#N/A,#N/A,FALSE,"Projections";#N/A,#N/A,FALSE,"Multiples Valuation";#N/A,#N/A,FALSE,"LBO";#N/A,#N/A,FALSE,"Multiples_Sensitivity";#N/A,#N/A,FALSE,"Summary"}</definedName>
    <definedName name="wrn.All_Sheets." hidden="1">{#N/A,#N/A,FALSE,"Projections";#N/A,#N/A,FALSE,"Contribution_Stock";#N/A,#N/A,FALSE,"PF_Combo_Stock";#N/A,#N/A,FALSE,"Projections";#N/A,#N/A,FALSE,"Contribution_Cash";#N/A,#N/A,FALSE,"PF_Combo_Cash";#N/A,#N/A,FALSE,"IPO_Cash"}</definedName>
    <definedName name="wrn.ALL2" hidden="1">{#N/A,#N/A,FALSE,"NE_MI_TX_OH_MS_VA_IA_AK";#N/A,#N/A,FALSE,"NE";#N/A,#N/A,FALSE,"MI_TX_OH_MS_VA_IA_AK";#N/A,#N/A,FALSE,"MI";#N/A,#N/A,FALSE,"TX";#N/A,#N/A,FALSE,"OH";#N/A,#N/A,FALSE,"MS";#N/A,#N/A,FALSE,"VA";#N/A,#N/A,FALSE,"IA";#N/A,#N/A,FALSE,"AK"}</definedName>
    <definedName name="wrn.ALL2." hidden="1">{#N/A,#N/A,FALSE,"DCF";#N/A,#N/A,FALSE,"WACC";#N/A,#N/A,FALSE,"Sales_EBIT";#N/A,#N/A,FALSE,"Capex_Depreciation";#N/A,#N/A,FALSE,"WC";#N/A,#N/A,FALSE,"Interest";#N/A,#N/A,FALSE,"Assumptions"}</definedName>
    <definedName name="wrn.ALL3" hidden="1">{#N/A,#N/A,FALSE,"NE_MI_TX_OH_MS_VA_IA_AK";#N/A,#N/A,FALSE,"NE";#N/A,#N/A,FALSE,"MI_TX_OH_MS_VA_IA_AK";#N/A,#N/A,FALSE,"MI";#N/A,#N/A,FALSE,"TX";#N/A,#N/A,FALSE,"OH";#N/A,#N/A,FALSE,"MS";#N/A,#N/A,FALSE,"VA";#N/A,#N/A,FALSE,"IA";#N/A,#N/A,FALSE,"AK"}</definedName>
    <definedName name="wrn.ALL4"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hidden="1">{#N/A,#N/A,FALSE,"Projections";#N/A,#N/A,FALSE,"AccrDil";#N/A,#N/A,FALSE,"PurchPriMult";#N/A,#N/A,FALSE,"Mults7_13";#N/A,#N/A,FALSE,"Mkt Mults";#N/A,#N/A,FALSE,"Acq Mults";#N/A,#N/A,FALSE,"StockPrices";#N/A,#N/A,FALSE,"Prem Paid";#N/A,#N/A,FALSE,"DCF";#N/A,#N/A,FALSE,"AUTO";#N/A,#N/A,FALSE,"Relative Trading";#N/A,#N/A,FALSE,"Mkt Val";#N/A,#N/A,FALSE,"Acq Val"}</definedName>
    <definedName name="wrn.AllDataPages." hidden="1">{#N/A,#N/A,FALSE,"Balance Sheet";#N/A,#N/A,FALSE,"Income Statement";#N/A,#N/A,FALSE,"Changes in Financial Position"}</definedName>
    <definedName name="wrn.Alles." hidden="1">{#N/A,#N/A,TRUE,"Übersicht";"Ist_Vorj_Etat",#N/A,TRUE,"Gesamt";"Monate",#N/A,TRUE,"Gesamt";"Ist_Vorj_Etat",#N/A,TRUE,"Dresden";"Monate",#N/A,TRUE,"Dresden";"Ist_Vorj_Etat",#N/A,TRUE,"Itzehoe";"Monate",#N/A,TRUE,"Itzehoe";"Ist_Vorj_Etat",#N/A,TRUE,"USA";"Monate",#N/A,TRUE,"USA";#N/A,#N/A,TRUE,"Diagram_M"}</definedName>
    <definedName name="wrn.Alles2" hidden="1">{#N/A,#N/A,TRUE,"Übersicht";"Ist_Vorj_Etat",#N/A,TRUE,"Gesamt";"Monate",#N/A,TRUE,"Gesamt";"Ist_Vorj_Etat",#N/A,TRUE,"Dresden";"Monate",#N/A,TRUE,"Dresden";"Ist_Vorj_Etat",#N/A,TRUE,"Itzehoe";"Monate",#N/A,TRUE,"Itzehoe";"Ist_Vorj_Etat",#N/A,TRUE,"USA";"Monate",#N/A,TRUE,"USA";#N/A,#N/A,TRUE,"Diagram_M"}</definedName>
    <definedName name="wrn.AllModels." hidden="1">{#N/A,#N/A,FALSE,"AD_Purchase";#N/A,#N/A,FALSE,"Credit";#N/A,#N/A,FALSE,"PF Acquisition";#N/A,#N/A,FALSE,"PF Offering"}</definedName>
    <definedName name="wrn.Allocations." hidden="1">{"Allocations",#N/A,FALSE,"JE01-2005"}</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pages." hidden="1">{#N/A,#N/A,TRUE,"Historicals";#N/A,#N/A,TRUE,"Charts";#N/A,#N/A,TRUE,"Forecasts"}</definedName>
    <definedName name="wrn.America._.Online." hidden="1">{#N/A,#N/A,FALSE,"Intro";#N/A,#N/A,FALSE,"Inc. St.";#N/A,#N/A,FALSE,"CalYear";#N/A,#N/A,FALSE,"FYear";#N/A,#N/A,FALSE,"Subs";#N/A,#N/A,FALSE,"Other Revs";#N/A,#N/A,FALSE,"Deals";#N/A,#N/A,FALSE,"RevsYear";#N/A,#N/A,FALSE,"Balance";#N/A,#N/A,FALSE,"OpCashFlow";#N/A,#N/A,FALSE,"Val.";#N/A,#N/A,FALSE,"DCFVal"}</definedName>
    <definedName name="wrn.America._.Online._1" hidden="1">{#N/A,#N/A,FALSE,"Intro";#N/A,#N/A,FALSE,"Inc. St.";#N/A,#N/A,FALSE,"CalYear";#N/A,#N/A,FALSE,"FYear";#N/A,#N/A,FALSE,"Subs";#N/A,#N/A,FALSE,"Other Revs";#N/A,#N/A,FALSE,"Deals";#N/A,#N/A,FALSE,"RevsYear";#N/A,#N/A,FALSE,"Balance";#N/A,#N/A,FALSE,"OpCashFlow";#N/A,#N/A,FALSE,"Val.";#N/A,#N/A,FALSE,"DCFVal"}</definedName>
    <definedName name="wrn.Analytic." hidden="1">{#N/A,#N/A,FALSE,"Fisons_Sci_Instr";#N/A,#N/A,FALSE,"Fisons_Lab_Supplies";#N/A,#N/A,FALSE,"Nunc";#N/A,#N/A,FALSE,"Sorvall";#N/A,#N/A,FALSE,"Dynatech";#N/A,#N/A,FALSE,"Hach"}</definedName>
    <definedName name="wrn.Anixter." hidden="1">{#N/A,#N/A,FALSE,"Gao Jia Cheng, Jeffery";#N/A,#N/A,FALSE,"Dennis Pak - Feb to Mar 97";#N/A,#N/A,FALSE,"Dennis Pak - Jan 97";#N/A,#N/A,FALSE,"Dennis Pak - Jun to Dec 96"}</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nnual._.Report." hidden="1">{#N/A,#N/A,FALSE,"TABLE_1 YTD- VALUES LAST YR(2)"}</definedName>
    <definedName name="wrn.Annuity_rsv." hidden="1">{#N/A,#N/A,FALSE,"C"}</definedName>
    <definedName name="wrn.AOL._.Budget."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wrn.Approval." hidden="1">{#N/A,#N/A,FALSE,"Approval Form"}</definedName>
    <definedName name="wrn.Approval2." hidden="1">{#N/A,#N/A,FALSE,"Approval2"}</definedName>
    <definedName name="wrn.APRIL."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QUIROR._.DCF._from_DBAB" hidden="1">{"AQUIRORDCF",#N/A,FALSE,"Merger consequences";"Acquirorassns",#N/A,FALSE,"Merger consequences"}</definedName>
    <definedName name="wrn.AQUIROR._.DCF._from_DBAB_1" hidden="1">{"AQUIRORDCF",#N/A,FALSE,"Merger consequences";"Acquirorassns",#N/A,FALSE,"Merger consequences"}</definedName>
    <definedName name="wrn.AQUIROR._.DCF._from_DBAB_1_1" hidden="1">{"AQUIRORDCF",#N/A,FALSE,"Merger consequences";"Acquirorassns",#N/A,FALSE,"Merger consequences"}</definedName>
    <definedName name="wrn.AQUIROR._.DCF._from_DBAB_1_1_1" hidden="1">{"AQUIRORDCF",#N/A,FALSE,"Merger consequences";"Acquirorassns",#N/A,FALSE,"Merger consequences"}</definedName>
    <definedName name="wrn.AQUIROR._.DCF._from_DBAB_1_1_1_1" hidden="1">{"AQUIRORDCF",#N/A,FALSE,"Merger consequences";"Acquirorassns",#N/A,FALSE,"Merger consequences"}</definedName>
    <definedName name="wrn.AQUIROR._.DCF._from_DBAB_1_2" hidden="1">{"AQUIRORDCF",#N/A,FALSE,"Merger consequences";"Acquirorassns",#N/A,FALSE,"Merger consequences"}</definedName>
    <definedName name="wrn.AQUIROR._.DCF._from_DBAB_1_3" hidden="1">{"AQUIRORDCF",#N/A,FALSE,"Merger consequences";"Acquirorassns",#N/A,FALSE,"Merger consequences"}</definedName>
    <definedName name="wrn.AQUIROR._.DCF._from_DBAB_2" hidden="1">{"AQUIRORDCF",#N/A,FALSE,"Merger consequences";"Acquirorassns",#N/A,FALSE,"Merger consequences"}</definedName>
    <definedName name="wrn.AQUIROR._.DCF._from_DBAB_2_1" hidden="1">{"AQUIRORDCF",#N/A,FALSE,"Merger consequences";"Acquirorassns",#N/A,FALSE,"Merger consequences"}</definedName>
    <definedName name="wrn.AQUIROR._.DCF._from_DBAB_3" hidden="1">{"AQUIRORDCF",#N/A,FALSE,"Merger consequences";"Acquirorassns",#N/A,FALSE,"Merger consequences"}</definedName>
    <definedName name="wrn.AQUIROR._.DCF._from_DBAB_4" hidden="1">{"AQUIRORDCF",#N/A,FALSE,"Merger consequences";"Acquirorassns",#N/A,FALSE,"Merger consequences"}</definedName>
    <definedName name="wrn.AQUIROR._.DCF._from_DBAB_4_1" hidden="1">{"AQUIRORDCF",#N/A,FALSE,"Merger consequences";"Acquirorassns",#N/A,FALSE,"Merger consequences"}</definedName>
    <definedName name="wrn.AQUIROR._.DCF._from_DBAB_5" hidden="1">{"AQUIRORDCF",#N/A,FALSE,"Merger consequences";"Acquirorassns",#N/A,FALSE,"Merger consequences"}</definedName>
    <definedName name="wrn.AQUIROR._.DCF._from_DBAB_5_1" hidden="1">{"AQUIRORDCF",#N/A,FALSE,"Merger consequences";"Acquirorassns",#N/A,FALSE,"Merger consequences"}</definedName>
    <definedName name="wrn.AR." hidden="1">{"AR",#N/A,TRUE,"AR 9904"}</definedName>
    <definedName name="wrn.AR9906." hidden="1">{"ar9906",#N/A,TRUE,"AR 9906"}</definedName>
    <definedName name="wrn.AR9907." hidden="1">{"AR9907",#N/A,TRUE,"AR 9907"}</definedName>
    <definedName name="wrn.Åse." hidden="1">{#N/A,#N/A,TRUE,"Lindesnes_utprint"}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S." hidden="1">{"ASSETS_1",#N/A,FALSE,"ASSETS";"ASSETS_2",#N/A,FALSE,"ASSETS"}</definedName>
    <definedName name="wrn.Assumptions." hidden="1">{"Assumptions",#N/A,FALSE,"Assum"}</definedName>
    <definedName name="wrn.Assumptions._.and._.Results." hidden="1">{"CV_1",#N/A,TRUE,"Assumptions and Results"}</definedName>
    <definedName name="wrn.assumptionsa" hidden="1">{"casespecific",#N/A,FALSE,"Assumptions"}</definedName>
    <definedName name="wrn.August."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S_CLOSE." hidden="1">{#N/A,#N/A,FALSE,"MGMT_P&amp;L";#N/A,#N/A,FALSE,"MGMT_COGS";#N/A,#N/A,FALSE,"EXP_RPT"}</definedName>
    <definedName name="wrn.Auto._.Comp." hidden="1">{#N/A,#N/A,FALSE,"Sheet1"}</definedName>
    <definedName name="wrn.Auto._.Comp.1" hidden="1">{#N/A,#N/A,FALSE,"Sheet1"}</definedName>
    <definedName name="wrn.Auto._.Comp2." hidden="1">{#N/A,#N/A,FALSE,"Sheet1"}</definedName>
    <definedName name="wrn.away" hidden="1">{"away stand alones",#N/A,FALSE,"Target"}</definedName>
    <definedName name="wrn.away." hidden="1">{"away stand alones",#N/A,FALSE,"Target"}</definedName>
    <definedName name="wrn.b"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ck._.Page." hidden="1">{"Back Page",#N/A,FALSE,"Front and Back"}</definedName>
    <definedName name="wrn.backup." hidden="1">{"background",#N/A,FALSE,"CS First Boston Merger Model";"inputs",#N/A,FALSE,"CS First Boston Merger Model"}</definedName>
    <definedName name="wrn.BALANCE._.SHEET." hidden="1">{"BALANCE SHEET",#N/A,FALSE,"Balance Sheet"}</definedName>
    <definedName name="wrn.Balance._.sheet._.and._.cashflow." hidden="1">{"Consolidated assets",#N/A,FALSE,"Bal Sheet";"Consolidated liabilities",#N/A,FALSE,"Bal Sheet";"Cashflow statement",#N/A,FALSE,"Bal Sheet"}</definedName>
    <definedName name="wrn.balance._.sheet3." hidden="1">{"bs",#N/A,FALSE,"SCF"}</definedName>
    <definedName name="wrn.balance._sheet2." hidden="1">{"bs",#N/A,FALSE,"SCF"}</definedName>
    <definedName name="wrn.Bank." hidden="1">{"OPL1",#N/A,FALSE,"PL";"OpAnal",#N/A,FALSE,"Op";"BS2",#N/A,FALSE,"BS";"CF1(a)",#N/A,FALSE,"Op"}</definedName>
    <definedName name="wrn.BANK._.PACKAGE." hidden="1">{#N/A,#N/A,FALSE,"RATIOS";#N/A,#N/A,FALSE,"FUNDS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REPORT." hidden="1">{#N/A,#N/A,FALSE,"Fin High.";#N/A,#N/A,FALSE,"Mon.Trends";#N/A,#N/A,FALSE,"Mon.Comp. (A.S.)";#N/A,#N/A,FALSE,"Inc.St.";#N/A,#N/A,FALSE,"C-S Inc. St.";#N/A,#N/A,FALSE,"Monthly";#N/A,#N/A,FALSE,"YTD Inc.St.";#N/A,#N/A,FALSE,"Comp. Bal Sh.";#N/A,#N/A,FALSE,"Cap Exp";#N/A,#N/A,FALSE,"OVDUE-AR";#N/A,#N/A,FALSE,"Chart A-R";#N/A,#N/A,FALSE,"ChartDSR"}</definedName>
    <definedName name="wrn.BANK._PACKAGE2" hidden="1">{#N/A,#N/A,FALSE,"RATIOS";#N/A,#N/A,FALSE,"FUNDS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PACKAGE3" hidden="1">{#N/A,#N/A,FALSE,"RATIOS";#N/A,#N/A,FALSE,"FUNDS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PACKAGE4" hidden="1">{#N/A,#N/A,FALSE,"RATIOS";#N/A,#N/A,FALSE,"FUNDS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u." hidden="1">{#N/A,#N/A,FALSE,"Report 2";#N/A,#N/A,FALSE,"Report 3";#N/A,#N/A,FALSE,"Konrzern"}</definedName>
    <definedName name="wrn.ba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e." hidden="1">{"Base7",#N/A,FALSE,"ITT Consol.";"Base6",#N/A,FALSE,"ITT Segments";"Base5",#N/A,FALSE,"ITT Cap.";"Base3",#N/A,FALSE,"Ten Consol.";"Base4",#N/A,FALSE,"NewCo Segments";"Base1",#N/A,FALSE,"Ten Segments";"Base2",#N/A,FALSE,"Ten Cap.";"Base8",#N/A,FALSE,"Auto Stock";"Base9",#N/A,FALSE,"Comb. Segments";"Base12",#N/A,FALSE,"All Segments";"Base14",#N/A,FALSE,"Tax Comb."}</definedName>
    <definedName name="wrn.Base._.Case." hidden="1">{#N/A,#N/A,FALSE,"P&amp;L";#N/A,#N/A,FALSE,"BalSheet";#N/A,#N/A,FALSE,"EBITDA";#N/A,#N/A,FALSE,"Assumptions";#N/A,#N/A,FALSE,"CashFlows"}</definedName>
    <definedName name="wrn.Base._.Data._.Comparison." hidden="1">{#N/A,#N/A,FALSE,"Summation";#N/A,#N/A,FALSE,"BSA";#N/A,#N/A,FALSE,"Detail1";#N/A,#N/A,FALSE,"Detail2";#N/A,#N/A,FALSE,"Detail3";#N/A,#N/A,FALSE,"WFTE_Summary";#N/A,#N/A,FALSE,"Funded_WFTE";#N/A,#N/A,FALSE,"PYADJ96"}</definedName>
    <definedName name="wrn.Base_Middle_Drivers." hidden="1">{#N/A,#N/A,TRUE,"DCF Summary (2)";#N/A,#N/A,TRUE,"DCF Summary";#N/A,"Middle Case Drivers",TRUE,"DCF"}</definedName>
    <definedName name="wrn.bas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{"TRSONLY",#N/A,FALSE,"08-SUM ";"MISCUNITS",#N/A,FALSE,"08-SUM "}</definedName>
    <definedName name="wrn.Basic._.Report." hidden="1">{#N/A,#N/A,FALSE,"New Depr Sch-150% DB";#N/A,#N/A,FALSE,"Cash Flows RLP";#N/A,#N/A,FALSE,"IRR";#N/A,#N/A,FALSE,"Proforma IS";#N/A,#N/A,FALSE,"Assumptions"}</definedName>
    <definedName name="wrn.Basic._1" hidden="1">{"Returns",#N/A,FALSE,"Model";"Enterprise Value/Credit Stats",#N/A,FALSE,"Model";"Assumptions",#N/A,FALSE,"Model";"Income Statement",#N/A,FALSE,"Model";"Cash Flow Statement",#N/A,FALSE,"Model";"Balance Sheet",#N/A,FALSE,"Model";"Tax Schedule",#N/A,FALSE,"Model";"W/C Revolver",#N/A,FALSE,"Model"}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hidden="1">{#N/A,#N/A,FALSE,"TSUM";#N/A,#N/A,FALSE,"shares";#N/A,#N/A,FALSE,"earnout";#N/A,#N/A,FALSE,"Heaty";#N/A,#N/A,FALSE,"self-tend";#N/A,#N/A,FALSE,"self-sum"}</definedName>
    <definedName name="wrn.basics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EL." hidden="1">{"IS",#N/A,FALSE,"IS";"RPTIS",#N/A,FALSE,"RPTIS";"STATS",#N/A,FALSE,"STATS";"CELL",#N/A,FALSE,"CELL";"BS",#N/A,FALSE,"BS"}</definedName>
    <definedName name="wrn.belknap._.package."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richt._.Vorstand." hidden="1">{#N/A,#N/A,FALSE,"Finale1";#N/A,#N/A,FALSE,"Finale2";#N/A,#N/A,FALSE,"peiodisch1";#N/A,#N/A,FALSE,"periodisch2";#N/A,#N/A,FALSE,"Aktiv";#N/A,#N/A,FALSE,"Passiv";#N/A,#N/A,FALSE,"Report 2";#N/A,#N/A,FALSE,"Report 3";#N/A,#N/A,FALSE,"Summary";#N/A,#N/A,FALSE,"EWB";#N/A,#N/A,FALSE,"Actual-Budget (kum)";#N/A,#N/A,FALSE,"Actual-Budget (per)";#N/A,#N/A,FALSE,"Comparison YTD"}</definedName>
    <definedName name="wrn.Bewegungsbilanz." hidden="1">{#N/A,#N/A,FALSE,"Mittelherkunft";#N/A,#N/A,FALSE,"Mittelverwendung"}</definedName>
    <definedName name="wrn.bid2" hidden="1">{"PAGE1",#N/A,FALSE,"BID (3)";"PAGE2",#N/A,FALSE,"BID (3)"}</definedName>
    <definedName name="wrn.BidCo." hidden="1">{#N/A,#N/A,FALSE,"BidCo Assumptions";#N/A,#N/A,FALSE,"Credit Stats";#N/A,#N/A,FALSE,"Bidco Summary";#N/A,#N/A,FALSE,"BIDCO Consolidated"}</definedName>
    <definedName name="wrn.Bilanz." hidden="1">{#N/A,#N/A,FALSE,"Layout Aktiva";#N/A,#N/A,FALSE,"Layout Passiva"}</definedName>
    <definedName name="wrn.BIS_Vorgaben." hidden="1">{#N/A,#N/A,FALSE,"Aktiv";#N/A,#N/A,FALSE,"stat.con.";#N/A,#N/A,FALSE,"Konzern"}</definedName>
    <definedName name="wrn.Bista_Unterlagen." hidden="1">{#N/A,#N/A,FALSE,"Eingaben";#N/A,#N/A,FALSE,"Auft. Einl. + Zinsen";#N/A,#N/A,FALSE,"Forder.+Verbindlk. ";#N/A,#N/A,FALSE,"Sonstige Aktiva";#N/A,#N/A,FALSE,"Sonstige Passiva";#N/A,#N/A,FALSE,"Debitoren (Anlage B1)";#N/A,#N/A,FALSE,"Anlage zu B1";#N/A,#N/A,FALSE,"Hauptvordruck Blatt 1";#N/A,#N/A,FALSE,"Hauptvordruck Blatt 2";#N/A,#N/A,FALSE,"Buchford. B 1";#N/A,#N/A,FALSE,"Grundsatz II";#N/A,#N/A,FALSE,"Grundsatz III"}</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Forecast." hidden="1">{#N/A,#N/A,FALSE,"CONS";#N/A,#N/A,FALSE,"CONS-AN";#N/A,#N/A,FALSE,"CONS-INT";#N/A,#N/A,FALSE,"CONS-LWS";#N/A,#N/A,FALSE,"CONS-AFF";#N/A,#N/A,FALSE,"CONS-LMA";#N/A,#N/A,FALSE,"CONS-LP";#N/A,#N/A,FALSE,"KXAN";#N/A,#N/A,FALSE,"WANE";#N/A,#N/A,FALSE,"WAVY";#N/A,#N/A,FALSE,"WISH";#N/A,#N/A,FALSE,"WIVB";#N/A,#N/A,FALSE,"WLFI";#N/A,#N/A,FALSE,"WNLO";#N/A,#N/A,FALSE,"WOOD";#N/A,#N/A,FALSE,"WTNH";#N/A,#N/A,FALSE,"WWLP";#N/A,#N/A,FALSE,"WAPA";#N/A,#N/A,FALSE,"KNVA";#N/A,#N/A,FALSE,"WCTX";#N/A,#N/A,FALSE,"WOTV";#N/A,#N/A,FALSE,"WVBT";#N/A,#N/A,FALSE,"WXSP";#N/A,#N/A,FALSE,"WAND";#N/A,#N/A,FALSE,"iKXAN";#N/A,#N/A,FALSE,"iWANE";#N/A,#N/A,FALSE,"iWAPA";#N/A,#N/A,FALSE,"iWAVY";#N/A,#N/A,FALSE,"iWISH";#N/A,#N/A,FALSE,"iWIVB";#N/A,#N/A,FALSE,"iWOOD";#N/A,#N/A,FALSE,"iWTNH";#N/A,#N/A,FALSE,"iWWLP";#N/A,#N/A,FALSE,"iWCTX";#N/A,#N/A,FALSE,"WANE-LW";#N/A,#N/A,FALSE,"WAVY-LW";#N/A,#N/A,FALSE,"WISH-LW";#N/A,#N/A,FALSE,"CORP"}</definedName>
    <definedName name="wrn.BONITO1." hidden="1">{#N/A,#N/A,FALSE,"Rtdos. Extraordinarios";#N/A,#N/A,FALSE,"Aportación Rtdos. I.Global";#N/A,#N/A,FALSE,"Participación en Beneficios";#N/A,#N/A,FALSE,"Rtdos. Puesta Equivalencia";#N/A,#N/A,FALSE,"Ingr. y Gtos. Empresas Grupo";#N/A,#N/A,FALSE,"Sociedades Apéndice";#N/A,#N/A,FALSE,"Fondo de Comercio"}</definedName>
    <definedName name="wrn.BONITO2." hidden="1">{#N/A,#N/A,FALSE,"Préstamos a Largo Plazo";#N/A,#N/A,FALSE,"Cuentas con Emp. del Grupo";#N/A,#N/A,FALSE,"Inmov. Material";#N/A,#N/A,FALSE,"Inv. Financieras Temporales";#N/A,#N/A,FALSE,"Movimiento de Reservas";#N/A,#N/A,FALSE,"Obligaciones";#N/A,#N/A,FALSE,"Socios Externos";#N/A,#N/A,FALSE,"Inmovilizado inmaterial";#N/A,#N/A,FALSE,"Fondos Própios"}</definedName>
    <definedName name="wrn.book." hidden="1">{#N/A,#N/A,FALSE,"FIRG96";#N/A,#N/A,FALSE,"FIRG96_2";#N/A,#N/A,FALSE,"FIRG96_3";#N/A,#N/A,FALSE,"FIRG96_4";#N/A,#N/A,FALSE,"FIRG Exec";#N/A,#N/A,FALSE,"Sys Arch";#N/A,#N/A,FALSE,"RETEX";#N/A,#N/A,FALSE,"RETEX2";#N/A,#N/A,FALSE,"RETEX3";#N/A,#N/A,FALSE,"RETEX4";#N/A,#N/A,FALSE,"EMS";#N/A,#N/A,FALSE,"EMS2";#N/A,#N/A,FALSE,"EMS3";#N/A,#N/A,FALSE,"EMS4";#N/A,#N/A,FALSE,"Q496 v Q396";#N/A,#N/A,FALSE,"Q497 vs Q397";#N/A,#N/A,FALSE,"Q497 vs Q496";#N/A,#N/A,FALSE,"HEADCOUNT"}</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ian." hidden="1">{#N/A,#N/A,FALSE,"output";#N/A,#N/A,FALSE,"contrib";#N/A,#N/A,FALSE,"profile";#N/A,#N/A,FALSE,"comps"}</definedName>
    <definedName name="wrn.brians" hidden="1">{#N/A,#N/A,FALSE,"output";#N/A,#N/A,FALSE,"contrib";#N/A,#N/A,FALSE,"profile";#N/A,#N/A,FALSE,"comps"}</definedName>
    <definedName name="wrn.BS_consol._.bs._.and._.detail." hidden="1">{"bs",#N/A,FALSE,"BS-Consol";"bs detail",#N/A,FALSE,"BS-Consol"}</definedName>
    <definedName name="wrn.BSAnnualModel." hidden="1">{"BSAnnualModel",#N/A,FALSE,"BS"}</definedName>
    <definedName name="wrn.BT._.Sch._.M._.Detail." hidden="1">{"Sch M Detail",#N/A,FALSE,"Sch M Detail"}</definedName>
    <definedName name="wrn.BUDGET." hidden="1">{#N/A,#N/A,FALSE,"BUDGET"}</definedName>
    <definedName name="wrn.Budget._.1999." hidden="1">{#N/A,#N/A,FALSE,"Consolidated";#N/A,#N/A,FALSE,"KeyStatistics";#N/A,#N/A,FALSE,"Force";#N/A,#N/A,FALSE,"Drivers Analysis";#N/A,#N/A,FALSE,"Budget by SLT";#N/A,#N/A,FALSE,"avg mtg";#N/A,#N/A,FALSE,"Summary";#N/A,#N/A,FALSE,"KDrivers";#N/A,#N/A,FALSE,"Kent";#N/A,#N/A,FALSE,"MDrivers";#N/A,#N/A,FALSE,"McMahonTotal";#N/A,#N/A,FALSE,"MRealEstate";#N/A,#N/A,FALSE,"MPoint of Sale";#N/A,#N/A,FALSE,"ManagedTotal";#N/A,#N/A,FALSE,"ADrivers";#N/A,#N/A,FALSE,"AndwoodTotal";#N/A,#N/A,FALSE,"ATeleservices";#N/A,#N/A,FALSE,"APoint of Sale";#N/A,#N/A,FALSE,"Marketing";#N/A,#N/A,FALSE,"GDrivers";#N/A,#N/A,FALSE,"GroodyTotal";#N/A,#N/A,FALSE,"Accounting";#N/A,#N/A,FALSE,"FinanceExec";#N/A,#N/A,FALSE,"Facilities";#N/A,#N/A,FALSE,"InsTotal";#N/A,#N/A,FALSE,"PDrivers";#N/A,#N/A,FALSE,"ParisTotal";#N/A,#N/A,FALSE,"HR Exec";#N/A,#N/A,FALSE,"HR Overhead";#N/A,#N/A,FALSE,"Training";#N/A,#N/A,FALSE,"LDrivers";#N/A,#N/A,FALSE,"Legal";#N/A,#N/A,FALSE,"EDrivers";#N/A,#N/A,FALSE,"Executive";#N/A,#N/A,FALSE,"PDrivers2";#N/A,#N/A,FALSE,"Pricing";#N/A,#N/A,FALSE,"PDrivers3";#N/A,#N/A,FALSE,"Production Total";#N/A,#N/A,FALSE,"Production";#N/A,#N/A,FALSE,"Corp 187Total";#N/A,#N/A,FALSE,"UDrivers";#N/A,#N/A,FALSE,"UnderwritingTotal";#N/A,#N/A,FALSE,"UCorrespondent";#N/A,#N/A,FALSE,"UPoint of Sale";#N/A,#N/A,FALSE,"UPost Closing";#N/A,#N/A,FALSE,"Servicing";#N/A,#N/A,FALSE,"ITS";#N/A,#N/A,FALSE,"TELECOM"}</definedName>
    <definedName name="wrn.Budget._.2000." hidden="1">{#N/A,#N/A,FALSE,"index";#N/A,#N/A,FALSE,"Revenue";#N/A,#N/A,FALSE,"Drivers Analysis";#N/A,#N/A,FALSE,"Prodstats";#N/A,#N/A,FALSE,"Prod ";#N/A,#N/A,FALSE,"volume";#N/A,#N/A,FALSE,"Net1 Lead Budget";#N/A,#N/A,FALSE,"BudgetSLT";#N/A,#N/A,FALSE,"Force";#N/A,#N/A,FALSE,"KeyStat";#N/A,#N/A,FALSE,"avg mtg";#N/A,#N/A,FALSE,"ebitda";#N/A,#N/A,FALSE,"Summary";#N/A,#N/A,FALSE,"Consolidated";#N/A,#N/A,FALSE,"Kent";#N/A,#N/A,FALSE,"McMahonTotal";#N/A,#N/A,FALSE,"MRealEstate";#N/A,#N/A,FALSE,"MPoint of Sale";#N/A,#N/A,FALSE,"AndwoodTotal";#N/A,#N/A,FALSE,"APoint of Sale";#N/A,#N/A,FALSE,"ATeleservices";#N/A,#N/A,FALSE,"Marketing";#N/A,#N/A,FALSE,"Executive";#N/A,#N/A,FALSE,"Pricing";#N/A,#N/A,FALSE,"GroodyTotal";#N/A,#N/A,FALSE,"FinanceExec";#N/A,#N/A,FALSE,"Accounting";#N/A,#N/A,FALSE,"Facilities";#N/A,#N/A,FALSE,"InsTotal";#N/A,#N/A,FALSE,"ParisTotal";#N/A,#N/A,FALSE,"HR Exec";#N/A,#N/A,FALSE,"HR Overhead";#N/A,#N/A,FALSE,"Training";#N/A,#N/A,FALSE,"Production Total";#N/A,#N/A,FALSE,"Production";#N/A,#N/A,FALSE,"Corp 187Total";#N/A,#N/A,FALSE,"Servicing";#N/A,#N/A,FALSE,"Legal";#N/A,#N/A,FALSE,"ManagedTotal";#N/A,#N/A,FALSE,"UnderwritingTotal";#N/A,#N/A,FALSE,"UCorrespondent";#N/A,#N/A,FALSE,"UPoint of Sale";#N/A,#N/A,FALSE,"UPost Closing";#N/A,#N/A,FALSE,"KDrivers";#N/A,#N/A,FALSE,"MDrivers";#N/A,#N/A,FALSE,"ADrivers";#N/A,#N/A,FALSE,"GDrivers";#N/A,#N/A,FALSE,"PDrivers";#N/A,#N/A,FALSE,"LDrivers";#N/A,#N/A,FALSE,"EDrivers";#N/A,#N/A,FALSE,"PDrivers2";#N/A,#N/A,FALSE,"PDrivers3";#N/A,#N/A,FALSE,"UDrivers";#N/A,#N/A,FALSE,"ITS";#N/A,#N/A,FALSE,"TELECOM"}</definedName>
    <definedName name="wrn.Budget._.2001._.Expenses." hidden="1">{#N/A,#N/A,FALSE,"Executive";#N/A,#N/A,FALSE,"BrandsTotal";#N/A,#N/A,FALSE,"BrandsTeleservices";#N/A,#N/A,FALSE,"BrandsALD";#N/A,#N/A,FALSE,"BrandsSP";#N/A,#N/A,FALSE,"LOGOsTotal";#N/A,#N/A,FALSE,"LOGOsTeleservices";#N/A,#N/A,FALSE,"LOGOsALD";#N/A,#N/A,FALSE,"LOGOsSP";#N/A,#N/A,FALSE,"CorrSales";#N/A,#N/A,FALSE,"WholesaleSales";#N/A,#N/A,FALSE,"CorpSales";#N/A,#N/A,FALSE,"Market";#N/A,#N/A,FALSE,"STARS";#N/A,#N/A,FALSE,"Appraisal-Title";#N/A,#N/A,FALSE,"CFCAVM";#N/A,#N/A,FALSE,"TAX";#N/A,#N/A,FALSE,"Underwriting_Total";#N/A,#N/A,FALSE,"U_W";#N/A,#N/A,FALSE,"Correspondent";#N/A,#N/A,FALSE,"Pricing Template";#N/A,#N/A,FALSE,"LCC";#N/A,#N/A,FALSE,"Servicing";#N/A,#N/A,FALSE,"HR Template ";#N/A,#N/A,FALSE,"HR Schedule";#N/A,#N/A,FALSE,"HR Exec Template";#N/A,#N/A,FALSE,"Facilities";#N/A,#N/A,FALSE,"Training Template";#N/A,#N/A,FALSE,"Acct";#N/A,#N/A,FALSE,"FinEx";#N/A,#N/A,FALSE,"Legal";#N/A,#N/A,FALSE,"IT";#N/A,#N/A,FALSE,"1stcap - 195";#N/A,#N/A,FALSE,"Burnet - 196";#N/A,#N/A,FALSE,"Funding-184";#N/A,#N/A,FALSE,"Atrium -186"}</definedName>
    <definedName name="wrn.Budget._.2002._.Operating._.Units."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Detail." hidden="1">{#N/A,#N/A,FALSE,"Salaries";#N/A,#N/A,FALSE,"Carmen";#N/A,#N/A,FALSE,"Bonus";#N/A,#N/A,FALSE,"Benefits1";#N/A,#N/A,FALSE,"Benefits2";#N/A,#N/A,FALSE,"Benefits3";#N/A,#N/A,FALSE,"Benefits4";#N/A,#N/A,FALSE,"Other1";#N/A,#N/A,FALSE,"Other2";#N/A,#N/A,FALSE,"Other3";#N/A,#N/A,FALSE,"Other4";#N/A,#N/A,FALSE,"Other5";#N/A,#N/A,FALSE,"MIS Other"}</definedName>
    <definedName name="wrn.BUDGET1" hidden="1">{#N/A,#N/A,FALSE,"BUDGET"}</definedName>
    <definedName name="wrn.BUDGET2004." hidden="1">{#N/A,#N/A,FALSE,"BUD04 HEA";#N/A,#N/A,FALSE,"BUD04 Earnings";#N/A,#N/A,FALSE,"BUD04 Expenses"}</definedName>
    <definedName name="wrn.BUDGET97." hidden="1">{"FY",#N/A,TRUE,"FY97";"HD",#N/A,TRUE,"C";"D",#N/A,TRUE,"D";"E",#N/A,TRUE,"E";"PH",#N/A,TRUE,"182";"FU",#N/A,TRUE,"184";"AT",#N/A,TRUE,"186";"MSS",#N/A,TRUE,"187";"FI",#N/A,TRUE,"191";#N/A,#N/A,TRUE,"J";#N/A,#N/A,TRUE,"K";#N/A,#N/A,TRUE,"L";#N/A,#N/A,TRUE,"M";#N/A,#N/A,TRUE,"N";#N/A,#N/A,TRUE,"P";#N/A,#N/A,TRUE,"Q";#N/A,#N/A,TRUE,"R";#N/A,#N/A,TRUE,"S";#N/A,#N/A,TRUE,"T";#N/A,#N/A,TRUE,"U";#N/A,#N/A,TRUE,"V";#N/A,#N/A,TRUE,"W";#N/A,#N/A,TRUE,"X";#N/A,#N/A,TRUE,"Y";#N/A,#N/A,TRUE,"Z"}</definedName>
    <definedName name="wrn.budget99totals." hidden="1">{#N/A,#N/A,TRUE,"index";#N/A,#N/A,TRUE,"Consolidated";#N/A,#N/A,TRUE,"ebitda";#N/A,#N/A,TRUE,"volume";#N/A,#N/A,TRUE,"avg mtg";#N/A,#N/A,TRUE,"Summary";#N/A,#N/A,TRUE,"Budget by SLT";#N/A,#N/A,TRUE,"KDrivers";#N/A,#N/A,TRUE,"Kent";#N/A,#N/A,TRUE,"MDrivers";#N/A,#N/A,TRUE,"McMahonTotal";#N/A,#N/A,TRUE,"ADrivers";#N/A,#N/A,TRUE,"AndwoodTotal";#N/A,#N/A,TRUE,"GDrivers";#N/A,#N/A,TRUE,"GroodyTotal";#N/A,#N/A,TRUE,"PDrivers";#N/A,#N/A,TRUE,"ParisTotal";#N/A,#N/A,TRUE,"LDrivers";#N/A,#N/A,TRUE,"Legal";#N/A,#N/A,TRUE,"EDrivers";#N/A,#N/A,TRUE,"Executive";#N/A,#N/A,TRUE,"PDrivers2";#N/A,#N/A,TRUE,"Pricing";#N/A,#N/A,TRUE,"PDrivers3";#N/A,#N/A,TRUE,"Production Total";#N/A,#N/A,TRUE,"UDrivers";#N/A,#N/A,TRUE,"UnderwritingTotal";#N/A,#N/A,TRUE,"Servicing";#N/A,#N/A,TRUE,"ITS";#N/A,#N/A,TRUE,"TELECOM";#N/A,#N/A,TRUE,"KeyStatistics";#N/A,#N/A,TRUE,"Drivers Analysis";#N/A,#N/A,TRUE,"Prodstats";#N/A,#N/A,TRUE,"Force"}</definedName>
    <definedName name="wrn.budgetsum." hidden="1">{#N/A,#N/A,FALSE,"CSD";#N/A,#N/A,FALSE,"KeyStatistics";#N/A,#N/A,FALSE,"Consolidated";#N/A,#N/A,FALSE,"SUM";#N/A,#N/A,FALSE,"MTPS";#N/A,#N/A,FALSE,"MC";#N/A,#N/A,FALSE,"MST";#N/A,#N/A,FALSE,"MSP";#N/A,#N/A,FALSE,"MSC";#N/A,#N/A,FALSE,"FAS91";#N/A,#N/A,FALSE,"Servicing";#N/A,#N/A,FALSE,"InsTotal";#N/A,#N/A,FALSE,"HR Overhead";#N/A,#N/A,FALSE,"Accounting";#N/A,#N/A,FALSE,"Legal";#N/A,#N/A,FALSE,"Facilities";#N/A,#N/A,FALSE,"Marketing";#N/A,#N/A,FALSE,"Executive";#N/A,#N/A,FALSE,"FinanceExec";#N/A,#N/A,FALSE,"BD";#N/A,#N/A,FALSE,"HR Exec";#N/A,#N/A,FALSE,"Training";#N/A,#N/A,FALSE,"BD"}</definedName>
    <definedName name="wrn.builder_fs." hidden="1">{"avgbs",#N/A,FALSE,"builder_fs";"is",#N/A,FALSE,"builder_fs";"opexps",#N/A,FALSE,"builder_fs"}</definedName>
    <definedName name="wrn.Buildups." hidden="1">{"ACQ",#N/A,FALSE,"ACQUISITIONS";"ACQF",#N/A,FALSE,"ACQUISITIONS";"PF",#N/A,FALSE,"PROYECTOVILA";"PV",#N/A,FALSE,"PROYECTOVILA";"Fee Dev",#N/A,FALSE,"DEVELOPMENT GROWTH";"gd",#N/A,FALSE,"DEVELOPMENT GROWTH"}</definedName>
    <definedName name="wrn.bullshit1." hidden="1">{#N/A,#N/A,FALSE,"Sheet1";#N/A,#N/A,FALSE,"Summary";#N/A,#N/A,FALSE,"proj1";#N/A,#N/A,FALSE,"proj2"}</definedName>
    <definedName name="wrn.Business._.Case."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iness._.Plan._.Package." hidden="1">{#N/A,#N/A,TRUE,"income statement";#N/A,#N/A,TRUE,"balance sheet";#N/A,#N/A,TRUE,"cash flow";#N/A,#N/A,TRUE,"borrowing base";#N/A,#N/A,TRUE,"sales summary"}</definedName>
    <definedName name="wrn.business._.plan._.with._.detail." hidden="1">{#N/A,#N/A,TRUE,"income statement";#N/A,#N/A,TRUE,"balance sheet";#N/A,#N/A,TRUE,"cash flow";#N/A,#N/A,TRUE,"borrowing base";#N/A,#N/A,TRUE,"sales summary";#N/A,#N/A,TRUE,"costs per ton";#N/A,#N/A,TRUE,"primary assumptions";#N/A,#N/A,TRUE,"finishing assumptions"}</definedName>
    <definedName name="wrn.BV._.Matrix.">{"BV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yMonth_Plan."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C_D_E_O_workpapers." hidden="1">{"cash_1",#N/A,FALSE,"Cash";"cash_1.1",#N/A,FALSE,"Cash";"ap_aging_trends",#N/A,FALSE,"AP";"ap_concentrations",#N/A,FALSE,"AP";"payroll_tax_E_1",#N/A,FALSE,"Tax";"property_tax",#N/A,FALSE,"Tax";"sales_tax",#N/A,FALSE,"Tax";"sign off sheet",#N/A,FALSE,"O-14"}</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s._.and._.Exhbts." hidden="1">{#N/A,#N/A,FALSE,"AdjFA";#N/A,#N/A,FALSE,"IncApp";#N/A,#N/A,FALSE,"Incappexh";#N/A,#N/A,FALSE,"WACC_Mults_Other Inputs 97";#N/A,#N/A,FALSE,"SuppInc App";#N/A,#N/A,FALSE,"AsstApp";#N/A,#N/A,FALSE,"MktApp";#N/A,#N/A,FALSE,"Crltn";#N/A,#N/A,FALSE,"Amort"}</definedName>
    <definedName name="wrn.Call_.volume." hidden="1">{#N/A,#N/A,TRUE,"PSG Total Contacts";#N/A,#N/A,TRUE,"PSG Rep Total";#N/A,#N/A,TRUE,"Core Rep Detail";#N/A,#N/A,TRUE,"BC Rep Detail";#N/A,#N/A,TRUE,"Marlboro";#N/A,#N/A,TRUE,"Covington";#N/A,#N/A,TRUE,"Dallas";#N/A,#N/A,TRUE,"VRS Stats";#N/A,#N/A,TRUE,"Internet";#N/A,#N/A,TRUE,"NCO and Call Mix";#N/A,#N/A,TRUE,"VRS &amp; Rep Calls"}</definedName>
    <definedName name="wrn.Cap._.Budget9_27." hidden="1">{"Overview",#N/A,TRUE,"Overview";"New Gen",#N/A,TRUE,"New Gen";"cap-ex",#N/A,TRUE,"Consol cap-ex";"cap-ex",#N/A,TRUE,"APC cap-ex";"cap-ex",#N/A,TRUE,"GPC cap-ex";"cap-ex",#N/A,TRUE,"GUL cap-ex";"cap-ex",#N/A,TRUE,"MPC cap-ex";"cap-ex",#N/A,TRUE,"SAV cap-ex";"cap-ex",#N/A,TRUE,"SEGCO cap-ex";"cap-ex",#N/A,TRUE,"SWE cap-ex"}</definedName>
    <definedName name="wrn.Cap_Budget9_272" hidden="1">{"Overview",#N/A,TRUE,"Overview";"New Gen",#N/A,TRUE,"New Gen";"cap-ex",#N/A,TRUE,"Consol cap-ex";"cap-ex",#N/A,TRUE,"APC cap-ex";"cap-ex",#N/A,TRUE,"GPC cap-ex";"cap-ex",#N/A,TRUE,"GUL cap-ex";"cap-ex",#N/A,TRUE,"MPC cap-ex";"cap-ex",#N/A,TRUE,"SAV cap-ex";"cap-ex",#N/A,TRUE,"SEGCO cap-ex";"cap-ex",#N/A,TRUE,"SWE cap-ex"}</definedName>
    <definedName name="wrn.CAPITAL._.LEASES." hidden="1">{#N/A,#N/A,FALSE,"NN-1 Capital Leases"}</definedName>
    <definedName name="wrn.Cardiovasculars." hidden="1">{#N/A,#N/A,FALSE,"Card";#N/A,#N/A,FALSE,"Prav";#N/A,#N/A,FALSE,"Irbe";#N/A,#N/A,FALSE,"Plavix";#N/A,#N/A,FALSE,"Capt";#N/A,#N/A,FALSE,"Fosi"}</definedName>
    <definedName name="wrn.CASH." hidden="1">{#N/A,#N/A,FALSE,"A-1 Bank Reconcilation";#N/A,#N/A,FALSE,"A-2 Outstanding Checks";#N/A,#N/A,FALSE,"A-3 Savings Accounts";#N/A,#N/A,FALSE,"A-4 Certificates of Deposit";#N/A,#N/A,FALSE,"A-5 Bank Transfer Schedule"}</definedName>
    <definedName name="wrn.Cash._.Flow." hidden="1">{#N/A,#N/A,FALSE,"Layout Cash Flow"}</definedName>
    <definedName name="wrn.cash2." hidden="1">{#N/A,#N/A,FALSE,"KGFORE94"}</definedName>
    <definedName name="wrn.casha" hidden="1">{"assumption cash",#N/A,TRUE,"Merger";"has gets cash",#N/A,TRUE,"Merger";"accretion dilution",#N/A,TRUE,"Merger";"comparison credit stats",#N/A,TRUE,"Merger";"pf credit stats",#N/A,TRUE,"Merger";"pf sheets",#N/A,TRUE,"Merger"}</definedName>
    <definedName name="wrn.CASHPROJ." hidden="1">{"CASHPROJ",#N/A,FALSE,"CASHPROJ";"BANK",#N/A,FALSE,"Bank";"SALES",#N/A,FALSE,"Sales";"AR",#N/A,FALSE,"AR";"AP",#N/A,FALSE,"AP";"DAILE",#N/A,FALSE,"Daily";"SALESVAR",#N/A,FALSE,"SalesVar";"SUM",#N/A,FALSE,"Sum"}</definedName>
    <definedName name="wrn.celkový._.tisk._.detail." hidden="1">{"celkový rozpočet - detail",#N/A,FALSE,"Aktualizace č. 1"}</definedName>
    <definedName name="wrn.Cendant." hidden="1">{"01-Cover",#N/A,FALSE,"Cover";"02-Income Statement (Annual)",#N/A,FALSE,"Income Statement";"02.5- Income Statement (Quarterly)",#N/A,FALSE,"Income Statement";"03-EBITDA Summary (Annual)",#N/A,FALSE,"EBITDA Summary";"03.5 EBITDA Summary (Quarterly)",#N/A,FALSE,"EBITDA Summary";"04-Real Estate (Annual)",#N/A,FALSE,"Revenue Drivers";"05-Hospitality (Annual)",#N/A,FALSE,"Revenue Drivers";"06-Travel and Vehicle (Annual)",#N/A,FALSE,"Revenue Drivers";"07-Financial and Other (Annual)",#N/A,FALSE,"Revenue Drivers"}</definedName>
    <definedName name="wrn.Central._.Nervous._.System." hidden="1">{#N/A,#N/A,FALSE,"CNS";#N/A,#N/A,FALSE,"Serz";#N/A,#N/A,FALSE,"Ace"}</definedName>
    <definedName name="wrn.cf." hidden="1">{"one",#N/A,FALSE,"cf";"two",#N/A,FALSE,"cf"}</definedName>
    <definedName name="wrn.CFSModel." hidden="1">{"CFSModel",#N/A,FALSE,"CFS"}</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HART." hidden="1">{"CHART",#N/A,FALSE,"Arch Communications"}</definedName>
    <definedName name="wrn.Charts." hidden="1">{"Charts",#N/A,FALSE,"Charts"}</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lient." hidden="1">{"multiple",#N/A,FALSE,"client";"margins",#N/A,FALSE,"client";"data",#N/A,FALSE,"client"}</definedName>
    <definedName name="wrn.Client._.Process._.Report." hidden="1">{#N/A,#N/A,FALSE,"Renewals In Process";#N/A,#N/A,FALSE,"New Clients In Process";#N/A,#N/A,FALSE,"Completed New Clients";#N/A,#N/A,FALSE,"Completed Renewals"}</definedName>
    <definedName name="wrn.Client3." hidden="1">{"data",#N/A,FALSE,"client (3)";"margins",#N/A,FALSE,"client (3)";"multiple",#N/A,FALSE,"client (3)"}</definedName>
    <definedName name="wrn.client4." hidden="1">{"multiple",#N/A,FALSE,"client (4)";"margins",#N/A,FALSE,"client (4)";"data",#N/A,FALSE,"client (4)"}</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p_detail_doc." hidden="1">{"clp_ltd_doc",#N/A,FALSE,"CLP";"clp_om_doc",#N/A,FALSE,"CLP";"clp_ra_doc",#N/A,FALSE,"CLP";"clp_rb_doc",#N/A,FALSE,"CLP";"clp_rev_doc",#N/A,FALSE,"CLP";"clp_tax_doc",#N/A,FALSE,"CLP";"clp_wc_doc",#N/A,FALSE,"CLP";"clp_power_doc",#N/A,FALSE,"CLP"}</definedName>
    <definedName name="wrn.clp_fs_doc." hidden="1">{"clp_bs_doc",#N/A,FALSE,"CLP";"clp_is_doc",#N/A,FALSE,"CLP";"clp_cf_doc",#N/A,FALSE,"CLP";"clp_fr_doc",#N/A,FALSE,"CLP"}</definedName>
    <definedName name="wrn.cmo_fs." hidden="1">{"avgbs",#N/A,FALSE,"cmo_fs";"is",#N/A,FALSE,"cmo_fs";"opexps",#N/A,FALSE,"cmo_fs"}</definedName>
    <definedName name="wrn.cod" hidden="1">{"Cons Dos Digitos",#N/A,FALSE,"Cons.";"Cons Tres Digitos",#N/A,FALSE,"Cons."}</definedName>
    <definedName name="wrn.com"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hidden="1">{#N/A,#N/A,FALSE,"INPUTS";#N/A,#N/A,FALSE,"PROFORMA BSHEET";#N/A,#N/A,FALSE,"COMBINED";#N/A,#N/A,FALSE,"HIGH YIELD";#N/A,#N/A,FALSE,"COMB_GRAPHS"}</definedName>
    <definedName name="wrn.ComboResults." hidden="1">{#N/A,#N/A,FALSE,"Combo-Ass ";#N/A,#N/A,FALSE,"Combo-AD sum";#N/A,#N/A,FALSE,"Combo-Syn Sens";#N/A,#N/A,FALSE,"Combo-Contr";#N/A,#N/A,FALSE,"Combo-Credit Sum";#N/A,#N/A,FALSE,"Combo-Credit";#N/A,#N/A,FALSE,"Combo-AD";#N/A,#N/A,FALSE,"Combo-AD CF"}</definedName>
    <definedName name="wrn.ComboState." hidden="1">{#N/A,#N/A,FALSE,"Combo-Ass ";#N/A,#N/A,FALSE,"Combo-IS";#N/A,#N/A,FALSE,"Combo-BS";#N/A,#N/A,FALSE,"Combo-CF"}</definedName>
    <definedName name="wrn.COMMISSIONER." hidden="1">{#N/A,#N/A,FALSE,"BS_OCIF OIB";#N/A,#N/A,FALSE,"PL_OCIF OIB";#N/A,#N/A,FALSE,"SCH_A-B_OCIF OIB";#N/A,#N/A,FALSE,"AVG_CALC OIB"}</definedName>
    <definedName name="wrn.compco." hidden="1">{"page1",#N/A,FALSE,"BHCOMPC5";"page2",#N/A,FALSE,"BHCOMPC5";"page3",#N/A,FALSE,"BHCOMPC5";"page4",#N/A,FALSE,"BHCOMPC5"}</definedName>
    <definedName name="wrn.Compco._.Only." hidden="1">{"vi1",#N/A,FALSE,"6_30_96";"vi2",#N/A,FALSE,"6_30_96";"vi3",#N/A,FALSE,"6_30_96"}</definedName>
    <definedName name="wrn.compco._from_DBAB" hidden="1">{"mult96",#N/A,FALSE,"PETCOMP";"est96",#N/A,FALSE,"PETCOMP";"mult95",#N/A,FALSE,"PETCOMP";"est95",#N/A,FALSE,"PETCOMP";"multltm",#N/A,FALSE,"PETCOMP";"resultltm",#N/A,FALSE,"PETCOMP"}</definedName>
    <definedName name="wrn.compco._from_DBAB_1" hidden="1">{"mult96",#N/A,FALSE,"PETCOMP";"est96",#N/A,FALSE,"PETCOMP";"mult95",#N/A,FALSE,"PETCOMP";"est95",#N/A,FALSE,"PETCOMP";"multltm",#N/A,FALSE,"PETCOMP";"resultltm",#N/A,FALSE,"PETCOMP"}</definedName>
    <definedName name="wrn.compco._from_DBAB_1_1" hidden="1">{"mult96",#N/A,FALSE,"PETCOMP";"est96",#N/A,FALSE,"PETCOMP";"mult95",#N/A,FALSE,"PETCOMP";"est95",#N/A,FALSE,"PETCOMP";"multltm",#N/A,FALSE,"PETCOMP";"resultltm",#N/A,FALSE,"PETCOMP"}</definedName>
    <definedName name="wrn.compco._from_DBAB_1_1_1" hidden="1">{"mult96",#N/A,FALSE,"PETCOMP";"est96",#N/A,FALSE,"PETCOMP";"mult95",#N/A,FALSE,"PETCOMP";"est95",#N/A,FALSE,"PETCOMP";"multltm",#N/A,FALSE,"PETCOMP";"resultltm",#N/A,FALSE,"PETCOMP"}</definedName>
    <definedName name="wrn.compco._from_DBAB_1_1_2" hidden="1">{"mult96",#N/A,FALSE,"PETCOMP";"est96",#N/A,FALSE,"PETCOMP";"mult95",#N/A,FALSE,"PETCOMP";"est95",#N/A,FALSE,"PETCOMP";"multltm",#N/A,FALSE,"PETCOMP";"resultltm",#N/A,FALSE,"PETCOMP"}</definedName>
    <definedName name="wrn.compco._from_DBAB_1_2" hidden="1">{"mult96",#N/A,FALSE,"PETCOMP";"est96",#N/A,FALSE,"PETCOMP";"mult95",#N/A,FALSE,"PETCOMP";"est95",#N/A,FALSE,"PETCOMP";"multltm",#N/A,FALSE,"PETCOMP";"resultltm",#N/A,FALSE,"PETCOMP"}</definedName>
    <definedName name="wrn.compco._from_DBAB_1_2_1" hidden="1">{"mult96",#N/A,FALSE,"PETCOMP";"est96",#N/A,FALSE,"PETCOMP";"mult95",#N/A,FALSE,"PETCOMP";"est95",#N/A,FALSE,"PETCOMP";"multltm",#N/A,FALSE,"PETCOMP";"resultltm",#N/A,FALSE,"PETCOMP"}</definedName>
    <definedName name="wrn.compco._from_DBAB_2" hidden="1">{"mult96",#N/A,FALSE,"PETCOMP";"est96",#N/A,FALSE,"PETCOMP";"mult95",#N/A,FALSE,"PETCOMP";"est95",#N/A,FALSE,"PETCOMP";"multltm",#N/A,FALSE,"PETCOMP";"resultltm",#N/A,FALSE,"PETCOMP"}</definedName>
    <definedName name="wrn.compco._from_DBAB_3" hidden="1">{"mult96",#N/A,FALSE,"PETCOMP";"est96",#N/A,FALSE,"PETCOMP";"mult95",#N/A,FALSE,"PETCOMP";"est95",#N/A,FALSE,"PETCOMP";"multltm",#N/A,FALSE,"PETCOMP";"resultltm",#N/A,FALSE,"PETCOMP"}</definedName>
    <definedName name="wrn.compco._from_DBAB_3_1" hidden="1">{"mult96",#N/A,FALSE,"PETCOMP";"est96",#N/A,FALSE,"PETCOMP";"mult95",#N/A,FALSE,"PETCOMP";"est95",#N/A,FALSE,"PETCOMP";"multltm",#N/A,FALSE,"PETCOMP";"resultltm",#N/A,FALSE,"PETCOMP"}</definedName>
    <definedName name="wrn.compco._from_DBAB_4" hidden="1">{"mult96",#N/A,FALSE,"PETCOMP";"est96",#N/A,FALSE,"PETCOMP";"mult95",#N/A,FALSE,"PETCOMP";"est95",#N/A,FALSE,"PETCOMP";"multltm",#N/A,FALSE,"PETCOMP";"resultltm",#N/A,FALSE,"PETCOMP"}</definedName>
    <definedName name="wrn.compco._from_DBAB_5" hidden="1">{"mult96",#N/A,FALSE,"PETCOMP";"est96",#N/A,FALSE,"PETCOMP";"mult95",#N/A,FALSE,"PETCOMP";"est95",#N/A,FALSE,"PETCOMP";"multltm",#N/A,FALSE,"PETCOMP";"resultltm",#N/A,FALSE,"PETCOMP"}</definedName>
    <definedName name="wrn.compco2" hidden="1">{"page1",#N/A,FALSE,"BHCOMPC5";"page2",#N/A,FALSE,"BHCOMPC5";"page3",#N/A,FALSE,"BHCOMPC5";"page4",#N/A,FALSE,"BHCOMPC5"}</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2004"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hidden="1">{#N/A,#N/A,FALSE,"Title Page";#N/A,#N/A,FALSE,"Assumptions";#N/A,#N/A,FALSE,"EBITDA";#N/A,#N/A,FALSE,"Debt";#N/A,#N/A,FALSE,"Cov";#N/A,#N/A,FALSE,"ERET";#N/A,#N/A,FALSE,"DRET";#N/A,#N/A,FALSE,"DCF";#N/A,#N/A,FALSE,"Plan Summary";#N/A,#N/A,FALSE,"Capital Spending"}</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7"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7"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x"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s." hidden="1">{"comps",#N/A,FALSE,"comps";"notes",#N/A,FALSE,"comps"}</definedName>
    <definedName name="wrn.Comps._.only." hidden="1">{"Multiples",#N/A,FALSE,"Multiples";"margins",#N/A,FALSE,"Margins";"Income",#N/A,FALSE,"IS1";"Balance Sheet",#N/A,FALSE,"BS";"Market",#N/A,FALSE,"MKT"}</definedName>
    <definedName name="Wrn.cond" hidden="1">{"Cons Dos Digitos",#N/A,FALSE,"Cons.";"Cons Tres Digitos",#N/A,FALSE,"Cons."}</definedName>
    <definedName name="wrn.cons" hidden="1">{"Cons Dos Digitos",#N/A,FALSE,"Cons.";"Cons Tres Digitos",#N/A,FALSE,"Cons."}</definedName>
    <definedName name="wrn.Cons._.EBT." hidden="1">{"EBT 1 Yr Cons",#N/A,FALSE,"EBT 1 yr"}</definedName>
    <definedName name="wrn.Cons._.Rev._.1._.Yr." hidden="1">{"REV 1 Yr Cons",#N/A,FALSE,"Rev 1 yr"}</definedName>
    <definedName name="wrn.consejo." hidden="1">{#N/A,#N/A,FALSE,"Rdos_96_97 (N)";#N/A,#N/A,FALSE,"Rdos_96_97";#N/A,#N/A,FALSE,"Gestión Agosto 97 Abv.";#N/A,#N/A,FALSE,"Resultados Agosto 97 (2)";#N/A,#N/A,FALSE,"Margenes Agost97  Abv sin prov.";#N/A,#N/A,FALSE,"Margenes Agosto97 Abv.";#N/A,#N/A,FALSE,"Carat Balance (2)";#N/A,#N/A,FALSE,"Bal Consol Agosto  97";#N/A,#N/A,FALSE,"Carat EE.FF";#N/A,#N/A,FALSE,"Carat Balance";#N/A,#N/A,FALSE,"Carat Cascada";#N/A,#N/A,FALSE,"Carat Margenes";#N/A,#N/A,FALSE,"Balance Agosto  97";#N/A,#N/A,FALSE,"Margenes Agosto 97"}</definedName>
    <definedName name="wrn.Consejo._.Santillana." hidden="1">{#N/A,#N/A,FALSE,"Resultados_is";#N/A,#N/A,FALSE,"IngresosG_is";#N/A,#N/A,FALSE,"Ingresosp_is";#N/A,#N/A,FALSE,"Financiero_is";#N/A,#N/A,FALSE,"Estructura_is";#N/A,#N/A,FALSE,"EstructuraG_is";#N/A,#N/A,FALSE,"FComercio_is";#N/A,#N/A,FALSE,"Pbeneficios_is";#N/A,#N/A,FALSE,"Gerenciamiento_is";#N/A,#N/A,FALSE,"Desinv_is"}</definedName>
    <definedName name="wrn.Consol._.adjusts." hidden="1">{"adjPL1",#N/A,FALSE,"adj";"adjPL2",#N/A,FALSE,"adj";"adjPL2a",#N/A,FALSE,"adj";"adjPL2b",#N/A,FALSE,"adj";"adjPL3",#N/A,FALSE,"adj";"adjPL4",#N/A,FALSE,"adj";"adjPL5",#N/A,FALSE,"adj";"adjBS2",#N/A,FALSE,"adj";"adjBS3",#N/A,FALSE,"adj";"adjCF1",#N/A,FALSE,"adj";"adjCF4",#N/A,FALSE,"adj"}</definedName>
    <definedName name="wrn.Consolidado." hidden="1">{#N/A,#N/A,FALSE,"COVER";#N/A,#N/A,FALSE,"Index";#N/A,#N/A,FALSE,"Non-Earning";#N/A,#N/A,FALSE,"Non-Earning_Recovery"}</definedName>
    <definedName name="wrn.consolidated." hidden="1">{"IS_planvsActual",#N/A,FALSE,"IS_Plan-Act";"IS_curr&amp;YTD",#N/A,FALSE,"IS";"BS_curr&amp;lastmo",#N/A,FALSE,"BS";"bs 4 qtrs",#N/A,FALSE,"BS";"cf",#N/A,FALSE,"CF"}</definedName>
    <definedName name="wrn.Consolidated._.Financial._.Statements." hidden="1">{#N/A,#N/A,FALSE,"BALSHT";#N/A,#N/A,FALSE,"CONSMTD";#N/A,#N/A,FALSE,"CONSQTD"}</definedName>
    <definedName name="wrn.Consolidated._.Only." hidden="1">{#N/A,#N/A,TRUE,"summary";#N/A,#N/A,TRUE,"model"}</definedName>
    <definedName name="wrn.Consolidated._.Quarterly." hidden="1">{"forecastcq",#N/A,TRUE,"Forecast (C)";"incstmtcq",#N/A,TRUE,"Inc Stmt (C)";"balshtcq",#N/A,TRUE,"Bal Sheet (C)";"scfcq",#N/A,TRUE,"Cash Flow (C)";"incmcfcq",#N/A,TRUE,"Inc mcf (C)"}</definedName>
    <definedName name="wrn.Consolidated._.Schedules."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ion._.Adjustments."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hidden="1">{#N/A,#N/A,FALSE,"Contribution Analysis"}</definedName>
    <definedName name="wrn.contribution2" hidden="1">{#N/A,#N/A,FALSE,"Contribution Analysis"}</definedName>
    <definedName name="wrn.contributory._.asset._.charges." hidden="1">{"contributory1",#N/A,FALSE,"Contributory Assets Detail";"contributory2",#N/A,FALSE,"Contributory Assets Detail"}</definedName>
    <definedName name="wrn.cooper." hidden="1">{#N/A,#N/A,TRUE,"Pro Forma";#N/A,#N/A,TRUE,"PF_Bal";#N/A,#N/A,TRUE,"PF_INC";#N/A,#N/A,TRUE,"CBE";#N/A,#N/A,TRUE,"SWK"}</definedName>
    <definedName name="wrn.CORE._.KINETICS." hidden="1">{"COREKINETICS",#N/A,FALSE,"CORE KINETICS"}</definedName>
    <definedName name="wrn.CORE._.KINETICS._1" hidden="1">{"COREKINETICS",#N/A,FALSE,"CORE KINETICS"}</definedName>
    <definedName name="wrn.Corporate." hidden="1">{"Corporate",#N/A,FALSE,"Corporate Profile"}</definedName>
    <definedName name="wrn.Cosmos._.Report." hidden="1">{#N/A,#N/A,FALSE,"Cosmos Report"}</definedName>
    <definedName name="wrn.cotop." hidden="1">{"ReportTop",#N/A,FALSE,"report top"}</definedName>
    <definedName name="wrn.covenant_discussion." hidden="1">{"covenants_proposed",#N/A,TRUE,"Seasonality";"a_quarterly",#N/A,TRUE,"Quarterly LBO";"covenants_paribas",#N/A,TRUE,"Seasonality";"covenants_paribas2",#N/A,TRUE,"Seasonality"}</definedName>
    <definedName name="wrn.covenants." hidden="1">{"covenant_0",#N/A,TRUE,"Seasonality";"covenant_2",#N/A,TRUE,"Seasonality";"covenant_1",#N/A,TRUE,"Seasonality"}</definedName>
    <definedName name="wrn.Cover." hidden="1">{"coverall",#N/A,FALSE,"Definitions";"cover1",#N/A,FALSE,"Definitions";"cover2",#N/A,FALSE,"Definitions";"cover3",#N/A,FALSE,"Definitions";"cover4",#N/A,FALSE,"Definitions";"cover5",#N/A,FALSE,"Definitions";"blank",#N/A,FALSE,"Definitions"}</definedName>
    <definedName name="wrn.covers." hidden="1">{#N/A,#N/A,FALSE,"cover";#N/A,#N/A,FALSE,"title pg"}</definedName>
    <definedName name="wrn.CPP._.actuals._.by._.item." hidden="1">{"CPP actuals (by item)",#N/A,FALSE,"FC runrates"}</definedName>
    <definedName name="wrn.crossroads." hidden="1">{#N/A,#N/A,FALSE,"RENT ROLL";#N/A,#N/A,FALSE,"CAM";#N/A,#N/A,FALSE,"TAXES";#N/A,#N/A,FALSE,"INSURANCE";#N/A,#N/A,FALSE,"HVAC";#N/A,#N/A,FALSE,"MARKETING"}</definedName>
    <definedName name="wrn.crossroads2" hidden="1">{#N/A,#N/A,FALSE,"RENT ROLL";#N/A,#N/A,FALSE,"CAM";#N/A,#N/A,FALSE,"TAXES";#N/A,#N/A,FALSE,"INSURANCE";#N/A,#N/A,FALSE,"HVAC";#N/A,#N/A,FALSE,"MARKETING"}</definedName>
    <definedName name="wrn.csc." hidden="1">{"orixcsc",#N/A,FALSE,"ORIX CSC";"orixcsc2",#N/A,FALSE,"ORIX CSC"}</definedName>
    <definedName name="wrn.csc2" hidden="1">{"orixcsc",#N/A,FALSE,"ORIX CSC";"orixcsc2",#N/A,FALSE,"ORIX CSC"}</definedName>
    <definedName name="wrn.csc2." hidden="1">{#N/A,#N/A,FALSE,"ORIX CSC"}</definedName>
    <definedName name="wrn.csc3" hidden="1">{#N/A,#N/A,FALSE,"ORIX CSC"}</definedName>
    <definedName name="wrn.CSN._.M._.Detail." hidden="1">{"CSN M Detail",#N/A,FALSE,"Sch M Detail"}</definedName>
    <definedName name="wrn.CSXWT._.Budget._.2002."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UADROD._.TESA." hidden="1">{#N/A,#N/A,FALSE,"Participaciones";#N/A,#N/A,FALSE,"Gastos Distribuir";#N/A,#N/A,FALSE,"Fondo de Comercio";#N/A,#N/A,FALSE,"Cuentas deudoras y acreedoras";#N/A,#N/A,FALSE,"Prov. Riesgos y gastos";#N/A,#N/A,FALSE,"Préstamos Vencimientos";#N/A,#N/A,FALSE,"Préstamos formato TESA";#N/A,#N/A,FALSE,"Información Swap´s";#N/A,#N/A,FALSE,"Tipos de prestamos";#N/A,#N/A,FALSE,"Obligaciones Vencimientos";#N/A,#N/A,FALSE,"Obligaciones Movimiento";#N/A,#N/A,FALSE,"Coste Financiero Obligaciones";#N/A,#N/A,FALSE,"Coef. Amortizacion";#N/A,#N/A,FALSE,"Venta de Participaciones";#N/A,#N/A,FALSE,"Admones. Pcas.";#N/A,#N/A,FALSE,"Acreedores diversos";#N/A,#N/A,FALSE,"Ingresos y Gastos emp. grupo";#N/A,#N/A,FALSE,"Invovilizado Amortizado";#N/A,#N/A,FALSE,"Ingresos y gastos extraord.";#N/A,#N/A,FALSE,"Personal Categorías y Lineas";#N/A,#N/A,FALSE,"Cotizaciones";#N/A,#N/A,FALSE,"Desglose Inst. Telefónicas";#N/A,#N/A,FALSE,"Inmovilizado Inmaterial";#N/A,#N/A,FALSE,"Inmovilizado Material";#N/A,#N/A,FALSE,"Impuestos antic. y diferidos";#N/A,#N/A,FALSE,"Diferencias de cambio"}</definedName>
    <definedName name="wrn.Cuentas._.de._.Resultados." hidden="1">{"PYGP",#N/A,TRUE,"PandL";"BALANCEP",#N/A,TRUE,"BS";"Estado Cash Flow",#N/A,TRUE,"CFlow";"debt",#N/A,TRUE,"Debt";"worcap",#N/A,TRUE,"WorCap";"Analisis Impuestos",#N/A,TRUE,"Tax"}</definedName>
    <definedName name="wrn.CumAndAdj."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stomer_base." hidden="1">{"customer base",#N/A,FALSE,"customer_base";"customer base perf estimates",#N/A,FALSE,"customer_base"}</definedName>
    <definedName name="wrn.DALE." hidden="1">{"A",#N/A,TRUE,"1455";"B",#N/A,TRUE,"1457";"D",#N/A,TRUE,"1460";"E",#N/A,TRUE,"1470";"F",#N/A,TRUE,"1605";"G",#N/A,TRUE,"1765";"H",#N/A,TRUE,"1655";"I",#N/A,TRUE,"1657";"J",#N/A,TRUE,"1658";"K",#N/A,TRUE,"1660";"L",#N/A,TRUE,"1665";"M",#N/A,TRUE,"1821_23";"N",#N/A,TRUE,"1825";"O",#N/A,TRUE,"1825B";"P",#N/A,TRUE,"1825I";"Q",#N/A,TRUE,"1830";"S",#N/A,TRUE,"1830B";"T",#N/A,TRUE,"2020";"U",#N/A,TRUE,"2025";"V",#N/A,TRUE,"2030";"X",#N/A,TRUE,"2125";"Y",#N/A,TRUE,"2126";"Z",#N/A,TRUE,"2127";"DB",#N/A,TRUE,"2220";"DA",#N/A,TRUE,"2128";#N/A,#N/A,TRUE,"2250";"DD",#N/A,TRUE,"4010";"DE",#N/A,TRUE,"4055";"DF",#N/A,TRUE,"5805";"DG",#N/A,TRUE,"5910"}</definedName>
    <definedName name="wrn.database." hidden="1">{"subs",#N/A,FALSE,"database ";"proportional",#N/A,FALSE,"database "}</definedName>
    <definedName name="wrn.DCF." hidden="1">{"DCF1",#N/A,FALSE,"SIERRA DCF";"MATRIX1",#N/A,FALSE,"SIERRA DCF"}</definedName>
    <definedName name="wrn.DCF._.II._.Report." hidden="1">{#N/A,#N/A,FALSE,"Cover";#N/A,#N/A,FALSE,"Pres";#N/A,#N/A,FALSE,"Output";#N/A,#N/A,FALSE,"DCF";#N/A,#N/A,FALSE,"Control (In)";#N/A,#N/A,FALSE,"Broker (In)";#N/A,#N/A,FALSE,"In-House (In)";#N/A,#N/A,FALSE,"Ass";#N/A,#N/A,FALSE,"WACC";#N/A,#N/A,FALSE,"Check (In)"}</definedName>
    <definedName name="wrn.DCF._.Only." hidden="1">{#N/A,#N/A,FALSE,"DCF Summary";#N/A,#N/A,FALSE,"Casema";#N/A,#N/A,FALSE,"Casema NoTel";#N/A,#N/A,FALSE,"UK";#N/A,#N/A,FALSE,"RCF";#N/A,#N/A,FALSE,"Intercable CZ";#N/A,#N/A,FALSE,"Interkabel P"}</definedName>
    <definedName name="wrn.DCF._.Valuation." hidden="1">{"value box",#N/A,TRUE,"DPL Inc. Fin Statements";"unlevered free cash flows",#N/A,TRUE,"DPL Inc. Fin Statements"}</definedName>
    <definedName name="wrn.DCF._from_DBAB" hidden="1">{"DCF1",#N/A,FALSE,"SIERRA DCF";"MATRIX1",#N/A,FALSE,"SIERRA DCF"}</definedName>
    <definedName name="wrn.DCF._from_DBAB_1" hidden="1">{"DCF1",#N/A,FALSE,"SIERRA DCF";"MATRIX1",#N/A,FALSE,"SIERRA DCF"}</definedName>
    <definedName name="wrn.DCF._from_DBAB_1_1" hidden="1">{"DCF1",#N/A,FALSE,"SIERRA DCF";"MATRIX1",#N/A,FALSE,"SIERRA DCF"}</definedName>
    <definedName name="wrn.DCF._from_DBAB_1_1_1" hidden="1">{"DCF1",#N/A,FALSE,"SIERRA DCF";"MATRIX1",#N/A,FALSE,"SIERRA DCF"}</definedName>
    <definedName name="wrn.DCF._from_DBAB_1_1_2" hidden="1">{"DCF1",#N/A,FALSE,"SIERRA DCF";"MATRIX1",#N/A,FALSE,"SIERRA DCF"}</definedName>
    <definedName name="wrn.DCF._from_DBAB_1_2" hidden="1">{"DCF1",#N/A,FALSE,"SIERRA DCF";"MATRIX1",#N/A,FALSE,"SIERRA DCF"}</definedName>
    <definedName name="wrn.DCF._from_DBAB_1_2_1" hidden="1">{"DCF1",#N/A,FALSE,"SIERRA DCF";"MATRIX1",#N/A,FALSE,"SIERRA DCF"}</definedName>
    <definedName name="wrn.DCF._from_DBAB_2" hidden="1">{"DCF1",#N/A,FALSE,"SIERRA DCF";"MATRIX1",#N/A,FALSE,"SIERRA DCF"}</definedName>
    <definedName name="wrn.DCF._from_DBAB_2_1" hidden="1">{"DCF1",#N/A,FALSE,"SIERRA DCF";"MATRIX1",#N/A,FALSE,"SIERRA DCF"}</definedName>
    <definedName name="wrn.DCF._from_DBAB_3" hidden="1">{"DCF1",#N/A,FALSE,"SIERRA DCF";"MATRIX1",#N/A,FALSE,"SIERRA DCF"}</definedName>
    <definedName name="wrn.DCF._from_DBAB_4" hidden="1">{"DCF1",#N/A,FALSE,"SIERRA DCF";"MATRIX1",#N/A,FALSE,"SIERRA DCF"}</definedName>
    <definedName name="wrn.DCF._from_DBAB_5" hidden="1">{"DCF1",#N/A,FALSE,"SIERRA DCF";"MATRIX1",#N/A,FALSE,"SIERRA DCF"}</definedName>
    <definedName name="wrn.DCF_Terminal_Value_qchm." hidden="1">{"qchm_dcf",#N/A,FALSE,"QCHMDCF2";"qchm_terminal",#N/A,FALSE,"QCHMDCF2"}</definedName>
    <definedName name="wrn.DCF_Terminal_Value_qchm._from_DBAB" hidden="1">{"qchm_dcf",#N/A,FALSE,"QCHMDCF2";"qchm_terminal",#N/A,FALSE,"QCHMDCF2"}</definedName>
    <definedName name="wrn.DCF_Terminal_Value_qchm._from_DBAB_1" hidden="1">{"qchm_dcf",#N/A,FALSE,"QCHMDCF2";"qchm_terminal",#N/A,FALSE,"QCHMDCF2"}</definedName>
    <definedName name="wrn.DCF_Terminal_Value_qchm._from_DBAB_1_1" hidden="1">{"qchm_dcf",#N/A,FALSE,"QCHMDCF2";"qchm_terminal",#N/A,FALSE,"QCHMDCF2"}</definedName>
    <definedName name="wrn.DCF_Terminal_Value_qchm._from_DBAB_1_1_1" hidden="1">{"qchm_dcf",#N/A,FALSE,"QCHMDCF2";"qchm_terminal",#N/A,FALSE,"QCHMDCF2"}</definedName>
    <definedName name="wrn.DCF_Terminal_Value_qchm._from_DBAB_1_1_2" hidden="1">{"qchm_dcf",#N/A,FALSE,"QCHMDCF2";"qchm_terminal",#N/A,FALSE,"QCHMDCF2"}</definedName>
    <definedName name="wrn.DCF_Terminal_Value_qchm._from_DBAB_1_2" hidden="1">{"qchm_dcf",#N/A,FALSE,"QCHMDCF2";"qchm_terminal",#N/A,FALSE,"QCHMDCF2"}</definedName>
    <definedName name="wrn.DCF_Terminal_Value_qchm._from_DBAB_1_3" hidden="1">{"qchm_dcf",#N/A,FALSE,"QCHMDCF2";"qchm_terminal",#N/A,FALSE,"QCHMDCF2"}</definedName>
    <definedName name="wrn.DCF_Terminal_Value_qchm._from_DBAB_2" hidden="1">{"qchm_dcf",#N/A,FALSE,"QCHMDCF2";"qchm_terminal",#N/A,FALSE,"QCHMDCF2"}</definedName>
    <definedName name="wrn.DCF_Terminal_Value_qchm._from_DBAB_3" hidden="1">{"qchm_dcf",#N/A,FALSE,"QCHMDCF2";"qchm_terminal",#N/A,FALSE,"QCHMDCF2"}</definedName>
    <definedName name="wrn.DCF_Terminal_Value_qchm._from_DBAB_4" hidden="1">{"qchm_dcf",#N/A,FALSE,"QCHMDCF2";"qchm_terminal",#N/A,FALSE,"QCHMDCF2"}</definedName>
    <definedName name="wrn.DCF_Terminal_Value_qchm._from_DBAB_5" hidden="1">{"qchm_dcf",#N/A,FALSE,"QCHMDCF2";"qchm_terminal",#N/A,FALSE,"QCHMDCF2"}</definedName>
    <definedName name="wrn.DCF_Terminal_Value_qchm._from_DBAB_5_1" hidden="1">{"qchm_dcf",#N/A,FALSE,"QCHMDCF2";"qchm_terminal",#N/A,FALSE,"QCHMDCF2"}</definedName>
    <definedName name="wrn.dcf2" hidden="1">{"mgmt forecast",#N/A,FALSE,"Mgmt Forecast";"dcf table",#N/A,FALSE,"Mgmt Forecast";"sensitivity",#N/A,FALSE,"Mgmt Forecast";"table inputs",#N/A,FALSE,"Mgmt Forecast";"calculations",#N/A,FALSE,"Mgmt Forecast"}</definedName>
    <definedName name="wrn.dcf2." hidden="1">{"mgmt forecast",#N/A,FALSE,"Mgmt Forecast";"dcf table",#N/A,FALSE,"Mgmt Forecast";"sensitivity",#N/A,FALSE,"Mgmt Forecast";"table inputs",#N/A,FALSE,"Mgmt Forecast";"calculations",#N/A,FALSE,"Mgmt Forecast"}</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_.trabajo." hidden="1">{"Plantas UE",#N/A,FALSE,"PPTO";"Plantas America",#N/A,FALSE,"PPTO";"Consolidado",#N/A,FALSE,"PPTO"}</definedName>
    <definedName name="wrn.DEB." hidden="1">{"BSDEB",#N/A,FALSE,"Jun 98";"ISDEB",#N/A,FALSE,"Jun 98";"CFDEB",#N/A,FALSE,"Jun 98";"WP1DEB",#N/A,FALSE,"Jun 98";"WP2DEB",#N/A,FALSE,"Jun 98";"WP3EB",#N/A,FALSE,"Jun 98";"EQUITYDEB",#N/A,FALSE,"Jun 98"}</definedName>
    <definedName name="wrn.Debt." hidden="1">{"debt summary",#N/A,FALSE,"Debt";"loan details",#N/A,FALSE,"Debt"}</definedName>
    <definedName name="wrn.Debt._.Schedules." hidden="1">{"NP-New Acquisition",#N/A,FALSE,"NOTE PAYMENTS";"NP-Strategic Loan",#N/A,FALSE,"NOTE PAYMENTS";"NP-Tech Loan",#N/A,FALSE,"NOTE PAYMENTS";"NP-Existing Debt",#N/A,FALSE,"NOTE PAYMENTS";"NP-Curr Maturity",#N/A,FALSE,"NOTE PAYMENTS";"NP-Interest Exp",#N/A,FALSE,"NOTE PAYMENTS"}</definedName>
    <definedName name="wrn.DECEMBER."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finition." hidden="1">{"definition_income",#N/A,TRUE,"Definitions";"defin_balance",#N/A,TRUE,"Definitions";"defin_leverage",#N/A,TRUE,"Definitions"}</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linc_Comercial." hidden="1">{#N/A,#N/A,FALSE,"COVER";#N/A,#N/A,FALSE,"Index";#N/A,#N/A,FALSE,"Non-Earning";#N/A,#N/A,FALSE,"Commercial";#N/A,#N/A,FALSE,"Detailed"}</definedName>
    <definedName name="wrn.Deltek._.Upload." hidden="1">{#N/A,#N/A,FALSE,"Delt Data"}</definedName>
    <definedName name="wrn.depreciation." hidden="1">{#N/A,#N/A,FALSE,"Capital Costs";#N/A,#N/A,FALSE,"Depreciation (Book)";#N/A,#N/A,FALSE,"Depreciation (Tax)"}</definedName>
    <definedName name="wrn.detail." hidden="1">{"Build1",#N/A,FALSE,"Buildup";"Build2",#N/A,FALSE,"Buildup";"Build3",#N/A,FALSE,"Buildup"}</definedName>
    <definedName name="wrn.Detail._.Balance._.Sheet." hidden="1">{#N/A,#N/A,FALSE,"Detail"}</definedName>
    <definedName name="wrn.Detail_All." hidden="1">{"con all",#N/A,FALSE,"CON-ALL";"detail-nm",#N/A,FALSE,"PL-NM";"detail-htn",#N/A,FALSE,"PL-HTN";"detail-nj",#N/A,FALSE,"PL-NJ";"detail-aus",#N/A,FALSE,"PL-AUS";#N/A,#N/A,FALSE,"BS-Consol";"detail-sang",#N/A,FALSE,"PL-SANG";"detail-flo",#N/A,FALSE,"PL-FLO";"detail-dal",#N/A,FALSE,"PL-DAL";"detail-cg",#N/A,FALSE,"PL-CG";"detail-vist",#N/A,FALSE,"PL-VIST";"detail-fy00acq",#N/A,FALSE,"FY00 ACQ";"detail-fy01acq",#N/A,FALSE,"FY01 ACQ";"detail-corp",#N/A,FALSE,"CORP"}</definedName>
    <definedName name="wrn.Detail_Projection." hidden="1">{#N/A,#N/A,FALSE,"Detail YTD"}</definedName>
    <definedName name="wrn.Detailed._.Calculations." hidden="1">{"IncDetail",#N/A,FALSE,"Inc";"BalDetail",#N/A,FALSE,"Bal";"GCFDetail",#N/A,FALSE,"GCF";"RcDsDetail",#N/A,FALSE,"RcDs"}</definedName>
    <definedName name="wrn.Detailed._.P._.and._.L." hidden="1">{"P and L Detail Page 1",#N/A,FALSE,"Data";"P and L Detail Page 2",#N/A,FALSE,"Data"}</definedName>
    <definedName name="wrn.devdeal." hidden="1">{"top",#N/A,TRUE,"Detail";"next",#N/A,TRUE,"Detail";"then",#N/A,TRUE,"Detail";"and",#N/A,TRUE,"Detail";"inaddition",#N/A,TRUE,"Detail";"finally",#N/A,TRUE,"Detail"}</definedName>
    <definedName name="wrn.Development._.Hours." hidden="1">{#N/A,#N/A,FALSE,"July 95";#N/A,#N/A,FALSE,"Aug 95";#N/A,#N/A,FALSE,"Sep 95";#N/A,#N/A,FALSE,"October 95"}</definedName>
    <definedName name="wrn.dil_anal." hidden="1">{"hiden",#N/A,FALSE,"14";"hidden",#N/A,FALSE,"16";"hidden",#N/A,FALSE,"18";"hidden",#N/A,FALSE,"20"}</definedName>
    <definedName name="wrn.dil_anal.1" hidden="1">{"hiden",#N/A,FALSE,"14";"hidden",#N/A,FALSE,"16";"hidden",#N/A,FALSE,"18";"hidden",#N/A,FALSE,"20"}</definedName>
    <definedName name="wrn.dir." hidden="1">{#N/A,#N/A,FALSE,"Dir. Marketing_Summary";#N/A,#N/A,FALSE,"Infolink";#N/A,#N/A,FALSE,"Direct";#N/A,#N/A,FALSE,"Med_Marketing";#N/A,#N/A,FALSE,"Dimac_1";#N/A,#N/A,FALSE,"Dimac_2";#N/A,#N/A,FALSE,"Vantage";#N/A,#N/A,FALSE,"Tomahawk";#N/A,#N/A,FALSE,"BofA";#N/A,#N/A,FALSE,"Epsilon";#N/A,#N/A,FALSE,"Epsilon"}</definedName>
    <definedName name="wrn.Distribution." hidden="1">{#N/A,#N/A,FALSE,"Dist Assets";#N/A,#N/A,FALSE,"Distrib Liab";#N/A,#N/A,FALSE,"Dist Income";#N/A,#N/A,FALSE,"Dist FOH";#N/A,#N/A,FALSE,"Dist SGA"}</definedName>
    <definedName name="wrn.DIVIDEND._.REPORT." hidden="1">{"DIVREP",#N/A,FALSE,"DIV REPORT"}</definedName>
    <definedName name="wrn.djall." hidden="1">{"djcash",#N/A,FALSE,"DJann";"djinc",#N/A,FALSE,"DJann";"djtaxes",#N/A,FALSE,"DJann";"djbuspub",#N/A,FALSE,"DJann";"djwall",#N/A,FALSE,"DJann";"djcompprs",#N/A,FALSE,"DJann";"djteler",#N/A,FALSE,"DJann"}</definedName>
    <definedName name="wrn.document." hidden="1">{"consolidated",#N/A,FALSE,"Sheet1";"cms",#N/A,FALSE,"Sheet1";"fse",#N/A,FALSE,"Sheet1"}</definedName>
    <definedName name="wrn.document.1" hidden="1">{"comp",#N/A,FALSE,"SPEC";"footnotes",#N/A,FALSE,"SPEC"}</definedName>
    <definedName name="wrn.documentaero." hidden="1">{"comps2",#N/A,FALSE,"AERO";"footnotes",#N/A,FALSE,"AERO"}</definedName>
    <definedName name="wrn.documentaero.1" hidden="1">{"comps2",#N/A,FALSE,"AERO";"footnotes",#N/A,FALSE,"AERO"}</definedName>
    <definedName name="wrn.documentation." hidden="1">{"documentation1",#N/A,FALSE,"Documentation";"documentation2",#N/A,FALSE,"Documentation"}</definedName>
    <definedName name="wrn.documenthand." hidden="1">{"comps",#N/A,FALSE,"HANDPACK";"footnotes",#N/A,FALSE,"HANDPACK"}</definedName>
    <definedName name="wrn.documenthand.1" hidden="1">{"comps",#N/A,FALSE,"HANDPACK";"footnotes",#N/A,FALSE,"HANDPACK"}</definedName>
    <definedName name="wrn.Domestic._.Quarterly." hidden="1">{"forecastdq",#N/A,TRUE,"Forecast (D)";"incstmtdq",#N/A,TRUE,"Inc Stmt (D)";"balshtdq",#N/A,TRUE,"Bal Sheet (D)";"scfdq",#N/A,TRUE,"Cash Flow (D)";"incmcfdq",#N/A,TRUE,"Inc mcf (D)";"capsummdq",#N/A,TRUE,"Cap Summ (D)";"assumdq",#N/A,TRUE,"Assum (D)"}</definedName>
    <definedName name="wrn.dontknow"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dontknow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dot" hidden="1">{"Cons Dos Digitos",#N/A,FALSE,"Cons.";"Cons Tres Digitos",#N/A,FALSE,"Cons."}</definedName>
    <definedName name="wrn.DPI._.Summary._2" hidden="1">{#N/A,#N/A,TRUE,"Summary";#N/A,#N/A,TRUE,"Financials"}</definedName>
    <definedName name="wrn.Draft." hidden="1">{"Draft",#N/A,FALSE,"Feb-96"}</definedName>
    <definedName name="wrn.drivers." hidden="1">{#N/A,#N/A,FALSE,"Drivers Analysis";#N/A,#N/A,FALSE,"Summary"}</definedName>
    <definedName name="wrn.Druck._.Monatsreporting." hidden="1">{#N/A,#N/A,TRUE,"0 Deckbl.";#N/A,#N/A,TRUE,"S 1 Komm";#N/A,#N/A,TRUE,"S 1a Komm";#N/A,#N/A,TRUE,"S 1b Komm";#N/A,#N/A,TRUE,"S  2 DBR";#N/A,#N/A,TRUE,"S  3 Sparten";#N/A,#N/A,TRUE,"S 4  Betr. K.";#N/A,#N/A,TRUE,"6 Bilanz";#N/A,#N/A,TRUE,"6a Bilanz ";#N/A,#N/A,TRUE,"6b Bilanz ";#N/A,#N/A,TRUE,"7 GS I";#N/A,#N/A,TRUE,"S 8 EQ-GuV"}</definedName>
    <definedName name="wrn.Dtl._.and._.sumry." hidden="1">{"Line item detail",#N/A,FALSE,"Total";"Sumry and alloc",#N/A,FALSE,"Total";"Line item detail",#N/A,FALSE,"HO";"Sumry and alloc",#N/A,FALSE,"HO";"Line item detail",#N/A,FALSE,"WC";"Sumry and alloc",#N/A,FALSE,"WC";"Line item detail",#N/A,FALSE,"PC";"Sumry and alloc",#N/A,FALSE,"PC";"Line item detail",#N/A,FALSE,"AUDIT";"Sumry and alloc",#N/A,FALSE,"AUDIT";"Line item detail",#N/A,FALSE,"PPA";"Sumry and alloc",#N/A,FALSE,"PPA"}</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hidden="1">{#N/A,#N/A,FALSE,"2003_Input - P&amp;L"}</definedName>
    <definedName name="wrn.EBT._.1._.Yr._.by._.SBU." hidden="1">{"EBT 1 Yr Lit",#N/A,FALSE,"EBT 1 yr";"EBT 1 Yr CS",#N/A,FALSE,"EBT 1 yr";"EBT 1 YR HC",#N/A,FALSE,"EBT 1 yr";"EBT 1 YR IS",#N/A,FALSE,"EBT 1 yr"}</definedName>
    <definedName name="wrn.Economic._.Value._.Added._.Analysis." hidden="1">{"EVA",#N/A,FALSE,"EVA";"WACC",#N/A,FALSE,"WACC"}</definedName>
    <definedName name="wrn.Economic._.Value._.Added._.Analysis._from_DBAB" hidden="1">{"EVA",#N/A,FALSE,"EVA";"WACC",#N/A,FALSE,"WACC"}</definedName>
    <definedName name="wrn.Economic._.Value._.Added._.Analysis._from_DBAB_1" hidden="1">{"EVA",#N/A,FALSE,"EVA";"WACC",#N/A,FALSE,"WACC"}</definedName>
    <definedName name="wrn.Economic._.Value._.Added._.Analysis._from_DBAB_1_1" hidden="1">{"EVA",#N/A,FALSE,"EVA";"WACC",#N/A,FALSE,"WACC"}</definedName>
    <definedName name="wrn.Economic._.Value._.Added._.Analysis._from_DBAB_1_1_1" hidden="1">{"EVA",#N/A,FALSE,"EVA";"WACC",#N/A,FALSE,"WACC"}</definedName>
    <definedName name="wrn.Economic._.Value._.Added._.Analysis._from_DBAB_1_1_1_1" hidden="1">{"EVA",#N/A,FALSE,"EVA";"WACC",#N/A,FALSE,"WACC"}</definedName>
    <definedName name="wrn.Economic._.Value._.Added._.Analysis._from_DBAB_1_2" hidden="1">{"EVA",#N/A,FALSE,"EVA";"WACC",#N/A,FALSE,"WACC"}</definedName>
    <definedName name="wrn.Economic._.Value._.Added._.Analysis._from_DBAB_1_3" hidden="1">{"EVA",#N/A,FALSE,"EVA";"WACC",#N/A,FALSE,"WACC"}</definedName>
    <definedName name="wrn.Economic._.Value._.Added._.Analysis._from_DBAB_2" hidden="1">{"EVA",#N/A,FALSE,"EVA";"WACC",#N/A,FALSE,"WACC"}</definedName>
    <definedName name="wrn.Economic._.Value._.Added._.Analysis._from_DBAB_2_1" hidden="1">{"EVA",#N/A,FALSE,"EVA";"WACC",#N/A,FALSE,"WACC"}</definedName>
    <definedName name="wrn.Economic._.Value._.Added._.Analysis._from_DBAB_3" hidden="1">{"EVA",#N/A,FALSE,"EVA";"WACC",#N/A,FALSE,"WACC"}</definedName>
    <definedName name="wrn.Economic._.Value._.Added._.Analysis._from_DBAB_4" hidden="1">{"EVA",#N/A,FALSE,"EVA";"WACC",#N/A,FALSE,"WACC"}</definedName>
    <definedName name="wrn.Economic._.Value._.Added._.Analysis._from_DBAB_4_1" hidden="1">{"EVA",#N/A,FALSE,"EVA";"WACC",#N/A,FALSE,"WACC"}</definedName>
    <definedName name="wrn.Economic._.Value._.Added._.Analysis._from_DBAB_5" hidden="1">{"EVA",#N/A,FALSE,"EVA";"WACC",#N/A,FALSE,"WACC"}</definedName>
    <definedName name="wrn.Economic._.Value._.Added._.Analysis._from_DBAB_5_1" hidden="1">{"EVA",#N/A,FALSE,"EVA";"WACC",#N/A,FALSE,"WACC"}</definedName>
    <definedName name="wrn.ecpall." hidden="1">{"ecpcash",#N/A,FALSE,"ECPann";"ecpinc",#N/A,FALSE,"ECPann";"ecpindia",#N/A,FALSE,"ECPann";"ecpmun",#N/A,FALSE,"ECPann";"ecpphoenix",#N/A,FALSE,"ECPann";"ecpothe",#N/A,FALSE,"ECPann";"ecpbalsht",#N/A,FALSE,"ECPann"}</definedName>
    <definedName name="wrn.EDEL._1" hidden="1">{"EDEL",#N/A,FALSE,"EDEL"}</definedName>
    <definedName name="wrn.Edison." hidden="1">{#N/A,#N/A,FALSE,"Sheet1";#N/A,#N/A,FALSE,"totalp&amp;L";#N/A,#N/A,FALSE,"totalassump";#N/A,#N/A,FALSE,"basep&amp;L";#N/A,#N/A,FALSE,"baseassump";#N/A,#N/A,FALSE,"sum slide"}</definedName>
    <definedName name="wrn.ElitePackaging." hidden="1">{#N/A,#N/A,FALSE,"Pkg Assets";#N/A,#N/A,FALSE,"Elite Pkg Liab";#N/A,#N/A,FALSE,"Pkg Income";#N/A,#N/A,FALSE,"Pkg FOH";#N/A,#N/A,FALSE,"Pkg SGA"}</definedName>
    <definedName name="wrn.Engagement._.Financial._.Audit." hidden="1">{#N/A,#N/A,TRUE,"Xerox Audit";#N/A,#N/A,TRUE,"Check Request";#N/A,#N/A,TRUE,"351 Audit";#N/A,#N/A,TRUE,"Cash Disbursement";#N/A,#N/A,TRUE,"Travel  Audit";#N/A,#N/A,TRUE,"Accounts Receivable";#N/A,#N/A,TRUE,"Hours Audit";#N/A,#N/A,TRUE,"Status Report";#N/A,#N/A,TRUE,"Worksheet"}</definedName>
    <definedName name="wrn.Entire._.Model." hidden="1">{#N/A,#N/A,TRUE,"summary";#N/A,#N/A,TRUE,"model";#N/A,#N/A,TRUE,"Consolidated P&amp;L Summary";#N/A,#N/A,TRUE,"Schwinn";#N/A,#N/A,TRUE,"G.T.";#N/A,#N/A,TRUE,"Hebb"}</definedName>
    <definedName name="wrn.equity._.comps."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RNST." hidden="1">{#N/A,#N/A,FALSE,"YTCHAN";#N/A,#N/A,FALSE,"TOMMY";#N/A,#N/A,FALSE,"REP.OFFICE";#N/A,#N/A,FALSE,"E&amp;Y_CONSULTANT";#N/A,#N/A,FALSE,"BT &amp; CIT"}</definedName>
    <definedName name="wrn.ESOP._.Accrual." hidden="1">{#N/A,#N/A,TRUE,"CALC"}</definedName>
    <definedName name="wrn.este." hidden="1">{#N/A,#N/A,FALSE,"DATOS";#N/A,#N/A,FALSE,"RESUMEN";#N/A,#N/A,FALSE,"INVERS"}</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WB." hidden="1">{#N/A,#N/A,FALSE,"EWB";#N/A,#N/A,FALSE,"EWB-2"}</definedName>
    <definedName name="wrn.EX_Cover." hidden="1">{#N/A,#N/A,FALSE,"inc stmt ";#N/A,#N/A,FALSE,"sumry ytd";#N/A,#N/A,FALSE,"sumry mon";#N/A,#N/A,FALSE,"accruals";#N/A,#N/A,FALSE,"prodsvc";#N/A,#N/A,FALSE,"CVA";#N/A,#N/A,FALSE,"balsheet";#N/A,#N/A,FALSE,"Cflow short";#N/A,#N/A,FALSE,"Cflow long"}</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cess_int." hidden="1">{#N/A,#N/A,FALSE,"I"}</definedName>
    <definedName name="wrn.EXP2." hidden="1">{#N/A,#N/A,TRUE,"NIE_C";#N/A,#N/A,TRUE,"NIE";#N/A,#N/A,TRUE,"NIE_D";#N/A,#N/A,TRUE,"NIE_D_CC";#N/A,#N/A,TRUE,"HEA -- EXP"}</definedName>
    <definedName name="wrn.Expense._.Database." hidden="1">{"Expense Database Base $",#N/A,FALSE,"Expense Database";"Expense Database Base $ By Business Unit",#N/A,FALSE,"Expense Database";"Expense Database Base $ Little Bear",#N/A,FALSE,"Expense Database";"Expense Database Base $ North Bear",#N/A,FALSE,"Expense Database";"Expense Database Projected $",#N/A,FALSE,"Expense Database";"Expense Database Projected $ By Business Unit",#N/A,FALSE,"Expense Database";"Expense Database Projected $ Little Bear",#N/A,FALSE,"Expense Database";"Expense Database Projected $ North Bear",#N/A,FALSE,"Expense Database"}</definedName>
    <definedName name="wrn.EXPENSES." hidden="1">{#N/A,#N/A,FALSE,"0400-1 Professional Services";#N/A,#N/A,FALSE,"0400-2 Taxes &amp; Licenses";#N/A,#N/A,FALSE,"0400-3 Repairs &amp; Maint.";#N/A,#N/A,FALSE,"0400-4 Officers Salaries";#N/A,#N/A,FALSE,"0400-5 Officers' Life Insurance";#N/A,#N/A,FALSE,"0400-6 Payroll Test";#N/A,#N/A,FALSE,"0400-7 Donations"}</definedName>
    <definedName name="wrn.FB" hidden="1">{"FCB_ALL",#N/A,FALSE,"FCB"}</definedName>
    <definedName name="wrn.fc." hidden="1">{"letter",#N/A,FALSE,"Letter";"amort",#N/A,FALSE,"Amort"}</definedName>
    <definedName name="wrn.FCB." hidden="1">{"FCB_ALL",#N/A,FALSE,"FCB"}</definedName>
    <definedName name="wrn.fcb2" hidden="1">{"FCB_ALL",#N/A,FALSE,"FCB"}</definedName>
    <definedName name="wrn.Fcst._.by._.Mon." hidden="1">{"Fcst by Mon Full",#N/A,FALSE,"Tot PalmPalm";"Fcst by Mon Full",#N/A,FALSE,"Tot Device";"Fcst by Mon Full",#N/A,FALSE,"Platform";"Fcst by Mon Full",#N/A,FALSE,"Palm.Net";"Fcst by Mon Full",#N/A,FALSE,"Elim"}</definedName>
    <definedName name="wrn.Fcst._.by._.Qtr." hidden="1">{"Fcst by Qtr Full",#N/A,FALSE,"Tot PalmPalm";"Fcst by Qtr Full",#N/A,FALSE,"Tot Device";"Fcst by Qtr Full",#N/A,FALSE,"Platform";"Fcst by Qtr Full",#N/A,FALSE,"Palm.Net";"Fcst by Qtr Full",#N/A,FALSE,"Elim"}</definedName>
    <definedName name="wrn.Fcst.by.mon." hidden="1">{"Fcst by Mon Full",#N/A,FALSE,"Tot PalmPalm";"Fcst by Mon Full",#N/A,FALSE,"Tot Device";"Fcst by Mon Full",#N/A,FALSE,"Platform";"Fcst by Mon Full",#N/A,FALSE,"Palm.Net";"Fcst by Mon Full",#N/A,FALSE,"Elim"}</definedName>
    <definedName name="wrn.FCST2H92._.ALL." hidden="1">{"FORECAST 2H92 ALL",#N/A,FALSE}</definedName>
    <definedName name="wrn.FDII6_01PortReview." hidden="1">{#N/A,#N/A,TRUE,"Port Summary II";#N/A,#N/A,TRUE,"BV Valuation";#N/A,#N/A,TRUE,"FV Valuation";#N/A,#N/A,TRUE,"JRI";#N/A,#N/A,TRUE,"Weasler";#N/A,#N/A,TRUE,"Stronghaven";#N/A,#N/A,TRUE,"Connor";#N/A,#N/A,TRUE,"HWC";#N/A,#N/A,TRUE,"Temple"}</definedName>
    <definedName name="wrn.FdIII6_30_01PortRev.." hidden="1">{#N/A,#N/A,TRUE,"Beacon";#N/A,#N/A,TRUE,"CII";#N/A,#N/A,TRUE,"MCA";#N/A,#N/A,TRUE,"Elm";#N/A,#N/A,TRUE,"Tharco";#N/A,#N/A,TRUE,"Dee H";#N/A,#N/A,TRUE,"Hunt Valve";#N/A,#N/A,TRUE,"KBA";#N/A,#N/A,TRUE,"Glassmaster";#N/A,#N/A,TRUE,"MLS";#N/A,#N/A,TRUE,"CBSA";#N/A,#N/A,TRUE,"ACE";#N/A,#N/A,TRUE,"United Central";#N/A,#N/A,TRUE,"Jakel";#N/A,#N/A,TRUE,"Lake City "}</definedName>
    <definedName name="wrn.February."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d._.4797." hidden="1">{"Fed 4797",#N/A,FALSE,"4797"}</definedName>
    <definedName name="wrn.Fees._.by._.Quarter." hidden="1">{#N/A,#N/A,FALSE,"Fees by QTR"}</definedName>
    <definedName name="wrn.Fees._2" hidden="1">{"base",#N/A,TRUE,"Nav_Base";"stg",#N/A,TRUE,"Nav_stg£";"mgtfees",#N/A,TRUE,"Mgt_Fees";"mgp1",#N/A,TRUE,"MgFee_PA";"mgp2",#N/A,TRUE,"MgFee_PA";"admin",#N/A,TRUE,"Admin_Fee";"custody",#N/A,TRUE,"Cust_Fee";#N/A,#N/A,TRUE,"GEM";"gem",#N/A,TRUE,"GEM"}</definedName>
    <definedName name="wrn.Fees_report." hidden="1">{#N/A,#N/A,FALSE,"Sbapvcom_Fees"}</definedName>
    <definedName name="wrn.FER." hidden="1">{#N/A,#N/A,TRUE,"BS_A";#N/A,#N/A,TRUE,"BS_L";#N/A,#N/A,TRUE,"PL";#N/A,#N/A,TRUE,"NET";#N/A,#N/A,TRUE,"MAR_2";#N/A,#N/A,TRUE,"MAR";#N/A,#N/A,TRUE,"NII";#N/A,#N/A,TRUE,"NIE";#N/A,#N/A,TRUE,"FS_BS";#N/A,#N/A,TRUE,"FS_PL";#N/A,#N/A,TRUE,"HEA"}</definedName>
    <definedName name="wrn.FER_EXPENSES." hidden="1">{#N/A,#N/A,TRUE,"NIE_C";#N/A,#N/A,TRUE,"NIE";#N/A,#N/A,TRUE,"NIE_D";#N/A,#N/A,TRUE,"HEA -- EXP"}</definedName>
    <definedName name="wrn.FER_NIA." hidden="1">{#N/A,#N/A,FALSE,"HEA NIA";#N/A,#N/A,FALSE,"CHART";#N/A,#N/A,FALSE,"NIA";#N/A,#N/A,FALSE,"WF_DET"}</definedName>
    <definedName name="wrn.FER_REVENUES." hidden="1">{#N/A,#N/A,TRUE,"NII_C";#N/A,#N/A,TRUE,"NII";#N/A,#N/A,TRUE,"NII_D";#N/A,#N/A,TRUE,"HEA --REV"}</definedName>
    <definedName name="wrn.Ferro.">{"matt","zero",FALSE,"CS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hidden="1">{#N/A,#N/A,FALSE,"Assump2";#N/A,#N/A,FALSE,"Income2";#N/A,#N/A,FALSE,"Balance2";#N/A,#N/A,FALSE,"DCF Filter";#N/A,#N/A,FALSE,"Trans Assump2";#N/A,#N/A,FALSE,"Combined Income2";#N/A,#N/A,FALSE,"Combined Balance2"}</definedName>
    <definedName name="wrn.fin"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Stmts_ALL." hidden="1">{"bs",#N/A,FALSE,"BS-Consol";"con all",#N/A,FALSE,"CON-ALL";"cf",#N/A,FALSE,"BS-Consol";"debt sve",#N/A,FALSE,"BS-Consol"}</definedName>
    <definedName name="wrn.Final." hidden="1">{"Final",#N/A,FALSE,"Feb-96"}</definedName>
    <definedName name="wrn.final2." hidden="1">{#N/A,#N/A,FALSE,"Final";#N/A,#N/A,FALSE,"Final"}</definedName>
    <definedName name="wrn.Financial."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Output." hidden="1">{"P and L",#N/A,FALSE,"Financial Output";"Cashflow",#N/A,FALSE,"Financial Output";"Balance Sheet",#N/A,FALSE,"Financial Output"}</definedName>
    <definedName name="wrn.Financial._.Review._.February."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statement." hidden="1">{#N/A,#N/A,TRUE,"Earnings";#N/A,#N/A,TRUE,"B-S";#N/A,#N/A,TRUE,"CashF";#N/A,#N/A,TRUE,"COGS";#N/A,#N/A,TRUE,"ScheB";#N/A,#N/A,TRUE,"ScheC";#N/A,#N/A,TRUE,"AmtzD";#N/A,#N/A,TRUE,"debt";#N/A,#N/A,TRUE,"DEBT2";#N/A,#N/A,TRUE,"captx";#N/A,#N/A,TRUE,"inctaxes"}</definedName>
    <definedName name="wrn.Financial._.Statements." hidden="1">{#N/A,#N/A,FALSE,"Income Statements";#N/A,#N/A,FALSE,"Balance Sheets";#N/A,#N/A,FALSE,"Cash Flow"}</definedName>
    <definedName name="wrn.Financial._.Statements._.Wrk." hidden="1">{#N/A,#N/A,FALSE,"Sep 98";"Bal Sheet CY - Legal",#N/A,FALSE,"Sep 98";"Bal Sheet PY - Legal",#N/A,FALSE,"Sep 98";"Inc Stmt - Legal",#N/A,FALSE,"Sep 98";"Cash Flow - Legal",#N/A,FALSE,"Sep 98"}</definedName>
    <definedName name="wrn.Financial._.Stmts." hidden="1">{"Balance Sheet",#N/A,FALSE,"CONS BS";"Income Stmt",#N/A,FALSE,"CONS IS";"Cash Flow",#N/A,FALSE,"CONS BS";"Debt Service",#N/A,FALSE,"CONS BS";"Pref Div",#N/A,FALSE,"PREF STK ";"Check figures",#N/A,FALSE,"CONS BS";"CNA Je's",#N/A,FALSE,"CNA Je's"}</definedName>
    <definedName name="wrn.Financial._.Update."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wrn.Financials." hidden="1">{#N/A,#N/A,TRUE,"Income Statement";#N/A,#N/A,TRUE,"Balance Sheet";#N/A,#N/A,TRUE,"Cash Flow"}</definedName>
    <definedName name="wrn.FINANCIALS._.10K." hidden="1">{#N/A,#N/A,FALSE,"BS";#N/A,#N/A,FALSE,"PL_10K";#N/A,#N/A,FALSE,"SOE";#N/A,#N/A,FALSE,"SCF"}</definedName>
    <definedName name="wrn.FINANCIALS._.10Q." hidden="1">{#N/A,#N/A,FALSE,"BS";#N/A,#N/A,FALSE,"PL_10Q";#N/A,#N/A,FALSE,"SOE";#N/A,#N/A,FALSE,"SCF"}</definedName>
    <definedName name="wrn.Financials._.YTD." hidden="1">{"YTD",#N/A,FALSE,"Consolidated"}</definedName>
    <definedName name="wrn.Financials_long." hidden="1">{"IS",#N/A,FALSE,"Financials2 (Expanded)";"bsa",#N/A,FALSE,"Financials2 (Expanded)";"BS",#N/A,FALSE,"Financials2 (Expanded)";"CF",#N/A,FALSE,"Financials2 (Expanded)"}</definedName>
    <definedName name="wrn.Finanzbedarfsrechnung." hidden="1">{#N/A,#N/A,FALSE,"Finanzbedarfsrechnung"}</definedName>
    <definedName name="wrn.FINREP." hidden="1">{#N/A,#N/A,FALSE,"COVER";#N/A,#N/A,FALSE,"SUMP&amp;L";#N/A,#N/A,FALSE,"SUBSP&amp;L";#N/A,#N/A,FALSE,"SALESANAL"}</definedName>
    <definedName name="wrn.first._.close._.loans." hidden="1">{"del a",#N/A,FALSE,"Current";"del b",#N/A,FALSE,"Current";"nj a",#N/A,FALSE,"Current";"nj b",#N/A,FALSE,"Current";"oak a",#N/A,FALSE,"Current";"oak b",#N/A,FALSE,"Current";"spru a",#N/A,FALSE,"Current";"spru b",#N/A,FALSE,"Current"}</definedName>
    <definedName name="wrn.FIRST._.GEN._.TR." hidden="1">{#N/A,#N/A,FALSE,"FIRST GEN"}</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ROJECTION." hidden="1">{"FIVEYEAR",#N/A,TRUE,"SUMMARY";"FIVEYEAR",#N/A,TRUE,"Ratios";"FIVEYEAR",#N/A,TRUE,"Revenue";"FIVEYEAR",#N/A,TRUE,"DETAIL";"FIVEYEAR",#N/A,TRUE,"Payroll"}</definedName>
    <definedName name="wrn.Five._.Year._.Record." hidden="1">{"Five Year Record",#N/A,FALSE,"Front and Back"}</definedName>
    <definedName name="wrn.Flash." hidden="1">{#N/A,#N/A,FALSE,"JKFLASH2";#N/A,#N/A,FALSE,"Page 4";#N/A,#N/A,FALSE,"page 3"}</definedName>
    <definedName name="wrn.Forecast." hidden="1">{#N/A,#N/A,FALSE,"Quarterly BS 01";#N/A,#N/A,FALSE,"Cons Balsheet01";#N/A,#N/A,FALSE,"Quarterly CF 01";#N/A,#N/A,FALSE,"Cash Flow 01";#N/A,#N/A,FALSE,"EARNINGS 01"}</definedName>
    <definedName name="wrn.FORECAST._.PACKET." hidden="1">{"sumpg",#N/A,TRUE,"summarypg";"netsum",#N/A,TRUE,"netsum";"net1",#N/A,TRUE,"net1";"net2",#N/A,TRUE,"net2";"net3",#N/A,TRUE,"net3";"netserv",#N/A,TRUE,"NETSERV";"UNITTIERS",#N/A,TRUE,"B";"HFSUNITS",#N/A,TRUE,"B";"DOLLARTIERS",#N/A,TRUE,"B";"HFSDOLLARS",#N/A,TRUE,"B";"LEADS",#N/A,TRUE,"B";"SHEETC",#N/A,TRUE,"C";"SHEET C1",#N/A,TRUE,"C1";"FY97VIEW",#N/A,TRUE,"FY97";"fy96 97",#N/A,TRUE,"FY97";"QTR",#N/A,TRUE,"FY97";"sheet e",#N/A,TRUE,"E";"sheet d",#N/A,TRUE,"D";"FY97A",#N/A,TRUE,"FY97A"}</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9798." hidden="1">{"SUMPG",#N/A,FALSE,"summarypg";"NETSUM",#N/A,FALSE,"netsum";"NET1",#N/A,FALSE,"net1";"NET2",#N/A,FALSE,"net2";"NET3",#N/A,FALSE,"net3";"NETSERV",#N/A,FALSE,"NETSERV";"VOLUME",#N/A,FALSE,"B";"VOLUME$",#N/A,FALSE,"B";"HEADCOUNT",#N/A,FALSE,"C";"MATIX",#N/A,FALSE,"C1";"FY9798",#N/A,FALSE,"FY97";"FYQTR",#N/A,FALSE,"FY97";"SUM9900",#N/A,FALSE,"summarypg9900"}</definedName>
    <definedName name="wrn.forecasts." hidden="1">{"kent1",#N/A,FALSE,"Kent";"mcmhn1",#N/A,FALSE,"McMahonTotal";"and1",#N/A,FALSE,"AndwoodTotal";"gdy1",#N/A,FALSE,"GroodyTotal";"paris1",#N/A,FALSE,"ParisTotal";"edw1",#N/A,FALSE,"Executive";"prod1",#N/A,FALSE,"Production Total";"udw1",#N/A,FALSE,"UnderwritingTotal";"price1",#N/A,FALSE,"Pricing";"serv1",#N/A,FALSE,"Servicing";"leg1",#N/A,FALSE,"Legal"}</definedName>
    <definedName name="wrn.forms." hidden="1">{#N/A,#N/A,FALSE,"Set-Up";#N/A,#N/A,FALSE,"Comparison";#N/A,#N/A,FALSE,"AR";#N/A,#N/A,FALSE,"Inv";#N/A,#N/A,FALSE,"Concentrations";#N/A,#N/A,FALSE,"Past Dues";#N/A,#N/A,FALSE,"Trends";#N/A,#N/A,FALSE,"AR Trends";#N/A,#N/A,FALSE,"Inv Trends"}</definedName>
    <definedName name="wrn.formula._.pages." hidden="1">{"field_exam_formula_summary",#N/A,FALSE,"Input";"multi_co_formula",#N/A,FALSE,"Input";"availability_comparison",#N/A,FALSE,"AR";"general_input_area",#N/A,FALSE,"Input";"ineligible_summary",#N/A,FALSE,"AR"}</definedName>
    <definedName name="wrn.FOUR._.CASES.">{"MODEL","ALL STOCK",FALSE,"CS First Boston Merger Model";"MODEL","ALL CASH",FALSE,"CS First Boston Merger Model";"MODEL","ALL CASH WITH EQUITY OFFERING",FALSE,"CS First Boston Merger Model";"MODEL","HALF CASH/HALF STOCK",FALSE,"CS First Boston Merger Model"}</definedName>
    <definedName name="wrn.Freq_Res." hidden="1">{#N/A,#N/A,TRUE,"FR_HC";#N/A,#N/A,TRUE,"FR_REST";#N/A,#N/A,TRUE,"FR_RETA";#N/A,#N/A,TRUE,"FR_TECSOF";#N/A,#N/A,TRUE,"FR_NETTEC";#N/A,#N/A,TRUE,"FR_CLISER"}</definedName>
    <definedName name="wrn.Front._.Page." hidden="1">{"Front Page",#N/A,FALSE,"Front and Back"}</definedName>
    <definedName name="wrn.front._.statements._.compar." hidden="1">{#N/A,#N/A,FALSE,"Balance Sheet(compar)";#N/A,#N/A,FALSE,"Income(compar)";#N/A,#N/A,FALSE,"Stockholder's equity";#N/A,#N/A,FALSE,"Cash flows(compar)"}</definedName>
    <definedName name="wrn.FS._.AND._.TBLS._.10K."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TROOP." hidden="1">{"SUMPG2",#N/A,FALSE,"summarypg";"SUM97",#N/A,FALSE,"netsum";"SUM98",#N/A,FALSE,"netsum";"NET97",#N/A,FALSE,"net1";"NET198",#N/A,FALSE,"net1";"NET297",#N/A,FALSE,"net2";"NET298",#N/A,FALSE,"net2";"NET397",#N/A,FALSE,"net3";"NET398",#N/A,FALSE,"net3";"NETSERV97",#N/A,FALSE,"NETSERV";"NETSERV98",#N/A,FALSE,"NETSERV"}</definedName>
    <definedName name="wrn.full." hidden="1">{"vi1",#N/A,FALSE,"Pagcc";"vi2",#N/A,FALSE,"Pagcc";"vi3",#N/A,FALSE,"Pagcc";"vi4",#N/A,FALSE,"Pagcc";"vi5",#N/A,FALSE,"Pagcc";#N/A,#N/A,FALSE,"Contribution"}</definedName>
    <definedName name="wrn.Full._.Model."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del._.Print._.Out." hidden="1">{"Model Print Out Pages 1 - 3",#N/A,FALSE,"Summary";"Model Print Out - Pages 4-5",#N/A,FALSE,"Financial Releases";"Model Print Out - Pages 6 - 13",#N/A,FALSE,"Financial Statements";"Model Print Out - Pages 14 to 18",#N/A,FALSE,"Sales Analysis";"Model Print Out - Pages 19 to 26",#N/A,FALSE,"Brand Analysis";"Model Print Out - 26 to 29",#N/A,FALSE,"Forex"}</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hidden="1">{"multiple",#N/A,FALSE,"client (2)";"margins",#N/A,FALSE,"client (2)";"data",#N/A,FALSE,"client (2)";"multiple",#N/A,FALSE,"client";"margins",#N/A,FALSE,"client";"data",#N/A,FALSE,"client"}</definedName>
    <definedName name="wrn.full._.report._from_DBA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scheds." hidden="1">{#N/A,#N/A,FALSE,"Divider-Lease Doc Scheds";#N/A,#N/A,FALSE,"Sched. 6 Headlease";#N/A,#N/A,FALSE,"Headlease Calculations";#N/A,#N/A,FALSE,"Sched. 7 Headlease";#N/A,#N/A,FALSE,"Sched. 12 Headlease";#N/A,#N/A,FALSE,"Sched. 13 Headlease";#N/A,#N/A,FALSE,"Sublease Doc Scheds";#N/A,#N/A,FALSE,"Sched. 6 Sub";#N/A,#N/A,FALSE,"Sub Rent Calcs";#N/A,#N/A,FALSE,"Sched. 6-2 Sub";#N/A,#N/A,FALSE,"Rebate Calcs";#N/A,#N/A,FALSE,"Sched. 6-3 Sub ";#N/A,#N/A,FALSE,"Sched. 7 Sub";#N/A,#N/A,FALSE,"Sched. 7-2 Sub";#N/A,#N/A,FALSE,"Sched. 7-3 Sub ";#N/A,#N/A,FALSE,"Sched. 7-4 Sub ";#N/A,#N/A,FALSE,"Sched. 7-5 Sub ";#N/A,#N/A,FALSE,"Sched. 7-6 Sub";#N/A,#N/A,FALSE,"Stip Loss Calcs";#N/A,#N/A,FALSE,"Sched. 12 Sublease P.A. Last 2";#N/A,#N/A,FALSE,"Divider- Jr. Loan &amp; Bank Dep";#N/A,#N/A,FALSE,"Total Bank Deposit Schedule";#N/A,#N/A,FALSE,"Bank Deposit Schedule A1";#N/A,#N/A,FALSE,"Bank Deposit Schedule B1";#N/A,#N/A,FALSE,"Bank Deposit Schedule A2";#N/A,#N/A,FALSE,"Bank Deposit Schedule B2";#N/A,#N/A,FALSE,"Total Junior Note Schedule";#N/A,#N/A,FALSE,"Sched 1 Jr Loan A";#N/A,#N/A,FALSE,"Sched 1 Jr. Loan B";#N/A,#N/A,FALSE,"Sched 1 Jr. Note A";#N/A,#N/A,FALSE,"Sched 1 Jr. Note B";#N/A,#N/A,FALSE,"Divider-Senior (ECA) Scheds";#N/A,#N/A,FALSE,"Divider-Back Up Scheds";#N/A,#N/A,FALSE,"Senior Loan";#N/A,#N/A,FALSE,"ECA Supported Loan";#N/A,#N/A,FALSE,"Commercial Loan"}</definedName>
    <definedName name="wrn.full._model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Analysis_Analyst." hidden="1">{#N/A,#N/A,TRUE,"DCF Summary (2)";#N/A,#N/A,TRUE,"DCF Summary";#N/A,"Analyst Value Drivers",TRUE,"DCF"}</definedName>
    <definedName name="wrn.Full_Analysis_Base." hidden="1">{#N/A,#N/A,TRUE,"DCF Summary (2)";#N/A,#N/A,TRUE,"DCF Summary";#N/A,"Base Case Value Drivers",TRUE,"DCF"}</definedName>
    <definedName name="wrn.Full_Analysis_Middle." hidden="1">{#N/A,#N/A,TRUE,"DCF Summary (2)";#N/A,#N/A,TRUE,"DCF Summary";#N/A,"Middle Case Drivers",TRUE,"DCF"}</definedName>
    <definedName name="wrn.Fullprint."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_1"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nd._.II."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hidden="1">{#N/A,#N/A,TRUE,"FD II Portfolio Summary";#N/A,#N/A,TRUE,"JRI";#N/A,#N/A,TRUE,"NDS";#N/A,#N/A,TRUE,"Weasler";#N/A,#N/A,TRUE,"Stronghaven";#N/A,#N/A,TRUE,"Connor";#N/A,#N/A,TRUE,"Docu";#N/A,#N/A,TRUE,"HWC";#N/A,#N/A,TRUE,"Temple"}</definedName>
    <definedName name="wrn.Fund._.II._.Adv._.Mtg.."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hidden="1">{#N/A,#N/A,TRUE,"FD IV Portfolio Summary ";#N/A,#N/A,TRUE,"Western";#N/A,#N/A,TRUE,"Kranson";#N/A,#N/A,TRUE,"ARC";#N/A,#N/A,TRUE,"Precise";#N/A,#N/A,TRUE,"WNA"}</definedName>
    <definedName name="wrn.Funnel._.Report." hidden="1">{#N/A,#N/A,FALSE,"funnel";#N/A,#N/A,FALSE,"AE Summary";#N/A,#N/A,FALSE,"Product Summary"}</definedName>
    <definedName name="wrn.FW._.Summary."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Y._.2001." hidden="1">{#N/A,#N/A,TRUE,"Cover01";#N/A,#N/A,TRUE,"Contents";#N/A,#N/A,TRUE,"IS01";#N/A,#N/A,TRUE,"BS01";#N/A,#N/A,TRUE,"CF01";#N/A,#N/A,TRUE,"SE01";#N/A,#N/A,TRUE,"COGS01";#N/A,#N/A,TRUE,"SG&amp;A01";#N/A,#N/A,TRUE,"Interest01";#N/A,#N/A,TRUE,"Stats01";#N/A,#N/A,TRUE,"Covenants01"}</definedName>
    <definedName name="wrn.FY._.2002._.Ex._.Harrison."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01_Fin_Stmts." hidden="1">{"FY01_Assets",#N/A,FALSE,"Fin Stmt Budget";"FY01_Liabilities",#N/A,FALSE,"Fin Stmt Budget";"FY01_Inc_Stmt",#N/A,FALSE,"Fin Stmt Budget";"FY01_SOCF",#N/A,FALSE,"Fin Stmt Budget"}</definedName>
    <definedName name="wrn.FY02_Fin_Stmts." hidden="1">{"FY02_Assets",#N/A,FALSE,"Fin Stmt Budget";"FY02_Liabilities",#N/A,FALSE,"Fin Stmt Budget";"FY02_Inc_Stmt",#N/A,FALSE,"Fin Stmt Budget";"FY02_SOCF",#N/A,FALSE,"Fin Stmt Budget"}</definedName>
    <definedName name="wrn.FY03_Fin_Stmts." hidden="1">{"FY03_Assets",#N/A,FALSE,"Fin Stmt Budget";"FY03_Liabilities",#N/A,FALSE,"Fin Stmt Budget";"FY03_Inc_Stmt",#N/A,FALSE,"Fin Stmt Budget";"FY03_SOCF",#N/A,FALSE,"Fin Stmt Budget"}</definedName>
    <definedName name="wrn.FY04_Fin._.Stmts." hidden="1">{"FY04_Assets",#N/A,FALSE,"Fin Stmt Budget";"FY04_Liabilities",#N/A,FALSE,"Fin Stmt Budget";"FY04_Inc_Stmt",#N/A,FALSE,"Fin Stmt Budget";"FY04_SOCF",#N/A,FALSE,"Fin Stmt Budget"}</definedName>
    <definedName name="wrn.FY06" hidden="1">{"FY04_Assets",#N/A,FALSE,"Fin Stmt Budget";"FY04_Liabilities",#N/A,FALSE,"Fin Stmt Budget";"FY04_Inc_Stmt",#N/A,FALSE,"Fin Stmt Budget";"FY04_SOCF",#N/A,FALSE,"Fin Stmt Budget"}</definedName>
    <definedName name="wrn.FY07" hidden="1">{"FY01_Assets",#N/A,FALSE,"Fin Stmt Budget";"FY01_Liabilities",#N/A,FALSE,"Fin Stmt Budget";"FY01_Inc_Stmt",#N/A,FALSE,"Fin Stmt Budget";"FY01_SOCF",#N/A,FALSE,"Fin Stmt Budget"}</definedName>
    <definedName name="wrn.FY07_fin" hidden="1">{"FY04_Assets",#N/A,FALSE,"Fin Stmt Budget";"FY04_Liabilities",#N/A,FALSE,"Fin Stmt Budget";"FY04_Inc_Stmt",#N/A,FALSE,"Fin Stmt Budget";"FY04_SOCF",#N/A,FALSE,"Fin Stmt Budget"}</definedName>
    <definedName name="wrn.FY96sbp99" hidden="1">{#N/A,#N/A,FALSE,"FY97";#N/A,#N/A,FALSE,"FY98";#N/A,#N/A,FALSE,"FY99";#N/A,#N/A,FALSE,"FY00";#N/A,#N/A,FALSE,"FY01"}</definedName>
    <definedName name="wrn.FY97SBP." hidden="1">{#N/A,#N/A,FALSE,"FY97";#N/A,#N/A,FALSE,"FY98";#N/A,#N/A,FALSE,"FY99";#N/A,#N/A,FALSE,"FY00";#N/A,#N/A,FALSE,"FY01"}</definedName>
    <definedName name="wrn.FY97SBP.1" hidden="1">{#N/A,#N/A,FALSE,"FY97";#N/A,#N/A,FALSE,"FY98";#N/A,#N/A,FALSE,"FY99";#N/A,#N/A,FALSE,"FY00";#N/A,#N/A,FALSE,"FY01"}</definedName>
    <definedName name="wrn.FY97SBP2" hidden="1">{#N/A,#N/A,FALSE,"FY97";#N/A,#N/A,FALSE,"FY98";#N/A,#N/A,FALSE,"FY99";#N/A,#N/A,FALSE,"FY00";#N/A,#N/A,FALSE,"FY01"}</definedName>
    <definedName name="wrn.gastos." hidden="1">{#N/A,#N/A,FALSE,"PERSONAL";#N/A,#N/A,FALSE,"explotación";#N/A,#N/A,FALSE,"generales"}</definedName>
    <definedName name="wrn.gb." hidden="1">{#N/A,#N/A,FALSE,"资产负债表";#N/A,#N/A,FALSE,"资产负债表"}</definedName>
    <definedName name="wrn.GCIall." hidden="1">{"gcicash",#N/A,FALSE,"GCIINC";"gciinc",#N/A,FALSE,"GCIINC";"gciexclusa",#N/A,FALSE,"GCIINC";"usatdy",#N/A,FALSE,"GCIINC"}</definedName>
    <definedName name="wrn.GEER_report." hidden="1">{#N/A,#N/A,FALSE,"Table_Ass.";#N/A,#N/A,FALSE,"# of cust";#N/A,#N/A,FALSE,"Res_Report";#N/A,#N/A,FALSE,"Income Statement";"Qtr Cust",#N/A,FALSE,"Qtrly Proj"}</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ographic._.Trends." hidden="1">{"Geographic P1",#N/A,FALSE,"Division &amp; Geog"}</definedName>
    <definedName name="wrn.Gesamt._.Neu." hidden="1">{#N/A,#N/A,FALSE,"Report 2";#N/A,#N/A,FALSE,"Report 3";#N/A,#N/A,FALSE,"Report 4";#N/A,#N/A,FALSE,"Actual-Budget (kum)";#N/A,#N/A,FALSE,"Actual-Budget (per)";#N/A,#N/A,FALSE,"Comparison YTD";#N/A,#N/A,FALSE,"Expenses YTD";#N/A,#N/A,FALSE,"Summary";#N/A,#N/A,FALSE,"Aktiv";#N/A,#N/A,FALSE,"Passiv";#N/A,#N/A,FALSE,"Finale1";#N/A,#N/A,FALSE,"Finale2";#N/A,#N/A,FALSE,"periodisch1";#N/A,#N/A,FALSE,"periodisch2";#N/A,#N/A,FALSE,"D-Bestand";#N/A,#N/A,FALSE,"D-Zins";#N/A,#N/A,FALSE,"Fil_A_Bestand";#N/A,#N/A,FALSE,"Fil_A_Zins";#N/A,#N/A,FALSE,"Fil_A_D-Zins";#N/A,#N/A,FALSE,"Fil_P_Bestand";#N/A,#N/A,FALSE,"Fil_P_Zins";#N/A,#N/A,FALSE,"Fil_P_Neu";#N/A,#N/A,FALSE,"Fil_P_Änd";#N/A,#N/A,FALSE,"Fil_P_Änd_kum";#N/A,#N/A,FALSE,"Report 5";#N/A,#N/A,FALSE,"EWB-2";#N/A,#N/A,FALSE,"EWB";#N/A,#N/A,FALSE,"Headcount";#N/A,#N/A,FALSE,"Headcount2";#N/A,#N/A,FALSE,"Investitionsgüter";#N/A,#N/A,FALSE,"Rückstellungen"}</definedName>
    <definedName name="wrn.Gesamtausdruck." hidden="1">{#N/A,#N/A,FALSE,"Finale1";#N/A,#N/A,FALSE,"Finale2";#N/A,#N/A,FALSE,"peiodisch1";#N/A,#N/A,FALSE,"periodisch2";#N/A,#N/A,FALSE,"Aktiv";#N/A,#N/A,FALSE,"Passiv";#N/A,#N/A,FALSE,"EWB";#N/A,#N/A,FALSE,"EWB-2";#N/A,#N/A,FALSE,"D-Bestand";#N/A,#N/A,FALSE,"D-Zins";#N/A,#N/A,FALSE,"Fil_A_Bestand";#N/A,#N/A,FALSE,"Fil_A_Zins";#N/A,#N/A,FALSE,"Fil_A_D-Zins";#N/A,#N/A,FALSE,"Fil_P_Bestand";#N/A,#N/A,FALSE,"Fil_P_Zins";#N/A,#N/A,FALSE,"Fil_P_Neu";#N/A,#N/A,FALSE,"Report 2";#N/A,#N/A,FALSE,"Report 3";#N/A,#N/A,FALSE,"Report 4";#N/A,#N/A,FALSE,"Report 5";#N/A,#N/A,FALSE,"Summary";#N/A,#N/A,FALSE,"Actual-Budget (kum)";#N/A,#N/A,FALSE,"Actual-Budget (per)";#N/A,#N/A,FALSE,"Comparison YTD";#N/A,#N/A,FALSE,"Headcount";#N/A,#N/A,FALSE,"Headcount2";#N/A,#N/A,FALSE,"Investitionsgüter";#N/A,#N/A,FALSE,"Konzern";#N/A,#N/A,FALSE,"stat.con.";#N/A,#N/A,FALSE,"Zusatz1";#N/A,#N/A,FALSE,"BIS 1";#N/A,#N/A,FALSE,"BIS-Assets";#N/A,#N/A,FALSE,"BIS 2"}</definedName>
    <definedName name="wrn.GGR._.Network._.Exhibit." hidden="1">{"Network Summary",#N/A,TRUE,"Summary";"Piping Summary",#N/A,TRUE," Piping";"Meters Summary",#N/A,TRUE,"Meters &amp; Connections";"Connections Summary",#N/A,TRUE,"Meters &amp; Connections";"Stations Summary",#N/A,TRUE,"Stations Pivot"}</definedName>
    <definedName name="wrn.GGR._.Network._.Exhibit._1" hidden="1">{"Network Summary",#N/A,TRUE,"Summary";"Piping Summary",#N/A,TRUE," Piping";"Meters Summary",#N/A,TRUE,"Meters &amp; Connections";"Connections Summary",#N/A,TRUE,"Meters &amp; Connections";"Stations Summary",#N/A,TRUE,"Stations Pivot"}</definedName>
    <definedName name="wrn.Good._.Stuff." hidden="1">{#N/A,#N/A,FALSE,"AdjPL";#N/A,#N/A,FALSE,"AdjPLCS";#N/A,#N/A,FALSE,"AdjPLGR";#N/A,#N/A,FALSE,"AdjBS";#N/A,#N/A,FALSE,"AdjBS_CS";#N/A,#N/A,FALSE,"AdjFA";#N/A,#N/A,FALSE,"IncApp";#N/A,#N/A,FALSE,"Incappexh";#N/A,#N/A,FALSE,"WACC_Mults_Other Inputs 97";#N/A,#N/A,FALSE,"SuppInc App"}</definedName>
    <definedName name="wrn.GRAPHS." hidden="1">{#N/A,#N/A,FALSE,"ACQ_GRAPHS";#N/A,#N/A,FALSE,"T_1 GRAPHS";#N/A,#N/A,FALSE,"T_2 GRAPHS";#N/A,#N/A,FALSE,"COMB_GRAPHS"}</definedName>
    <definedName name="wrn.gth." hidden="1">{#N/A,#N/A,FALSE,"Title Page";#N/A,#N/A,FALSE,"Summary Sheet"}</definedName>
    <definedName name="wrn.gti._.qtrly._.stats." hidden="1">{"GTI monthly IS",#N/A,FALSE,"gti";#N/A,#N/A,FALSE,"gti"}</definedName>
    <definedName name="wrn.GuV." hidden="1">{#N/A,#N/A,FALSE,"Layout GuV"}</definedName>
    <definedName name="wrn.HACKETT." hidden="1">{"aaa",#N/A,FALSE,"BILAN";"bbb",#N/A,FALSE,"BILAN";"ccc",#N/A,FALSE,"BILAN"}</definedName>
    <definedName name="wrn.HEAT." hidden="1">{#N/A,#N/A,FALSE,"Heat";#N/A,#N/A,FALSE,"DCF";#N/A,#N/A,FALSE,"LBO";#N/A,#N/A,FALSE,"A";#N/A,#N/A,FALSE,"C";#N/A,#N/A,FALSE,"impd";#N/A,#N/A,FALSE,"Accr-Dilu"}</definedName>
    <definedName name="wrn.HF._.Income._.Statement." hidden="1">{"HF Income Statement",#N/A,FALSE,"IS SUMMARY"}</definedName>
    <definedName name="wrn.HFSPACKET." hidden="1">{#N/A,#N/A,FALSE,"CY96";#N/A,#N/A,FALSE,"Budget";#N/A,#N/A,FALSE,"Forecast";#N/A,#N/A,FALSE,"Spending (F)";#N/A,#N/A,FALSE,"Spending (B)";#N/A,#N/A,FALSE,"Driver Analysis";#N/A,#N/A,FALSE,"Reconciliation"}</definedName>
    <definedName name="wrn.HIG._1" hidden="1">{#N/A,#N/A,FALSE,"Cover";"bs",#N/A,FALSE,"Final_Reports";"soo",#N/A,FALSE,"Final_Reports";"socf",#N/A,FALSE,"Final_Reports";"sose",#N/A,FALSE,"Final_Reports";"bs_by_month",#N/A,FALSE,"Final_Reports";"soo_by_month",#N/A,FALSE,"Final_Reports";"socf_by_month",#N/A,FALSE,"Final_Reports";#N/A,#N/A,FALSE,"Variance";"kpi",#N/A,FALSE,"KPI"}</definedName>
    <definedName name="wrn.HOJAS._.RESUMEN." hidden="1">{#N/A,#N/A,FALSE,"SOCIEDAD";#N/A,#N/A,FALSE,"CENTRO"}</definedName>
    <definedName name="wrn.homeimprove_fs." hidden="1">{"avgbs",#N/A,FALSE,"homeimprove_fs";"is",#N/A,FALSE,"homeimprove_fs";"opexps",#N/A,FALSE,"homeimprove_fs"}</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_1._.thru._.I_6._.workpapers." hidden="1">{"inventory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7._.thru._.I_21._.workpapers." hidden="1">{"inventory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I._.PortRev33102." hidden="1">{#N/A,#N/A,TRUE,"Port Summary II";#N/A,#N/A,TRUE,"BV Valuation";#N/A,#N/A,TRUE,"FV Valuation";#N/A,#N/A,TRUE,"JRI";#N/A,#N/A,TRUE,"Weasler";#N/A,#N/A,TRUE,"Stronghaven";#N/A,#N/A,TRUE,"Connor";#N/A,#N/A,TRUE,"HWC";#N/A,#N/A,TRUE,"Temple"}</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agopaque." hidden="1">{"Imagopaque",#N/A,FALSE,"imagopaque"}</definedName>
    <definedName name="wrn.impressão." hidden="1">{#N/A,#N/A,FALSE,"Producao";#N/A,#N/A,FALSE,"Prov Oper";#N/A,#N/A,FALSE,"Cons e Mg Br";#N/A,#N/A,FALSE,"G Gerais";#N/A,#N/A,FALSE,"Plano_Invest.";#N/A,#N/A,FALSE,"Mapa FM";#N/A,#N/A,FALSE,"DR";#N/A,#N/A,FALSE,"Balanço";#N/A,#N/A,FALSE,"Valor"}</definedName>
    <definedName name="wrn.IMPRIMER._.TOUT." hidden="1">{"VCONS1",#N/A,FALSE,"A";"VDEP",#N/A,FALSE,"A";"VDEP0",#N/A,FALSE,"A";"VDEP00",#N/A,FALSE,"A";"VDEP000",#N/A,FALSE,"A";"VDEP02",#N/A,FALSE,"A";"VDEP03",#N/A,FALSE,"A";"VDEP04",#N/A,FALSE,"A";"VDEP05",#N/A,FALSE,"A";"VDEP1",#N/A,FALSE,"A";"VDEP2",#N/A,FALSE,"A";"VDEP3",#N/A,FALSE,"A";"VDEP8",#N/A,FALSE,"A";"VDEPIMP",#N/A,FALSE,"A";"VDEPRESP",#N/A,FALSE,"A";"VDEPRESP1",#N/A,FALSE,"A";"VEBC1",#N/A,FALSE,"A";"VEBC2",#N/A,FALSE,"A";"VEBC3",#N/A,FALSE,"A";"VEBC4",#N/A,FALSE,"A";"VEBC5",#N/A,FALSE,"A";"VENTM",#N/A,FALSE,"A";"VFD",#N/A,FALSE,"A";"VRATIO",#N/A,FALSE,"A";"VVAR",#N/A,FALSE,"A";"VVENT",#N/A,FALSE,"A";"VVENT1",#N/A,FALSE,"A";"VVENT2",#N/A,FALSE,"A";"VVENTM1",#N/A,FALSE,"A";"VVENTM2",#N/A,FALSE,"A";"VFI",#N/A,FALSE,"A";"VSOM1",#N/A,FALSE,"A";"VEBMEN",#N/A,FALSE,"A";"VEBMEN1",#N/A,FALSE,"A";"VMOD",#N/A,FALSE,"A";"vsap",#N/A,FALSE,"A"}</definedName>
    <definedName name="wrn.Income." hidden="1">{"Income",#N/A,FALSE,"Recap IS"}</definedName>
    <definedName name="wrn.INCOME._.STATEMENT." hidden="1">{"INCOME STATEMENT",#N/A,FALSE,"Income Statement"}</definedName>
    <definedName name="wrn.Incomestmt." hidden="1">{"is",#N/A,FALSE,"tpl&amp;port_fs";"is",#N/A,FALSE,"mhd_fs";"is",#N/A,FALSE,"loanworks_fs";"is",#N/A,FALSE,"homeimprove_fs";"is",#N/A,FALSE,"builder_fs";"is",#N/A,FALSE,"tp_clca_fs";"is",#N/A,FALSE,"wlca_fs";"is",#N/A,FALSE,"cmo_fs"}</definedName>
    <definedName name="wrn.incomplete." hidden="1">{#N/A,#N/A,FALSE,"ORDERS"}</definedName>
    <definedName name="wrn.incomplete._1" hidden="1">{#N/A,#N/A,FALSE,"ORDERS"}</definedName>
    <definedName name="wrn.INDEPS." hidden="1">{"page1",#N/A,FALSE,"TIND_CC1";"page2",#N/A,FALSE,"TIND_CC1";"page3",#N/A,FALSE,"TIND_CC1";"page4",#N/A,FALSE,"TIND_CC1";"page5",#N/A,FALSE,"TIND_CC1"}</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hidden="1">{#N/A,#N/A,FALSE,"Anti";#N/A,#N/A,FALSE,"Cefa";#N/A,#N/A,FALSE,"Ceph";#N/A,#N/A,FALSE,"Cefp";#N/A,#N/A,FALSE,"Cefe";#N/A,#N/A,FALSE,"Pens";#N/A,#N/A,FALSE,"Ampi";#N/A,#N/A,FALSE,"Amox";#N/A,#N/A,FALSE,"Isox";#N/A,#N/A,FALSE,"Aztr";#N/A,#N/A,FALSE,"Videx";#N/A,#N/A,FALSE,"Zerit"}</definedName>
    <definedName name="wrn.info." hidden="1">{#N/A,#N/A,FALSE,"IT_Summary";#N/A,#N/A,FALSE,"Renaissance";#N/A,#N/A,FALSE,"Intermetrics";#N/A,#N/A,FALSE,"Systems";#N/A,#N/A,FALSE,"IMI";#N/A,#N/A,FALSE,"Landmark";#N/A,#N/A,FALSE,"Rational";#N/A,#N/A,FALSE,"AGS";#N/A,#N/A,FALSE,"GE"}</definedName>
    <definedName name="wrn.INFORME._.0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n.Informe._.mensual." hidden="1">{#N/A,#N/A,FALSE,"Carátula Rtados. Gestión (2)";#N/A,#N/A,FALSE,"Carátula EE.FF.  (1)";#N/A,#N/A,FALSE,"Gestión Marzo'98 Abv (3)";#N/A,#N/A,FALSE,"Rtdos. Cías. 97 - 98 (4)";#N/A,#N/A,FALSE,"Resultados Gestión Marzo'98 (5)";#N/A,#N/A,FALSE,"Carátula Rtados. Margenes (6)";#N/A,#N/A,FALSE,"Márgenes Marzo'98 Abv. (7)";#N/A,#N/A,FALSE,"Carátula Balance  (8)";#N/A,#N/A,FALSE,"B. P. Equivalencia Marzo'98 (9)";#N/A,#N/A,FALSE,"Carátula Balance  (10)";#N/A,#N/A,FALSE,"B. Consolidado Marzo'98 (11)";#N/A,#N/A,FALSE,"Márgenes Marzo'98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PPTO97." hidden="1">{#N/A,#N/A,FALSE,"P_97Ppto";#N/A,#N/A,FALSE,"Resultados_97Ppto";#N/A,#N/A,FALSE,"CTC_97Ppt";#N/A,#N/A,FALSE,"TASA_97Ppt";#N/A,#N/A,FALSE,"PERU_97Ppt";#N/A,#N/A,FALSE,"CANTV_97Ppt";#N/A,#N/A,FALSE,"TLD_97Ppt";#N/A,#N/A,FALSE,"ROMANIA_97Ppt";#N/A,#N/A,FALSE,"RParticipadas_97Ppt";#N/A,#N/A,FALSE,"Gerenciamiento_97Ppt";#N/A,#N/A,FALSE,"Financiero_97Ppt";#N/A,#N/A,FALSE,"Estructura_97Ppt";#N/A,#N/A,FALSE,"INetos_97Ppt";#N/A,#N/A,FALSE,"Desinv_97Ppt";#N/A,#N/A,FALSE,"FComercio_97Ppt"}</definedName>
    <definedName name="wrn.Informe._.Rebeca." hidden="1">{"PYGP",#N/A,TRUE,"PandL";"Abonados DTH",#N/A,TRUE,"SubAssDTH";"Abonados Cable",#N/A,TRUE,"SubAssCable";"Estadisticas Abonados",#N/A,TRUE,"SubStats";"Take Up DTH",#N/A,TRUE,"SubsDTH";"Precios DTH Dolar",#N/A,TRUE,"PriceDTH";"Resumen Hipotesis 1",#N/A,TRUE,"Resumen1";"Resumen de Hipotesis 2",#N/A,TRUE,"Resumen2";"Resumen Hipotesis 3",#N/A,TRUE,"Resumen3"}</definedName>
    <definedName name="wrn.INFORME._.SEPA_P." hidden="1">{#N/A,#N/A,FALSE,"PR_09_P";#N/A,#N/A,FALSE,"P_09_P3";#N/A,#N/A,FALSE,"PR_09_P1";#N/A,#N/A,FALSE,"Res_márgenes_09_P";#N/A,#N/A,FALSE,"PR_09";#N/A,#N/A,FALSE,"Resultados_09_P";#N/A,#N/A,FALSE,"Pbeneficios_09_P";#N/A,#N/A,FALSE,"CTC_09_P";#N/A,#N/A,FALSE,"TASA_09_P";#N/A,#N/A,FALSE,"TPerú_09_P";#N/A,#N/A,FALSE,"CANTV_09_P";#N/A,#N/A,FALSE,"TLD_09_P";#N/A,#N/A,FALSE,"RUMANIA_09_P";#N/A,#N/A,FALSE,"Gerenciamiento_09_P";#N/A,#N/A,FALSE,"Financiero_09_P";#N/A,#N/A,FALSE,"Estructura_09_P";#N/A,#N/A,FALSE,"Desinv_09_P";#N/A,#N/A,FALSE,"FComercio_09_P"}</definedName>
    <definedName name="wrn.ING._1" hidden="1">{"bs-ING",#N/A,FALSE,"ING Reports";"soo-ING",#N/A,FALSE,"ING Reports";"socf-ING",#N/A,FALSE,"ING Reports"}</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 hidden="1">{"avgbs",#N/A,FALSE,"Sheet1";"is",#N/A,FALSE,"Sheet1";"opexps",#N/A,FALSE,"Sheet1"}</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Print._.Area." hidden="1">{#N/A,#N/A,FALSE,"inputs";#N/A,#N/A,FALSE,"inputs"}</definedName>
    <definedName name="wrn.input1" hidden="1">{"avgbs",#N/A,FALSE,"Sheet1";"is",#N/A,FALSE,"Sheet1";"opexps",#N/A,FALSE,"Sheet1"}</definedName>
    <definedName name="wrn.Inputs." hidden="1">{#N/A,#N/A,FALSE,"Inputs";#N/A,#N/A,FALSE,"Mkt";#N/A,#N/A,FALSE,"Rev";#N/A,#N/A,FALSE,"Costs"}</definedName>
    <definedName name="wrn.Inputsheet_ProjectInput." hidden="1">{"ProjectInput",#N/A,FALSE,"INPUT-AREA"}</definedName>
    <definedName name="wrn.INTANGIBLES." hidden="1">{#N/A,#N/A,FALSE,"T-1 Intangibles"}</definedName>
    <definedName name="wrn.INTEREST." hidden="1">{#N/A,#N/A,FALSE,"0700 Interest Expense";#N/A,#N/A,FALSE,"0700-1 Summary of Interest Earn"}</definedName>
    <definedName name="wrn.Internal."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Report._.for._.Martha."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S." hidden="1">{"capex",#N/A,FALSE,"CAPEX RECAP";"asset disposals",#N/A,FALSE,"ASSET DISPOSITIONS";#N/A,#N/A,FALSE,"G&amp;A by Month";#N/A,#N/A,FALSE,"G&amp;A Compare";#N/A,#N/A,FALSE,"G&amp;A Month Only Compare"}</definedName>
    <definedName name="wrn.International._.Monthly." hidden="1">{"incstmtim",#N/A,TRUE,"Inc Stmt (I)";"balshtim",#N/A,TRUE,"Bal Sheet (I)";"scfim",#N/A,TRUE,"Cash Flow (I)";"capsummim",#N/A,TRUE,"Cap Summ (I)";"assumim",#N/A,TRUE,"Assum (I)"}</definedName>
    <definedName name="wrn.INTL._.GROUP." hidden="1">{"INTLGROUP",#N/A,FALSE,"INTL GROUP"}</definedName>
    <definedName name="wrn.INTL._.GROUP._1" hidden="1">{"INTLGROUP",#N/A,FALSE,"INTL GROUP"}</definedName>
    <definedName name="wrn.INVENTORY." hidden="1">{#N/A,#N/A,FALSE,"F-1 Inventory Price Test-RM";#N/A,#N/A,FALSE,"F-2 Inventory-Test Count"}</definedName>
    <definedName name="wrn.Investment._.Core._.Report." hidden="1">{#N/A,#N/A,FALSE,"Print Tab"}</definedName>
    <definedName name="wrn.Investment._.Package."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Summary._2" hidden="1">{#N/A,#N/A,TRUE,"Summary";#N/A,#N/A,TRUE,"Financials";#N/A,#N/A,TRUE,"Assumptions";#N/A,#N/A,TRUE,"Pro Forma";#N/A,#N/A,TRUE,"Debt";#N/A,#N/A,TRUE,"Amortization";#N/A,#N/A,TRUE,"GG Returns"}</definedName>
    <definedName name="wrn.Investor._.Cash._.Flows." hidden="1">{"CV_2",#N/A,TRUE,"Investor Cash Flows"}</definedName>
    <definedName name="wrn.InvPrtAll." hidden="1">{"Graph1",#N/A,FALSE,"INVENTRY";"Graph2",#N/A,FALSE,"INVENTRY";"Graph3",#N/A,FALSE,"INVENTRY"}</definedName>
    <definedName name="wrn.IPO._.Valuation." hidden="1">{"assumptions",#N/A,FALSE,"Scenario 1";"valuation",#N/A,FALSE,"Scenario 1"}</definedName>
    <definedName name="wrn.ipovalue." hidden="1">{#N/A,#N/A,FALSE,"puboff";#N/A,#N/A,FALSE,"valuation";#N/A,#N/A,FALSE,"finanalsis";#N/A,#N/A,FALSE,"split";#N/A,#N/A,FALSE,"ownership"}</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rr." hidden="1">{#N/A,#N/A,FALSE,"IRR and earnings impact";#N/A,#N/A,FALSE,"Income - cash incremental";#N/A,#N/A,FALSE,"Income - cash expansion";#N/A,#N/A,FALSE,"Income - cash status quo";#N/A,#N/A,FALSE,"Assumptions";#N/A,#N/A,FALSE,"Advertising revenue - GN";#N/A,#N/A,FALSE,"Advertising Revenue";#N/A,#N/A,FALSE,"Air_Ground Transp.";#N/A,#N/A,FALSE,"Input Sheet";#N/A,#N/A,FALSE,"WSJ Operating Income History"}</definedName>
    <definedName name="wrn.IS._.Q96." hidden="1">{"IS Q96",#N/A,FALSE,"Income Statement"}</definedName>
    <definedName name="wrn.IS._.Q97." hidden="1">{"IS Q97",#N/A,FALSE,"Income Statement"}</definedName>
    <definedName name="wrn.IS._.Years." hidden="1">{"IS Years",#N/A,FALSE,"Income Statement"}</definedName>
    <definedName name="wrn.ISAnnualModel." hidden="1">{"AnnModel",#N/A,FALSE,"IS"}</definedName>
    <definedName name="wrn.ISCG._.model." hidden="1">{#N/A,#N/A,FALSE,"Second";#N/A,#N/A,FALSE,"ownership";#N/A,#N/A,FALSE,"Valuation";#N/A,#N/A,FALSE,"Eqiv";#N/A,#N/A,FALSE,"Mults";#N/A,#N/A,FALSE,"ISCG Graphics"}</definedName>
    <definedName name="wrn.Isopaque." hidden="1">{"Isopaque",#N/A,FALSE,"Isopaque"}</definedName>
    <definedName name="wrn.ISQtrModel." hidden="1">{"QtrModel",#N/A,FALSE,"IS"}</definedName>
    <definedName name="wrn.IVTI_Rep." hidden="1">{#N/A,#N/A,FALSE,"Title Page";#N/A,#N/A,FALSE,"Summary Sheet";#N/A,#N/A,FALSE,"Fiscal Year Income Statement";#N/A,#N/A,FALSE,"Valuation Summary";#N/A,#N/A,FALSE,"Comps with IVT";#N/A,#N/A,FALSE,"Comps without IVT"}</definedName>
    <definedName name="wrn.JANI._.REBATES." hidden="1">{"TOTAL",#N/A,FALSE,"A";"FISCAL94",#N/A,FALSE,"A";"FISCAL95",#N/A,FALSE,"A";"FISCAL96",#N/A,FALSE,"A";"misc page",#N/A,FALSE,"A"}</definedName>
    <definedName name="wrn.JANUARY." hidden="1">{"CONS JAN",#N/A,FALSE,"Cons Comparison";"SAS JAN",#N/A,FALSE,"Ocean Comparison";"UV JAN",#N/A,FALSE,"UV Comparison";"CMS JAN",#N/A,FALSE,"CMS Comparison";"POLARIS JAN",#N/A,FALSE,"Polaris Comparison";"CORP JAN",#N/A,FALSE,"Corp Comparison";"ELIM JAN",#N/A,FALSE,"Eliminating Comparison"}</definedName>
    <definedName name="wrn.JIMS._.REPORTS." hidden="1">{#N/A,#N/A,FALSE,"summary";#N/A,#N/A,FALSE,"FCST(R)";#N/A,#N/A,FALSE,"BS98";#N/A,#N/A,FALSE,"CASHFLO98";#N/A,#N/A,FALSE,"1998 RATIOS";#N/A,#N/A,FALSE,"LOAN SUMMARY";#N/A,#N/A,FALSE,"FCST(R)";#N/A,#N/A,FALSE,"P&amp;L98";#N/A,#N/A,FALSE,"COST OF SALES";#N/A,#N/A,FALSE,"STANDARDS";#N/A,#N/A,FALSE,"MATERIALS";#N/A,#N/A,FALSE,"MOULDING";#N/A,#N/A,FALSE,"MAT";#N/A,#N/A,FALSE,"ASSEMBLY";#N/A,#N/A,FALSE,"SHIPPING";#N/A,#N/A,FALSE,"RECVG&amp;WHSE";#N/A,#N/A,FALSE,"QUALITY CONTROL";#N/A,#N/A,FALSE,"POSTERS";#N/A,#N/A,FALSE,"PLANT MANAGER";#N/A,#N/A,FALSE,"MAINTENANCE";#N/A,#N/A,FALSE,"MTLS MGMT";#N/A,#N/A,FALSE,"GENERAL FACTORY";#N/A,#N/A,FALSE,"TOTAL-GA";#N/A,#N/A,FALSE,"PURCHASING";#N/A,#N/A,FALSE,"ORDER PROCCESSING";#N/A,#N/A,FALSE,"EXECUTIVE";#N/A,#N/A,FALSE,"ACCOUNTING";#N/A,#N/A,FALSE,"OFFICERS";#N/A,#N/A,FALSE,"MIS";#N/A,#N/A,FALSE,"H.R.";#N/A,#N/A,FALSE,"GENERAL-GA ";#N/A,#N/A,FALSE,"TOTAL-SM";#N/A,#N/A,FALSE,"ART";#N/A,#N/A,FALSE,"SELLING";#N/A,#N/A,FALSE,"STORE";#N/A,#N/A,FALSE,"SAMPLE";#N/A,#N/A,FALSE,"GENERAL-SM"}</definedName>
    <definedName name="wrn.JODM._.Graphs." hidden="1">{"graph",#N/A,FALSE,"WWJU";"graph",#N/A,FALSE,"WWSEM";"graph",#N/A,FALSE,"GOMJU";"graph",#N/A,FALSE,"GOMSEM";"graph",#N/A,FALSE,"NSJU";"graph",#N/A,FALSE,"NSSEM";"graph",#N/A,FALSE,"WAJU";"graph",#N/A,FALSE,"STOCKPRI";"graph",#N/A,FALSE,"CFTEV";"graph",#N/A,FALSE,"NAV-RCV";"graph",#N/A,FALSE,"CRUDEWW"}</definedName>
    <definedName name="wrn.JULY."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_.thru._.Dec._.Reports." hidden="1">{"PC1 July thry Dec",#N/A,FALSE,"PC1MON";"PC2 July thru Dec",#N/A,FALSE,"PC2MON";"PC3 July thru Dec",#N/A,FALSE,"PC3MON";"PC5 July thru Dec",#N/A,FALSE,"PC5MON";"PC6 July thru Dec",#N/A,FALSE,"PC6MON";"PC7 July thru Dec",#N/A,FALSE,"PC7MON";"PC8 July thru Dec",#N/A,FALSE,"PC8MON";"PC9 July thru Dec",#N/A,FALSE,"PC9MON";"PC10 July thru Dec",#N/A,FALSE,"PC10MON";"PC11 July thru Dec",#N/A,FALSE,"PC11MON";"PC99 July thru Dec",#N/A,FALSE,"RKFL CO."}</definedName>
    <definedName name="wrn.June."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CP._.and._.subs." hidden="1">{"KCP Consol",#N/A,FALSE,"KCP";#N/A,#N/A,FALSE,"NAICC w Valor";#N/A,#N/A,FALSE,"NAICC wo Valor";#N/A,#N/A,FALSE,"Valor";#N/A,#N/A,FALSE,"KCC";"KCP stand alone",#N/A,FALSE,"KCP"}</definedName>
    <definedName name="wrn.KENS._.PKT." hidden="1">{#N/A,#N/A,FALSE,"netsum";"VOLUME$",#N/A,FALSE,"B";"VOLUME",#N/A,FALSE,"B";"NET1",#N/A,FALSE,"net1";"NET2",#N/A,FALSE,"net2";"NET3",#N/A,FALSE,"net3"}</definedName>
    <definedName name="wrn.KFC8._.Report." hidden="1">{#N/A,#N/A,TRUE,"KFC8-sum";#N/A,#N/A,TRUE,"KFC8-expenses"}</definedName>
    <definedName name="wrn.Komplettausdruck." hidden="1">{#N/A,#N/A,FALSE,"Layout Aktiva";#N/A,#N/A,FALSE,"Layout Passiva";#N/A,#N/A,FALSE,"Layout GuV";#N/A,#N/A,FALSE,"Layout Cash Flow";#N/A,#N/A,FALSE,"Mittelherkunft";#N/A,#N/A,FALSE,"Mittelverwendung";#N/A,#N/A,FALSE,"Finanzbedarfsrechnung"}</definedName>
    <definedName name="wrn.Konzept._.2." hidden="1">{#N/A,#N/A,FALSE,"Report 2";#N/A,#N/A,FALSE,"Report 3";#N/A,#N/A,FALSE,"Report 4";#N/A,#N/A,FALSE,"Report 5";#N/A,#N/A,FALSE,"Aktiv";#N/A,#N/A,FALSE,"Fil_A_Bestand";#N/A,#N/A,FALSE,"Fil_A_Zins";#N/A,#N/A,FALSE,"Fil_A_D-Zins";#N/A,#N/A,FALSE,"Passiv";#N/A,#N/A,FALSE,"Fil_P_Bestand";#N/A,#N/A,FALSE,"Fil_P_Zins";#N/A,#N/A,FALSE,"Fil_P_Neu";#N/A,#N/A,FALSE,"D-Bestand";#N/A,#N/A,FALSE,"D-Zins";#N/A,#N/A,FALSE,"peiodisch1";#N/A,#N/A,FALSE,"periodisch2";#N/A,#N/A,FALSE,"Finale1";#N/A,#N/A,FALSE,"Finale2";#N/A,#N/A,FALSE,"EWB-2";#N/A,#N/A,FALSE,"EWB";#N/A,#N/A,FALSE,"Headcount";#N/A,#N/A,FALSE,"Headcount2";#N/A,#N/A,FALSE,"Investitionsgüter";#N/A,#N/A,FALSE,"Konzern";#N/A,#N/A,FALSE,"BIS 2";#N/A,#N/A,FALSE,"BIS 1";#N/A,#N/A,FALSE,"Summary";#N/A,#N/A,FALSE,"Actual-Budget (kum)";#N/A,#N/A,FALSE,"Actual-Budget (per)";#N/A,#N/A,FALSE,"Comparison YTD";#N/A,#N/A,FALSE,"stat.con.";#N/A,#N/A,FALSE,"Zusatz1";#N/A,#N/A,FALSE,"BIS-Assets"}</definedName>
    <definedName name="wrn.Kosten." hidden="1">{#N/A,#N/A,FALSE,"KST 1";#N/A,#N/A,FALSE,"KST 2";#N/A,#N/A,FALSE,"KST 3";#N/A,#N/A,FALSE,"KST Gesamt";#N/A,#N/A,FALSE,"KST D1"}</definedName>
    <definedName name="wrn.kriall." hidden="1">{"kricash",#N/A,FALSE,"INC";"kriinc",#N/A,FALSE,"INC";"krimiami",#N/A,FALSE,"INC";"kriother",#N/A,FALSE,"INC";"kripapers",#N/A,FALSE,"INC"}</definedName>
    <definedName name="wrn.LBO." hidden="1">{#N/A,#N/A,FALSE,"Cov";#N/A,#N/A,FALSE,"sum";#N/A,#N/A,FALSE,"baladj";#N/A,#N/A,FALSE,"bs";#N/A,#N/A,FALSE,"is";#N/A,#N/A,FALSE,"pis";#N/A,#N/A,FALSE,"cf";#N/A,#N/A,FALSE,"balhist";#N/A,#N/A,FALSE,"wc";#N/A,#N/A,FALSE,"ltd";#N/A,#N/A,FALSE,"cover";#N/A,#N/A,FALSE,"fa";#N/A,#N/A,FALSE,"tax";#N/A,#N/A,FALSE,"irr";#N/A,#N/A,FALSE,"in"}</definedName>
    <definedName name="wrn.LBO._.Summary." hidden="1">{"LBO Summary",#N/A,FALSE,"Summary"}</definedName>
    <definedName name="wrn.LBP.u" hidden="1">{"LBO Summary",#N/A,FALSE,"Summary"}</definedName>
    <definedName name="wrn.lead._.sheet1." hidden="1">{"PrintView",#N/A,FALSE,"Cash &amp; Equiv";"PrintView",#N/A,FALSE,"Investments";"Other Assets Print View",#N/A,FALSE,"Other Assets"}</definedName>
    <definedName name="wrn.Lead._Sheets." hidden="1">{"PrintView",#N/A,FALSE,"Cash &amp; Equiv";"PrintView",#N/A,FALSE,"Investments";"Other Assets Print View",#N/A,FALSE,"Other Assets"}</definedName>
    <definedName name="wrn.Lease_Deli." hidden="1">{#N/A,#N/A,FALSE,"COVER";#N/A,#N/A,FALSE,"Index";#N/A,#N/A,FALSE,"Non-Earning";#N/A,#N/A,FALSE,"Non-Earning-Recovery";#N/A,#N/A,FALSE,"Leasing_Equipo";#N/A,#N/A,FALSE,"Leasing_Auto";#N/A,#N/A,FALSE,"Leasing_Legal"}</definedName>
    <definedName name="wrn.Leases.xls." hidden="1">{#N/A,#N/A,FALSE,"Initial Year";#N/A,#N/A,FALSE,"Historical";#N/A,#N/A,FALSE,"balsheet";#N/A,#N/A,FALSE,"incstate";#N/A,#N/A,FALSE,"Fleet"}</definedName>
    <definedName name="wrn.legal." hidden="1">{#N/A,#N/A,TRUE}</definedName>
    <definedName name="wrn.letter." hidden="1">{#N/A,#N/A,FALSE}</definedName>
    <definedName name="wrn.Level._.4." hidden="1">{#N/A,#N/A,FALSE,"Income";#N/A,#N/A,FALSE,"EPS";#N/A,#N/A,FALSE,"Quarterly";#N/A,#N/A,FALSE,"CashFlow";#N/A,#N/A,FALSE,"Other";#N/A,#N/A,FALSE,"Dividend";#N/A,#N/A,FALSE,"Financials &amp; Ratios";#N/A,#N/A,FALSE,"Return On Equity";#N/A,#N/A,FALSE,"Inventory"}</definedName>
    <definedName name="wrn.LIFE._.INS.._.LOANS." hidden="1">{#N/A,#N/A,FALSE,"TT-1 Officers' Life Insurance"}</definedName>
    <definedName name="wrn.life_rsv." hidden="1">{#N/A,#N/A,FALSE,"B"}</definedName>
    <definedName name="wrn.Line._.itm._.and._.total." hidden="1">{"Line item details",#N/A,FALSE,"A";"Sumry and alloc",#N/A,FALSE,"A"}</definedName>
    <definedName name="wrn.LOAN._.PACKAGE." hidden="1">{#N/A,#N/A,FALSE,"Ratios";#N/A,#N/A,FALSE,"summary";#N/A,#N/A,FALSE,"LOAN SUMMARY";#N/A,#N/A,FALSE,"CAP STRUC";#N/A,#N/A,FALSE,"CASHFLO95";#N/A,#N/A,FALSE,"BS95";#N/A,#N/A,FALSE,"P&amp;L95";#N/A,#N/A,FALSE,"CASHFLO96";#N/A,#N/A,FALSE,"BS96";#N/A,#N/A,FALSE,"P&amp;L96";#N/A,#N/A,FALSE,"CASHFLO97";#N/A,#N/A,FALSE,"BS97";#N/A,#N/A,FALSE,"P&amp;L97";#N/A,#N/A,FALSE,"SUMMARY TIME"}</definedName>
    <definedName name="wrn.loanworks_fs." hidden="1">{"avgbs",#N/A,FALSE,"loanworks_fs";"is",#N/A,FALSE,"loanworks_fs";"opexps",#N/A,FALSE,"loanworks_fs"}</definedName>
    <definedName name="wrn.lob." hidden="1">{#N/A,#N/A,FALSE,"E"}</definedName>
    <definedName name="wrn.Lombard." hidden="1">{"Final1",#N/A,FALSE,"Cover";"Lombard",#N/A,FALSE,"TRANS";"Lombard",#N/A,FALSE,"LBO";"Lombard",#N/A,FALSE,"RETURNS";"Lombard 2",#N/A,FALSE,"RETURNS";"Lombard",#N/A,FALSE,"CREDIT";"Lombard",#N/A,FALSE,"INCSTMT";"Lombard",#N/A,FALSE,"HISTORY";"Lombard",#N/A,FALSE,"D EX";"Lombard",#N/A,FALSE,"R EX"}</definedName>
    <definedName name="wrn.LONG._.TERM._.DEBT." hidden="1">{#N/A,#N/A,FALSE,"MM-1 Long Term Debt"}</definedName>
    <definedName name="wrn.LP._.Committee._.Book."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m_cash." hidden="1">{"cash_marc",#N/A,FALSE,"dec95cr.xls"}</definedName>
    <definedName name="wrn.Mackay._.Income._.Statement." hidden="1">{"mackay inc state",#N/A,FALSE,"IS SUMMARY"}</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_.Report." hidden="1">{#N/A,#N/A,FALSE,"FS_50";#N/A,#N/A,FALSE,"DSO";#N/A,#N/A,FALSE,"FS-51";#N/A,#N/A,FALSE,"FS_52";#N/A,#N/A,FALSE,"FS_53";#N/A,#N/A,FALSE,"FS-5";#N/A,#N/A,FALSE,"FS-10";#N/A,#N/A,FALSE,"FS-20-21";#N/A,#N/A,FALSE,"FS-30";#N/A,#N/A,FALSE,"FS-31";#N/A,#N/A,FALSE,"R&amp;E-5";#N/A,#N/A,FALSE,"S-11";#N/A,#N/A,FALSE,"S-20";#N/A,#N/A,FALSE,"S-22"}</definedName>
    <definedName name="wrn.Management_forecast." hidden="1">{"Mgmt_1",#N/A,TRUE,"Sales Projections";"mgmt_2",#N/A,TRUE,"Sales Projections"}</definedName>
    <definedName name="wrn.MANGEMENT._.REPORT._.PAGE." hidden="1">{"MGTREP",#N/A,FALSE,"MGT REPORT"}</definedName>
    <definedName name="wrn.March."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GE._.TEST." hidden="1">{"MARGIN",#N/A,FALSE,"Margin"}</definedName>
    <definedName name="wrn.MARGIN." hidden="1">{"MARGIN",#N/A,TRUE,"Margin"}</definedName>
    <definedName name="wrn.Market._.Share._.Report." hidden="1">{#N/A,#N/A,FALSE,"Summary";#N/A,#N/A,FALSE,"CONS";#N/A,#N/A,FALSE,"Aff";#N/A,#N/A,FALSE,"LMA";#N/A,#N/A,FALSE,"WAPA";#N/A,#N/A,FALSE,"WISH";#N/A,#N/A,FALSE,"Hartford";#N/A,#N/A,FALSE,"WTNH";#N/A,#N/A,FALSE,"WCTX";#N/A,#N/A,FALSE,"Battle Creek";#N/A,#N/A,FALSE,"WOOD";#N/A,#N/A,FALSE,"WOTV";#N/A,#N/A,FALSE,"WXSP";#N/A,#N/A,FALSE,"Norfolk";#N/A,#N/A,FALSE,"WAVY";#N/A,#N/A,FALSE,"WVBT";#N/A,#N/A,FALSE,"Buffalo";#N/A,#N/A,FALSE,"WIVB";#N/A,#N/A,FALSE,"WNLO";#N/A,#N/A,FALSE,"Austin";#N/A,#N/A,FALSE,"KXAN";#N/A,#N/A,FALSE,"KNVA";#N/A,#N/A,FALSE,"WANE";#N/A,#N/A,FALSE,"WWLP";#N/A,#N/A,FALSE,"WLFI"}</definedName>
    <definedName name="wrn.MARKETABLE._.SEC.." hidden="1">{#N/A,#N/A,FALSE,"B-1 Mkt. Sec. - Int.";#N/A,#N/A,FALSE,"B-2 Mkt. Sec. - Val.";#N/A,#N/A,FALSE,"B-3 Mkt. Sec. - Gain (Loss)"}</definedName>
    <definedName name="wrn.Mason._.Deliverables." hidden="1">{#N/A,#N/A,FALSE,"Data &amp; Key Results";#N/A,#N/A,FALSE,"Summary Template";#N/A,#N/A,FALSE,"Budget";#N/A,#N/A,FALSE,"Present Value Comparison";#N/A,#N/A,FALSE,"Cashflow";#N/A,#N/A,FALSE,"Income";#N/A,#N/A,FALSE,"Inputs"}</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ter." hidden="1">{#N/A,#N/A,FALSE,"SUMMARY";#N/A,#N/A,FALSE,"mcsh";#N/A,#N/A,FALSE,"vol&amp;rev";#N/A,#N/A,FALSE,"wkgcap";#N/A,#N/A,FALSE,"DEPR&amp;DT";#N/A,#N/A,FALSE,"ASSETS";#N/A,#N/A,FALSE,"NI&amp;OTH&amp;DIV";#N/A,#N/A,FALSE,"CASHFLOW";#N/A,#N/A,FALSE,"CAPEMPL";#N/A,#N/A,FALSE,"ROCE"}</definedName>
    <definedName name="wrn.MAY."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95." hidden="1">{#N/A,#N/A,FALSE,"MAY";#N/A,#N/A,FALSE,"Q2";#N/A,#N/A,FALSE,"YTD"}</definedName>
    <definedName name="wrn.MBS97." hidden="1">{"hfs",#N/A,FALSE,"Forecast";"hfs",#N/A,FALSE,"CY96";"HFS",#N/A,FALSE,"Budget";"hfs",#N/A,FALSE,"Driver Analysis";"HFS",#N/A,FALSE,"Reconciliation";"HFS",#N/A,FALSE,"HEADCOUNT";#N/A,#N/A,FALSE,"Consolidated";"HFS",#N/A,FALSE,"Spending (F)";"HFS",#N/A,FALSE,"Spending (B)";#N/A,#N/A,FALSE,"Spending (1998 B)"}</definedName>
    <definedName name="wrn.MDA._.Tables." hidden="1">{#N/A,#N/A,TRUE,"Sel Fn Data QTD";#N/A,#N/A,TRUE,"TABLE_1 SPREAD ANALYSIS";#N/A,#N/A,TRUE,"Tables 2 to 3 PL";#N/A,#N/A,TRUE,"Tables 4 and 5 ALLL";#N/A,#N/A,TRUE,"Tables 6 to 8 ALLL NPA";#N/A,#N/A,TRUE,"Table 9 to 10 - Balance Sheet";#N/A,#N/A,TRUE,"Table 11 to 12 - Equity"}</definedName>
    <definedName name="wrn.MDA._.TABLES._.10Q." hidden="1">{#N/A,#N/A,FALSE,"Table 1 QTD";#N/A,#N/A,FALSE,"Table 1 YTD";#N/A,#N/A,FALSE,"Tables 2 to 4 PL";#N/A,#N/A,FALSE,"Tables 5 to 9 ALLL";#N/A,#N/A,FALSE,"Table 10 to 13 - Balance Sheet"}</definedName>
    <definedName name="wrn.MDA_TABLES._.10K."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hidden="1">{#N/A,#N/A,TRUE,"Sel Fn Data QTD";#N/A,#N/A,TRUE,"Table 1 YTD";#N/A,#N/A,TRUE,"Table 1 QTD";#N/A,#N/A,TRUE,"Tables 2 to 3 PL";#N/A,#N/A,TRUE,"Tables 4 and 5ALLL";#N/A,#N/A,TRUE,"Tables 6 to 8 ALLL ";#N/A,#N/A,TRUE,"Table 9 to 12 - Balance Sheet"}</definedName>
    <definedName name="wrn.MDA_TABLES._.10Q._.SEPT." hidden="1">{#N/A,#N/A,TRUE,"Sel Fn Data QTD";#N/A,#N/A,TRUE,"Table 1 YTD";#N/A,#N/A,TRUE,"Tables 2 to 4 PL";#N/A,#N/A,TRUE,"Tables 5 to 9 ALLL";#N/A,#N/A,TRUE,"Table 10 to 13 - Balance Sheet"}</definedName>
    <definedName name="wrn.Medical._.Ratio." hidden="1">{#N/A,#N/A,FALSE,"Medical Ratio"}</definedName>
    <definedName name="wrn.MEMBER._.SERVICES._.ALL."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wrn.memo." hidden="1">{#N/A,#N/A,TRUE,"financial";#N/A,#N/A,TRUE,"plants"}</definedName>
    <definedName name="wrn.MENSUAL." hidden="1">{#N/A,#N/A,FALSE,"Carátula EE.FF.  (1)";#N/A,#N/A,FALSE,"Carátula Rtados. Gestión (2)";#N/A,#N/A,FALSE,"Resultados Gestión Junio'98 (3)";#N/A,#N/A,FALSE,"Carátula Rtados. Margenes (4)";#N/A,#N/A,FALSE,"Márgenes Junio'98 Abv.TASA (5)";#N/A,#N/A,FALSE,"Márgenes Junio'98 TASA (6)";#N/A,#N/A,FALSE,"Carátula Balance  (7)";#N/A,#N/A,FALSE,"B. P. Equivalencia Junio'98 (8)";#N/A,#N/A,FALSE,"Carátula Balance  (9)";#N/A,#N/A,FALSE,"B.Consolidado Junio'98 TASA(10)"}</definedName>
    <definedName name="wrn.merge." hidden="1">{#N/A,#N/A,FALSE,"IPO";#N/A,#N/A,FALSE,"DCF";#N/A,#N/A,FALSE,"LBO";#N/A,#N/A,FALSE,"MULT_VAL";#N/A,#N/A,FALSE,"Status Quo";#N/A,#N/A,FALSE,"Recap"}</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T._.GEN._.TR." hidden="1">{#N/A,#N/A,FALSE,"MET GEN "}</definedName>
    <definedName name="wrn.MET._.LLOYDS._.TR." hidden="1">{#N/A,#N/A,FALSE,"MET LLOYDS CO"}</definedName>
    <definedName name="wrn.mhd_fs." hidden="1">{"avgbs",#N/A,FALSE,"mhd_fs";"is",#N/A,FALSE,"mhd_fs";"opexps",#N/A,FALSE,"mhd_fs"}</definedName>
    <definedName name="wrn.mhpall." hidden="1">{"mhpcash",#N/A,FALSE,"MHPNEWX";"mhpinc",#N/A,FALSE,"MHPNEWX";"mhptax",#N/A,FALSE,"MHPNEWX";"mhpbroad",#N/A,FALSE,"MHPNEWX";"mhpeduc",#N/A,FALSE,"MHPNEWX";"mhpfin",#N/A,FALSE,"MHPNEWX";"mhpinfo",#N/A,FALSE,"MHPNEWX"}</definedName>
    <definedName name="wrn.MKT_2MONTH.">{"MKT_RPT","MARKET_2MONTH",FALSE,"MARKET";"DTI_MKT","DTI_MKT_2MONTH",FALSE,"DTI ";"DII_MKT","DII_MKT_2MONTH",FALSE,"DII ";"DDI_MKT","DDI_MKT_2MONTH",FALSE,"DDI ";"DRI_MKT","DRI_MKT_2MONTH",FALSE,"DRI ";"DEI_MKT","DEI_MKT_2MONTH",FALSE,"DEI "}</definedName>
    <definedName name="wrn.MKT_QTR.">{"MKT_RPT","MARKET_QTR",FALSE,"MARKET";"DTI_MKT","DTI_MKT_QTR",FALSE,"DTI ";"DII_MKT","DII_MKT_QTR",FALSE,"DII ";"DDI_MKT","DDI_MKT_QTR",FALSE,"DDI ";"DRI_MKT","DRI_MKT_QTR",FALSE,"DRI ";"DEI_MKT","DEI_MKT_QTR",FALSE,"DEI "}</definedName>
    <definedName name="wrn.MOBIL." hidden="1">{"quarter",#N/A,FALSE,"MOB"}</definedName>
    <definedName name="wrn.model." hidden="1">{"page1",#N/A,FALSE,"GIRLBO";"page2",#N/A,FALSE,"GIRLBO";"page3",#N/A,FALSE,"GIRLBO";"page4",#N/A,FALSE,"GIRLBO";"page5",#N/A,FALSE,"GIRLBO"}</definedName>
    <definedName name="wrn.model._.all._.pages."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_.Level._.3." hidden="1">{"Income (All hidden)",#N/A,FALSE,"Income";"EPS (All Hidden)",#N/A,FALSE,"EPS";"EPS (All Hidden)",#N/A,FALSE,"CashFlow";"Quarterly (Last, Current and Next)",#N/A,FALSE,"Quarterly"}</definedName>
    <definedName name="wrn.Modelo._.Base." hidden="1">{"Inputs Parcial",#N/A,TRUE,"Inputs";"Abonados DTH",#N/A,TRUE,"SubAssDTH";"Abonados Cable",#N/A,TRUE,"SubAssCable";"Estadisticas Abonados",#N/A,TRUE,"SubStats";"Take Up DTH",#N/A,TRUE,"SubsDTH";"Precios DTH Pesetas Solo",#N/A,TRUE,"PriceDTH";"Cuotas Inscripcion",#N/A,TRUE,"SubsFee";"Ingresos DTH",#N/A,TRUE,"RevDTH";"Ingresos Cable",#N/A,TRUE,"RevCable";"Gastos de Transmision",#N/A,TRUE,"BroadcastC";"Desglose Transpondedores",#N/A,TRUE,"Transpon";"Servicios Ocupados",#N/A,TRUE,"ServOcup";"Servicios a Refacturar",#N/A,TRUE,"ServRefac";"Entrada Canales",#N/A,TRUE,"Entrada";"Coste a Refacturar",#N/A,TRUE,"Refact";"Refacturacion de Transmision",#N/A,TRUE,"RefactT";"Refacturacion Transmision y Conrol",#N/A,TRUE,"RefactTC";"Resumen de Refacturacion",#N/A,TRUE,"RefacSum";"Canales propios Basico",#N/A,TRUE,"ProgramC0";"Costes Reales Basico",#N/A,TRUE,"ProgramC1";"Costes Programacion Cine y Deporte",#N/A,TRUE,"ProgramC2";"Programacion Reales III",#N/A,TRUE,"ProgramC3";"Programacion Reales IV",#N/A,TRUE,"ProgramC3";"Programacion Reales V",#N/A,TRUE,"ProgramC4";"Programacion Reales VI",#N/A,TRUE,"ProgramC4";"Costes Plataforma I",#N/A,TRUE,"ProgramC5";"Costes Plataforma II",#N/A,TRUE,"ProgramC6";"Costes Plataforma Resumen",#N/A,TRUE,"ProgramC7";"Comunidades I",#N/A,TRUE,"Subsmgmt1";"Comunidades II",#N/A,TRUE,"SubsMgmt2";"Costes Captacion I",#N/A,TRUE,"SubsMgmt3";"Costes Captacion II",#N/A,TRUE,"SubsMgmt4";"Costes Gestion I",#N/A,TRUE,"SubsMgmt5";"Costes Gestion II",#N/A,TRUE,"SubsMgmt6";"Costes Generales",#N/A,TRUE,"SGA";"Inversiones Diversas",#N/A,TRUE,"InvAmo";"Inversiones Descos",#N/A,TRUE,"DecoderAmo";"Cuenta CableAntena",#N/A,TRUE,"CA";"Cuenta CableAntena CSD",#N/A,TRUE,"CSDCA";"Cuenta Transcontrol",#N/A,TRUE,"TC";"Analisis Transmodulacion",#N/A,TRUE,"TM"}</definedName>
    <definedName name="wrn.Monatsübersichten." hidden="1">{"Monate",#N/A,TRUE,"Gesamt";"Monate",#N/A,TRUE,"Dresden";"Monate",#N/A,TRUE,"USA";"Monate",#N/A,TRUE,"Itzehoe"}</definedName>
    <definedName name="wrn.month_97." hidden="1">{"mth97",#N/A,FALSE,"Erngsmth";"mth97",#N/A,FALSE,"COGSmthl";"schedb_97",#N/A,FALSE,"ScheBmthl";"schedc_97",#N/A,FALSE,"ScheCmthl";"mth97",#N/A,FALSE,"B-Smthl";"mth97",#N/A,FALSE,"CashFmth";"mth97",#N/A,FALSE,"Captxmth";"mth97",#N/A,FALSE,"AmtzDmth"}</definedName>
    <definedName name="wrn.Month_Only."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ONTH_REPORT." hidden="1">{#N/A,#N/A,TRUE,"ALLL";#N/A,#N/A,TRUE,"DEL";#N/A,#N/A,TRUE,"Reserve Analysis";#N/A,#N/A,TRUE,"C_OFF HISTORY";#N/A,#N/A,TRUE,"ALLL_QTR";#N/A,#N/A,TRUE,"HEA_M";#N/A,#N/A,TRUE,"BL_DET";#N/A,#N/A,TRUE,"3YRS+";#N/A,#N/A,TRUE,"CONSTR_DET"}</definedName>
    <definedName name="wrn.MONTH_REPORT_BOD." hidden="1">{#N/A,#N/A,FALSE,"HEA_M";#N/A,#N/A,FALSE,"ALLL";#N/A,#N/A,FALSE,"DEL";#N/A,#N/A,FALSE,"Reserve Analysis";#N/A,#N/A,FALSE,"C_OFF HISTORY";#N/A,#N/A,FALSE,"ALLL_QTR"}</definedName>
    <definedName name="wrn.Month_Report_Mgmt."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 hidden="1">{"Month End Performance",#N/A,FALSE,"Report";"Site Talk Times",#N/A,FALSE,"Report"}</definedName>
    <definedName name="wrn.Monthly._.and._.Quarterly." hidden="1">{#N/A,#N/A,FALSE,"By Quarters";#N/A,#N/A,FALSE,"CONSOLIDATED";#N/A,#N/A,FALSE,"OCEAN";#N/A,#N/A,FALSE,"UNDERWATER";#N/A,#N/A,FALSE,"CMS";#N/A,#N/A,FALSE,"POLARIS";#N/A,#N/A,FALSE,"CORPORATE";#N/A,#N/A,FALSE,"ELIMINATING"}</definedName>
    <definedName name="wrn.Monthly._.Data." hidden="1">{"1999 by month",#N/A,FALSE,"Total_Company"}</definedName>
    <definedName name="wrn.MONTHLY._.MEMO." hidden="1">{"MEMO",#N/A,FALSE,"MEMO"}</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package." hidden="1">{#N/A,#N/A,FALSE,"SALES";#N/A,#N/A,FALSE,"sales fc 96";#N/A,#N/A,FALSE,"accts rec";#N/A,#N/A,FALSE,"TERM LOAN";#N/A,#N/A,FALSE,"bank costs";#N/A,#N/A,FALSE,"office supplies";#N/A,#N/A,FALSE,"telephone";#N/A,#N/A,FALSE,"Productivity by person";#N/A,#N/A,FALSE,"productivity by hours";#N/A,#N/A,FALSE,"Average Labor rate per hour";#N/A,#N/A,FALSE,"indirect headcount";#N/A,#N/A,FALSE,"Boxes shipped by month";#N/A,#N/A,FALSE,"purchases";#N/A,#N/A,FALSE,"lumber purchases";#N/A,#N/A,FALSE,"shrink wrap";#N/A,#N/A,FALSE,"Nails-Staples";#N/A,#N/A,FALSE,"trash removal";#N/A,#N/A,FALSE,"posters";#N/A,#N/A,FALSE,"freight in";#N/A,#N/A,FALSE,"atg tape per unit";#N/A,#N/A,FALSE,"kraft paper";#N/A,#N/A,FALSE,"Target";#N/A,#N/A,FALSE,"bedbath";#N/A,#N/A,FALSE,"Kirkland";#N/A,#N/A,FALSE,"Bombay"}</definedName>
    <definedName name="wrn.Monthly._.Report." hidden="1">{#N/A,#N/A,FALSE,"Quarterly BS";#N/A,#N/A,FALSE,"Balance Sheet";#N/A,#N/A,FALSE,"Quarterly CF";#N/A,#N/A,FALSE,"Cash Flow";#N/A,#N/A,FALSE,"EARNINGS"}</definedName>
    <definedName name="wrn.Monthly._.Repory." hidden="1">{#N/A,#N/A,FALSE,"COVER";#N/A,#N/A,FALSE,"AGENDA";#N/A,#N/A,FALSE,"INCOME";#N/A,#N/A,FALSE,"AR";#N/A,#N/A,FALSE,"POS";#N/A,#N/A,FALSE,"SOURCESCHARGES";#N/A,#N/A,FALSE,"CHARGES";#N/A,#N/A,FALSE,"PROCEDURES";#N/A,#N/A,FALSE,"SOURCESCOLLECT";#N/A,#N/A,FALSE,"COLLECT";#N/A,#N/A,FALSE,"SOURCESADJ";#N/A,#N/A,FALSE,"ADJUST";#N/A,#N/A,FALSE,"GCR"}</definedName>
    <definedName name="wrn.Monthlys."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wrn.Mortgage." hidden="1">{#N/A,#N/A,FALSE,"COVER";#N/A,#N/A,FALSE,"Index";#N/A,#N/A,FALSE,"Non-Earning";#N/A,#N/A,FALSE,"Mortgage_Legal";#N/A,#N/A,FALSE,"Mortgages"}</definedName>
    <definedName name="wrn.MTD._.CON._.VS._.BUDG." hidden="1">{"MTD CON VS BUDG IS",#N/A,FALSE,"Consol vs Budget";"MTD CON VS BUDG BS",#N/A,FALSE,"Consol vs Budget";"MTD CON VS BUDG CF",#N/A,FALSE,"Consol vs Budget";"MTD CON VS BUDG COGS",#N/A,FALSE,"Consol vs Budget";"MTD CON VS BUDG SGA",#N/A,FALSE,"Consol vs Budget"}</definedName>
    <definedName name="wrn.MTD._.CTT._.STMTS." hidden="1">{"MTD CTT IS",#N/A,FALSE,"CTT";"MTD CTT BS",#N/A,FALSE,"CTT";"MTD CTT CF",#N/A,FALSE,"CTT";"MTD CTT COGS",#N/A,FALSE,"CTT";"MTD CTT SGA",#N/A,FALSE,"CTT"}</definedName>
    <definedName name="wrn.MTD._.WLLC._.STMTS." hidden="1">{"MTD IS",#N/A,FALSE,"WLLC";"MTDBS",#N/A,FALSE,"WLLC";"MTDCF",#N/A,FALSE,"WLLC";"MTDCOGS",#N/A,FALSE,"WLLC";"MTDSGA",#N/A,FALSE,"WLLC"}</definedName>
    <definedName name="wrn.Netbacks." hidden="1">{"Netbacks",#N/A,FALSE,"Netbacks"}</definedName>
    <definedName name="wrn.NEUTRAL._.LP." hidden="1">{#N/A,#N/A,FALSE,"bal sheet";#N/A,#N/A,FALSE,"income";#N/A,#N/A,FALSE,"mgr perf";#N/A,#N/A,FALSE,"part cap 2";#N/A,#N/A,FALSE,"part cap 1";#N/A,#N/A,FALSE,"GP Fee"}</definedName>
    <definedName name="wrn.new." hidden="1">{#N/A,#N/A,FALSE,"Impl";#N/A,#N/A,FALSE,"sum";#N/A,#N/A,FALSE,"cat";#N/A,#N/A,FALSE,"cum";#N/A,#N/A,FALSE,"varity";#N/A,#N/A,FALSE,"ddc";#N/A,#N/A,FALSE,"man";#N/A,#N/A,FALSE,"metra";#N/A,#N/A,FALSE,"volvo"}</definedName>
    <definedName name="wrn.newest." hidden="1">{#N/A,#N/A,TRUE,"TS";#N/A,#N/A,TRUE,"Combo";#N/A,#N/A,TRUE,"FAIR";#N/A,#N/A,TRUE,"RBC";#N/A,#N/A,TRUE,"xxxx"}</definedName>
    <definedName name="wrn.newoutput">{"DCF","UPSIDE CASE",FALSE,"Sheet1";"DCF","BASE CASE",FALSE,"Sheet1";"DCF","DOWNSIDE CASE",FALSE,"Sheet1"}</definedName>
    <definedName name="wrn.NEWREPORT." hidden="1">{"NEW1",#N/A,FALSE,"CDR";"NEW2",#N/A,FALSE,"CDR"}</definedName>
    <definedName name="wrn.Nico." hidden="1">{#N/A,#N/A,TRUE,"Cover";#N/A,#N/A,TRUE,"Transaction Summary";#N/A,#N/A,TRUE,"Earnings Impact";#N/A,#N/A,TRUE,"accretion dilution"}</definedName>
    <definedName name="wrn.Normal."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NOTES._.REC.." hidden="1">{#N/A,#N/A,FALSE,"H-1 Notes Receivable"}</definedName>
    <definedName name="wrn.November."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PV._.Matrix.">{"NPV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tfinance." hidden="1">{"Rate",#N/A,TRUE,"SUMMARY";"Ratios",#N/A,TRUE,"Ratios";"BUDGETREVENUE",#N/A,TRUE,"Revenue";"TOTALS",#N/A,TRUE,"DETAIL"}</definedName>
    <definedName name="wrn.nytaann." hidden="1">{"nytacash",#N/A,FALSE,"GLOBEINC";"nytainc",#N/A,FALSE,"GLOBEINC";"nytanyt",#N/A,FALSE,"GLOBEINC";"nytareg",#N/A,FALSE,"GLOBEINC";"nytaglobe",#N/A,FALSE,"GLOBEINC";"nytapprttl",#N/A,FALSE,"GLOBEINC"}</definedName>
    <definedName name="wrn.OCTOBER."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fcr._.Comp._.Stmt._.4." hidden="1">{"Ofcr Comp Stmt 4",#N/A,FALSE,"Ofcr Comp"}</definedName>
    <definedName name="wrn.Ofcr._.Comp._.WP." hidden="1">{"Ofcr Comp WP",#N/A,FALSE,"Ofcr Comp"}</definedName>
    <definedName name="wrn.offering." hidden="1">{"nwp1",#N/A,FALSE,"pro forma offering";"first sensitivity",#N/A,FALSE,"pro forma offering";"summary",#N/A,FALSE,"pro forma offering";"ownership",#N/A,FALSE,"pro forma offering";"pf1",#N/A,FALSE,"pro forma offering";"data tables",#N/A,FALSE,"pro forma offering"}</definedName>
    <definedName name="wrn.Olk._.by._.Qtr." hidden="1">{"Olk by Qtr Full",#N/A,FALSE,"Tot PalmPalm";"Olk by Qtr Full",#N/A,FALSE,"Tot Device";"Olk by Qtr Full",#N/A,FALSE,"Platform";"Olk by Qtr Full",#N/A,FALSE,"Palm.Net";"Olk by Qtr Full",#N/A,FALSE,"Elim"}</definedName>
    <definedName name="wrn.OmnicareModel." hidden="1">{"QuarterlyFinancialForecasts",#N/A,FALSE,"Sheet1";"DilutedSharesCalculation",#N/A,FALSE,"Sheet1";"LongTermIncomeStatement",#N/A,FALSE,"Sheet1";"AnnualDilutedSharesCalculation",#N/A,FALSE,"Sheet1";"LongTermGrowthAnalysis",#N/A,FALSE,"Sheet1";"BalanceSheetForecasts",#N/A,FALSE,"Sheet1";"BalanceSheetAnalysis",#N/A,FALSE,"Sheet1";"CashFlowStatement",#N/A,FALSE,"Sheet1";"DebtAnalysis",#N/A,FALSE,"Sheet1";"AnnualRevenueBuildUp",#N/A,FALSE,"Sheet1"}</definedName>
    <definedName name="wrn.Omnipaque." hidden="1">{"Omnipaque",#N/A,FALSE,"Omnipaque"}</definedName>
    <definedName name="wrn.Omniscan." hidden="1">{"Omniscan",#N/A,FALSE,"Omniscan"}</definedName>
    <definedName name="wrn.Oncology." hidden="1">{#N/A,#N/A,FALSE,"Onco";#N/A,#N/A,FALSE,"Taxol";#N/A,#N/A,FALSE,"UFT";#N/A,#N/A,FALSE,"Carb"}</definedName>
    <definedName name="wrn.One." hidden="1">{#N/A,#N/A,TRUE,"Summary";#N/A,#N/A,TRUE,"Value";#N/A,#N/A,TRUE,"Returns";#N/A,#N/A,TRUE,"fee flows";#N/A,#N/A,TRUE,"Assume";#N/A,#N/A,TRUE,"Target IS";#N/A,#N/A,TRUE,"Matrix";#N/A,#N/A,TRUE,"Debt";#N/A,#N/A,TRUE,"Earnout"}</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peraions._.net._.income." hidden="1">{"top 1",#N/A,FALSE,"Operations";"top 2",#N/A,FALSE,"Operations";"Bottom 1",#N/A,FALSE,"Operations";"Bottom 2",#N/A,FALSE,"Operations";"Admin 1",#N/A,FALSE,"Operations";"Admin 2",#N/A,FALSE,"Operations"}</definedName>
    <definedName name="wrn.OPERATIONS." hidden="1">{#N/A,#N/A,FALSE,"PL-FS";#N/A,#N/A,FALSE,"PL"}</definedName>
    <definedName name="wrn.Opportunity._.Assessment." hidden="1">{#N/A,#N/A,TRUE,"Summary";#N/A,#N/A,TRUE,"Assumptions";#N/A,#N/A,TRUE,"Comparison";#N/A,#N/A,TRUE,"Financials";#N/A,#N/A,TRUE,"Plan v. Act"}</definedName>
    <definedName name="wrn.ops._.costs." hidden="1">{"page1",#N/A,FALSE,"APCI Operations Detail  ";"page2",#N/A,FALSE,"APCI Operations Detail  ";"page3",#N/A,FALSE,"APCI Operations Detail  ";"page4",#N/A,FALSE,"APCI Operations Detail  "}</definedName>
    <definedName name="wrn.OTC._.Market._.Report." hidden="1">{#N/A,#N/A,FALSE,"Sales Graph";#N/A,#N/A,FALSE,"BUC Graph";#N/A,#N/A,FALSE,"P&amp;L - YTD"}</definedName>
    <definedName name="wrn.OTHER._.INCOME." hidden="1">{#N/A,#N/A,FALSE,"0600-1 Other Income (Expense)"}</definedName>
    <definedName name="wrn.Other._.Pharm." hidden="1">{#N/A,#N/A,FALSE,"Other";#N/A,#N/A,FALSE,"Ace";#N/A,#N/A,FALSE,"Derm"}</definedName>
    <definedName name="wrn.other_rsv." hidden="1">{#N/A,#N/A,FALSE,"D"}</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from_DBAB">{"DCF","UPSIDE CASE",FALSE,"Sheet1";"DCF","BASE CASE",FALSE,"Sheet1";"DCF","DOWNSIDE CASE",FALSE,"Sheet1"}</definedName>
    <definedName name="wrn.OUTPUT._from_DBAB_1">{"DCF","UPSIDE CASE",FALSE,"Sheet1";"DCF","BASE CASE",FALSE,"Sheet1";"DCF","DOWNSIDE CASE",FALSE,"Sheet1"}</definedName>
    <definedName name="wrn.OUTPUT._from_DBAB_1_1">{"DCF","UPSIDE CASE",FALSE,"Sheet1";"DCF","BASE CASE",FALSE,"Sheet1";"DCF","DOWNSIDE CASE",FALSE,"Sheet1"}</definedName>
    <definedName name="wrn.OUTPUT._from_DBAB_1_1_1">{"DCF","UPSIDE CASE",FALSE,"Sheet1";"DCF","BASE CASE",FALSE,"Sheet1";"DCF","DOWNSIDE CASE",FALSE,"Sheet1"}</definedName>
    <definedName name="wrn.OUTPUT._from_DBAB_1_2">{"DCF","UPSIDE CASE",FALSE,"Sheet1";"DCF","BASE CASE",FALSE,"Sheet1";"DCF","DOWNSIDE CASE",FALSE,"Sheet1"}</definedName>
    <definedName name="wrn.OUTPUT._from_DBAB_2">{"DCF","UPSIDE CASE",FALSE,"Sheet1";"DCF","BASE CASE",FALSE,"Sheet1";"DCF","DOWNSIDE CASE",FALSE,"Sheet1"}</definedName>
    <definedName name="wrn.OUTPUT._from_DBAB_3">{"DCF","UPSIDE CASE",FALSE,"Sheet1";"DCF","BASE CASE",FALSE,"Sheet1";"DCF","DOWNSIDE CASE",FALSE,"Sheet1"}</definedName>
    <definedName name="wrn.OUTPUT._from_DBAB_4">{"DCF","UPSIDE CASE",FALSE,"Sheet1";"DCF","BASE CASE",FALSE,"Sheet1";"DCF","DOWNSIDE CASE",FALSE,"Sheet1"}</definedName>
    <definedName name="wrn.OUTPUT._from_DBAB_5">{"DCF","UPSIDE CASE",FALSE,"Sheet1";"DCF","BASE CASE",FALSE,"Sheet1";"DCF","DOWNSIDE CASE",FALSE,"Sheet1"}</definedName>
    <definedName name="wrn.p" hidden="1">{#N/A,#N/A,FALSE,"1";#N/A,#N/A,FALSE,"2";#N/A,#N/A,FALSE,"16 - 17";#N/A,#N/A,FALSE,"18 - 19";#N/A,#N/A,FALSE,"26";#N/A,#N/A,FALSE,"27";#N/A,#N/A,FALSE,"28"}</definedName>
    <definedName name="wrn.P_and_L." hidden="1">{#N/A,#N/A,FALSE,"RMS Base (allocated)";#N/A,#N/A,FALSE,"Humana";#N/A,#N/A,FALSE,"NJRM";#N/A,#N/A,FALSE,"GSNS";#N/A,#N/A,FALSE,"Total"}</definedName>
    <definedName name="wrn.Package._.without._.Charts." hidden="1">{#N/A,#N/A,TRUE,"Title Pg";#N/A,#N/A,TRUE,"Assumptions";#N/A,#N/A,TRUE,"Market Share Data";#N/A,#N/A,TRUE,"Net Flows by Seg";#N/A,#N/A,TRUE,"P&amp;L - PI Total";#N/A,#N/A,TRUE,"Headcount"}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2." hidden="1">{"PAGE 2",#N/A,FALSE,"WEST_OT"}</definedName>
    <definedName name="wrn.Paging._.Compco." hidden="1">{"financials",#N/A,TRUE,"6_30_96";"footnotes",#N/A,TRUE,"6_30_96";"valuation",#N/A,TRUE,"6_30_96"}</definedName>
    <definedName name="wrn.Paribas." hidden="1">{"covenants_paribas",#N/A,TRUE,"Seasonality";"covenants_paribas2",#N/A,TRUE,"Seasonality"}</definedName>
    <definedName name="wrn.PARTNERS._.CAPITAL._.STMT." hidden="1">{"PARTNERS CAPITAL STMT",#N/A,FALSE,"Partners Capital"}</definedName>
    <definedName name="wrn.PARTNERSHIP." hidden="1">{#N/A,#N/A,FALSE,"BALANCE SHEET";#N/A,#N/A,FALSE,"PL ACCOUNT";#N/A,#N/A,FALSE,"FIXED ASSETS";#N/A,#N/A,FALSE,"HP (V)";#N/A,#N/A,FALSE,"TAX COMP";#N/A,#N/A,FALSE,"W&amp;T";#N/A,#N/A,FALSE,"RECONCILE"}</definedName>
    <definedName name="wrn.Period._.1._.Financial._.Statements." hidden="1">{"Period 1 Income Statements",#N/A,FALSE,"Income Statement";"Period 1 Balance Sheets",#N/A,FALSE,"Balance Sheet";"Period 1 Cashflow Statements",#N/A,FALSE,"Cashflow Statement";"Period 1 Financial Ratios",#N/A,FALSE,"Financial Ratios"}</definedName>
    <definedName name="wrn.Period._.10._.Financial._.Statements." hidden="1">{"Period 10 Income Statements",#N/A,FALSE,"Income Statement";"Period 10 Balance Sheets",#N/A,FALSE,"Balance Sheet";"Period 10 Cashflow Statements",#N/A,FALSE,"Cashflow Statement";"Period 10 Financial Ratios",#N/A,FALSE,"Financial Ratios"}</definedName>
    <definedName name="wrn.Period._.11._.Financial._.Statements." hidden="1">{"Period 11 Income Statements",#N/A,FALSE,"Income Statement";"Period 11 Balance Sheets",#N/A,FALSE,"Balance Sheet";"Period 11 Cashflow Statements",#N/A,FALSE,"Cashflow Statement";"Period 11 Financial Ratios",#N/A,FALSE,"Financial Ratios"}</definedName>
    <definedName name="wrn.Period._.12._.Financial._.Statements." hidden="1">{"Period 12 Income Statements",#N/A,FALSE,"Income Statement";"Period 12 Balance Sheets",#N/A,FALSE,"Balance Sheet";"Period 12 Cashflow Statements",#N/A,FALSE,"Cashflow Statement";"Period 12 Financial Ratios",#N/A,FALSE,"Financial Ratios"}</definedName>
    <definedName name="wrn.Period._.2._.Financial._.Statements." hidden="1">{"Period 2 Income Statements",#N/A,FALSE,"Income Statement";"Period 2 Balance Sheets",#N/A,FALSE,"Balance Sheet";"Period 2 Cashflow Statements",#N/A,FALSE,"Cashflow Statement";"Period 2 Financial Ratios",#N/A,FALSE,"Financial Ratios"}</definedName>
    <definedName name="wrn.Period._.3._.Financial._.Statements." hidden="1">{"Period 3 Income Statements",#N/A,FALSE,"Income Statement";"Period 3 Balance Sheets",#N/A,FALSE,"Balance Sheet";"Period 3 Cashflow Statements",#N/A,FALSE,"Cashflow Statement";"Period 3 Financial Ratios",#N/A,FALSE,"Financial Ratios"}</definedName>
    <definedName name="wrn.Period._.4._.Financial._.Statements." hidden="1">{"Period 4 Income Statements",#N/A,FALSE,"Income Statement";"Period 4 Balance Sheets",#N/A,FALSE,"Balance Sheet";"Period 4 Cashflow Statements",#N/A,FALSE,"Cashflow Statement";"Period 4 Financial Ratios",#N/A,FALSE,"Financial Ratios"}</definedName>
    <definedName name="wrn.Period._.5._.Financial._.Statements." hidden="1">{"Period 5 Income Statements",#N/A,FALSE,"Income Statement";"Period 5 Balance Sheets",#N/A,FALSE,"Balance Sheet";"Period 5 Cashflow Statements",#N/A,FALSE,"Cashflow Statement";"Period 5 Financial Ratios",#N/A,FALSE,"Financial Ratios"}</definedName>
    <definedName name="wrn.Period._.6._.Financial._.Statements." hidden="1">{"Period 6 Income Statements",#N/A,FALSE,"Income Statement";"Period 6 Balance Sheets",#N/A,FALSE,"Balance Sheet";"Period 6 Cashflow Statements",#N/A,FALSE,"Cashflow Statement";"Period 6 Financial Ratios",#N/A,FALSE,"Financial Ratios"}</definedName>
    <definedName name="wrn.Period._.7._.Financial._.Statements."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8._.Financial._.Statements." hidden="1">{"Period 8 Income Statements",#N/A,FALSE,"Income Statement";"Period 8 Balance Sheets",#N/A,FALSE,"Balance Sheet";"Period 8 Cashflow Statements",#N/A,FALSE,"Cashflow Statement";"Period 8 Financial Ratios",#N/A,FALSE,"Financial Ratios"}</definedName>
    <definedName name="wrn.Period._.9._.Financial._.Statements." hidden="1">{"Period 9 Income Statements",#N/A,FALSE,"Income Statement";"Period 9 Balance Sheets",#N/A,FALSE,"Balance Sheet";"Period 9 Cashflow Statements",#N/A,FALSE,"Cashflow Statement";"Period 9 Financial Ratios",#N/A,FALSE,"Financial Ratios"}</definedName>
    <definedName name="wrn.Period._.Only." hidden="1">{#N/A,#N/A,FALSE,"CONSOLIDATED";#N/A,#N/A,FALSE,"LANCE CO";#N/A,#N/A,FALSE,"VISTA"}</definedName>
    <definedName name="wrn.permprint." hidden="1">{"permprint",#N/A,FALSE,"INPUT 2"}</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wrn.PL._.and._.99._.forecast." hidden="1">{#N/A,#N/A,FALSE,"1999 forecast";#N/A,#N/A,FALSE,"Output"}</definedName>
    <definedName name="wrn.PL_All." hidden="1">{"con all",#N/A,FALSE,"CON-ALL";"pl-exist retail",#N/A,FALSE,"CON-EXST RETAIL";"pl-nm",#N/A,FALSE,"PL-NM";"PLHTN",#N/A,FALSE,"PL-HTN";"pl-nj",#N/A,FALSE,"PL-NJ";"pl-aus",#N/A,FALSE,"PL-AUS";"pl-sang",#N/A,FALSE,"PL-SANG";"pl-flo",#N/A,FALSE,"PL-FLO";"pl-dal",#N/A,FALSE,"PL-DAL";"pl-cg",#N/A,FALSE,"PL-CG";"pl-topside",#N/A,FALSE,"PL-TOPSIDE";"pl-vist",#N/A,FALSE,"PL-VIST";"pl-fy00acq",#N/A,FALSE,"FY00 ACQ";"pl-fy01acq",#N/A,FALSE,"FY01 ACQ";"pl-corp",#N/A,FALSE,"CORP"}</definedName>
    <definedName name="wrn.Placer._.Dome." hidden="1">{"Placer Dome Mines",#N/A,FALSE,"PDG";"Placer Dome Summary",#N/A,FALSE,"PDG"}</definedName>
    <definedName name="wrn.PLAN." hidden="1">{#N/A,#N/A,FALSE,"5YRPL";#N/A,#N/A,FALSE,"3YRPL"}</definedName>
    <definedName name="wrn.PLAN._.SECTION." hidden="1">{"PLAN96",#N/A,FALSE,"96PLAN"}</definedName>
    <definedName name="wrn.Plan._.Sheets." hidden="1">{#N/A,#N/A,TRUE,"95 Consolidated Forecast";#N/A,#N/A,TRUE,"95 Consolidated Frcst per Gal";#N/A,#N/A,TRUE,"96 Consolidated Plan";#N/A,#N/A,TRUE,"96 Consolidated per Gallon"}</definedName>
    <definedName name="wrn.Plan99." hidden="1">{#N/A,#N/A,TRUE,"comp_p&amp;L";#N/A,#N/A,TRUE,"planBal_sht";#N/A,#N/A,TRUE,"planP&amp;L";#N/A,#N/A,TRUE,"planCASH";#N/A,#N/A,TRUE,"planCust";#N/A,#N/A,TRUE,"planProd";#N/A,#N/A,TRUE,"Capital"}</definedName>
    <definedName name="wrn.Planning._.Book._.Pages." hidden="1">{#N/A,#N/A,FALSE,"NAO-Exp &amp; Spend by IS&amp;S Cat";#N/A,#N/A,FALSE,"NAO-Exp &amp; Spend by Billing Cat";#N/A,#N/A,FALSE,"NAO-Spend Chart - Fcst vs Budg"}</definedName>
    <definedName name="wrn.Plant._.Sheets." hidden="1">{#N/A,#N/A,FALSE,"Decrite";#N/A,#N/A,FALSE,"Bellville";#N/A,#N/A,FALSE,"Marysville"}</definedName>
    <definedName name="wrn.PLNCS." hidden="1">{#N/A,#N/A,FALSE,"NCS INC SCOT";#N/A,#N/A,FALSE,"NCS";#N/A,#N/A,FALSE,"74 NCS";#N/A,#N/A,FALSE,"75 NCS";#N/A,#N/A,FALSE,"76 NCS "}</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pp" hidden="1">{#N/A,#N/A,FALSE,"1";#N/A,#N/A,FALSE,"2";#N/A,#N/A,FALSE,"16 - 17";#N/A,#N/A,FALSE,"18 - 19";#N/A,#N/A,FALSE,"26";#N/A,#N/A,FALSE,"27";#N/A,#N/A,FALSE,"28"}</definedName>
    <definedName name="wrn.PRBFinancials." hidden="1">{"incomemth",#N/A,TRUE,"forecast01";"incpercentmth",#N/A,TRUE,"forecast01";"balancemth",#N/A,TRUE,"forecast01";"cashmth",#N/A,TRUE,"forecast01";"cov2mth",#N/A,TRUE,"forecast01";"prbexp",#N/A,TRUE,"forecast01";"prbcap",#N/A,TRUE,"forecast01";"coalconsultants",#N/A,TRUE,"forecast01";"prbsum",#N/A,TRUE,"forecast01"}</definedName>
    <definedName name="wrn.Premium." hidden="1">{#N/A,#N/A,FALSE,"Cover";#N/A,#N/A,FALSE,"Case Summary";#N/A,#N/A,FALSE,"Case Summary"}</definedName>
    <definedName name="wrn.PREPAIDS." hidden="1">{#N/A,#N/A,FALSE,"G-1 Prepaid Expenses-Other";#N/A,#N/A,FALSE,"G-2 Prepaid Property Taxes";#N/A,#N/A,FALSE,"G-3 Prepaid Insurance "}</definedName>
    <definedName name="wrn.PRES_OUT." hidden="1">{"page1",#N/A,FALSE,"PRESENTATION";"page2",#N/A,FALSE,"PRESENTATION";#N/A,#N/A,FALSE,"Valuation Summary"}</definedName>
    <definedName name="wrn.PRES_OUT2" hidden="1">{"page1",#N/A,FALSE,"PRESENTATION";"page2",#N/A,FALSE,"PRESENTATION";#N/A,#N/A,FALSE,"Valuation Summary"}</definedName>
    <definedName name="wrn.Pres_OUT3" hidden="1">{"page1",#N/A,FALSE,"PRESENTATION";"page2",#N/A,FALSE,"PRESENTATION";#N/A,#N/A,FALSE,"Valuation Summary"}</definedName>
    <definedName name="wrn.PRES_OUT4" hidden="1">{"page1",#N/A,FALSE,"PRESENTATION";"page2",#N/A,FALSE,"PRESENTATION";#N/A,#N/A,FALSE,"Valuation Summary"}</definedName>
    <definedName name="wrn.PRES_OUT5" hidden="1">{"page1",#N/A,FALSE,"PRESENTATION";"page2",#N/A,FALSE,"PRESENTATION";#N/A,#N/A,FALSE,"Valuation Summary"}</definedName>
    <definedName name="wrn.PRES_OUT6" hidden="1">{"page1",#N/A,FALSE,"PRESENTATION";"page2",#N/A,FALSE,"PRESENTATION";#N/A,#N/A,FALSE,"Valuation Summary"}</definedName>
    <definedName name="wrn.PRES_OUT8" hidden="1">{"page1",#N/A,FALSE,"PRESENTATION";"page2",#N/A,FALSE,"PRESENTATION";#N/A,#N/A,FALSE,"Valuation Summary"}</definedName>
    <definedName name="wrn.Presentation." hidden="1">{#N/A,#N/A,TRUE,"Cover";#N/A,#N/A,TRUE,"Sum";#N/A,#N/A,TRUE,"SubsRev";#N/A,#N/A,TRUE,"CapEx";#N/A,#N/A,TRUE,"OpEx";#N/A,#N/A,TRUE,"SUs";#N/A,#N/A,TRUE,"OrgChart";#N/A,#N/A,TRUE,"Staff";#N/A,#N/A,TRUE,"P&amp;L";#N/A,#N/A,TRUE,"Cash";#N/A,#N/A,TRUE,"BS";#N/A,#N/A,TRUE,"Valuation";#N/A,#N/A,TRUE,"CapEx-Assumptions";#N/A,#N/A,TRUE,"OpEx-Assumptions"}</definedName>
    <definedName name="wrn.presentation2" hidden="1">{#N/A,#N/A,TRUE,"Cover";#N/A,#N/A,TRUE,"Sum";#N/A,#N/A,TRUE,"SubsRev";#N/A,#N/A,TRUE,"CapEx";#N/A,#N/A,TRUE,"OpEx";#N/A,#N/A,TRUE,"SUs";#N/A,#N/A,TRUE,"OrgChart";#N/A,#N/A,TRUE,"Staff";#N/A,#N/A,TRUE,"P&amp;L";#N/A,#N/A,TRUE,"Cash";#N/A,#N/A,TRUE,"BS";#N/A,#N/A,TRUE,"Valuation";#N/A,#N/A,TRUE,"CapEx-Assumptions";#N/A,#N/A,TRUE,"OpEx-Assumptions"}</definedName>
    <definedName name="wrn.Presupuesto." hidden="1">{"Plantas UE",#N/A,TRUE,"PPTO";"Plantas America",#N/A,TRUE,"PPTO";"consolidado",#N/A,TRUE,"PPTO"}</definedName>
    <definedName name="wrn.prin2._.all." hidden="1">{#N/A,#N/A,FALSE,"Pharm";#N/A,#N/A,FALSE,"WWCM"}</definedName>
    <definedName name="wrn.prin3" hidden="1">{#N/A,#N/A,FALSE,"Pharm";#N/A,#N/A,FALSE,"WWCM"}</definedName>
    <definedName name="wrn.print" hidden="1">{"page1",#N/A,FALSE,"PROFORMA";"page2",#N/A,FALSE,"PROFORMA";"page3",#N/A,FALSE,"PROFORMA";"page4",#N/A,FALSE,"PROFORMA";"page5",#N/A,FALSE,"PROFORMA";"page6",#N/A,FALSE,"PROFORMA";"page7",#N/A,FALSE,"PROFORMA";"page8",#N/A,FALSE,"PROFORMA"}</definedName>
    <definedName name="wrn.Print." hidden="1">{#N/A,#N/A,FALSE,"Trading-Mult ";#N/A,#N/A,FALSE,"M&amp;A info"}</definedName>
    <definedName name="wrn.Print._.2." hidden="1">{#N/A,#N/A,FALSE,"YR w PHSS &amp; Rest"}</definedName>
    <definedName name="wrn.Print._.24." hidden="1">{#N/A,#N/A,FALSE,"Index";"Stmts_Qtrs",#N/A,FALSE,"Summary";"Stmts_24 mo",#N/A,FALSE,"Summary";"Summary_24",#N/A,FALSE,"Revenue";"Month_24",#N/A,FALSE,"Engineering";"Month_24",#N/A,FALSE,"Marketing";"Month_24",#N/A,FALSE,"G &amp; A";"Month_24",#N/A,FALSE,"Manufacturing"}</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All." hidden="1">{"Str Model",#N/A,TRUE,"Store Model";"RevProj By QTR",#N/A,TRUE,"Rev Proj";"RevProj By Yr",#N/A,TRUE,"Rev Proj";"Qtr Model",#N/A,TRUE,"Model";"Bal Sheet",#N/A,TRUE,"Bal Sheet";"Cash Flow",#N/A,TRUE,"Cash Flow";"Yrly Model",#N/A,TRUE,"Income Year"}</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GLI._.Reports." hidden="1">{"GLI-Income Statement",#N/A,FALSE,"gli";"GLI - Balance Sheet Wksht",#N/A,FALSE,"gli";"GLI-Cash Flow",#N/A,FALSE,"gli";"GLI Qtrly Stats",#N/A,FALSE,"gli"}</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sheets."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2" hidden="1">{#N/A,#N/A,FALSE,"Pharm";#N/A,#N/A,FALSE,"WWCM"}</definedName>
    <definedName name="wrn.print._.all2" hidden="1">{#N/A,#N/A,FALSE,"Pharm";#N/A,#N/A,FALSE,"WWCM"}</definedName>
    <definedName name="wrn.Print._.Full." hidden="1">{"Print Summary",#N/A,FALSE,"Summary Analysis";"Print FCF",#N/A,FALSE,"FCF Analysis";"Print Sensitivity",#N/A,FALSE,"Sensitivity Analysis";"Print NAV",#N/A,FALSE,"NAV Analysis";"Print Credit",#N/A,FALSE,"Credit Analysis"}</definedName>
    <definedName name="wrn.print._.graphs."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PNL._.Download." hidden="1">{"PNLProjDL",#N/A,FALSE,"PROJCO";"PNLParDL",#N/A,FALSE,"Parent"}</definedName>
    <definedName name="wrn.print._.raw._.data._.entry." hidden="1">{"inputs raw data",#N/A,TRUE,"INPUT"}</definedName>
    <definedName name="wrn.print._.raw._.data._.entry._1" hidden="1">{"inputs raw data",#N/A,TRUE,"INPUT"}</definedName>
    <definedName name="wrn.Print._.Results._.A4." hidden="1">{"Valuation",#N/A,TRUE,"Valuation Summary";"Financial Statements",#N/A,TRUE,"Results";"Results",#N/A,TRUE,"Results";"Ratios",#N/A,TRUE,"Results";"P2 Summary",#N/A,TRUE,"Results"}</definedName>
    <definedName name="wrn.Print._.Results._.Letter." hidden="1">{"Valuation - Letter",#N/A,TRUE,"Valuation Summary";"Financial Statements - Letter",#N/A,TRUE,"Results";"Results - Letter",#N/A,TRUE,"Results";"Ratios - Letter",#N/A,TRUE,"Results";"P2 Summary - Letter",#N/A,TRUE,"Results"}</definedName>
    <definedName name="wrn.print._.standalone." hidden="1">{"standalone1",#N/A,FALSE,"DCFBase";"standalone2",#N/A,FALSE,"DCFBase"}</definedName>
    <definedName name="wrn.print._.summary._.sheets." hidden="1">{"summary1",#N/A,TRUE,"Comps";"summary2",#N/A,TRUE,"Comps";"summary3",#N/A,TRUE,"Comps"}</definedName>
    <definedName name="wrn.print._.summary._.sheets._1" hidden="1">{"summary1",#N/A,TRUE,"Comps";"summary2",#N/A,TRUE,"Comps";"summary3",#N/A,TRUE,"Comps"}</definedName>
    <definedName name="wrn.print._.summary._.sheets.2" hidden="1">{"summary1",#N/A,TRUE,"Comps";"summary2",#N/A,TRUE,"Comps";"summary3",#N/A,TRUE,"Comps"}</definedName>
    <definedName name="wrn.Print._.the._.lot." hidden="1">{"First Page",#N/A,FALSE,"Surfactants LBO";"Second Page",#N/A,FALSE,"Surfactants LBO"}</definedName>
    <definedName name="wrn.print._all1." hidden="1">{#N/A,#N/A,FALSE,"Pharm";#N/A,#N/A,FALSE,"WWCM"}</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uyer." hidden="1">{#N/A,"DR",FALSE,"increm pf";#N/A,"MAMSI",FALSE,"increm pf";#N/A,"MAXI",FALSE,"increm pf";#N/A,"PCAM",FALSE,"increm pf";#N/A,"PHSV",FALSE,"increm pf";#N/A,"SIE",FALSE,"increm pf"}</definedName>
    <definedName name="wrn.Print_CSC." hidden="1">{"CSC_1",#N/A,FALSE,"CSC Outputs";"CSC_2",#N/A,FALSE,"CSC Outputs"}</definedName>
    <definedName name="wrn.Print_Earnings_template." hidden="1">{"by_month",#N/A,TRUE,"template";"destec_month",#N/A,TRUE,"template";"by_quarter",#N/A,TRUE,"template";"destec_quarter",#N/A,TRUE,"template";"by_year",#N/A,TRUE,"template";"destec_annual",#N/A,TRUE,"template"}</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hidden="1">{"var_page",#N/A,FALSE,"template"}</definedName>
    <definedName name="wrn.print_variance." hidden="1">{"var_report",#N/A,FALSE,"template"}</definedName>
    <definedName name="wrn.Print_Variance_Page." hidden="1">{"variance_page",#N/A,FALSE,"template"}</definedName>
    <definedName name="wrn.Print1." hidden="1">{"Title",#N/A,FALSE,"Title";"Info",#N/A,FALSE,"Title";"Contents",#N/A,FALSE,"Title";"Sec.1",#N/A,FALSE,"Title";"Output1",#N/A,FALSE,"Output";"Sec.2",#N/A,FALSE,"Title";"Graph1",#N/A,FALSE,"Output";"Graph2",#N/A,FALSE,"Output";"Sec.3",#N/A,FALSE,"Title";"Gap1",#N/A,FALSE,"Output";"Sec.4",#N/A,FALSE,"Title";"Model_all",#N/A,FALSE,"Autostrade S.p.A."}</definedName>
    <definedName name="wrn.print2" hidden="1">{#N/A,#N/A,FALSE,"Pharm";#N/A,#N/A,FALSE,"WWCM"}</definedName>
    <definedName name="wrn.PRINT2." hidden="1">{"PAGE1",#N/A,FALSE,"ADJMODL";"PAGE2",#N/A,FALSE,"ADJMODL";"PAGE3",#N/A,FALSE,"ADJMODL";"PAGE4",#N/A,FALSE,"ADJMODL";"PAGE5",#N/A,FALSE,"ADJMODL";"PAGE6",#N/A,FALSE,"ADJMODL";"PAGE7",#N/A,FALSE,"ADJMODL";"PAGE8",#N/A,FALSE,"ADJMODL"}</definedName>
    <definedName name="wrn.printac." hidden="1">{#N/A,#N/A,FALSE,"Op-BS";#N/A,#N/A,FALSE,"Assum";#N/A,#N/A,FALSE,"IS";#N/A,#N/A,FALSE,"Syn+Elim";#N/A,#N/A,FALSE,"BSCF";#N/A,#N/A,FALSE,"Blue_IS";#N/A,#N/A,FALSE,"Blue_BSCF";#N/A,#N/A,FALSE,"Ratings"}</definedName>
    <definedName name="wrn.PrintAll." hidden="1">{"PA1",#N/A,TRUE,"BORDMW";"pa2",#N/A,TRUE,"BORDMW";"PA3",#N/A,TRUE,"BORDMW";"PA4",#N/A,TRUE,"BORDMW"}</definedName>
    <definedName name="wrn.printall12monthreports." hidden="1">{"printfs",#N/A,TRUE,"FS";"printdues",#N/A,TRUE,"DUES";"printlab",#N/A,TRUE,"LAB";"printsls",#N/A,TRUE,"SLS";"prints1",#N/A,TRUE,"S1";"printceo",#N/A,TRUE,"CEO";"printdepr",#N/A,TRUE,"DEPR";"Printsw",#N/A,TRUE,"SW";"printrtl",#N/A,TRUE,"RTL";"printgst",#N/A,TRUE,"GST";"printinst",#N/A,TRUE,"INST";"printstg",#N/A,TRUE,"STG";"printevts",#N/A,TRUE,"EVTS"}</definedName>
    <definedName name="wrn.printall5." hidden="1">{"printceo5",#N/A,FALSE,"CEO";"prints15",#N/A,FALSE,"S1";"printdepr5",#N/A,FALSE,"DEPR"}</definedName>
    <definedName name="wrn.PrintCap." hidden="1">{"page1",#N/A,FALSE,"Capital";"page2",#N/A,FALSE,"Capital";"page3",#N/A,FALSE,"Capital"}</definedName>
    <definedName name="wrn.Printfinancialsmth." hidden="1">{"incomemth",#N/A,TRUE,"forecast00";"incomepercentmth",#N/A,TRUE,"forecast00";"balancemth",#N/A,TRUE,"forecast00";"cashmth",#N/A,TRUE,"forecast00";"covenantmth",#N/A,TRUE,"forecast00"}</definedName>
    <definedName name="wrn.Printing._.the._.transactions._.sheets." hidden="1">{#N/A,#N/A,FALSE,"Eastern";#N/A,#N/A,FALSE,"Western"}</definedName>
    <definedName name="wrn.Printout." hidden="1">{"page1",#N/A,FALSE,"Casual RLE";"page2",#N/A,FALSE,"Casual RLE"}</definedName>
    <definedName name="wrn.printqtr." hidden="1">{"nytasecond",#N/A,FALSE,"NYTQTRS";"nytafirst",#N/A,FALSE,"NYTQTRS";"nytathird",#N/A,FALSE,"NYTQTRS";"nytafourth",#N/A,FALSE,"NYTQTRS";"nytafull",#N/A,FALSE,"NYTQTRS"}</definedName>
    <definedName name="wrn.PRINTREP." hidden="1">{"PRINTREP",#N/A,FALSE,"Sheet1"}</definedName>
    <definedName name="wrn.printtiming." hidden="1">{"printtiming",#N/A,FALSE,"INPUT 2"}</definedName>
    <definedName name="wrn.Pro._.Forma."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DUCT._.GROUP." hidden="1">{"PRODUCTGROUP",#N/A,FALSE,"PRODUCT GROUP"}</definedName>
    <definedName name="wrn.PRODUCT._.GROUP._1" hidden="1">{"PRODUCTGROUP",#N/A,FALSE,"PRODUCT GROUP"}</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T_LOSS." hidden="1">{"רווה_מסכם",#N/A,FALSE,"p&amp;l";"באור_תפעול",#N/A,FALSE,"operation";"באור_מופ",#N/A,FALSE,"R&amp;D";"באור_שיווק",#N/A,FALSE,"M&amp;S";"באור_הנהלה",#N/A,FALSE,"g&amp;a"}</definedName>
    <definedName name="wrn.Project._.Summary." hidden="1">{"Summary",#N/A,FALSE,"MICMULT";"Income Statement",#N/A,FALSE,"MICMULT";"Cash Flows",#N/A,FALSE,"MICMULT"}</definedName>
    <definedName name="wrn.Projections." hidden="1">{"Volume",#N/A,FALSE,"volume";"revenue",#N/A,FALSE,"revenue"}</definedName>
    <definedName name="wrn.projeng." hidden="1">{"Commits",#N/A,FALSE,"Year"}</definedName>
    <definedName name="wrn.PROPERTY._.AND._.EQUIP.." hidden="1">{#N/A,#N/A,FALSE,"M-1 Property and Equipment";#N/A,#N/A,FALSE,"M-2 Asset Additions";#N/A,#N/A,FALSE,"M-3 Property Disposals"}</definedName>
    <definedName name="wrn.pror" hidden="1">{#N/A,#N/A,FALSE,"Pharm";#N/A,#N/A,FALSE,"WWCM"}</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Pulp.3.2" hidden="1">{"Pulp Production",#N/A,FALSE,"Pulp";"Pulp Earnings",#N/A,FALSE,"Pulp"}</definedName>
    <definedName name="wrn.Pulp.3.4" hidden="1">{"Pulp Production",#N/A,FALSE,"Pulp";"Pulp Earnings",#N/A,FALSE,"Pulp"}</definedName>
    <definedName name="wrn.Pulp.3.6" hidden="1">{"Pulp Production",#N/A,FALSE,"Pulp";"Pulp Earnings",#N/A,FALSE,"Pulp"}</definedName>
    <definedName name="wrn.Pulp.4" hidden="1">{"Pulp Production",#N/A,FALSE,"Pulp";"Pulp Earnings",#N/A,FALSE,"Pulp"}</definedName>
    <definedName name="wrn.Pulp.5" hidden="1">{"Pulp Production",#N/A,FALSE,"Pulp";"Pulp Earnings",#N/A,FALSE,"Pulp"}</definedName>
    <definedName name="wrn.Pulp.6" hidden="1">{"Pulp Production",#N/A,FALSE,"Pulp";"Pulp Earnings",#N/A,FALSE,"Pulp"}</definedName>
    <definedName name="wrn.Pulp.7" hidden="1">{"Pulp Production",#N/A,FALSE,"Pulp";"Pulp Earnings",#N/A,FALSE,"Pulp"}</definedName>
    <definedName name="wrn.Pulp.8" hidden="1">{"Pulp Production",#N/A,FALSE,"Pulp";"Pulp Earnings",#N/A,FALSE,"Pulp"}</definedName>
    <definedName name="wrn.Pulp.9" hidden="1">{"Pulp Production",#N/A,FALSE,"Pulp";"Pulp Earnings",#N/A,FALSE,"Pulp"}</definedName>
    <definedName name="wrn.Pump." hidden="1">{#N/A,#N/A,FALSE,"Assump";#N/A,#N/A,FALSE,"Income";#N/A,#N/A,FALSE,"Balance";#N/A,#N/A,FALSE,"DCF Pump";#N/A,#N/A,FALSE,"Trans Assump";#N/A,#N/A,FALSE,"Combined Income";#N/A,#N/A,FALSE,"Combined Balance"}</definedName>
    <definedName name="wrn.Q3._.Prof._.Serv._.Summary." hidden="1">{"Professional Service Summary",#N/A,FALSE,"Q3 Prof Serv"}</definedName>
    <definedName name="wrn.Q3._.Professional._.service._.detail." hidden="1">{"Professional Service Detail",#N/A,FALSE,"Q3 Prof Serv"}</definedName>
    <definedName name="wrn.Qtr._.Data." hidden="1">{"1999 by qtr",#N/A,FALSE,"Total_Company"}</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QTRLY." hidden="1">{"QTRLY1999",#N/A,FALSE,"QTRLY";"QTRLY2000",#N/A,FALSE,"QTRLY";"QTRLY2001",#N/A,FALSE,"QTRLY"}</definedName>
    <definedName name="wrn.Quaker._.Bridge._.Report." hidden="1">{#N/A,#N/A,TRUE,"QuakerBr-sum";#N/A,#N/A,TRUE,"QuakerBr-expenses"}</definedName>
    <definedName name="wrn.QUARTERLY." hidden="1">{#N/A,#N/A,FALSE,"FS-43";#N/A,#N/A,FALSE,"A-30";#N/A,#N/A,FALSE,"A-60";#N/A,#N/A,FALSE,"L-2";#N/A,#N/A,FALSE,"FS-40";#N/A,#N/A,FALSE,"FS-41";#N/A,#N/A,FALSE,"FS-42";#N/A,#N/A,FALSE,"TAX_CON";#N/A,#N/A,FALSE,"TAX_JJMA";#N/A,#N/A,FALSE,"TAX_MTS";#N/A,#N/A,FALSE,"R&amp;E-24";#N/A,#N/A,FALSE,"S-21";#N/A,#N/A,FALSE,"R&amp;E-25"}</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LBO." hidden="1">{"a_quarterly",#N/A,TRUE,"Quarterly LBO";"a_yearly",#N/A,TRUE,"Quarterly LBO"}</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July._.thru._.Dec." hidden="1">{"PC99 July thru Dec",#N/A,FALSE,"RKFL CO."}</definedName>
    <definedName name="wrn.ratios." hidden="1">{#N/A,#N/A,FALSE,"G"}</definedName>
    <definedName name="wrn.rcedule." hidden="1">{"vcedule",#N/A,FALSE,"Budget-flex"}</definedName>
    <definedName name="wrn.rcoutveh." hidden="1">{"vcoutveh",#N/A,FALSE,"Ctveh"}</definedName>
    <definedName name="wrn.RDProject." hidden="1">{#N/A,#N/A,TRUE,"Prog. Overview Strategic Input";#N/A,#N/A,TRUE,"Program Overview Financials";#N/A,#N/A,TRUE,"Technology Summary Input";#N/A,#N/A,TRUE,"Mkt &amp; Sales Summary Input";#N/A,#N/A,TRUE,"Delivery Summary Input";#N/A,#N/A,TRUE,"Revenue Assump Input";#N/A,#N/A,TRUE,"Financial Summary"}</definedName>
    <definedName name="wrn.RE_Form6765." hidden="1">{"Form6765",#N/A,TRUE,"KC 11 R&amp;E";"Form6765_Statement",#N/A,TRUE,"KC 11 R&amp;E";"RE_Wages",#N/A,TRUE,"KC 11 R&amp;E";"Form6765_Cost_of_Supplies",#N/A,TRUE,"KC 11 R&amp;E"}</definedName>
    <definedName name="wrn.Reader." hidden="1">{"Reader",#N/A,FALSE,"Summary";"Reader",#N/A,FALSE,"Buildup";"Reader",#N/A,FALSE,"Financials";"Reader",#N/A,FALSE,"Debt &amp; Other"}</definedName>
    <definedName name="wrn.reagan." hidden="1">{"reagan is",#N/A,FALSE,"CONS IS";"reagan na",#N/A,FALSE,"NOTE PAYMENTS";"reagan bs",#N/A,FALSE,"CONS BS";"reagan cf",#N/A,FALSE,"CONS BS";"reagan ds",#N/A,FALSE,"CONS BS"}</definedName>
    <definedName name="wrn.Recap." hidden="1">{"Recap",#N/A,FALSE,"N5TXDP1"}</definedName>
    <definedName name="wrn.RECEIVABLES." hidden="1">{#N/A,#N/A,FALSE,"C-1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name="wrn.Recovery." hidden="1">{#N/A,#N/A,FALSE,"COVER";#N/A,#N/A,FALSE,"Index";#N/A,#N/A,FALSE,"Summ_Products_Rec.97-98";#N/A,#N/A,FALSE,"QTR_Comp.";#N/A,#N/A,FALSE,"Summ_Detail_Rec.97-98";#N/A,#N/A,FALSE,"Summ_Agencies_Rec.97-98"}</definedName>
    <definedName name="wrn.red_take." hidden="1">{"red_take_pg1",#N/A,FALSE,"reduced_take";"red_take_pg2",#N/A,FALSE,"reduced_take";"red_take_pg3",#N/A,FALSE,"reduced_take";"red_take_pg4",#N/A,FALSE,"reduced_take";"red_take_pg5",#N/A,FALSE,"reduced_take";"red_take_pg6",#N/A,FALSE,"reduced_take"}</definedName>
    <definedName name="wrn.Reforcast._.Print." hidden="1">{#N/A,#N/A,FALSE,"RF Inc Stmt";#N/A,#N/A,FALSE,"RF-IS-1";#N/A,#N/A,FALSE,"RF-IS-2"}</definedName>
    <definedName name="wrn.Region_25." hidden="1">{#N/A,#N/A,FALSE,"0026-25";#N/A,#N/A,FALSE,"0244-25";#N/A,#N/A,FALSE,"0249-25";#N/A,#N/A,FALSE,"0353-25";#N/A,#N/A,FALSE,"0491-25";#N/A,#N/A,FALSE,"0492-25";#N/A,#N/A,FALSE,"0988-25";#N/A,#N/A,FALSE,"1454-25";#N/A,#N/A,FALSE,"1460-25";#N/A,#N/A,FALSE,"1564-25"}</definedName>
    <definedName name="wrn.Relevant." hidden="1">{#N/A,#N/A,FALSE,"Title Page";#N/A,#N/A,FALSE,"Conclusions";#N/A,#N/A,FALSE,"Assum.";#N/A,#N/A,FALSE,"Sun  DCF-WC-Dep";#N/A,#N/A,FALSE,"MarketValue";#N/A,#N/A,FALSE,"BalSheet";#N/A,#N/A,FALSE,"WACC";#N/A,#N/A,FALSE,"PC+ Info.";#N/A,#N/A,FALSE,"PC+Info_2"}</definedName>
    <definedName name="wrn.RELEVANTSHEETS." hidden="1">{#N/A,#N/A,FALSE,"AD_Purch";#N/A,#N/A,FALSE,"Projections";#N/A,#N/A,FALSE,"DCF";#N/A,#N/A,FALSE,"Mkt Val"}</definedName>
    <definedName name="wrn.Renewal." hidden="1">{#N/A,#N/A,FALSE,"Approval Form";#N/A,#N/A,FALSE,"Renewal";#N/A,#N/A,FALSE,"Cosmos Report"}</definedName>
    <definedName name="wrn.Renewal._.Justification." hidden="1">{#N/A,#N/A,FALSE,"Renewal"}</definedName>
    <definedName name="wrn.Renewal._.Presentation." hidden="1">{#N/A,#N/A,TRUE,"hmo";#N/A,#N/A,TRUE,"ppo";#N/A,#N/A,TRUE,"hmoutilization";#N/A,#N/A,TRUE,"hmoutilizationcont.";#N/A,#N/A,TRUE,"ppoutilization";#N/A,#N/A,TRUE,"ppoutilizationcont.";#N/A,#N/A,TRUE,"HMOcopaynorm";#N/A,#N/A,TRUE,"HMOcontnorm";#N/A,#N/A,TRUE,"PPOcoinsnorm";#N/A,#N/A,TRUE,"PPOcontnorm";#N/A,#N/A,TRUE,"PPOdednorm";#N/A,#N/A,TRUE,"PPOOOPnorm";#N/A,#N/A,TRUE,"costsummary";#N/A,#N/A,TRUE,"costhistory";#N/A,#N/A,TRUE,"HMOcostnorm";#N/A,#N/A,TRUE,"PPOcostnorm";#N/A,#N/A,TRUE,"renewalrates";#N/A,#N/A,TRUE,"renewalratesaltern";#N/A,#N/A,TRUE,"HMObenefitcomp";#N/A,#N/A,TRUE,"PPObenefitcomp";#N/A,#N/A,TRUE,"contsummary";#N/A,#N/A,TRUE,"life";#N/A,#N/A,TRUE,"std";#N/A,#N/A,TRUE,"ltd"}</definedName>
    <definedName name="wrn.Report." hidden="1">{#N/A,#N/A,FALSE,"COVER";#N/A,#N/A,FALSE,"FORECAST";#N/A,#N/A,FALSE,"VALUATION";#N/A,#N/A,FALSE,"FY ANALYSIS ";#N/A,#N/A,FALSE," HY ANALYSIS"}</definedName>
    <definedName name="wrn.Report._.1." hidden="1">{#N/A,#N/A,FALSE,"Stat-Tax Adjs";#N/A,#N/A,FALSE,"Tax Balances";#N/A,#N/A,FALSE,"McGill"}</definedName>
    <definedName name="wrn.Report._.2." hidden="1">{#N/A,#N/A,TRUE,"Pivots-Employee";#N/A,"Scenerio2",TRUE,"Assumptions Summary"}</definedName>
    <definedName name="wrn.REPORT._.C." hidden="1">{#N/A,#N/A,TRUE,"Sch-5a";#N/A,#N/A,TRUE,"Sch-5b";#N/A,#N/A,TRUE,"Sch-5c";#N/A,#N/A,TRUE,"Sch-5d";#N/A,#N/A,TRUE,"Sch-6a";#N/A,#N/A,TRUE,"Sch-6b";#N/A,#N/A,TRUE,"Sch-6c";#N/A,#N/A,TRUE,"Sch-6d";#N/A,#N/A,TRUE,"Sch-6e"}</definedName>
    <definedName name="wrn.report.1" hidden="1">{"summary",#N/A,FALSE,"2000 vs 1999";"detail",#N/A,FALSE,"2000 vs 1999"}</definedName>
    <definedName name="wrn.report.2" hidden="1">{"summary",#N/A,FALSE,"2000 vs 1999";"detail",#N/A,FALSE,"2000 vs 1999"}</definedName>
    <definedName name="wrn.report.3" hidden="1">{"summary",#N/A,FALSE,"2000 vs 1999";"detail",#N/A,FALSE,"2000 vs 1999"}</definedName>
    <definedName name="wrn.report.4" hidden="1">{"summary",#N/A,FALSE,"2000 vs 1999";"detail",#N/A,FALSE,"2000 vs 1999"}</definedName>
    <definedName name="wrn.report.5" hidden="1">{"summary",#N/A,FALSE,"2000 vs 1999";"detail",#N/A,FALSE,"2000 vs 1999"}</definedName>
    <definedName name="wrn.report.6" hidden="1">{"summary",#N/A,FALSE,"2000 vs 1999";"detail",#N/A,FALSE,"2000 vs 1999"}</definedName>
    <definedName name="wrn.report.new" hidden="1">{"summary",#N/A,FALSE,"2000 vs 1999";"detail",#N/A,FALSE,"2000 vs 1999"}</definedName>
    <definedName name="wrn.report.new.1" hidden="1">{"summary",#N/A,FALSE,"2000 vs 1999";"detail",#N/A,FALSE,"2000 vs 1999"}</definedName>
    <definedName name="wrn.report.new.5" hidden="1">{"summary",#N/A,FALSE,"2000 vs 1999";"detail",#N/A,FALSE,"2000 vs 1999"}</definedName>
    <definedName name="wrn.report.new1" hidden="1">{"summary",#N/A,FALSE,"2000 vs 1999";"detail",#N/A,FALSE,"2000 vs 1999"}</definedName>
    <definedName name="wrn.report.new2" hidden="1">{"summary",#N/A,FALSE,"2000 vs 1999";"detail",#N/A,FALSE,"2000 vs 1999"}</definedName>
    <definedName name="wrn.Report_PR_1.">{"PR1","pr1",TRUE,"Sch PR-1"}</definedName>
    <definedName name="wrn.report1" hidden="1">{"summary",#N/A,FALSE,"2000 vs 1999";"detail",#N/A,FALSE,"2000 vs 1999"}</definedName>
    <definedName name="wrn.Report1." hidden="1">{#N/A,#N/A,FALSE,"July 95";#N/A,#N/A,FALSE,"Aug 95";#N/A,#N/A,FALSE,"Sep 95";#N/A,#N/A,FALSE,"October 95";#N/A,#N/A,FALSE,"November 95";#N/A,#N/A,FALSE,"December 95";#N/A,#N/A,FALSE,"February 96";#N/A,#N/A,FALSE,"March 96"}</definedName>
    <definedName name="wrn.REPORTING._.PACKAGE." hidden="1">{#N/A,#N/A,TRUE,"Cover";#N/A,#N/A,TRUE,"BS";#N/A,#N/A,TRUE,"BS (2)";#N/A,#N/A,TRUE,"BS (3)";#N/A,#N/A,TRUE,"Supp Info-BS";#N/A,#N/A,TRUE,"IS";#N/A,#N/A,TRUE,"IS (2)";#N/A,#N/A,TRUE,"IS (3)";#N/A,#N/A,TRUE,"Supp Info-IS";#N/A,#N/A,TRUE,"CF";#N/A,#N/A,TRUE,"Supp Info-CF";#N/A,#N/A,TRUE,"SH";#N/A,#N/A,TRUE,"Supp Info-SH"}</definedName>
    <definedName name="wrn.required_int." hidden="1">{#N/A,#N/A,FALSE,"H"}</definedName>
    <definedName name="wrn.Restbericht." hidden="1">{#N/A,#N/A,FALSE,"DATA";#N/A,#N/A,FALSE,"BS";#N/A,#N/A,FALSE,"P&amp;L";#N/A,#N/A,FALSE,"stat.con.";#N/A,#N/A,FALSE,"Average";#N/A,#N/A,FALSE,"Zusatz1";#N/A,#N/A,FALSE,"Konzern";#N/A,#N/A,FALSE,"BIS 1";#N/A,#N/A,FALSE,"BIS-Assets";#N/A,#N/A,FALSE,"BIS 2"}</definedName>
    <definedName name="wrn.RESULTADO." hidden="1">{#N/A,#N/A,FALSE,"DRE-2";#N/A,#N/A,FALSE,"DRE";#N/A,#N/A,FALSE,"ANEX-07";#N/A,#N/A,FALSE,"ANEX-08";#N/A,#N/A,FALSE,"ANEX-09";#N/A,#N/A,FALSE,"ANEX-10";#N/A,#N/A,FALSE,"ANEX-11";#N/A,#N/A,FALSE,"ANEX-12";#N/A,#N/A,FALSE,"ANEX-13";#N/A,#N/A,FALSE,"ANEX-14";#N/A,#N/A,FALSE,"BALPTR"}</definedName>
    <definedName name="wrn.RESULTS." hidden="1">{#N/A,#N/A,FALSE,"HMF";#N/A,#N/A,FALSE,"FACIL";#N/A,#N/A,FALSE,"HMFINANCE";#N/A,#N/A,FALSE,"HMEUROPE";#N/A,#N/A,FALSE,"HHAB CONSO";#N/A,#N/A,FALSE,"PAB";#N/A,#N/A,FALSE,"MMC";#N/A,#N/A,FALSE,"THAI";#N/A,#N/A,FALSE,"SINPA";#N/A,#N/A,FALSE,"POLAND"}</definedName>
    <definedName name="wrn.Resumen._.de._.Hipotesis." hidden="1">{"Resumen Hipotesis 1",#N/A,TRUE,"Resumen1";"Resumen de Hipotesis 2",#N/A,TRUE,"Resumen2";"Resumen Hipotesis 3",#N/A,TRUE,"Resumen3"}</definedName>
    <definedName name="wrn.Return._.on._.Capital." hidden="1">{"Summary Schedule",#N/A,FALSE,"Sheet1";"Divisional Support",#N/A,FALSE,"Sheet2";"Corporate Support",#N/A,FALSE,"Sheet3"}</definedName>
    <definedName name="wrn.Rev._.1._.Yr._.by._.SBU." hidden="1">{"REV 1 YR LIT",#N/A,FALSE,"Rev 1 yr";"REV 1 YR COMM SERV",#N/A,FALSE,"Rev 1 yr";"REV 1 YR HC",#N/A,FALSE,"Rev 1 yr";"REV 1 YR INVEST SERV",#N/A,FALSE,"Rev 1 yr"}</definedName>
    <definedName name="wrn.revenue._.detail." hidden="1">{"revenue detail 1",#N/A,FALSE,"Revenue Detail";"revenue detail 2",#N/A,FALSE,"Revenue Detail";"revenue detail 3",#N/A,FALSE,"Revenue Detail";"revenue detail 4",#N/A,FALSE,"Revenue Detail"}</definedName>
    <definedName name="wrn.review." hidden="1">{#N/A,#N/A,FALSE,"FRONTPG";#N/A,#N/A,FALSE,"STATUSREC";#N/A,#N/A,FALSE,"INELIG";#N/A,#N/A,FALSE,"ARACTIV";#N/A,#N/A,FALSE,"ARANAL";#N/A,#N/A,FALSE,"INVANAL";#N/A,#N/A,FALSE,"BALSHT";#N/A,#N/A,FALSE,"INCSTMT";#N/A,#N/A,FALSE,"CASHFLOW";#N/A,#N/A,FALSE,"TREND";#N/A,#N/A,FALSE,"LIAB"}</definedName>
    <definedName name="wrn.Review._.Schedules."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2" hidden="1">{"review",#N/A,FALSE,"FACTSHT"}</definedName>
    <definedName name="wrn.review1._2" hidden="1">{"review",#N/A,FALSE,"FACTSHT"}</definedName>
    <definedName name="wrn.ReviewPack."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Brief." hidden="1">{#N/A,#N/A,FALSE,"Market Info1";#N/A,#N/A,FALSE,"Market Info2";#N/A,#N/A,FALSE,"PCS";#N/A,#N/A,FALSE,"Operating Data";#N/A,#N/A,FALSE,"Balance Sheet Ratios";#N/A,#N/A,FALSE,"Financial";#N/A,#N/A,FALSE,"Trend";#N/A,#N/A,FALSE,"Rankings";#N/A,#N/A,FALSE,"Market Changes";#N/A,#N/A,FALSE,"Other Analysis"}</definedName>
    <definedName name="wrn.Revised._.Cap._.Budget." hidden="1">{#N/A,#N/A,TRUE,"Overview";#N/A,#N/A,TRUE,"New Gen"}</definedName>
    <definedName name="wrn.Revised._.Capital._.Budget." hidden="1">{#N/A,#N/A,TRUE,"Overview";#N/A,#N/A,TRUE,"New Gen";#N/A,#N/A,TRUE,"Consol cap-ex";#N/A,#N/A,TRUE,"APC cap-ex";#N/A,#N/A,TRUE,"GPC cap-ex";#N/A,#N/A,TRUE,"GUL cap-ex";#N/A,#N/A,TRUE,"MPC cap-ex";#N/A,#N/A,TRUE,"SAV cap-ex";#N/A,#N/A,TRUE,"SEGCO cap-ex";#N/A,#N/A,TRUE,"SWE cap-ex"}</definedName>
    <definedName name="wrn.Revs." hidden="1">{"Base_rev",#N/A,FALSE,"Proj_IS_Base";"Projrev",#N/A,FALSE,"Proj_IS_wOTLC";"Delta",#N/A,FALSE,"Delta Rev_PV"}</definedName>
    <definedName name="wrn.Risk._.Scorecard." hidden="1">{#N/A,#N/A,TRUE,"RCGRisk one page";#N/A,#N/A,TRUE,"Resid Detail Chargeoffs";#N/A,#N/A,TRUE,"Resid Detail Model Error Prod";#N/A,#N/A,TRUE,"Resid Detail Model Error"}</definedName>
    <definedName name="wrn.Riverwood_comp_model." hidden="1">{#N/A,#N/A,FALSE,"Che-Ga";#N/A,#N/A,FALSE,"Iv-Sm";#N/A,#N/A,FALSE,"So-We";#N/A,#N/A,FALSE,"Me-Po";#N/A,#N/A,FALSE,"Be-Bo";#N/A,#N/A,FALSE,"Cha-Ki";#N/A,#N/A,FALSE,"In";#N/A,#N/A,FALSE,"Schedule 23";#N/A,#N/A,FALSE,"Schedule 22";#N/A,#N/A,FALSE,"WACC"}</definedName>
    <definedName name="wrn.RKFL._.Company._.Monitor." hidden="1">{"Income and Sales Costs",#N/A,FALSE,"RKFL CO.";"Operating Costs and Bottom Line",#N/A,FALSE,"RKFL CO."}</definedName>
    <definedName name="wrn.RKFL._.Profit._.Centers." hidden="1">{"PC1 Full Year",#N/A,FALSE,"PC1MON99";"PC2 Full Year",#N/A,FALSE,"PC2MON99";"PC3 Full Year",#N/A,FALSE,"PC3MON99";"PC5 Full Year",#N/A,FALSE,"PC5MON99";"PC6 Full Year",#N/A,FALSE,"PC6MON99";"PC7 Full Year",#N/A,FALSE,"PC7MON99";"PC8 Full Year",#N/A,FALSE,"PC8MON99";"PC9 Full Year",#N/A,FALSE,"PC9MON99";"PC10 Full Year",#N/A,FALSE,"PC10MON99";"PC11 Full Year",#N/A,FALSE,"PC11MON99";"PC99 Full Year",#N/A,FALSE,"RKFL CO.99"}</definedName>
    <definedName name="wrn.ROADSHOW." hidden="1">{#N/A,#N/A,FALSE,"Rdos_96_97  Abv.";#N/A,#N/A,FALSE,"Rdos_96_97";#N/A,#N/A,FALSE,"Gestión Julio 97 Abv.";#N/A,#N/A,FALSE,"Gestión Julio 97 Abv.";#N/A,#N/A,FALSE,"Margenes Julio97  Abv sin prov.";#N/A,#N/A,FALSE,"Margenes Julio 97 Abv.";#N/A,#N/A,FALSE,"Carat Balance (2)";#N/A,#N/A,FALSE,"Bal Consol Julio  97";#N/A,#N/A,FALSE,"Carat EE.FF";#N/A,#N/A,FALSE,"Carat Balance";#N/A,#N/A,FALSE,"Carat Cascada";#N/A,#N/A,FALSE,"Carat Margenes";#N/A,#N/A,FALSE,"Balance Julio  97";#N/A,#N/A,FALSE,"Margenes Julio 97";#N/A,#N/A,FALSE,"Resultados Julio 97 (2)"}</definedName>
    <definedName name="wrn.Roll._.Up._.Fields." hidden="1">{"Total",#N/A,FALSE,"Six Fields";"PDP",#N/A,FALSE,"Six Fields";"PNP",#N/A,FALSE,"Six Fields";"PUD",#N/A,FALSE,"Six Fields";"Prob",#N/A,FALSE,"Six Fields"}</definedName>
    <definedName name="wrn.RPCOE._.pitch." hidden="1">{#N/A,#N/A,FALSE,"Cover";#N/A,#N/A,FALSE,"Contents";#N/A,#N/A,FALSE,"Overview";#N/A,#N/A,FALSE,"Assumps";#N/A,#N/A,FALSE,"97 DAL hrs";#N/A,#N/A,FALSE,"97 heads";#N/A,#N/A,FALSE,"97 Expense";#N/A,#N/A,FALSE,"97 Exp prod";#N/A,#N/A,FALSE,"97 Rates";#N/A,#N/A,FALSE,"97 shop cost";#N/A,#N/A,FALSE,"98 DAL hrs";#N/A,#N/A,FALSE,"98 heads";#N/A,#N/A,FALSE,"98 Expense";#N/A,#N/A,FALSE,"98 Exp prod";#N/A,#N/A,FALSE,"98 Rates";#N/A,#N/A,FALSE,"98 shop cost";#N/A,#N/A,FALSE,"Issues";#N/A,#N/A,FALSE,"97 Inv related exp"}</definedName>
    <definedName name="wrn.rsomcoutfor." hidden="1">{"vsomcoutfor",#N/A,FALSE,"Forecast"}</definedName>
    <definedName name="wrn.RustyPresentation." hidden="1">{#N/A,#N/A,TRUE,"TransCore Summary";#N/A,#N/A,TRUE,"TransCore IS";#N/A,#N/A,TRUE,"TransCore Balance";#N/A,#N/A,TRUE,"TransCore Backlog";#N/A,#N/A,TRUE,"Syntonic IS";#N/A,#N/A,TRUE,"Syntonic Bal";#N/A,#N/A,TRUE,"Systems IS";#N/A,#N/A,TRUE,"Systems Bal"}</definedName>
    <definedName name="wrn.sales." hidden="1">{"sales",#N/A,FALSE,"Sales";"sales existing",#N/A,FALSE,"Sales";"sales rd1",#N/A,FALSE,"Sales";"sales rd2",#N/A,FALSE,"Sales"}</definedName>
    <definedName name="wrn.sales._.98." hidden="1">{"sales all 1998",#N/A,FALSE,"Total 99&amp;98 prelim";"sales 98 wholesale",#N/A,FALSE,"Total 99&amp;98 prelim";"sales 98 capsuleworks",#N/A,FALSE,"Total 99&amp;98 prelim"}</definedName>
    <definedName name="wrn.Sales._.Activity." hidden="1">{#N/A,#N/A,FALSE,"Integration Systems"}</definedName>
    <definedName name="wrn.SALES._.CUST.." hidden="1">{#N/A,#N/A,FALSE,"Target";#N/A,#N/A,FALSE,"Kirkland";#N/A,#N/A,FALSE,"Bombay";#N/A,#N/A,FALSE,"bedbath";#N/A,#N/A,FALSE,"Waccamaw";#N/A,#N/A,FALSE,"Michaels";#N/A,#N/A,FALSE,"Homeplace";#N/A,#N/A,FALSE,"JCPenney";#N/A,#N/A,FALSE,"Linen";#N/A,#N/A,FALSE,"HGBuying"}</definedName>
    <definedName name="wrn.sales._from_DBAB" hidden="1">{"sales",#N/A,FALSE,"Sales";"sales existing",#N/A,FALSE,"Sales";"sales rd1",#N/A,FALSE,"Sales";"sales rd2",#N/A,FALSE,"Sales"}</definedName>
    <definedName name="wrn.sales._from_DBAB_1" hidden="1">{"sales",#N/A,FALSE,"Sales";"sales existing",#N/A,FALSE,"Sales";"sales rd1",#N/A,FALSE,"Sales";"sales rd2",#N/A,FALSE,"Sales"}</definedName>
    <definedName name="wrn.sales._from_DBAB_1_1" hidden="1">{"sales",#N/A,FALSE,"Sales";"sales existing",#N/A,FALSE,"Sales";"sales rd1",#N/A,FALSE,"Sales";"sales rd2",#N/A,FALSE,"Sales"}</definedName>
    <definedName name="wrn.sales._from_DBAB_1_1_1" hidden="1">{"sales",#N/A,FALSE,"Sales";"sales existing",#N/A,FALSE,"Sales";"sales rd1",#N/A,FALSE,"Sales";"sales rd2",#N/A,FALSE,"Sales"}</definedName>
    <definedName name="wrn.sales._from_DBAB_1_1_2" hidden="1">{"sales",#N/A,FALSE,"Sales";"sales existing",#N/A,FALSE,"Sales";"sales rd1",#N/A,FALSE,"Sales";"sales rd2",#N/A,FALSE,"Sales"}</definedName>
    <definedName name="wrn.sales._from_DBAB_1_2" hidden="1">{"sales",#N/A,FALSE,"Sales";"sales existing",#N/A,FALSE,"Sales";"sales rd1",#N/A,FALSE,"Sales";"sales rd2",#N/A,FALSE,"Sales"}</definedName>
    <definedName name="wrn.sales._from_DBAB_1_2_1" hidden="1">{"sales",#N/A,FALSE,"Sales";"sales existing",#N/A,FALSE,"Sales";"sales rd1",#N/A,FALSE,"Sales";"sales rd2",#N/A,FALSE,"Sales"}</definedName>
    <definedName name="wrn.sales._from_DBAB_2" hidden="1">{"sales",#N/A,FALSE,"Sales";"sales existing",#N/A,FALSE,"Sales";"sales rd1",#N/A,FALSE,"Sales";"sales rd2",#N/A,FALSE,"Sales"}</definedName>
    <definedName name="wrn.sales._from_DBAB_3" hidden="1">{"sales",#N/A,FALSE,"Sales";"sales existing",#N/A,FALSE,"Sales";"sales rd1",#N/A,FALSE,"Sales";"sales rd2",#N/A,FALSE,"Sales"}</definedName>
    <definedName name="wrn.sales._from_DBAB_3_1" hidden="1">{"sales",#N/A,FALSE,"Sales";"sales existing",#N/A,FALSE,"Sales";"sales rd1",#N/A,FALSE,"Sales";"sales rd2",#N/A,FALSE,"Sales"}</definedName>
    <definedName name="wrn.sales._from_DBAB_4" hidden="1">{"sales",#N/A,FALSE,"Sales";"sales existing",#N/A,FALSE,"Sales";"sales rd1",#N/A,FALSE,"Sales";"sales rd2",#N/A,FALSE,"Sales"}</definedName>
    <definedName name="wrn.sales._from_DBAB_5" hidden="1">{"sales",#N/A,FALSE,"Sales";"sales existing",#N/A,FALSE,"Sales";"sales rd1",#N/A,FALSE,"Sales";"sales rd2",#N/A,FALSE,"Sales"}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alesMarginPages.1" hidden="1">{"(MEASDATA) BY QUARTER",#N/A,FALSE,"measdata";"(PROGDETAIL) BY MONTH",#N/A,FALSE,"progdetail";"(PROGDETAIL) BY QTR",#N/A,FALSE,"progdetail";"(ORDERS) GOR ORDERS",#N/A,FALSE,"Orders";"(DELIVERIES) UNIT SALES",#N/A,FALSE,"Deliveries";"(SEGMENTDETAILS) DATA",#N/A,FALSE,"QTRComments"}</definedName>
    <definedName name="wrn.SANDSQUARTERL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BEI." hidden="1">{#N/A,#N/A,TRUE,"Table1";#N/A,#N/A,TRUE,"Table2";#N/A,#N/A,TRUE,"Table3";#N/A,#N/A,TRUE,"Table4";#N/A,#N/A,TRUE,"Table5";#N/A,#N/A,TRUE,"Table6";#N/A,#N/A,TRUE,"Table7";#N/A,#N/A,TRUE,"Table8";#N/A,#N/A,TRUE,"Table9";#N/A,#N/A,TRUE,"Table10";#N/A,#N/A,TRUE,"Table11";#N/A,#N/A,TRUE,"Table12";#N/A,#N/A,TRUE,"Table13";#N/A,#N/A,TRUE,"Table14"}</definedName>
    <definedName name="wrn.sched." hidden="1">{#N/A,#N/A,FALSE,"PDINS-10410";#N/A,#N/A,FALSE,"PDMANT-10435";#N/A,#N/A,FALSE,"PPDMAIN98";#N/A,#N/A,FALSE,"PDRENT10455";#N/A,#N/A,FALSE,"BUSLIC98";#N/A,#N/A,FALSE,"PDOTHRS-10499"}</definedName>
    <definedName name="wrn.Schedule_1B." hidden="1">{"Schedule_1B",#N/A,FALSE,"I-B"}</definedName>
    <definedName name="wrn.Schedule_1D." hidden="1">{"Schedule_1D",#N/A,FALSE,"I-D"}</definedName>
    <definedName name="wrn.SchM." hidden="1">{"SchMpg1",#N/A,FALSE,"TR Sch M";"SchMpg2",#N/A,FALSE,"TR Sch M"}</definedName>
    <definedName name="wrn.SCM_Report_Controlling." hidden="1">{"SCM_Detail",#N/A,FALSE,"SCM";"SCM_Top",#N/A,FALSE,"SCM"}</definedName>
    <definedName name="wrn.scorecard._.rpt." hidden="1">{"scorecard view",#N/A,FALSE,"Scorecard output"}</definedName>
    <definedName name="wrn.Scorecard._.Section." hidden="1">{#N/A,#N/A,FALSE,"Contents";#N/A,#N/A,FALSE,"RCG Scorecard";#N/A,#N/A,FALSE,"RCG Scorecard Trends";#N/A,#N/A,FALSE,"Balance Sheet";#N/A,#N/A,FALSE,"Detailed IS Alt Rev";#N/A,#N/A,FALSE,"Monthly Alt Rev";#N/A,#N/A,FALSE,"Analysis";#N/A,#N/A,FALSE,"Funding";#N/A,#N/A,FALSE,"Sales";#N/A,#N/A,FALSE,"VABP Summary";#N/A,#N/A,FALSE,"Warehouse"}</definedName>
    <definedName name="wrn.section._.A." hidden="1">{"pg A1",#N/A,FALSE,"Sum P&amp;L";"pg A2",#N/A,FALSE,"Charts1";"pg A3",#N/A,FALSE,"Sum Cash";"pg A4",#N/A,FALSE,"Charts2";"pg A5",#N/A,FALSE,"Sum BS";"pg A6",#N/A,FALSE,"Sum Invest"}</definedName>
    <definedName name="wrn.section._.C." hidden="1">{"pg C19",#N/A,FALSE,"WTC - Cover pg";"pg C20",#N/A,FALSE,"WTC - Overview";"pg C21",#N/A,FALSE,"WTC - Charts";"pg C22",#N/A,FALSE,"WTC - Stats";"pg C23",#N/A,FALSE,"WTC - Projects";"pg C24",#N/A,FALSE,"Blank pg"}</definedName>
    <definedName name="wrn.section._.F." hidden="1">{"pg F1",#N/A,FALSE,"Fin Smry1";"pg F2",#N/A,FALSE,"Fin Smry2";"pg F3",#N/A,FALSE,"Fin Smry3";"pg F4",#N/A,FALSE,"Fin Smry4"}</definedName>
    <definedName name="wrn.sens." hidden="1">{#N/A,#N/A,FALSE,"Sensitivities";#N/A,#N/A,FALSE,"Sensitivities2"}</definedName>
    <definedName name="wrn.sensitivity._.analyses." hidden="1">{"general",#N/A,FALSE,"Assumptions"}</definedName>
    <definedName name="wrn.SEPTEMBER."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fjsf" hidden="1">{#N/A,#N/A,TRUE,"Tar-Ass";#N/A,#N/A,TRUE,"Tar-Ass LBO";#N/A,#N/A,TRUE,"LBO Ret";#N/A,#N/A,TRUE,"Tar-BS LBO";#N/A,#N/A,TRUE,"Tar-IS LBO";#N/A,#N/A,TRUE,"Tar-CF LBO";#N/A,#N/A,TRUE,"Tar-Debt LBO";#N/A,#N/A,TRUE,"Tar-Int LBO";#N/A,#N/A,TRUE,"Tar-Taxes LBO";#N/A,#N/A,TRUE,"Tar-Val LBO"}</definedName>
    <definedName name="wrn.SGM._.Region._.Reports." hidden="1">{#N/A,#N/A,FALSE,"MW";#N/A,#N/A,FALSE,"NE";#N/A,#N/A,FALSE,"NW";#N/A,#N/A,FALSE,"RD";#N/A,#N/A,FALSE,"SE";#N/A,#N/A,FALSE,"SW";#N/A,#N/A,FALSE,"W"}</definedName>
    <definedName name="wrn.SHORT." hidden="1">{"CREDIT STATISTICS",#N/A,FALSE,"STATS";"CF_AND_IS",#N/A,FALSE,"PLAN";"BALSHEET",#N/A,FALSE,"BALANCE SHEET"}</definedName>
    <definedName name="wrn.Site._.Report."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KSCS1." hidden="1">{#N/A,#N/A,FALSE,"Antony Financials";#N/A,#N/A,FALSE,"Cowboy Financials";#N/A,#N/A,FALSE,"Combined";#N/A,#N/A,FALSE,"Valuematrix";#N/A,#N/A,FALSE,"DCFAntony";#N/A,#N/A,FALSE,"DCFCowboy";#N/A,#N/A,FALSE,"DCFCombined"}</definedName>
    <definedName name="wrn.SLTDrivers." hidden="1">{#N/A,#N/A,FALSE,"KDrivers";#N/A,#N/A,FALSE,"PDrivers2";#N/A,#N/A,FALSE,"MDrivers";#N/A,#N/A,FALSE,"ADrivers";#N/A,#N/A,FALSE,"PDrivers";#N/A,#N/A,FALSE,"GDrivers";#N/A,#N/A,FALSE,"LDrivers";#N/A,#N/A,FALSE,"EDrivers";#N/A,#N/A,FALSE,"PDrivers3";#N/A,#N/A,FALSE,"UDrivers"}</definedName>
    <definedName name="wrn.smithtj." hidden="1">{#N/A,#N/A,FALSE,"LIN CALVIN";#N/A,#N/A,FALSE,"KOO JOYCE";#N/A,#N/A,FALSE,"MAK PAUL";#N/A,#N/A,FALSE,"LAM BING";#N/A,#N/A,FALSE,"WU JOHN";#N/A,#N/A,FALSE,"DR SEET LIP CHAI";#N/A,#N/A,FALSE,"ZUDNECK ZENON";#N/A,#N/A,FALSE,"MENG JANE";#N/A,#N/A,FALSE,"T C CHENG";#N/A,#N/A,FALSE,"MARCHALL MA"}</definedName>
    <definedName name="wrn.Sorted._.print." hidden="1">{#N/A,#N/A,FALSE,"CASH FLOWS";#N/A,#N/A,FALSE,"INCOME STATEMENT";#N/A,#N/A,FALSE,"OPERATING EXPENSES";#N/A,#N/A,FALSE,"BALANCE SHEET";#N/A,#N/A,FALSE,"Sales"}</definedName>
    <definedName name="wrn.Source._.Notes." hidden="1">{"IncNotes",#N/A,FALSE,"Inc";"BalNotes",#N/A,FALSE,"Bal";"GCFNotes",#N/A,FALSE,"GCF";"RcDsNotes",#N/A,FALSE,"RcDs";"RevNotes",#N/A,FALSE,"Rev";"WCapNotes",#N/A,FALSE,"WCap";"CapExNotes",#N/A,FALSE,"CapEx";"DebtNotes",#N/A,FALSE,"Debt";"RatNotes",#N/A,FALSE,"Rat";"ValNotes",#N/A,FALSE,"Val"}</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ing." hidden="1">{#N/A,#N/A,FALSE,"Assessment";#N/A,#N/A,FALSE,"Staffing";#N/A,#N/A,FALSE,"Hires";#N/A,#N/A,FALSE,"Assumptions"}</definedName>
    <definedName name="wrn.Staffing1" hidden="1">{#N/A,#N/A,FALSE,"Assessment";#N/A,#N/A,FALSE,"Staffing";#N/A,#N/A,FALSE,"Hires";#N/A,#N/A,FALSE,"Assumptions"}</definedName>
    <definedName name="wrn.stand_alone." hidden="1">{#N/A,#N/A,FALSE,"CBE";#N/A,#N/A,FALSE,"SWK"}</definedName>
    <definedName name="wrn.STAND_ALONE_BOTH." hidden="1">{"FCB_ALL",#N/A,FALSE,"FCB";"GREY_ALL",#N/A,FALSE,"GREY"}</definedName>
    <definedName name="wrn.Standard." hidden="1">{#N/A,#N/A,FALSE,"Service + Produktion kum";#N/A,#N/A,FALSE,"Produktion kum";#N/A,#N/A,FALSE,"Service kum";#N/A,#N/A,FALSE,"Service Monat";#N/A,#N/A,FALSE,"CARAT"}</definedName>
    <definedName name="wrn.Standard._.Reports." hidden="1">{#N/A,#N/A,FALSE,"Books";#N/A,#N/A,FALSE,"Barge";#N/A,#N/A,FALSE,"Insurance";#N/A,#N/A,FALSE,"Consolidated"}</definedName>
    <definedName name="wrn.STETSON."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MT._.OF._.CASH._.FLOWS." hidden="1">{"STMT OF CASH FLOWS",#N/A,FALSE,"Cash Flows Indirect"}</definedName>
    <definedName name="wrn.STOCKHOLDERS._.EQUITY." hidden="1">{#N/A,#N/A,FALSE,"WW-1 Stockholders' Equity"}</definedName>
    <definedName name="wrn.sultan." hidden="1">{#N/A,#N/A,TRUE,"Acq-Ass";#N/A,#N/A,TRUE,"Acq-IS";#N/A,#N/A,TRUE,"Acq-BS";#N/A,#N/A,TRUE,"Acq-CF";#N/A,#N/A,TRUE,"Acq-Proj";#N/A,#N/A,TRUE,"Acq-CapEx";#N/A,#N/A,TRUE,"Acq-Debt";#N/A,#N/A,TRUE,"Acq-Int";#N/A,#N/A,TRUE,"Acq-BD";#N/A,#N/A,TRUE,"Acq-TD";#N/A,#N/A,TRUE,"Acq-Taxes";#N/A,#N/A,TRUE,"Acq-Credit";#N/A,#N/A,TRUE,"Acq-Val";#N/A,#N/A,TRUE,"Acq-Mult Val"}</definedName>
    <definedName name="wrn.sum_mtd." hidden="1">{"avgbs",#N/A,FALSE,"sum_mtd";"is",#N/A,FALSE,"sum_mtd";"opexps",#N/A,FALSE,"sum_mtd"}</definedName>
    <definedName name="wrn.sum_ytd." hidden="1">{"avgbs",#N/A,FALSE,"sum_ytd";"is",#N/A,FALSE,"sum_ytd";"opexps",#N/A,FALSE,"sum_ytd"}</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{#N/A,#N/A,FALSE,"Deal Summary";#N/A,#N/A,FALSE,"CGIC &amp;PLICO Results";#N/A,#N/A,FALSE,"Consolidated Results";#N/A,#N/A,FALSE,"Consolidated Source_Uses&amp;Debt ";#N/A,#N/A,FALSE,"Bal_Sht";#N/A,#N/A,FALSE,"Income Statement";#N/A,#N/A,FALSE,"Accretion_Dilution";#N/A,#N/A,FALSE,"Matrix";#N/A,#N/A,FALSE,"Purchase_sensitivity"}</definedName>
    <definedName name="wrn.Summary._.Pages." hidden="1">{#N/A,#N/A,TRUE,"QuakerBr-sum";#N/A,#N/A,TRUE,"KFC8-sum";#N/A,#N/A,TRUE,"2497-sum";#N/A,#N/A,TRUE,"2674-sum";#N/A,#N/A,TRUE,"2657-sum";#N/A,#N/A,TRUE,"3728-sum";#N/A,#N/A,TRUE,"3893-sum";#N/A,#N/A,TRUE,"4499-sum";#N/A,#N/A,TRUE,"5569-sum";#N/A,#N/A,TRUE,"5765-sum";#N/A,#N/A,TRUE,"16872-sum";#N/A,#N/A,TRUE,"17006-sum";#N/A,#N/A,TRUE,"19656-sum"}</definedName>
    <definedName name="wrn.Summary._.Report."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Summary._.Report._.PPMC." hidden="1">{#N/A,#N/A,TRUE,"Ship Summary";#N/A,#N/A,TRUE,"Key Assumptions Sheet";#N/A,#N/A,TRUE,"Summary Demand";#N/A,#N/A,TRUE,"Summary Production Cork";#N/A,#N/A,TRUE,"Quarterly Demand Cork";#N/A,#N/A,TRUE,"Quarterly Production Cork"}</definedName>
    <definedName name="wrn.summary._.schedules." hidden="1">{"summary1",#N/A,FALSE,"Summary of Values";"summary2",#N/A,FALSE,"Summary of Values"}</definedName>
    <definedName name="wrn.summary_mtd." hidden="1">{"avgbs",#N/A,FALSE,"sum_mtd";"is",#N/A,FALSE,"sum_mtd"}</definedName>
    <definedName name="wrn.Summary_YTE."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wrn.summaryANDbackup." hidden="1">{#N/A,#N/A,FALSE,"Prem_Sum";#N/A,#N/A,FALSE,"Prem"}</definedName>
    <definedName name="wrn.SummaryPgs." hidden="1">{#N/A,#N/A,FALSE,"CreditStat";#N/A,#N/A,FALSE,"SPbrkup";#N/A,#N/A,FALSE,"MerSPsyn";#N/A,#N/A,FALSE,"MerSPwKCsyn";#N/A,#N/A,FALSE,"MerSPwKCsyn (2)";#N/A,#N/A,FALSE,"CreditStat (2)"}</definedName>
    <definedName name="wrn.SummaryReport." hidden="1">{"matrix",#N/A,TRUE,"Matrix";"forecast",#N/A,TRUE,"Forecast";"incstmt",#N/A,TRUE,"Inc Stmt";"balsheet",#N/A,TRUE,"Bal Sheet";"cashflow",#N/A,TRUE,"Cash Flow";"incmcf",#N/A,TRUE,"Inc mcf";"capsumm",#N/A,TRUE,"Cap Summ";"assump",#N/A,TRUE,"Assum";"epscalc",#N/A,TRUE,"Inc Stmt"}</definedName>
    <definedName name="wrn.sunmicro." hidden="1">{#N/A,#N/A,FALSE,"FREEMAN";#N/A,#N/A,FALSE,"STEPHEN";#N/A,#N/A,FALSE,"VICTOR"}</definedName>
    <definedName name="wrn.SUNRISE."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PP_SCHD." hidden="1">{#N/A,#N/A,TRUE,"A";#N/A,#N/A,TRUE,"B";#N/A,#N/A,TRUE,"C";#N/A,#N/A,TRUE,"D";#N/A,#N/A,TRUE,"E"}</definedName>
    <definedName name="wrn.Support." hidden="1">{#N/A,#N/A,FALSE,"TRIAL INPUT";#N/A,#N/A,FALSE,"AVG INPUT COPY";#N/A,#N/A,FALSE,"INVESTMENTS_INPUT"}</definedName>
    <definedName name="wrn.Supporting._.Schedules." hidden="1">{#N/A,#N/A,TRUE,"ACC RENT";#N/A,#N/A,TRUE,"ACCT REC";#N/A,#N/A,TRUE,"RET EARN";#N/A,#N/A,TRUE,"PPE";#N/A,#N/A,TRUE,"TAXES PAY";#N/A,#N/A,TRUE,"WORK CAP";#N/A,#N/A,TRUE,"CASH FLOW";#N/A,#N/A,TRUE,"SERIES A LOAN"}</definedName>
    <definedName name="wrn.t_cash." hidden="1">{"cash_tes",#N/A,FALSE,"dec95cr.xls"}</definedName>
    <definedName name="wrn.Tables._.and._.Support." hidden="1">{#N/A,#N/A,FALSE,"TABLE_1 YTD";#N/A,#N/A,FALSE,"TABLE_1A QTD";#N/A,#N/A,FALSE,"NORMAL_SPREAD_QTD";#N/A,#N/A,FALSE,"NORMAL_SPREAD_YTD";#N/A,#N/A,FALSE,"TAX_EQV";#N/A,#N/A,FALSE,"TAX EQUIV_INPUT";#N/A,#N/A,FALSE,"NET FROM FER";#N/A,#N/A,FALSE,"COVER"}</definedName>
    <definedName name="wrn.Target." hidden="1">{"e_Target Assumptions",#N/A,FALSE,"Financials";"f_Target Income Statement",#N/A,FALSE,"Financials";"g_Target Balance Sheet",#N/A,FALSE,"Financials";"h_Target Cashflow Statement",#N/A,FALSE,"Financials"}</definedName>
    <definedName name="wrn.TARGET._.DCF." hidden="1">{"targetdcf",#N/A,FALSE,"Merger consequences";"TARGETASSU",#N/A,FALSE,"Merger consequences";"TERMINAL VALUE",#N/A,FALSE,"Merger consequences"}</definedName>
    <definedName name="wrn.TARGET._.DCF._from_DBAB" hidden="1">{"targetdcf",#N/A,FALSE,"Merger consequences";"TARGETASSU",#N/A,FALSE,"Merger consequences";"TERMINAL VALUE",#N/A,FALSE,"Merger consequences"}</definedName>
    <definedName name="wrn.TARGET._.DCF._from_DBAB_1" hidden="1">{"targetdcf",#N/A,FALSE,"Merger consequences";"TARGETASSU",#N/A,FALSE,"Merger consequences";"TERMINAL VALUE",#N/A,FALSE,"Merger consequences"}</definedName>
    <definedName name="wrn.TARGET._.DCF._from_DBAB_1_1" hidden="1">{"targetdcf",#N/A,FALSE,"Merger consequences";"TARGETASSU",#N/A,FALSE,"Merger consequences";"TERMINAL VALUE",#N/A,FALSE,"Merger consequences"}</definedName>
    <definedName name="wrn.TARGET._.DCF._from_DBAB_1_1_1" hidden="1">{"targetdcf",#N/A,FALSE,"Merger consequences";"TARGETASSU",#N/A,FALSE,"Merger consequences";"TERMINAL VALUE",#N/A,FALSE,"Merger consequences"}</definedName>
    <definedName name="wrn.TARGET._.DCF._from_DBAB_1_1_2" hidden="1">{"targetdcf",#N/A,FALSE,"Merger consequences";"TARGETASSU",#N/A,FALSE,"Merger consequences";"TERMINAL VALUE",#N/A,FALSE,"Merger consequences"}</definedName>
    <definedName name="wrn.TARGET._.DCF._from_DBAB_1_2" hidden="1">{"targetdcf",#N/A,FALSE,"Merger consequences";"TARGETASSU",#N/A,FALSE,"Merger consequences";"TERMINAL VALUE",#N/A,FALSE,"Merger consequences"}</definedName>
    <definedName name="wrn.TARGET._.DCF._from_DBAB_1_2_1" hidden="1">{"targetdcf",#N/A,FALSE,"Merger consequences";"TARGETASSU",#N/A,FALSE,"Merger consequences";"TERMINAL VALUE",#N/A,FALSE,"Merger consequences"}</definedName>
    <definedName name="wrn.TARGET._.DCF._from_DBAB_2" hidden="1">{"targetdcf",#N/A,FALSE,"Merger consequences";"TARGETASSU",#N/A,FALSE,"Merger consequences";"TERMINAL VALUE",#N/A,FALSE,"Merger consequences"}</definedName>
    <definedName name="wrn.TARGET._.DCF._from_DBAB_3" hidden="1">{"targetdcf",#N/A,FALSE,"Merger consequences";"TARGETASSU",#N/A,FALSE,"Merger consequences";"TERMINAL VALUE",#N/A,FALSE,"Merger consequences"}</definedName>
    <definedName name="wrn.TARGET._.DCF._from_DBAB_3_1" hidden="1">{"targetdcf",#N/A,FALSE,"Merger consequences";"TARGETASSU",#N/A,FALSE,"Merger consequences";"TERMINAL VALUE",#N/A,FALSE,"Merger consequences"}</definedName>
    <definedName name="wrn.TARGET._.DCF._from_DBAB_4" hidden="1">{"targetdcf",#N/A,FALSE,"Merger consequences";"TARGETASSU",#N/A,FALSE,"Merger consequences";"TERMINAL VALUE",#N/A,FALSE,"Merger consequences"}</definedName>
    <definedName name="wrn.TARGET._.DCF._from_DBAB_5" hidden="1">{"targetdcf",#N/A,FALSE,"Merger consequences";"TARGETASSU",#N/A,FALSE,"Merger consequences";"TERMINAL VALUE",#N/A,FALSE,"Merger consequences"}</definedName>
    <definedName name="wrn.TargetLBO." hidden="1">{#N/A,#N/A,TRUE,"Tar-Ass";#N/A,#N/A,TRUE,"Tar-Ass LBO";#N/A,#N/A,TRUE,"LBO Ret";#N/A,#N/A,TRUE,"Tar-BS LBO";#N/A,#N/A,TRUE,"Tar-IS LBO";#N/A,#N/A,TRUE,"Tar-CF LBO";#N/A,#N/A,TRUE,"Tar-Debt LBO";#N/A,#N/A,TRUE,"Tar-Int LBO";#N/A,#N/A,TRUE,"Tar-Taxes LBO";#N/A,#N/A,TRUE,"Tar-Val LBO"}</definedName>
    <definedName name="wrn.TargetState." hidden="1">{#N/A,#N/A,FALSE,"Tar-Ass";#N/A,#N/A,FALSE,"Tar-IS";#N/A,#N/A,FALSE,"Tar-BS";#N/A,#N/A,FALSE,"Tar-Adg BS";#N/A,#N/A,FALSE,"Tar-CF"}</definedName>
    <definedName name="wrn.TargetVal." hidden="1">{#N/A,#N/A,TRUE,"Val - sum";#N/A,#N/A,TRUE,"Val - Sum1";#N/A,#N/A,TRUE,"Val - sum2";#N/A,#N/A,TRUE,"Val - Sum3";#N/A,#N/A,TRUE,"Tar-DCF";#N/A,#N/A,TRUE,"Tar-Val LBO";#N/A,#N/A,TRUE,"Tar-Mult Val"}</definedName>
    <definedName name="wrn.TAX._.COMPUTATION." hidden="1">{#N/A,#N/A,FALSE,"TAX COMPUTATION";#N/A,#N/A,FALSE,"TAX SCHEDULE";#N/A,#N/A,FALSE,"ADDITIONS";#N/A,#N/A,FALSE,"W &amp; T"}</definedName>
    <definedName name="wrn.TAXAS._.DE._.MAIO._.1999." hidden="1">{#N/A,#N/A,FALSE,"TX mai"}</definedName>
    <definedName name="wrn.TAXATION." hidden="1">{#N/A,#N/A,FALSE,"JJ-1 Reg. Tax";#N/A,#N/A,FALSE,"JJ-2 Tax Jnl. Entry";#N/A,#N/A,FALSE,"JJ-3 Alt Min. Tax";#N/A,#N/A,FALSE,"JJ-4 Tax Checklist";#N/A,#N/A,FALSE,"KK-1 Def. Tax";#N/A,#N/A,FALSE,"KK-2 Rate Recon.";#N/A,#N/A,FALSE,"0800-2 Income Tax Provision";#N/A,#N/A,FALSE,"0800-3 Income Tax Provision H&amp;L"}</definedName>
    <definedName name="wrn.TB._.ALL._.ACCTS." hidden="1">{"BALANCE SHEET ACCTS",#N/A,TRUE,"Working Trial Balance";"INCOME STMT ACCTS",#N/A,TRUE,"Working Trial Balance"}</definedName>
    <definedName name="wrn.TB._.BALANCE._.SHEET." hidden="1">{"BALANCE SHEET ACCTS",#N/A,FALSE,"Working Trial Balance"}</definedName>
    <definedName name="wrn.TB._.EXPLANATIONS." hidden="1">{"EXPLANATIONS",#N/A,FALSE,"Working Trial Balance"}</definedName>
    <definedName name="wrn.TB._.INCOME._.STMT." hidden="1">{"INCOME STMT ACCTS",#N/A,FALSE,"Working Trial Balance"}</definedName>
    <definedName name="wrn.TBB4" hidden="1">{"TBB3 Assns",#N/A,FALSE,"Valuation";"TBB3 assumptions",#N/A,FALSE,"Assumptions";"TBB3 model",#N/A,FALSE,"INCOME"}</definedName>
    <definedName name="wrn.Teacher." hidden="1">{"Teacher",#N/A,FALSE,"Summary";"Teacher",#N/A,FALSE,"Assumptions";"Teacher",#N/A,FALSE,"Buildup";"Teacher",#N/A,FALSE,"Financials";"Teacher",#N/A,FALSE,"Debt &amp; Other"}</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el2." hidden="1">{#N/A,#N/A,FALSE,"FS_Summary";#N/A,#N/A,FALSE,"Tel_Summary";#N/A,#N/A,FALSE,"Tomahawk";#N/A,#N/A,FALSE,"Medical Marketing";#N/A,#N/A,FALSE,"DIMAC";#N/A,#N/A,FALSE,"Epsilon";#N/A,#N/A,FALSE,"Direct";#N/A,#N/A,FALSE,"DIMAC(2)"}</definedName>
    <definedName name="wrn.TELEFONICA." hidden="1">{#N/A,#N/A,FALSE,"Balances";#N/A,#N/A,FALSE,"ANEX-1";#N/A,#N/A,FALSE,"ANEX.2";#N/A,#N/A,FALSE,"ANEX-3";#N/A,#N/A,FALSE,"ANEX.4";#N/A,#N/A,FALSE,"ANEX-5";#N/A,#N/A,FALSE,"ANEX-7 (último)";#N/A,#N/A,FALSE,"ANEX-6"}</definedName>
    <definedName name="wrn.Telefonica1." hidden="1">{#N/A,#N/A,FALSE,"Balances";#N/A,#N/A,FALSE,"ANEX-3";#N/A,#N/A,FALSE,"ANEX-7 (último)";#N/A,#N/A,FALSE,"CTC-96";#N/A,#N/A,FALSE,"PERU-96";#N/A,#N/A,FALSE,"TLD-96";#N/A,#N/A,FALSE,"TISA-96";#N/A,#N/A,FALSE,"Inversiones 1996";#N/A,#N/A,FALSE,"ANEX.2";#N/A,#N/A,FALSE,"ANEX-5"}</definedName>
    <definedName name="wrn.telem." hidden="1">{#N/A,#N/A,FALSE,"FS_Summary";#N/A,#N/A,FALSE,"Tomahawk";#N/A,#N/A,FALSE,"Medical Marketing";#N/A,#N/A,FALSE,"Epsilon";#N/A,#N/A,FALSE,"DIMAC";#N/A,#N/A,FALSE,"Direct";#N/A,#N/A,FALSE,"DIMAC(2)"}</definedName>
    <definedName name="wrn.Ten._.yr." hidden="1">{"Ten yr",#N/A,TRUE,"Summary";"Ten yr",#N/A,TRUE,"Prem &amp; pol acq";"Ten yr",#N/A,TRUE,"Losses";"Ten yr",#N/A,TRUE,"Expenses";"Ten yr",#N/A,TRUE,"Csh flw inv inc";"Ten yr",#N/A,TRUE,"Ls payout"}</definedName>
    <definedName name="wrn.TERRYPKT." hidden="1">{"SUMPG",#N/A,FALSE,"summarypg";"NETSUM",#N/A,FALSE,"netsum";"FY9798",#N/A,FALSE,"FY97";"FYQTR",#N/A,FALSE,"FY97"}</definedName>
    <definedName name="wrn.TESA." hidden="1">{#N/A,#N/A,FALSE,"Diferencias de cambio";#N/A,#N/A,FALSE,"Personal Categorías y Lineas";#N/A,#N/A,FALSE,"Impuestos antic. y diferidos";#N/A,#N/A,FALSE,"Inmovilizado Material";#N/A,#N/A,FALSE,"Inmovilizado Inmaterial";#N/A,#N/A,FALSE,"Desglose Inst. Telefónicas";#N/A,#N/A,FALSE,"Cotizaciones";#N/A,#N/A,FALSE,"Ingresos y Gastos emp. grupo";#N/A,#N/A,FALSE,"Acreedores diversos";#N/A,#N/A,FALSE,"Admones. Pcas.";#N/A,#N/A,FALSE,"Venta de Participaciones";#N/A,#N/A,FALSE,"Coef. Amortizacion";#N/A,#N/A,FALSE,"Ingresos distribuir";#N/A,#N/A,FALSE,"Clientes";#N/A,#N/A,FALSE,"Socios Externos Movimiento";#N/A,#N/A,FALSE,"Coste Financiero Obligaciones";#N/A,#N/A,FALSE,"Obligaciones Movimiento";#N/A,#N/A,FALSE,"Obligaciones Vencimientos";#N/A,#N/A,FALSE,"Tipos de prestamos";#N/A,#N/A,FALSE,"Información Swap´s";#N/A,#N/A,FALSE,"Préstamos formato TESA";#N/A,#N/A,FALSE,"Préstamos Vencimientos";#N/A,#N/A,FALSE,"Prov. Riesgos y gastos";#N/A,#N/A,FALSE,"Cuentas deudoras y acreedoras";#N/A,#N/A,FALSE,"Fondo de Comercio";#N/A,#N/A,FALSE,"Gastos Distribuir";#N/A,#N/A,FALSE,"Participaciones";#N/A,#N/A,FALSE,"Ingresos y gastos extraord.";#N/A,#N/A,FALSE,"Invovilizado Amortizado";#N/A,#N/A,FALSE,"Fondos Própios";#N/A,#N/A,FALSE,"Movimiento de Reservas";#N/A,#N/A,FALSE,"Diferencias de cambio";#N/A,#N/A,FALSE,"Socios Externos"}</definedName>
    <definedName name="wrn.Test." hidden="1">{#N/A,#N/A,FALSE,"Availability";#N/A,#N/A,FALSE,"Loan Stats";#N/A,#N/A,FALSE,"Clltrl Ln Smmry";#N/A,#N/A,FALSE,"AR Stats";#N/A,#N/A,FALSE,"AR Sum";#N/A,#N/A,FALSE,"Recs";#N/A,#N/A,FALSE,"Ship,CM Rev"}</definedName>
    <definedName name="wrn.test.2" hidden="1">{#N/A,#N/A,FALSE,"Calculator"}</definedName>
    <definedName name="wrn.test.2a" hidden="1">{#N/A,#N/A,FALSE,"Calculator"}</definedName>
    <definedName name="wrn.test1" hidden="1">{#N/A,#N/A,FALSE,"Calculator"}</definedName>
    <definedName name="wrn.test1." hidden="1">{"Income Statement",#N/A,FALSE,"CFMODEL";"Balance Sheet",#N/A,FALSE,"CFMODEL"}</definedName>
    <definedName name="wrn.test11" hidden="1">{#N/A,#N/A,FALSE,"Calculator"}</definedName>
    <definedName name="wrn.test11." hidden="1">{#N/A,#N/A,FALSE,"Calculator"}</definedName>
    <definedName name="wrn.test11a" hidden="1">{#N/A,#N/A,FALSE,"Calculator"}</definedName>
    <definedName name="wrn.test11aa." hidden="1">{#N/A,#N/A,FALSE,"Calculator"}</definedName>
    <definedName name="wrn.test1a." hidden="1">{#N/A,#N/A,FALSE,"Calculator"}</definedName>
    <definedName name="wrn.test1a1" hidden="1">{#N/A,#N/A,FALSE,"Calculator"}</definedName>
    <definedName name="wrn.test1a1." hidden="1">{#N/A,#N/A,FALSE,"Calculator"}</definedName>
    <definedName name="wrn.test2" hidden="1">{#N/A,#N/A,FALSE,"Calculator"}</definedName>
    <definedName name="wrn.test2." hidden="1">{"SourcesUses",#N/A,TRUE,"CFMODEL";"TransOverview",#N/A,TRUE,"CFMODEL"}</definedName>
    <definedName name="wrn.test21" hidden="1">{#N/A,#N/A,FALSE,"Calculator"}</definedName>
    <definedName name="wrn.test21b" hidden="1">{#N/A,#N/A,FALSE,"Calculator"}</definedName>
    <definedName name="wrn.test2a" hidden="1">{#N/A,#N/A,FALSE,"Calculator"}</definedName>
    <definedName name="wrn.test2a1" hidden="1">{#N/A,#N/A,FALSE,"Calculator"}</definedName>
    <definedName name="wrn.test3" hidden="1">{#N/A,#N/A,FALSE,"Calculator"}</definedName>
    <definedName name="wrn.test3." hidden="1">{"SourcesUses",#N/A,TRUE,#N/A;"TransOverview",#N/A,TRUE,"CFMODEL"}</definedName>
    <definedName name="wrn.test31" hidden="1">{#N/A,#N/A,FALSE,"Calculator"}</definedName>
    <definedName name="wrn.test31a" hidden="1">{#N/A,#N/A,FALSE,"Calculator"}</definedName>
    <definedName name="wrn.test3a" hidden="1">{#N/A,#N/A,FALSE,"Calculator"}</definedName>
    <definedName name="wrn.test3b" hidden="1">{#N/A,#N/A,FALSE,"Calculator"}</definedName>
    <definedName name="wrn.test4." hidden="1">{"SourcesUses",#N/A,TRUE,"FundsFlow";"TransOverview",#N/A,TRUE,"FundsFlow"}</definedName>
    <definedName name="wrn.Textron." hidden="1">{#N/A,#N/A,FALSE,"IS";#N/A,#N/A,FALSE,"SG";#N/A,#N/A,FALSE,"FF";#N/A,#N/A,FALSE,"BS";#N/A,#N/A,FALSE,"DCF";#N/A,#N/A,FALSE,"EVA";#N/A,#N/A,FALSE,"Air";#N/A,#N/A,FALSE,"Car";#N/A,#N/A,FALSE,"Ind";#N/A,#N/A,FALSE,"Sys";#N/A,#N/A,FALSE,"Fin";#N/A,#N/A,FALSE,"Ces";#N/A,#N/A,FALSE,"Bell"}</definedName>
    <definedName name="wrn.TheWholeEnchilada." hidden="1">{"CSheet",#N/A,FALSE,"C";"SmCap",#N/A,FALSE,"VAL1";"GulfCoast",#N/A,FALSE,"VAL1";"nav",#N/A,FALSE,"NAV";"Summary",#N/A,FALSE,"NAV"}</definedName>
    <definedName name="wrn.Thomas_Case." hidden="1">{#N/A,#N/A,TRUE,"Thomas Case";#N/A,#N/A,TRUE,"Corporate Overhead";#N/A,#N/A,TRUE,"Arizona";#N/A,#N/A,TRUE,"Cal";#N/A,#N/A,TRUE,"Illinois";#N/A,#N/A,TRUE,"Indiana";#N/A,#N/A,TRUE,"Ohio";#N/A,#N/A,TRUE,"Pennsylvania";#N/A,#N/A,TRUE,"Growth";#N/A,#N/A,TRUE,"Anthem";#N/A,#N/A,TRUE,"Pipeline"}</definedName>
    <definedName name="wrn.TMCALL." hidden="1">{"tmccash",#N/A,FALSE,"INCX";"tmcinc",#N/A,FALSE,"INCX";"tmcpretx",#N/A,FALSE,"INCX";"tmcadrev",#N/A,FALSE,"INCX";"tmcbooks",#N/A,FALSE,"INCX"}</definedName>
    <definedName name="wrn.todo." hidden="1">{#N/A,#N/A,FALSE,"Hip.Bas";#N/A,#N/A,FALSE,"ventas";#N/A,#N/A,FALSE,"ingre-Año";#N/A,#N/A,FALSE,"ventas-Año";#N/A,#N/A,FALSE,"Costepro";#N/A,#N/A,FALSE,"inversion";#N/A,#N/A,FALSE,"personal";#N/A,#N/A,FALSE,"Gastos-V";#N/A,#N/A,FALSE,"Circulante";#N/A,#N/A,FALSE,"CONSOLI";#N/A,#N/A,FALSE,"Es-Fin";#N/A,#N/A,FALSE,"Margen-P"}</definedName>
    <definedName name="wrn.TOM." hidden="1">{#N/A,#N/A,FALSE,"coversheet mmyy";#N/A,#N/A,FALSE,"bal sheet";#N/A,#N/A,FALSE,"cash flow";#N/A,#N/A,FALSE,"changes in net worth";#N/A,#N/A,FALSE,"comp inc stmt";#N/A,#N/A,FALSE,"DATA 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_.80." hidden="1">{#N/A,#N/A,FALSE,"CF34-DFT";#N/A,#N/A,FALSE,"FCMO";#N/A,#N/A,FALSE,"MEMO";#N/A,#N/A,FALSE,"RPMO";#N/A,#N/A,FALSE,"SPMO";#N/A,#N/A,FALSE,"TEPM";#N/A,#N/A,FALSE,"TPCE";#N/A,#N/A,FALSE,"TC64";#N/A,#N/A,FALSE,"TPMO"}</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ompany._.Reforecast._.Print."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Market._.Report." hidden="1">{#N/A,#N/A,FALSE,"Sales Graph";#N/A,#N/A,FALSE,"BUC Graph";#N/A,#N/A,FALSE,"P&amp;L - YTD"}</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_.year." hidden="1">{#N/A,#N/A,FALSE,"2003_Input - P&amp;L"}</definedName>
    <definedName name="wrn.totalcomp." hidden="1">{"comp1",#N/A,FALSE,"COMPS";"footnotes",#N/A,FALSE,"COMPS"}</definedName>
    <definedName name="wrn.totalcomp.1" hidden="1">{"comp1",#N/A,FALSE,"COMPS";"footnotes",#N/A,FALSE,"COMPS"}</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p_clca_fs." hidden="1">{"avgbs",#N/A,FALSE,"tp_clca_fs";"is",#N/A,FALSE,"tp_clca_fs";"opexps",#N/A,FALSE,"tp_clca_fs"}</definedName>
    <definedName name="wrn.tplport_fs." hidden="1">{"avgbs",#N/A,FALSE,"tpl&amp;port_fs";"is",#N/A,FALSE,"tpl&amp;port_fs";"opexps",#N/A,FALSE,"tpl&amp;port_fs"}</definedName>
    <definedName name="wrn.trademark._.and._.trade._.name." hidden="1">{"trademark1",#N/A,FALSE,"Trademark(s) and Trade Name(s)"}</definedName>
    <definedName name="wrn.trans._.sum." hidden="1">{"trans assumptions",#N/A,FALSE,"Merger";"trans accretion",#N/A,FALSE,"Merger"}</definedName>
    <definedName name="wrn.TransPrcd_123." hidden="1">{#N/A,#N/A,TRUE,"TransPrcd 1";#N/A,#N/A,TRUE,"TransPrcd 2";#N/A,#N/A,TRUE,"TransPrcd 3"}</definedName>
    <definedName name="wrn.trball." hidden="1">{"trbcash",#N/A,FALSE,"INCPF";"trbinc",#N/A,FALSE,"INCPF";"trbchic",#N/A,FALSE,"INCPF";"trbadrev",#N/A,FALSE,"INCPF";"trbstns",#N/A,FALSE,"INCPF";"trbtvstns",#N/A,FALSE,"INCPF"}</definedName>
    <definedName name="wrn.TREND._.CHARTS." hidden="1">{#N/A,#N/A,TRUE,"SALES";#N/A,#N/A,TRUE,"PR%";#N/A,#N/A,TRUE,"Target";#N/A,#N/A,TRUE,"TUP";#N/A,#N/A,TRUE,"Kirkland";#N/A,#N/A,TRUE,"Bombay";#N/A,#N/A,TRUE,"bedbath";#N/A,#N/A,TRUE,"Waccamaw";#N/A,#N/A,TRUE,"Michaels";#N/A,#N/A,TRUE,"Homeplace";#N/A,#N/A,TRUE,"JCPenney";#N/A,#N/A,TRUE,"Linen";#N/A,#N/A,TRUE,"HGBuying";#N/A,#N/A,TRUE,"bank costs";#N/A,#N/A,TRUE,"TERM LOAN";#N/A,#N/A,TRUE,"accts rec";#N/A,#N/A,TRUE,"dsr";#N/A,#N/A,TRUE,"trash removal";#N/A,#N/A,TRUE,"telephone";#N/A,#N/A,TRUE,"PAC BELL";#N/A,#N/A,TRUE,"Productivity by person";#N/A,#N/A,TRUE,"productivity by hours";#N/A,#N/A,TRUE,"Average Labor rate per hour";#N/A,#N/A,TRUE,"Boxes shipped by month";#N/A,#N/A,TRUE,"units per hour worked";#N/A,#N/A,TRUE,"atg tape per unit";#N/A,#N/A,TRUE,"purchases";#N/A,#N/A,TRUE,"lumber purchases";#N/A,#N/A,TRUE,"shrink wrap";#N/A,#N/A,TRUE,"Nails-Staples";#N/A,#N/A,TRUE,"posters";#N/A,#N/A,TRUE,"kraft paper";#N/A,#N/A,TRUE,"office supplies";#N/A,#N/A,TRUE,"freight in";#N/A,#N/A,TRUE,"indirect headcount";#N/A,#N/A,TRUE,"NEW HIRES";#N/A,#N/A,TRUE,"TERM.";#N/A,#N/A,TRUE,"AT&amp;T";#N/A,#N/A,TRUE,"security"}</definedName>
    <definedName name="wrn.tresfax." hidden="1">{#N/A,#N/A,FALSE,"Printing Output";#N/A,#N/A,FALSE,"BS";#N/A,#N/A,FALSE,"CF"}</definedName>
    <definedName name="wrn.Tweety." hidden="1">{#N/A,#N/A,FALSE,"A&amp;E";#N/A,#N/A,FALSE,"HighTop";#N/A,#N/A,FALSE,"JG";#N/A,#N/A,FALSE,"RI";#N/A,#N/A,FALSE,"woHT";#N/A,#N/A,FALSE,"woHT&amp;JG"}</definedName>
    <definedName name="wrn.Tycon._.Model." hidden="1">{"rtn",#N/A,FALSE,"RTN";"tables",#N/A,FALSE,"RTN";"cf",#N/A,FALSE,"CF";"stats",#N/A,FALSE,"Stats";"prop",#N/A,FALSE,"Prop"}</definedName>
    <definedName name="wrn.Typhoon." hidden="1">{"Agg Output",#N/A,FALSE,"Operational Drivers Output";"NW Output",#N/A,FALSE,"Operational Drivers Output";"South Output",#N/A,FALSE,"Operational Drivers Output";"Central Output",#N/A,FALSE,"Operational Drivers Output"}</definedName>
    <definedName name="wrn.UHCO._.Statutory._.Results." hidden="1">{#N/A,#N/A,FALSE,"UHCO Statutory Info ----&gt;";#N/A,#N/A,FALSE,"UHCO Source_Use";#N/A,#N/A,FALSE,"UHCO_Debt Paydown";#N/A,#N/A,FALSE,"Union Bankers";#N/A,#N/A,FALSE,"Penn Life";#N/A,#N/A,FALSE,"Constitution"}</definedName>
    <definedName name="wrn.up." hidden="1">{"up stand alones",#N/A,FALSE,"Acquiror"}</definedName>
    <definedName name="wrn.upstairs." hidden="1">{"histincome",#N/A,FALSE,"hyfins";"closing balance",#N/A,FALSE,"hyfins"}</definedName>
    <definedName name="wrn.USF._.GROUP." hidden="1">{"USFGROUP",#N/A,FALSE,"USF GROUP CONSOL"}</definedName>
    <definedName name="wrn.USF._.GROUP._1" hidden="1">{"USFGROUP",#N/A,FALSE,"USF GROUP CONSOL"}</definedName>
    <definedName name="wrn.USW." hidden="1">{"IS",#N/A,FALSE,"IS";"RPTIS",#N/A,FALSE,"RPTIS";"STATS",#N/A,FALSE,"STATS";"BS",#N/A,FALSE,"BS"}</definedName>
    <definedName name="wrn.VA._.Departments._.by._.Month." hidden="1">{"Budget by Month",#N/A,FALSE,"VA Departments Roll-up";"Budget by Month",#N/A,FALSE,"220";"Budget by Month",#N/A,FALSE,"300";"Budget by Month",#N/A,FALSE,"302";"Budget by Month",#N/A,FALSE,"305";"Budget by Month",#N/A,FALSE,"310"}</definedName>
    <definedName name="wrn.Valoracion." hidden="1">{"DCF1",#N/A,TRUE,"DCF";"Analisis Wacc",#N/A,TRUE,"WACC"}</definedName>
    <definedName name="wrn.VALUATION." hidden="1">{#N/A,#N/A,FALSE,"Valuation Assumptions";#N/A,#N/A,FALSE,"Summary";#N/A,#N/A,FALSE,"DCF";#N/A,#N/A,FALSE,"Valuation";#N/A,#N/A,FALSE,"WACC";#N/A,#N/A,FALSE,"UBVH";#N/A,#N/A,FALSE,"Free Cash Flow"}</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riaciones._.del._.Modelo." hidden="1">{"Efecto Variaciones Modelo",#N/A,TRUE,"Variations";"Hipotesis Variaciones Modelo",#N/A,TRUE,"Hipot Varia"}</definedName>
    <definedName name="wrn.Variance._.3." hidden="1">{"Variance Q3",#N/A,FALSE,"Var"}</definedName>
    <definedName name="wrn.variance._.analysis." hidden="1">{#N/A,#N/A,FALSE,"Contents";#N/A,#N/A,FALSE,"Financial Summary";#N/A,#N/A,FALSE,"Summary";#N/A,#N/A,FALSE,"Headcount";#N/A,#N/A,FALSE,"Kent";#N/A,#N/A,FALSE,"McMahon";#N/A,#N/A,FALSE,"Andwood";#N/A,#N/A,FALSE,"Marketing";#N/A,#N/A,FALSE,"FinanceExec";#N/A,#N/A,FALSE,"Accounting";#N/A,#N/A,FALSE,"Facilities";#N/A,#N/A,FALSE,"HR";#N/A,#N/A,FALSE,"Training";#N/A,#N/A,FALSE,"Legal";#N/A,#N/A,FALSE,"Executive";#N/A,#N/A,FALSE,"Pricing";#N/A,#N/A,FALSE,"Production";#N/A,#N/A,FALSE,"Stars";#N/A,#N/A,FALSE,"Underwriting";#N/A,#N/A,FALSE,"Servicing";#N/A,#N/A,FALSE,"Telecom";#N/A,#N/A,FALSE,"ITS"}</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VARIANCE._.REPORT." hidden="1">{"VARREP",#N/A,FALSE,"VAR REPORT"}</definedName>
    <definedName name="wrn.Visipaque." hidden="1">{"Visipaque",#N/A,FALSE,"Visipaque"}</definedName>
    <definedName name="wrn.volumes." hidden="1">{#N/A,#N/A,FALSE,"F"}</definedName>
    <definedName name="wrn.Vorj_Etat_Ist_Vergleich." hidden="1">{"Ist_Vorj_Etat",#N/A,TRUE,"Gesamt";"Ist_Vorj_Etat",#N/A,TRUE,"Dresden";"Ist_Vorj_Etat",#N/A,TRUE,"Itzehoe";"Ist_Vorj_Etat",#N/A,TRUE,"USA";#N/A,#N/A,TRUE,"Übersicht"}</definedName>
    <definedName name="wrn.Vorstand." hidden="1">{#N/A,#N/A,FALSE,"Report 2";#N/A,#N/A,FALSE,"Report 3";#N/A,#N/A,FALSE,"Report 4";#N/A,#N/A,FALSE,"Actual-Budget (per)";#N/A,#N/A,FALSE,"Actual-Budget (kum)";#N/A,#N/A,FALSE,"Comparison YTD";#N/A,#N/A,FALSE,"Summary";#N/A,#N/A,FALSE,"Aktiv";#N/A,#N/A,FALSE,"Passiv";#N/A,#N/A,FALSE,"peiodisch1";#N/A,#N/A,FALSE,"periodisch2";#N/A,#N/A,FALSE,"Finale1";#N/A,#N/A,FALSE,"Finale2";#N/A,#N/A,FALSE,"D-Bestand";#N/A,#N/A,FALSE,"D-Zins";#N/A,#N/A,FALSE,"Fil_A_Bestand";#N/A,#N/A,FALSE,"Fil_A_D-Zins";#N/A,#N/A,FALSE,"Fil_A_Zins";#N/A,#N/A,FALSE,"Fil_P_Bestand";#N/A,#N/A,FALSE,"Fil_P_Neu";#N/A,#N/A,FALSE,"Fil_P_Zins";#N/A,#N/A,FALSE,"Report 5";#N/A,#N/A,FALSE,"EWB-2";#N/A,#N/A,FALSE,"EWB";#N/A,#N/A,FALSE,"Headcount";#N/A,#N/A,FALSE,"Headcount2";#N/A,#N/A,FALSE,"Investitionsgüter"}</definedName>
    <definedName name="wrn.VPGM_Summary." hidden="1">{"VPGM Summary",#N/A,FALSE,"VPGM SUMMARY"}</definedName>
    <definedName name="wrn.Wacc." hidden="1">{"Area1",#N/A,FALSE,"OREWACC";"Area2",#N/A,FALSE,"OREWACC"}</definedName>
    <definedName name="wrn.wara." hidden="1">{"weighted average returns",#N/A,FALSE,"WACC and WARA"}</definedName>
    <definedName name="wrn.Wasatch._.mgmt._.financials." hidden="1">{#N/A,#N/A,FALSE,"COVER";#N/A,#N/A,FALSE,"BALSHT";#N/A,#N/A,FALSE,"INCSTMT";#N/A,#N/A,FALSE,"NOTES";#N/A,#N/A,FALSE,"SCH1INV";#N/A,#N/A,FALSE,"SCH2CONS";#N/A,#N/A,FALSE,"SCH2PROP";#N/A,#N/A,FALSE,"SCH2WC";#N/A,#N/A,FALSE,"SCH2EL";#N/A,#N/A,FALSE,"SCH3RES";#N/A,#N/A,FALSE,"SCH4G&amp;A"}</definedName>
    <definedName name="wrn.waternown._.budget.2004" hidden="1">{#N/A,#N/A,TRUE,"Inc. St.";#N/A,#N/A,TRUE,"SalesLabor";#N/A,#N/A,TRUE,"Labor";#N/A,#N/A,TRUE,"TEMP.";#N/A,#N/A,TRUE,"Manuf.";#N/A,#N/A,TRUE,"Repairs";#N/A,#N/A,TRUE,"G&amp;A";#N/A,#N/A,TRUE,"Inv.";#N/A,#N/A,TRUE,"Cap.X";#N/A,#N/A,TRUE,"Leases"}</definedName>
    <definedName name="wrn.WATERTOWN._.BUDGET." hidden="1">{#N/A,#N/A,TRUE,"Inc. St.";#N/A,#N/A,TRUE,"SalesLabor";#N/A,#N/A,TRUE,"Labor";#N/A,#N/A,TRUE,"TEMP.";#N/A,#N/A,TRUE,"Manuf.";#N/A,#N/A,TRUE,"Repairs";#N/A,#N/A,TRUE,"G&amp;A";#N/A,#N/A,TRUE,"Inv.";#N/A,#N/A,TRUE,"Cap.X";#N/A,#N/A,TRUE,"Leases"}</definedName>
    <definedName name="wrn.Web._.Portfolio._.Companies._.June._.200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ißrock." hidden="1">{#N/A,#N/A,FALSE,"Finale1";#N/A,#N/A,FALSE,"Finale2";#N/A,#N/A,FALSE,"peiodisch1";#N/A,#N/A,FALSE,"periodisch2";#N/A,#N/A,FALSE,"Aktiv";#N/A,#N/A,FALSE,"Passiv";#N/A,#N/A,FALSE,"D-Bestand";#N/A,#N/A,FALSE,"D-Zins"}</definedName>
    <definedName name="wrn.Western._.Metal." hidden="1">{#N/A,#N/A,FALSE,"Western";#N/A,#N/A,FALSE,"Inc. St.";#N/A,#N/A,FALSE,"Hist.";#N/A,#N/A,FALSE,"SalesLabor";#N/A,#N/A,FALSE,"Labor";#N/A,#N/A,FALSE,"Manuf.";#N/A,#N/A,FALSE,"Repairs";#N/A,#N/A,FALSE,"G&amp;A";#N/A,#N/A,FALSE,"Inv.";#N/A,#N/A,FALSE,"Cap. X"}</definedName>
    <definedName name="wrn.western._.metal.2004" hidden="1">{#N/A,#N/A,FALSE,"Western";#N/A,#N/A,FALSE,"Inc. St.";#N/A,#N/A,FALSE,"Hist.";#N/A,#N/A,FALSE,"SalesLabor";#N/A,#N/A,FALSE,"Labor";#N/A,#N/A,FALSE,"Manuf.";#N/A,#N/A,FALSE,"Repairs";#N/A,#N/A,FALSE,"G&amp;A";#N/A,#N/A,FALSE,"Inv.";#N/A,#N/A,FALSE,"Cap. X"}</definedName>
    <definedName name="wrn.WHOLE." hidden="1">{#N/A,#N/A,FALSE,"assumptions";#N/A,#N/A,FALSE,"contrib_annual";#N/A,#N/A,FALSE,"historic";#N/A,#N/A,FALSE,"Proforma";#N/A,#N/A,FALSE,"CALENDARIZED";#N/A,#N/A,FALSE,"Has_gets";#N/A,#N/A,FALSE,"DILUTION"}</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wlca_fs." hidden="1">{"avgbs",#N/A,FALSE,"wlca_fs";"is",#N/A,FALSE,"wlca_fs";"opexps",#N/A,FALSE,"wlca_fs"}</definedName>
    <definedName name="wrn.WO2" hidden="1">{"A",#N/A,TRUE,"1455";"B",#N/A,TRUE,"1457";"D",#N/A,TRUE,"1460";"E",#N/A,TRUE,"1470";"F",#N/A,TRUE,"1605";"G",#N/A,TRUE,"1765";"H",#N/A,TRUE,"1655";"I",#N/A,TRUE,"1657";"J",#N/A,TRUE,"1658";"K",#N/A,TRUE,"1660";"L",#N/A,TRUE,"1665";"M",#N/A,TRUE,"1821_23";"N",#N/A,TRUE,"1825";"O",#N/A,TRUE,"1825B";"P",#N/A,TRUE,"1825I";"Q",#N/A,TRUE,"1830";"S",#N/A,TRUE,"1830B";"T",#N/A,TRUE,"2020";"U",#N/A,TRUE,"2025";"V",#N/A,TRUE,"2030";"X",#N/A,TRUE,"2125";"Y",#N/A,TRUE,"2126";"Z",#N/A,TRUE,"2127";"DB",#N/A,TRUE,"2220";"DA",#N/A,TRUE,"2128";#N/A,#N/A,TRUE,"2250";"DD",#N/A,TRUE,"4010";"DE",#N/A,TRUE,"4055";"DF",#N/A,TRUE,"5805";"DG",#N/A,TRUE,"5910"}</definedName>
    <definedName name="wrn.work._.paper._.shcedules." hidden="1">{"summary1",#N/A,FALSE,"Summary of Values";"summary2",#N/A,FALSE,"Summary of Values";"weighted average returns",#N/A,FALSE,"WACC and WARA";"fixed asset detail",#N/A,FALSE,"Fixed Asset Detail"}</definedName>
    <definedName name="wrn.workbook." hidden="1">{#N/A,#N/A,FALSE,"COVER";#N/A,#N/A,FALSE,"BALSHT";#N/A,#N/A,FALSE,"INCSTMT"}</definedName>
    <definedName name="wrn.Workpapers." hidden="1">{"Cash Flow Input - Legal",#N/A,FALSE,"Sep 98";"Net Income Adj - Legal",#N/A,FALSE,"Sep 98";"Working Cap Adj - Legal",#N/A,FALSE,"Sep 98";"Equity - Legal",#N/A,FALSE,"Sep 98"}</definedName>
    <definedName name="wrn.WP._.4797." hidden="1">{"WP 4797",#N/A,FALSE,"4797"}</definedName>
    <definedName name="wrn.wpoall." hidden="1">{"wpocash",#N/A,FALSE,"WPOALLT";"wpoinc",#N/A,FALSE,"WPOALLT";"wpoexcl",#N/A,FALSE,"WPOALLT";"wpocable",#N/A,FALSE,"WPOALLT";"wpobroad",#N/A,FALSE,"WPOALLT";"wpopost",#N/A,FALSE,"WPOALLT";"wponwsweek",#N/A,FALSE,"WPOALLT"}</definedName>
    <definedName name="wrn.WROFF" hidden="1">{"A",#N/A,TRUE,"1455";"B",#N/A,TRUE,"1457";"D",#N/A,TRUE,"1460";"E",#N/A,TRUE,"1470";"F",#N/A,TRUE,"1605";"G",#N/A,TRUE,"1765";"H",#N/A,TRUE,"1655";"I",#N/A,TRUE,"1657";"J",#N/A,TRUE,"1658";"K",#N/A,TRUE,"1660";"L",#N/A,TRUE,"1665";"M",#N/A,TRUE,"1821_23";"N",#N/A,TRUE,"1825";"O",#N/A,TRUE,"1825B";"P",#N/A,TRUE,"1825I";"Q",#N/A,TRUE,"1830";"S",#N/A,TRUE,"1830B";"T",#N/A,TRUE,"2020";"U",#N/A,TRUE,"2025";"V",#N/A,TRUE,"2030";"X",#N/A,TRUE,"2125";"Y",#N/A,TRUE,"2126";"Z",#N/A,TRUE,"2127";"DB",#N/A,TRUE,"2220";"DA",#N/A,TRUE,"2128";#N/A,#N/A,TRUE,"2250";"DD",#N/A,TRUE,"4010";"DE",#N/A,TRUE,"4055";"DF",#N/A,TRUE,"5805";"DG",#N/A,TRUE,"5910"}</definedName>
    <definedName name="wrn.WW._.M._.Detail." hidden="1">{"WW M Detail",#N/A,FALSE,"Sch M Detail"}</definedName>
    <definedName name="wrn.xrates." hidden="1">{#N/A,#N/A,FALSE,"1996";#N/A,#N/A,FALSE,"1995";#N/A,#N/A,FALSE,"1994"}</definedName>
    <definedName name="wrn.Yahoo." hidden="1">{#N/A,#N/A,FALSE,"Inc. St.";#N/A,#N/A,FALSE,"FYear";#N/A,#N/A,FALSE,"Revs.";#N/A,#N/A,FALSE,"RevsYear";#N/A,#N/A,FALSE,"Balance";#N/A,#N/A,FALSE,"CompVal";#N/A,#N/A,FALSE,"Val.";#N/A,#N/A,FALSE,"DCFval"}</definedName>
    <definedName name="wrn.Yahoo._1" hidden="1">{#N/A,#N/A,FALSE,"Inc. St.";#N/A,#N/A,FALSE,"FYear";#N/A,#N/A,FALSE,"Revs.";#N/A,#N/A,FALSE,"RevsYear";#N/A,#N/A,FALSE,"Balance";#N/A,#N/A,FALSE,"CompVal";#N/A,#N/A,FALSE,"Val.";#N/A,#N/A,FALSE,"DCFval"}</definedName>
    <definedName name="wrn.YEARS." hidden="1">{"AVGBAL",#N/A,FALSE,"1996";"EARNINGS",#N/A,FALSE,"1996";"AVGBAL",#N/A,FALSE,"1997";"EARNINGS",#N/A,FALSE,"1997";"AVGBAL",#N/A,FALSE,"1998";"EARNINGS",#N/A,FALSE,"1998";"AVGBAL",#N/A,FALSE,"1999";"EARNINGS",#N/A,FALSE,"1999";"AVGBAL",#N/A,FALSE,"2000";"EARNINGS",#N/A,FALSE,"2000"}</definedName>
    <definedName name="wrn.YTD._.CON._.VS._.BUD." hidden="1">{"YTD CON VS BUD IS",#N/A,FALSE,"Consol vs Budget";"YTD CON VS BUD BS",#N/A,FALSE,"Consol vs Budget";"YTD CON VS BUD CF",#N/A,FALSE,"Consol vs Budget";"YTD CON VS BUD COGS",#N/A,FALSE,"Consol vs Budget";"YTD CON VS BUD SGA",#N/A,FALSE,"Consol vs Budget"}</definedName>
    <definedName name="wrn.YTD._.CTT._.STMTS." hidden="1">{"YTD CTT IS",#N/A,FALSE,"CTT";"MTD CTT BS",#N/A,FALSE,"CTT";"YTD CTT CF",#N/A,FALSE,"CTT";"YTD CTT COGS",#N/A,FALSE,"CTT";"YTD CTT SGA",#N/A,FALSE,"CTT"}</definedName>
    <definedName name="wrn.YTD._.WLLC._.STMTS." hidden="1">{"YTDIS",#N/A,FALSE,"WLLC";"MTDBS",#N/A,FALSE,"WLLC";"YTDCF",#N/A,FALSE,"WLLC";"YTDCOGS",#N/A,FALSE,"WLLC";"YTDSGA",#N/A,FALSE,"WLLC"}</definedName>
    <definedName name="wrn.ytd.4" hidden="1">{#N/A,#N/A,FALSE,"YTD"}</definedName>
    <definedName name="wrn.ytd4" hidden="1">{#N/A,#N/A,FALSE,"YTD"}</definedName>
    <definedName name="wrn.YTS._.Business._.Plan._.0796."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YTS._.Business._.Plan._.0796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YTS._.Business._.Plan._.0896"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rn.YTS._.Business._.Plan._.0896."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rn.YTS._.Business._.Plan._.0996."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wrn.YTS._.Business._.Plan._.0996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wrn.z_ALL."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insen." hidden="1">{#N/A,#N/A,FALSE,"peiodisch1";#N/A,#N/A,FALSE,"D-Bestand";#N/A,#N/A,FALSE,"D-Zins"}</definedName>
    <definedName name="wrn.zolfo._.package."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דוח_מרכז." hidden="1">{"רווח והפסד",#N/A,FALSE,"תכנית לבנק (2)";"באור_ראשון",#N/A,FALSE,"תכנית לבנק (2)";"באור_שני",#N/A,FALSE,"תכנית לבנק (2)";"מכירות",#N/A,FALSE,"SALES"}</definedName>
    <definedName name="wrn.הערות._.רבעון._.3." hidden="1">{"הערות",#N/A,FALSE,"תקציב מול ביצוע (2)"}</definedName>
    <definedName name="wrn.השקעות." hidden="1">{"השקעות",#N/A,FALSE,"investments";"מפעל חדש",#N/A,FALSE,"nf"}</definedName>
    <definedName name="wrn.טבלאות_עזר." hidden="1">{"ניסוי_אירופה",#N/A,FALSE,"ct-eu";"ניסוי_ארהב",#N/A,FALSE,"ct-us";"רמות",#N/A,FALSE,"RAMOT";"יועצי_מופ",#N/A,FALSE,"r&amp;d_consultants";"יועצים",#N/A,FALSE,"r&amp;d_subcontractors";"הוצאות_רכב",#N/A,FALSE,"car+phone"}</definedName>
    <definedName name="wrn.מאזן." hidden="1">{"מאזן",#N/A,FALSE,"מאזן בוחן"}</definedName>
    <definedName name="wrn.מאזן_בוחן_כללי." hidden="1">{#N/A,#N/A,FALSE,"מאזן בוחן";"כל_מאזן_בוחן",#N/A,FALSE,"מאזן בוחן"}</definedName>
    <definedName name="wrn.מופ." hidden="1">{"באור_מופ",#N/A,FALSE,"R&amp;D";"מופ_לפי_מוצרים",#N/A,FALSE,"R&amp;D"}</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רווה." hidden="1">{"רווה",#N/A,FALSE,"מאזן בוחן"}</definedName>
    <definedName name="wrn.רווה_לפי_מוצרים." hidden="1">{"ossix",#N/A,FALSE,"ossix";"דרמיקול",#N/A,FALSE,"dermicol";"reflux",#N/A,FALSE,"reflux";"מופ_לפי_מוצרים",#N/A,FALSE,"R&amp;D"}</definedName>
    <definedName name="wrn.שכר_כולל." hidden="1">{"שכר_כללי",#N/A,FALSE,"sal_total";"שכר_ייצור1",#N/A,FALSE,"operation_sal";"שכר_ייצור2",#N/A,FALSE,"operation_sal";"שכר_מופ1",#N/A,FALSE,"r&amp;d_sal";"שכר_מופ2",#N/A,FALSE,"r&amp;d_sal";"שכר_שיווק",#N/A,FALSE,"s&amp;m_sal";"שכר_הנהלה",#N/A,FALSE,"G&amp;A_SAL"}</definedName>
    <definedName name="wrn.תזרים." hidden="1">{"תזרים",#N/A,FALSE,"cf"}</definedName>
    <definedName name="wrn.第1個月1至20人." hidden="1">{#N/A,#N/A,FALSE,"第1個月"}</definedName>
    <definedName name="wrn_otpt">{"DCF","UPSIDE CASE",FALSE,"Sheet1";"DCF","BASE CASE",FALSE,"Sheet1";"DCF","DOWNSIDE CASE",FALSE,"Sheet1"}</definedName>
    <definedName name="wrn1.1.1" hidden="1">{#N/A,#N/A,FALSE,"Calc";#N/A,#N/A,FALSE,"Sensitivity";#N/A,#N/A,FALSE,"LT Earn.Dil.";#N/A,#N/A,FALSE,"Dil. AVP"}</definedName>
    <definedName name="WRN1.ALL" hidden="1">{#N/A,#N/A,FALSE,"RH1";#N/A,#N/A,FALSE,"SP2";#N/A,#N/A,FALSE,"MB3";#N/A,#N/A,FALSE,"WV5";#N/A,#N/A,FALSE,"LB6";#N/A,#N/A,FALSE,"NB7";#N/A,#N/A,FALSE,"MV8";#N/A,#N/A,FALSE,"ALL STORES (7)";#N/A,#N/A,FALSE,"MATURE STORES (3)";#N/A,#N/A,FALSE,"BASE STORES (5)";#N/A,#N/A,FALSE,"NEW STORES (2)"}</definedName>
    <definedName name="wrn1.printall" hidden="1">{"page1",#N/A,FALSE,"DCM";"page2",#N/A,FALSE,"DCM";"page3",#N/A,FALSE,"DCM";"page4",#N/A,FALSE,"DCM";"page5",#N/A,FALSE,"DCM";"page6",#N/A,FALSE,"DCM";"page7",#N/A,FALSE,"DCM";"page8",#N/A,FALSE,"DCM"}</definedName>
    <definedName name="WRN2.Document" hidden="1">{"consolidated",#N/A,FALSE,"Sheet1";"cms",#N/A,FALSE,"Sheet1";"fse",#N/A,FALSE,"Sheet1"}</definedName>
    <definedName name="wrn2.summary" hidden="1">{#N/A,#N/A,TRUE,"Notes";#N/A,#N/A,TRUE,"Cap Struct";#N/A,#N/A,TRUE,"OBS";#N/A,#N/A,TRUE,"bal Sheet";#N/A,#N/A,TRUE,"Inc stmt";#N/A,#N/A,TRUE,"csh flw";#N/A,#N/A,TRUE,"debt";#N/A,#N/A,TRUE,"detail 96,97";#N/A,#N/A,TRUE,"Covenants"}</definedName>
    <definedName name="wrn3.ALL." hidden="1">{#N/A,#N/A,FALSE,"DCF";#N/A,#N/A,FALSE,"WACC";#N/A,#N/A,FALSE,"Sales_EBIT";#N/A,#N/A,FALSE,"Capex_Depreciation";#N/A,#N/A,FALSE,"WC";#N/A,#N/A,FALSE,"Interest";#N/A,#N/A,FALSE,"Assumptions"}</definedName>
    <definedName name="wrna.prod" hidden="1">{#N/A,#N/A,FALSE,"1";#N/A,#N/A,FALSE,"2";#N/A,#N/A,FALSE,"16 - 17";#N/A,#N/A,FALSE,"18 - 19";#N/A,#N/A,FALSE,"26";#N/A,#N/A,FALSE,"27";#N/A,#N/A,FALSE,"28"}</definedName>
    <definedName name="wrn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as" hidden="1">{"comps",#N/A,FALSE,"comps";"notes",#N/A,FALSE,"comps"}</definedName>
    <definedName name="wrnfy97" hidden="1">{#N/A,#N/A,FALSE,"FY97";#N/A,#N/A,FALSE,"FY98";#N/A,#N/A,FALSE,"FY99";#N/A,#N/A,FALSE,"FY00";#N/A,#N/A,FALSE,"FY01"}</definedName>
    <definedName name="wrnn.print" hidden="1">{#N/A,#N/A,FALSE,"Production  - Total";#N/A,#N/A,FALSE,"Production  - Gulf";#N/A,#N/A,FALSE,"High lights - Gulf";#N/A,#N/A,FALSE,"Production - East";#N/A,#N/A,FALSE,"High lights - East"}</definedName>
    <definedName name="WRR" hidden="1">{#N/A,#N/A,FALSE,"Pharm";#N/A,#N/A,FALSE,"WWCM"}</definedName>
    <definedName name="wrrrrr" hidden="1">{#N/A,#N/A,FALSE,"REPORT"}</definedName>
    <definedName name="wrt"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th" hidden="1">{#N/A,#N/A,FALSE,"PERSONAL";#N/A,#N/A,FALSE,"explotación";#N/A,#N/A,FALSE,"generales"}</definedName>
    <definedName name="wrtywtyy" hidden="1">#REF!</definedName>
    <definedName name="wsd"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ss" hidden="1">#REF!</definedName>
    <definedName name="wssssssssssssw" hidden="1">#REF!</definedName>
    <definedName name="wt" hidden="1">{#N/A,#N/A,FALSE,"FY97";#N/A,#N/A,FALSE,"FY98";#N/A,#N/A,FALSE,"FY99";#N/A,#N/A,FALSE,"FY00";#N/A,#N/A,FALSE,"FY01"}</definedName>
    <definedName name="wtrutrewywreywer" hidden="1">{#N/A,#N/A,FALSE,"PERSONAL";#N/A,#N/A,FALSE,"explotación";#N/A,#N/A,FALSE,"generales"}</definedName>
    <definedName name="wtx"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v" hidden="1">{#N/A,#N/A,FALSE,"Pharm";#N/A,#N/A,FALSE,"WWCM"}</definedName>
    <definedName name="wvu.ACTL1Q92." hidden="1">{TRUE,FALSE,-2.75,-17,487.5,304.5,FALSE,TRUE,TRUE,TRUE,0,1,#N/A,1,#N/A,14.8947368421053,26.8461538461538,1,FALSE,FALSE,3,TRUE,1,FALSE,75,"Swvu.ACTL1Q92.","ACwvu.ACTL1Q92.",1,FALSE,FALSE,0.75,0.75,0.56,0.56,2,"&amp;L&amp;D   &amp;T&amp;CNIAGARA  FALLS PROD/INV MANAGEMENT PLAN ACTUAL1Q 1992&amp;R&amp;F","&amp;CPage &amp;P",TRUE,TRUE,FALSE,FALSE,1,100,#N/A,#N/A,"=R5C2:R39C15","=C1,R5",FALSE,FALSE,FALSE,FALSE}</definedName>
    <definedName name="wvu.all.2" hidden="1">{TRUE,TRUE,-2,-16.25,486,278.25,FALSE,TRUE,TRUE,TRUE,0,1,2,4,1,0.987654320987654,0.952380952380952,3,TRUE,TRUE,3,TRUE,1,FALSE,100,"Swvu.ALL.","ACwvu.ALL.",#N/A,FALSE,FALSE,0.01,0.01,0.5,0.2,2,"&amp;R&amp;""Times New Roman""&amp;F&amp;D   &amp;T","",TRUE,FALSE,FALSE,FALSE,1,100,#N/A,#N/A,"=R1C1:R53C15",FALSE,#N/A,"Cwvu.ALL.",FALSE,FALSE,TRUE,1,65532,65532,FALSE,FALSE,TRUE,TRUE,TRUE}</definedName>
    <definedName name="wvu.all3" hidden="1">{TRUE,TRUE,-2,-16.25,486,278.25,FALSE,TRUE,TRUE,TRUE,0,1,2,4,1,0.987654320987654,0.952380952380952,3,TRUE,TRUE,3,TRUE,1,FALSE,100,"Swvu.ALL.","ACwvu.ALL.",#N/A,FALSE,FALSE,0.01,0.01,0.5,0.2,2,"&amp;R&amp;""Times New Roman""&amp;F&amp;D   &amp;T","",TRUE,FALSE,FALSE,FALSE,1,100,#N/A,#N/A,"=R1C1:R53C15",FALSE,#N/A,"Cwvu.ALL.",FALSE,FALSE,TRUE,1,65532,65532,FALSE,FALSE,TRUE,TRUE,TRUE}</definedName>
    <definedName name="wvu.Asia." hidden="1">{TRUE,TRUE,-1.25,-15.5,604.5,342,FALSE,TRUE,TRUE,FALSE,0,1,#N/A,1,#N/A,5.25242718446602,16.0740740740741,1,FALSE,FALSE,3,TRUE,1,FALSE,100,"Swvu.Asia.","ACwvu.Asia.",#N/A,FALSE,FALSE,0.748031496062992,0.748031496062992,0.62992125984252,0.47244094488189,2,"","",FALSE,FALSE,FALSE,FALSE,1,#N/A,1,1,"=R6C2:R55C16",FALSE,#N/A,#N/A,FALSE,FALSE,FALSE,9,65532,65532,FALSE,FALSE,TRUE,TRUE,TRU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Gmbh."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aPortePerfGraphPrint." hidden="1">{TRUE,FALSE,-2,-18.2,620.4,366,FALSE,FALSE,TRUE,TRUE,0,1,53,6,160,1,1,4,TRUE,TRUE,3,FALSE,1,TRUE,100,"Swvu.LaPortePerfGraphPrint.","ACwvu.LaPortePerfGraphPrint.",#N/A,FALSE,FALSE,0.748031496062992,0.748031496062992,0.551181102362205,0.551181102362205,1,"&amp;C&amp;""Bookman Old Style,Regular""&amp;22LaPorte Performance","&amp;LCAL &amp;D&amp;R&amp;F",TRUE,TRUE,FALSE,FALSE,1,100,#N/A,#N/A,"=R166C54:R208C63",FALSE,FALSE,FALSE,FALSE,FALSE,TRUE,1,300,300,FALSE,FALSE,TRUE,TRUE,TRUE}</definedName>
    <definedName name="wvu.operations."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wvu.PrintAll." hidden="1">{TRUE,FALSE,-1.25,-15.5,772.5,492.75,FALSE,FALSE,TRUE,TRUE,0,1,30,5,57,1,2,4,TRUE,TRUE,3,TRUE,1,TRUE,85,"Swvu.PrintAll.","ACwvu.PrintAll.",#N/A,FALSE,FALSE,0.748031496062992,0.551181102362205,0.984251968503937,0.984251968503937,2,"&amp;C&amp;""Arial Narrow,Bold""&amp;16NIAGARA FALLS PRODUCTION &amp;&amp; INVENTORY MANAGEMENT PLAN&amp;""Arial,Regular""&amp;12&amp;""Arial,Bold""&amp;14AS OF &amp;D","&amp;LCAL &amp;D &amp;T&amp;R&amp;F",FALSE,FALSE,FALSE,FALSE,1,80,#N/A,#N/A,"=R5C30:R91C48","=C1,R2:R3",FALSE,FALSE,FALSE,FALSE,FALSE,1,300,300,FALSE,FALSE,TRUE,TRUE,TRUE}</definedName>
    <definedName name="wvu.PrintSum." hidden="1">{TRUE,FALSE,-2.75,-17,775.5,495.75,FALSE,FALSE,TRUE,TRUE,0,1,21,5,35,1,2,4,TRUE,TRUE,3,TRUE,1,TRUE,85,"Swvu.PrintSum.","ACwvu.PrintSum.",#N/A,FALSE,FALSE,0.748031496062992,0.551181102362205,0.984251968503937,0.984251968503937,2,"&amp;C&amp;""Arial Narrow,Bold""&amp;16NIAGARA FALLS PRODUCTION &amp;&amp; INVENTORY MANAGEMENT PLAN&amp;""Arial,Regular""&amp;12&amp;""Arial,Bold""&amp;14AS OF &amp;D","&amp;LCAL &amp;D &amp;T&amp;R&amp;F",FALSE,FALSE,FALSE,FALSE,1,80,#N/A,#N/A,"=R37C21:R72C39","=C1,R2:R3",FALSE,FALSE,FALSE,FALSE,FALSE,1,300,300,FALSE,FALSE,TRUE,TRUE,TRUE}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prt.2" hidden="1">{TRUE,TRUE,-2,-16.25,486,278.25,FALSE,TRUE,TRUE,TRUE,0,1,4,4,1,0.973404255319149,0.952380952380952,4,TRUE,TRUE,3,TRUE,1,FALSE,100,"Swvu.PRT.","ACwvu.PRT.",#N/A,FALSE,FALSE,0.01,0.01,0.75,0.1,2,"&amp;R&amp;""Times New Roman,Regular""&amp;6&amp;F&amp;D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Roman,Regular""&amp;6&amp;F&amp;D   &amp;T","",TRUE,FALSE,FALSE,FALSE,1,#N/A,1,1,"=R1C1:R52C15",FALSE,"Rwvu.PRT.","Cwvu.PRT.",FALSE,FALSE,FALSE,1,65532,65532,FALSE,FALSE,TRUE,TRUE,TRUE}</definedName>
    <definedName name="wvu.Sarl." hidden="1">{TRUE,TRUE,-1.25,-15.5,604.5,342,FALSE,TRUE,TRUE,TRUE,0,1,#N/A,1,#N/A,5.25242718446602,16.0740740740741,1,FALSE,FALSE,3,TRUE,1,FALSE,100,"Swvu.Sarl.","ACwvu.Sarl.",#N/A,FALSE,FALSE,0.748031496062992,0.748031496062992,0.62992125984252,0.47244094488189,2,"","",FALSE,FALSE,FALSE,FALSE,1,#N/A,1,1,"=R6C2:R55C16",FALSE,#N/A,#N/A,FALSE,FALSE,FALSE,9,65532,65532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est." hidden="1">{TRUE,FALSE,-2.75,-17,487.5,304.5,FALSE,TRUE,TRUE,TRUE,0,1,67,6,42,1,1,4,TRUE,TRUE,3,TRUE,1,TRUE,75,"Swvu.test.","ACwvu.test.",1,FALSE,FALSE,0.5,0.39,1,1,2,"&amp;L&amp;D  &amp;T  &amp;CNIAGARA FALLS PROD/INV MANAGEMENT PLANFORECAST1993&amp;R&amp;F","Page &amp;P",FALSE,FALSE,FALSE,FALSE,2,100,#N/A,#N/A,"=R6C64:R77C79","=C1",FALSE,FALSE,FALSE,FALSE}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hidden="1">{"assumption 50 50",#N/A,TRUE,"Merger";"has gets cash",#N/A,TRUE,"Merger";"accretion dilution",#N/A,TRUE,"Merger";"comparison credit stats",#N/A,TRUE,"Merger";"pf credit stats",#N/A,TRUE,"Merger";"pf sheets",#N/A,TRUE,"Merger"}</definedName>
    <definedName name="wws">Word</definedName>
    <definedName name="wwvu.all2" hidden="1">{TRUE,TRUE,-2,-16.25,486,278.25,FALSE,TRUE,TRUE,TRUE,0,1,2,4,1,0.987654320987654,0.952380952380952,3,TRUE,TRUE,3,TRUE,1,FALSE,100,"Swvu.ALL.","ACwvu.ALL.",#N/A,FALSE,FALSE,0.01,0.01,0.5,0.2,2,"&amp;R&amp;""Times New Roman""&amp;F&amp;D   &amp;T","",TRUE,FALSE,FALSE,FALSE,1,100,#N/A,#N/A,"=R1C1:R53C15",FALSE,#N/A,"Cwvu.ALL.",FALSE,FALSE,TRUE,1,65532,65532,FALSE,FALSE,TRUE,TRUE,TRUE}</definedName>
    <definedName name="www" hidden="1">{#N/A,#N/A,FALSE,"Calculator"}</definedName>
    <definedName name="www.wki" hidden="1">{"CSN M Detail",#N/A,FALSE,"Sch M Detail"}</definedName>
    <definedName name="www_1">{"'xls'!$A$71:$A$78","'xls'!$A$1:$J$77"}</definedName>
    <definedName name="www11c" hidden="1">{#N/A,#N/A,FALSE,"Calculator"}</definedName>
    <definedName name="www1a" hidden="1">{#N/A,#N/A,FALSE,"Calculator"}</definedName>
    <definedName name="www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ww" hidden="1">{#N/A,#N/A,FALSE,"Calculator"}</definedName>
    <definedName name="wwwww" hidden="1">#REF!</definedName>
    <definedName name="wwwwwwwcw" hidden="1">#REF!</definedName>
    <definedName name="wwwwwwwwcdx" hidden="1">#REF!</definedName>
    <definedName name="wx" hidden="1">{#N/A,#N/A,FALSE,"Pharm";#N/A,#N/A,FALSE,"WWCM"}</definedName>
    <definedName name="x" hidden="1">{#N/A,#N/A,FALSE,"FY97";#N/A,#N/A,FALSE,"FY98";#N/A,#N/A,FALSE,"FY99";#N/A,#N/A,FALSE,"FY00";#N/A,#N/A,FALSE,"FY01"}</definedName>
    <definedName name="xc"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v" hidden="1">{#N/A,#N/A,FALSE,"Pharm";#N/A,#N/A,FALSE,"WWCM"}</definedName>
    <definedName name="xcvawerf" hidden="1">{#N/A,#N/A,TRUE,"financial";#N/A,#N/A,TRUE,"plants"}</definedName>
    <definedName name="xcvbnm" hidden="1">{"cash_tes",#N/A,FALSE,"dec95cr.xls"}</definedName>
    <definedName name="xcxcvxc" hidden="1">{"hfs",#N/A,FALSE,"Forecast";"hfs",#N/A,FALSE,"CY96";"HFS",#N/A,FALSE,"Budget";"hfs",#N/A,FALSE,"Driver Analysis";"HFS",#N/A,FALSE,"Reconciliation";"HFS",#N/A,FALSE,"HEADCOUNT";#N/A,#N/A,FALSE,"Consolidated";"HFS",#N/A,FALSE,"Spending (F)";"HFS",#N/A,FALSE,"Spending (B)";#N/A,#N/A,FALSE,"Spending (1998 B)"}</definedName>
    <definedName name="xcxzc" hidden="1">{#N/A,#N/A,FALSE,"AD_Purchase";#N/A,#N/A,FALSE,"Credit";#N/A,#N/A,FALSE,"PF Acquisition";#N/A,#N/A,FALSE,"PF Offering"}</definedName>
    <definedName name="xdif_RefreshIncludeLists">FALSE</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fer_Deprec">#REF!</definedName>
    <definedName name="XLarge">#REF!</definedName>
    <definedName name="XLargePeriod">#REF!</definedName>
    <definedName name="XLargeRow">#REF!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3" hidden="1">#REF!</definedName>
    <definedName name="XREF_COLUMN_25" hidden="1">#REF!</definedName>
    <definedName name="XREF_COLUMN_29" hidden="1">#REF!</definedName>
    <definedName name="XREF_COLUMN_3" hidden="1">#REF!</definedName>
    <definedName name="XREF_COLUMN_30" hidden="1">#REF!</definedName>
    <definedName name="XREF_COLUMN_32" hidden="1">#REF!</definedName>
    <definedName name="XREF_COLUMN_34" hidden="1">#REF!</definedName>
    <definedName name="XREF_COLUMN_36"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4</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5" hidden="1">#REF!</definedName>
    <definedName name="XRefCopy66Row" hidden="1">#REF!</definedName>
    <definedName name="XRefCopy67Row" hidden="1">#REF!</definedName>
    <definedName name="XRefCopy68Row" hidden="1">#REF!</definedName>
    <definedName name="XRefCopy6Row" hidden="1">#REF!</definedName>
    <definedName name="XRefCopy7" hidden="1">#REF!</definedName>
    <definedName name="XRefCopy73Row" hidden="1">#REF!</definedName>
    <definedName name="XRefCopy74Row" hidden="1">#REF!</definedName>
    <definedName name="XRefCopy75Row" hidden="1">#REF!</definedName>
    <definedName name="XRefCopy76Row" hidden="1">#REF!</definedName>
    <definedName name="XRefCopy77Row" hidden="1">#REF!</definedName>
    <definedName name="XRefCopy78Row" hidden="1">#REF!</definedName>
    <definedName name="XRefCopy79Row" hidden="1">#REF!</definedName>
    <definedName name="XRefCopy7Row" hidden="1">#REF!</definedName>
    <definedName name="XRefCopy8" hidden="1">#REF!</definedName>
    <definedName name="XRefCopy80Row" hidden="1">#REF!</definedName>
    <definedName name="XRefCopy81Row" hidden="1">#REF!</definedName>
    <definedName name="XRefCopy82Row" hidden="1">#REF!</definedName>
    <definedName name="XRefCopy83Row" hidden="1">#REF!</definedName>
    <definedName name="XRefCopy85Row" hidden="1">#REF!</definedName>
    <definedName name="XRefCopy8Row" hidden="1">#REF!</definedName>
    <definedName name="XRefCopy9" hidden="1">#REF!</definedName>
    <definedName name="XRefCopy9Row" hidden="1">#REF!</definedName>
    <definedName name="XRefCopyRangeCount">8</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Row" hidden="1">#REF!</definedName>
    <definedName name="XRefPaste42Row" hidden="1">#REF!</definedName>
    <definedName name="XRefPaste43Row" hidden="1">#REF!</definedName>
    <definedName name="XRefPaste44Row" hidden="1">#REF!</definedName>
    <definedName name="XRefPaste45Row"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Row" hidden="1">#REF!</definedName>
    <definedName name="XRefPaste6" hidden="1">#REF!</definedName>
    <definedName name="XRefPaste60" hidden="1">#REF!</definedName>
    <definedName name="XRefPaste61" hidden="1">#REF!</definedName>
    <definedName name="XRefPaste62" hidden="1">#REF!</definedName>
    <definedName name="XRefPaste63" hidden="1">#REF!</definedName>
    <definedName name="XRefPaste64" hidden="1">#REF!</definedName>
    <definedName name="XRefPaste65" hidden="1">#REF!</definedName>
    <definedName name="XRefPaste65Row"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2</definedName>
    <definedName name="xrfe" hidden="1">#REF!</definedName>
    <definedName name="xvc" hidden="1">{#N/A,#N/A,FALSE,"ORDERS"}</definedName>
    <definedName name="xvc_1" hidden="1">{#N/A,#N/A,FALSE,"ORDERS"}</definedName>
    <definedName name="XVCWXV" hidden="1">#REF!</definedName>
    <definedName name="xvzxc" hidden="1">{#N/A,#N/A,FALSE,"FS - IS";#N/A,#N/A,FALSE,"TB - IS";#N/A,#N/A,FALSE,"IS - Comp";#N/A,#N/A,FALSE,"FS - BS";#N/A,#N/A,FALSE,"TB - BS";#N/A,#N/A,FALSE,"FS - SE";#N/A,#N/A,FALSE,"FS - SCF";#N/A,#N/A,FALSE,"Rev";#N/A,#N/A,FALSE,"Taxes";#N/A,#N/A,FALSE,"FIXED ASSETS";#N/A,#N/A,FALSE,"DEPR -  O.F.";#N/A,#N/A,FALSE,"DEPR -  O.E.";#N/A,#N/A,FALSE,"DEPR -  D.P."}</definedName>
    <definedName name="xvzxc_1" hidden="1">{#N/A,#N/A,FALSE,"FS - IS";#N/A,#N/A,FALSE,"TB - IS";#N/A,#N/A,FALSE,"IS - Comp";#N/A,#N/A,FALSE,"FS - BS";#N/A,#N/A,FALSE,"TB - BS";#N/A,#N/A,FALSE,"FS - SE";#N/A,#N/A,FALSE,"FS - SCF";#N/A,#N/A,FALSE,"Rev";#N/A,#N/A,FALSE,"Taxes";#N/A,#N/A,FALSE,"FIXED ASSETS";#N/A,#N/A,FALSE,"DEPR -  O.F.";#N/A,#N/A,FALSE,"DEPR -  O.E.";#N/A,#N/A,FALSE,"DEPR -  D.P."}</definedName>
    <definedName name="xwrn.CPP._.actuals.by._.item." hidden="1">{"CPP actuals (by item)",#N/A,FALSE,"FC runrates"}</definedName>
    <definedName name="xx" hidden="1">{#N/A,#N/A,FALSE,"SUMMARY";#N/A,#N/A,FALSE,"mcsh";#N/A,#N/A,FALSE,"vol&amp;rev";#N/A,#N/A,FALSE,"wkgcap";#N/A,#N/A,FALSE,"DEPR&amp;DT";#N/A,#N/A,FALSE,"ASSETS";#N/A,#N/A,FALSE,"NI&amp;OTH&amp;DIV";#N/A,#N/A,FALSE,"CASHFLOW";#N/A,#N/A,FALSE,"CAPEMPL";#N/A,#N/A,FALSE,"ROCE"}</definedName>
    <definedName name="xxx" hidden="1">{#N/A,#N/A,FALSE,"G"}</definedName>
    <definedName name="xxx6" hidden="1">{#N/A,#N/A,FALSE,"YTD"}</definedName>
    <definedName name="xxxnom"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nom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x"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xxxxx" hidden="1">{#N/A,#N/A,FALSE,"Calc";#N/A,#N/A,FALSE,"Sensitivity";#N/A,#N/A,FALSE,"LT Earn.Dil.";#N/A,#N/A,FALSE,"Dil. AVP"}</definedName>
    <definedName name="XxXXXXX" hidden="1">{"Print Summary",#N/A,FALSE,"Summary Analysis";"Print FCF",#N/A,FALSE,"FCF Analysis";"Print Sensitivity",#N/A,FALSE,"Sensitivity Analysis";"Print NAV",#N/A,FALSE,"NAV Analysis";"Print Credit",#N/A,FALSE,"Credit Analysis"}</definedName>
    <definedName name="xxxxxxxx">{"'Market'!$A$20:$N$35"}</definedName>
    <definedName name="XXXXXXXXXX" hidden="1">#REF!</definedName>
    <definedName name="xxxxxxxxxxx">{"'Market'!$A$20:$N$35"}</definedName>
    <definedName name="xys" hidden="1">{#N/A,#N/A,FALSE,"Title Page";#N/A,#N/A,FALSE,"Conclusions";#N/A,#N/A,FALSE,"Assum.";#N/A,#N/A,FALSE,"Sun  DCF-WC-Dep";#N/A,#N/A,FALSE,"MarketValue";#N/A,#N/A,FALSE,"BalSheet";#N/A,#N/A,FALSE,"WACC";#N/A,#N/A,FALSE,"PC+ Info.";#N/A,#N/A,FALSE,"PC+Info_2"}</definedName>
    <definedName name="xyz" hidden="1">#REF!</definedName>
    <definedName name="xzf" hidden="1">{"incomemth",#N/A,TRUE,"forecast01";"incpercentmth",#N/A,TRUE,"forecast01";"balancemth",#N/A,TRUE,"forecast01";"cashmth",#N/A,TRUE,"forecast01";"cov2mth",#N/A,TRUE,"forecast01";"prbexp",#N/A,TRUE,"forecast01";"prbcap",#N/A,TRUE,"forecast01";"coalconsultants",#N/A,TRUE,"forecast01";"prbsum",#N/A,TRUE,"forecast01"}</definedName>
    <definedName name="y" hidden="1">{#N/A,#N/A,FALSE,"Sheet1"}</definedName>
    <definedName name="Yahoo" hidden="1">{#N/A,#N/A,FALSE,"Inc. St.";#N/A,#N/A,FALSE,"FYear";#N/A,#N/A,FALSE,"Revs.";#N/A,#N/A,FALSE,"RevsYear";#N/A,#N/A,FALSE,"Balance";#N/A,#N/A,FALSE,"CompVal";#N/A,#N/A,FALSE,"Val.";#N/A,#N/A,FALSE,"DCFval"}</definedName>
    <definedName name="Yahoo_1" hidden="1">{#N/A,#N/A,FALSE,"Inc. St.";#N/A,#N/A,FALSE,"FYear";#N/A,#N/A,FALSE,"Revs.";#N/A,#N/A,FALSE,"RevsYear";#N/A,#N/A,FALSE,"Balance";#N/A,#N/A,FALSE,"CompVal";#N/A,#N/A,FALSE,"Val.";#N/A,#N/A,FALSE,"DCFval"}</definedName>
    <definedName name="yank" hidden="1">{"vcoutveh",#N/A,FALSE,"Ctveh"}</definedName>
    <definedName name="ydfjs" hidden="1">{"Month End Performance",#N/A,FALSE,"Report";"Site Talk Times",#N/A,FALSE,"Report"}</definedName>
    <definedName name="YEAH"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R">#REF!</definedName>
    <definedName name="YEAR1">#REF!</definedName>
    <definedName name="YEAR2">#REF!</definedName>
    <definedName name="YEAR3">#REF!</definedName>
    <definedName name="YEAR4">#REF!</definedName>
    <definedName name="YEAR5">#REF!</definedName>
    <definedName name="YearFrac">#REF!</definedName>
    <definedName name="YEARHIGH">"YEARHIGH"</definedName>
    <definedName name="YEARLOW">"YEARLOW"</definedName>
    <definedName name="yes" hidden="1">#REF!</definedName>
    <definedName name="yhd" hidden="1">#REF!</definedName>
    <definedName name="yhg">2</definedName>
    <definedName name="yhn" hidden="1">{#N/A,#N/A,FALSE,"TS";#N/A,#N/A,FALSE,"Combo";#N/A,#N/A,FALSE,"FAIR";#N/A,#N/A,FALSE,"RBC";#N/A,#N/A,FALSE,"xxxx";#N/A,#N/A,FALSE,"A_D";#N/A,#N/A,FALSE,"WACC";#N/A,#N/A,FALSE,"DCF";#N/A,#N/A,FALSE,"LBO";#N/A,#N/A,FALSE,"AcqMults";#N/A,#N/A,FALSE,"CompMults"}</definedName>
    <definedName name="yjudjdhjd" hidden="1">#REF!</definedName>
    <definedName name="yjyetyj" hidden="1">#REF!</definedName>
    <definedName name="youh" hidden="1">{#N/A,#N/A,FALSE,"AD_Purchase";#N/A,#N/A,FALSE,"Credit";#N/A,#N/A,FALSE,"PF Acquisition";#N/A,#N/A,FALSE,"PF Offering"}</definedName>
    <definedName name="YRA3MTH">7</definedName>
    <definedName name="YRA3MTH_CHG">8</definedName>
    <definedName name="YRACYTD">10</definedName>
    <definedName name="YRAMTH">3</definedName>
    <definedName name="YRAMTH_CHG">5</definedName>
    <definedName name="YRAMYTD">13</definedName>
    <definedName name="yrd" hidden="1">{"PAGE 1",#N/A,FALSE,"WEST_OT"}</definedName>
    <definedName name="yrnc"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yrter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yrty"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yrtywt" hidden="1">#REF!</definedName>
    <definedName name="yry" hidden="1">{"consolidated",#N/A,FALSE,"Sheet1";"cms",#N/A,FALSE,"Sheet1";"fse",#N/A,FALSE,"Sheet1"}</definedName>
    <definedName name="ytd" hidden="1">#REF!</definedName>
    <definedName name="YTDData_QuickBooksData" hidden="1">#REF!</definedName>
    <definedName name="YTDEXPENSES">#REF!</definedName>
    <definedName name="YTDPL">#REF!</definedName>
    <definedName name="ytjdjdjdyj" hidden="1">#REF!</definedName>
    <definedName name="ytjdytjj" hidden="1">#REF!</definedName>
    <definedName name="ytruer"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ytruytur" hidden="1">{#N/A,#N/A,FALSE,"voz corporativa";#N/A,#N/A,FALSE,"Transmisión de datos";#N/A,#N/A,FALSE,"Videoconferencia";#N/A,#N/A,FALSE,"Correo electrónico";#N/A,#N/A,FALSE,"Correo de voz";#N/A,#N/A,FALSE,"Megafax";#N/A,#N/A,FALSE,"Edi";#N/A,#N/A,FALSE,"Internet";#N/A,#N/A,FALSE,"VSAT";#N/A,#N/A,FALSE,"ing ult. milla"}</definedName>
    <definedName name="ytrwy" hidden="1">#REF!</definedName>
    <definedName name="ytutrytryui" hidden="1">{#N/A,#N/A,FALSE,"voz corporativa";#N/A,#N/A,FALSE,"Transmisión de datos";#N/A,#N/A,FALSE,"Videoconferencia";#N/A,#N/A,FALSE,"Correo electrónico";#N/A,#N/A,FALSE,"Correo de voz";#N/A,#N/A,FALSE,"Megafax";#N/A,#N/A,FALSE,"Edi";#N/A,#N/A,FALSE,"Internet";#N/A,#N/A,FALSE,"VSAT";#N/A,#N/A,FALSE,"ing ult. milla"}</definedName>
    <definedName name="YTY" hidden="1">{#N/A,#N/A,FALSE,"TABLE_1 YTD";#N/A,#N/A,FALSE,"TABLE_1A QTD";#N/A,#N/A,FALSE,"NORMAL_SPREAD_QTD";#N/A,#N/A,FALSE,"NORMAL_SPREAD_YTD";#N/A,#N/A,FALSE,"TAX_EQV";#N/A,#N/A,FALSE,"TAX EQUIV_INPUT";#N/A,#N/A,FALSE,"NET FROM FER";#N/A,#N/A,FALSE,"COVER"}</definedName>
    <definedName name="yu" hidden="1">{#N/A,#N/A,FALSE,"Projections";#N/A,#N/A,FALSE,"AccrDil";#N/A,#N/A,FALSE,"PurchPriMult";#N/A,#N/A,FALSE,"Mults7_13";#N/A,#N/A,FALSE,"Mkt Mults";#N/A,#N/A,FALSE,"Acq Mults";#N/A,#N/A,FALSE,"StockPrices";#N/A,#N/A,FALSE,"Prem Paid";#N/A,#N/A,FALSE,"DCF";#N/A,#N/A,FALSE,"AUTO";#N/A,#N/A,FALSE,"Relative Trading";#N/A,#N/A,FALSE,"Mkt Val";#N/A,#N/A,FALSE,"Acq Val"}</definedName>
    <definedName name="yueuteu" hidden="1">#REF!</definedName>
    <definedName name="yuiyu" hidden="1">{"kent1",#N/A,FALSE,"Kent";"mcmhn1",#N/A,FALSE,"McMahonTotal";"and1",#N/A,FALSE,"AndwoodTotal";"gdy1",#N/A,FALSE,"GroodyTotal";"paris1",#N/A,FALSE,"ParisTotal";"edw1",#N/A,FALSE,"Executive";"prod1",#N/A,FALSE,"Production Total";"udw1",#N/A,FALSE,"UnderwritingTotal";"price1",#N/A,FALSE,"Pricing";"serv1",#N/A,FALSE,"Servicing";"leg1",#N/A,FALSE,"Legal"}</definedName>
    <definedName name="yy" hidden="1">{#N/A,#N/A,FALSE,"Sheet1"}</definedName>
    <definedName name="yy_1" hidden="1">{"summary1",#N/A,TRUE,"Comps";"summary2",#N/A,TRUE,"Comps";"summary3",#N/A,TRUE,"Comps"}</definedName>
    <definedName name="yytt" hidden="1">#REF!</definedName>
    <definedName name="yyy"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yyy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yy0" hidden="1">{#N/A,#N/A,FALSE,"YTD"}</definedName>
    <definedName name="yyy8" hidden="1">{#N/A,#N/A,FALSE,"YTD"}</definedName>
    <definedName name="yyyhnbh" hidden="1">{#N/A,#N/A,FALSE,"COVER";#N/A,#N/A,FALSE,"SUMP&amp;L";#N/A,#N/A,FALSE,"SUBSP&amp;L";#N/A,#N/A,FALSE,"SALESANAL"}</definedName>
    <definedName name="yyyy" hidden="1">{"FY",#N/A,TRUE,"FY97";"HD",#N/A,TRUE,"C";"D",#N/A,TRUE,"D";"E",#N/A,TRUE,"E";"PH",#N/A,TRUE,"182";"FU",#N/A,TRUE,"184";"AT",#N/A,TRUE,"186";"MSS",#N/A,TRUE,"187";"FI",#N/A,TRUE,"191";#N/A,#N/A,TRUE,"J";#N/A,#N/A,TRUE,"K";#N/A,#N/A,TRUE,"L";#N/A,#N/A,TRUE,"M";#N/A,#N/A,TRUE,"N";#N/A,#N/A,TRUE,"P";#N/A,#N/A,TRUE,"Q";#N/A,#N/A,TRUE,"R";#N/A,#N/A,TRUE,"S";#N/A,#N/A,TRUE,"T";#N/A,#N/A,TRUE,"U";#N/A,#N/A,TRUE,"V";#N/A,#N/A,TRUE,"W";#N/A,#N/A,TRUE,"X";#N/A,#N/A,TRUE,"Y";#N/A,#N/A,TRUE,"Z"}</definedName>
    <definedName name="ｚ">{"'下期集計（10.27迄・速報値）'!$Q$16"}</definedName>
    <definedName name="Z_0277BC40_A08D_11D2_B192_00600822B5CF_.wvu.PrintArea" hidden="1">#REF!</definedName>
    <definedName name="Z_0277BC40_A08D_11D2_B192_00600822B5CF_.wvu.PrintTitles" hidden="1">#REF!,#REF!</definedName>
    <definedName name="Z_0277BC41_A08D_11D2_B192_00600822B5CF_.wvu.PrintArea" hidden="1">#REF!</definedName>
    <definedName name="Z_0277BC41_A08D_11D2_B192_00600822B5CF_.wvu.PrintTitles" hidden="1">#REF!,#REF!</definedName>
    <definedName name="Z_0277BC42_A08D_11D2_B192_00600822B5CF_.wvu.PrintArea" hidden="1">#REF!</definedName>
    <definedName name="Z_0277BC42_A08D_11D2_B192_00600822B5CF_.wvu.PrintTitles" hidden="1">#REF!,#REF!</definedName>
    <definedName name="Z_0277BC48_A08D_11D2_B192_00600822B5CF_.wvu.PrintArea" hidden="1">#REF!</definedName>
    <definedName name="Z_0277BC48_A08D_11D2_B192_00600822B5CF_.wvu.PrintTitles" hidden="1">#REF!,#REF!</definedName>
    <definedName name="Z_0D0B497D_21F8_11D5_91EF_00B0D058E5A7_.wvu.Cols" hidden="1">#REF!</definedName>
    <definedName name="Z_0D0B497D_21F8_11D5_91EF_00B0D058E5A7_.wvu.FilterData" hidden="1">#REF!</definedName>
    <definedName name="z_1" hidden="1">{"summary1",#N/A,TRUE,"Comps";"summary2",#N/A,TRUE,"Comps";"summary3",#N/A,TRUE,"Comps"}</definedName>
    <definedName name="Z_1AC0FC16_9726_43ED_9107_9991E3E8AFEE_.wvu.FilterData" localSheetId="2" hidden="1">'2026 Sales Pipeline'!$A$3:$T$33</definedName>
    <definedName name="Z_1AC0FC16_9726_43ED_9107_9991E3E8AFEE_.wvu.FilterData" localSheetId="14" hidden="1">'DO NOT USE 2023-2024 Production'!$A$1:$T$258</definedName>
    <definedName name="Z_39BC5E81_0594_11D1_8C74_006097B34275_.wvu.FilterData" hidden="1">#REF!</definedName>
    <definedName name="Z_39BC5E82_0594_11D1_8C74_006097B34275_.wvu.FilterData" hidden="1">#REF!</definedName>
    <definedName name="Z_45127D29_1D59_11D2_8318_00C04FB80EAE_.wvu.Cols" hidden="1">#REF!,#REF!,#REF!</definedName>
    <definedName name="Z_45127D29_1D59_11D2_8318_00C04FB80EAE_.wvu.PrintArea" hidden="1">#REF!</definedName>
    <definedName name="Z_45127D29_1D59_11D2_8318_00C04FB80EAE_.wvu.PrintTitles"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0001800_D456_11D1_8650_00805F93F197_.wvu.Rows" hidden="1">#REF!,#REF!,#REF!,#REF!,#REF!,#REF!,#REF!,#REF!,#REF!,#REF!,#REF!,#REF!,#REF!,#REF!,#REF!,#REF!,#REF!,#REF!,#REF!,#REF!,#REF!,#REF!,#REF!,#REF!,#REF!,#REF!,#REF!,#REF!,#REF!,#REF!,#REF!,#REF!,#REF!,#REF!,#REF!,#REF!,#REF!,#REF!,#REF!,#REF!,#REF!,#REF!,#REF!,#REF!,#REF!,#REF!,#REF!,#REF!,#REF!,#REF!,#REF!,#REF!,#REF!,#REF!</definedName>
    <definedName name="Z_6DCFB463_A485_11D2_B192_00600822B5CF_.wvu.PrintArea" hidden="1">#REF!</definedName>
    <definedName name="Z_6DCFB463_A485_11D2_B192_00600822B5CF_.wvu.PrintTitles" hidden="1">#REF!,#REF!</definedName>
    <definedName name="Z_6DCFB464_A485_11D2_B192_00600822B5CF_.wvu.PrintArea" hidden="1">#REF!</definedName>
    <definedName name="Z_6DCFB464_A485_11D2_B192_00600822B5CF_.wvu.PrintTitles" hidden="1">#REF!,#REF!</definedName>
    <definedName name="Z_6DCFB465_A485_11D2_B192_00600822B5CF_.wvu.PrintArea" hidden="1">#REF!</definedName>
    <definedName name="Z_6DCFB465_A485_11D2_B192_00600822B5CF_.wvu.PrintTitles" hidden="1">#REF!,#REF!</definedName>
    <definedName name="Z_6DCFB466_A485_11D2_B192_00600822B5CF_.wvu.PrintArea" hidden="1">#REF!</definedName>
    <definedName name="Z_6DCFB466_A485_11D2_B192_00600822B5CF_.wvu.PrintTitles" hidden="1">#REF!,#REF!</definedName>
    <definedName name="Z_6E0ADC42_F22D_11D0_8C74_006097B34275_.wvu.FilterData" hidden="1">#REF!</definedName>
    <definedName name="Z_7628DC41_0FA8_11D3_9758_002035867318_.wvu.PrintArea" hidden="1">#REF!</definedName>
    <definedName name="Z_7E0A45E1_0993_11D1_8C74_006097B34275_.wvu.FilterData" hidden="1">#REF!</definedName>
    <definedName name="Z_82212322_246D_11D1_8C74_006097B34275_.wvu.FilterData" hidden="1">#REF!</definedName>
    <definedName name="Z_86345857_F624_48CB_9278_81D42BC2A341_.wvu.FilterData" localSheetId="2" hidden="1">'2026 Sales Pipeline'!$A$3:$S$33</definedName>
    <definedName name="Z_86345857_F624_48CB_9278_81D42BC2A341_.wvu.FilterData" localSheetId="14" hidden="1">'DO NOT USE 2023-2024 Production'!$A$1:$S$258</definedName>
    <definedName name="Z_9027F378_2A82_4D4B_8C2B_37F22AA92163_.wvu.FilterData" localSheetId="2" hidden="1">'2026 Sales Pipeline'!$A$3:$S$795</definedName>
    <definedName name="Z_9027F378_2A82_4D4B_8C2B_37F22AA92163_.wvu.FilterData" localSheetId="14" hidden="1">'DO NOT USE 2023-2024 Production'!$A$1:$S$1170</definedName>
    <definedName name="Z_9118CF73_A0E0_408F_82FC_D7B84F445576_.wvu.Cols" hidden="1">#REF!</definedName>
    <definedName name="Z_9118CF73_A0E0_408F_82FC_D7B84F445576_.wvu.PrintArea" hidden="1">#REF!</definedName>
    <definedName name="Z_9118CF73_A0E0_408F_82FC_D7B84F445576_.wvu.Rows" hidden="1">#REF!,#REF!</definedName>
    <definedName name="Z_9A50E840_F952_11D1_BF63_00805F932109_.wvu.Rows" hidden="1">#REF!,#REF!,#REF!,#REF!,#REF!,#REF!,#REF!,#REF!,#REF!,#REF!,#REF!,#REF!,#REF!,#REF!,#REF!,#REF!,#REF!,#REF!,#REF!,#REF!,#REF!,#REF!,#REF!,#REF!,#REF!,#REF!,#REF!,#REF!,#REF!,#REF!,#REF!,#REF!,#REF!,#REF!,#REF!,#REF!,#REF!,#REF!,#REF!,#REF!,#REF!,#REF!,#REF!,#REF!,#REF!,#REF!,#REF!,#REF!,#REF!,#REF!,#REF!,#REF!,#REF!,#REF!,#REF!</definedName>
    <definedName name="Z_A927BE76_98BC_46C6_B754_C568F87EBE85_.wvu.Cols" hidden="1">#REF!</definedName>
    <definedName name="Z_A927BE76_98BC_46C6_B754_C568F87EBE85_.wvu.PrintArea" hidden="1">#REF!</definedName>
    <definedName name="Z_A927BE76_98BC_46C6_B754_C568F87EBE85_.wvu.PrintTitles" hidden="1">#REF!</definedName>
    <definedName name="Z_B3B99CDB_2547_11D2_8500_00A0246D366B_.wvu.PrintArea" hidden="1">#N/A</definedName>
    <definedName name="Z_B8175DE2_E97C_11D0_8C74_006097B34275_.wvu.FilterData" hidden="1">#REF!</definedName>
    <definedName name="Z_DCA8D884_2605_11D1_A510_006097B38048_.wvu.FilterData" hidden="1">#REF!</definedName>
    <definedName name="Z_E2699901_D040_11D0_A510_006097B38048_.wvu.FilterData" hidden="1">#REF!</definedName>
    <definedName name="Z_EC12CE8E_AAB2_495A_8753_9BF3288FF7A7_.wvu.Cols" hidden="1">#REF!,#REF!</definedName>
    <definedName name="Z_EC12CE8E_AAB2_495A_8753_9BF3288FF7A7_.wvu.PrintTitles" hidden="1">#REF!</definedName>
    <definedName name="Z_F912E560_0604_4470_8B4D_F9C0882BED33_.wvu.FilterData" localSheetId="2" hidden="1">'2026 Sales Pipeline'!$S$3:$S$795</definedName>
    <definedName name="Z_F912E560_0604_4470_8B4D_F9C0882BED33_.wvu.FilterData" localSheetId="14" hidden="1">'DO NOT USE 2023-2024 Production'!$S$1:$S$1170</definedName>
    <definedName name="za" hidden="1">{"Valuation - Letter",#N/A,TRUE,"Valuation Summary";"Financial Statements - Letter",#N/A,TRUE,"Results";"Results - Letter",#N/A,TRUE,"Results";"Ratios - Letter",#N/A,TRUE,"Results";"P2 Summary - Letter",#N/A,TRUE,"Results"}</definedName>
    <definedName name="zaa" hidden="1">{#N/A,#N/A,TRUE,"Sch-1a";#N/A,#N/A,TRUE,"Sch-1b";#N/A,#N/A,TRUE,"Sch-1c";#N/A,#N/A,TRUE,"Sch-1d";#N/A,#N/A,TRUE,"Sch-2a";#N/A,#N/A,TRUE,"Sch-2b";#N/A,#N/A,TRUE,"Sch-2c";#N/A,#N/A,TRUE,"Sch-3a";#N/A,#N/A,TRUE,"Sch-3b";#N/A,#N/A,TRUE,"Sch-3c";#N/A,#N/A,TRUE,"Sch-3d";#N/A,#N/A,TRUE,"Sch-3e"}</definedName>
    <definedName name="zaCQW" hidden="1">{"turnover",#N/A,FALSE;"profits",#N/A,FALSE;"cash",#N/A,FALSE}</definedName>
    <definedName name="zaq" hidden="1">{#N/A,#N/A,FALSE,"Calc";#N/A,#N/A,FALSE,"Sensitivity";#N/A,#N/A,FALSE,"LT Earn.Dil.";#N/A,#N/A,FALSE,"Dil. AVP"}</definedName>
    <definedName name="zas" hidden="1">{#N/A,#N/A,TRUE,"Sch-5a";#N/A,#N/A,TRUE,"Sch-5b";#N/A,#N/A,TRUE,"Sch-5c";#N/A,#N/A,TRUE,"Sch-5d";#N/A,#N/A,TRUE,"Sch-6a";#N/A,#N/A,TRUE,"Sch-6b";#N/A,#N/A,TRUE,"Sch-6c";#N/A,#N/A,TRUE,"Sch-6d";#N/A,#N/A,TRUE,"Sch-6e"}</definedName>
    <definedName name="zc"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cvqa" hidden="1">{#N/A,#N/A,FALSE,"AD_Purchase";#N/A,#N/A,FALSE,"Credit";#N/A,#N/A,FALSE,"PF Acquisition";#N/A,#N/A,FALSE,"PF Offering"}</definedName>
    <definedName name="zcvzaa" hidden="1">{#N/A,#N/A,FALSE,"Debt Accr";#N/A,#N/A,FALSE,"Stock Accr";#N/A,#N/A,FALSE,"Debt Stock Accr"}</definedName>
    <definedName name="zcxzxva" hidden="1">{#N/A,#N/A,FALSE,"HuscoCombined-Summ";#N/A,#N/A,FALSE,"HuscoCombined-Income";#N/A,#N/A,FALSE,"HuscoCombined-Offering";#N/A,#N/A,FALSE,"Husco-Income";#N/A,#N/A,FALSE,"TargetEngineer";#N/A,#N/A,FALSE,"TargetAcqCalc";#N/A,#N/A,FALSE,"Husco-Acq"}</definedName>
    <definedName name="ZEMCO">#REF!</definedName>
    <definedName name="zer" hidden="1">{#N/A,#N/A,FALSE,"Calc";#N/A,#N/A,FALSE,"Sensitivity";#N/A,#N/A,FALSE,"LT Earn.Dil.";#N/A,#N/A,FALSE,"Dil. AVP"}</definedName>
    <definedName name="ZFGHFDF" hidden="1">#REF!</definedName>
    <definedName name="zhu" hidden="1">{#N/A,#N/A,FALSE,"REPORT"}</definedName>
    <definedName name="zhutr" hidden="1">{#N/A,#N/A,FALSE,"REPORT"}</definedName>
    <definedName name="Zip">#REF!</definedName>
    <definedName name="ZKJVAKJ" hidden="1">#REF!</definedName>
    <definedName name="zoo" hidden="1">{"GTI monthly IS",#N/A,FALSE,"gti";#N/A,#N/A,FALSE,"gti"}</definedName>
    <definedName name="zPack"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scz" hidden="1">{#N/A,#N/A,FALSE,"Pooling";#N/A,#N/A,FALSE,"income";#N/A,#N/A,FALSE,"valuation"}</definedName>
    <definedName name="zsdcasdrf" hidden="1">{"equity comps",#N/A,FALSE,"CS Comps";"equity comps",#N/A,FALSE,"PS Comps";"equity comps",#N/A,FALSE,"GIC_Comps";"equity comps",#N/A,FALSE,"GIC2_Comps"}</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ax"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x" hidden="1">{#N/A,#N/A,FALSE,"AD_Purchase";#N/A,#N/A,FALSE,"Credit";#N/A,#N/A,FALSE,"PF Acquisition";#N/A,#N/A,FALSE,"PF Offering"}</definedName>
    <definedName name="Zxas" hidden="1">{#N/A,#N/A,FALSE,"COVER";#N/A,#N/A,FALSE,"SUMP&amp;L";#N/A,#N/A,FALSE,"SUBSP&amp;L";#N/A,#N/A,FALSE,"SALESANAL"}</definedName>
    <definedName name="ZXC" hidden="1">#REF!</definedName>
    <definedName name="zxcc" hidden="1">{#N/A,#N/A,FALSE,"Projections";#N/A,#N/A,FALSE,"Contribution_Stock";#N/A,#N/A,FALSE,"PF_Combo_Stock";#N/A,#N/A,FALSE,"Projections";#N/A,#N/A,FALSE,"Contribution_Cash";#N/A,#N/A,FALSE,"PF_Combo_Cash";#N/A,#N/A,FALSE,"IPO_Cash"}</definedName>
    <definedName name="zxcvb" hidden="1">{"cash_marc",#N/A,FALSE,"dec95cr.xls"}</definedName>
    <definedName name="zxcvzxcv"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zxvcxzvc" hidden="1">{#N/A,#N/A,FALSE,"PERSONAL";#N/A,#N/A,FALSE,"explotación";#N/A,#N/A,FALSE,"generales"}</definedName>
    <definedName name="zz" hidden="1">{"printfs",#N/A,TRUE,"FS";"printdues",#N/A,TRUE,"DUES";"printlab",#N/A,TRUE,"LAB";"printsls",#N/A,TRUE,"SLS";"prints1",#N/A,TRUE,"S1";"printceo",#N/A,TRUE,"CEO";"printdepr",#N/A,TRUE,"DEPR";"Printsw",#N/A,TRUE,"SW";"printrtl",#N/A,TRUE,"RTL";"printgst",#N/A,TRUE,"GST";"printinst",#N/A,TRUE,"INST";"printstg",#N/A,TRUE,"STG";"printevts",#N/A,TRUE,"EVTS"}</definedName>
    <definedName name="zz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ZZ_EVCOMOPTS">10</definedName>
    <definedName name="zza4pg" hidden="1">{#N/A,#N/A,FALSE,"REPORT"}</definedName>
    <definedName name="zzee" hidden="1">{#N/A,#N/A,FALSE,"Pharm";#N/A,#N/A,FALSE,"WWCM"}</definedName>
    <definedName name="zzz"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zzzz"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ZZZZxxxxxZZZZZ" hidden="1">{"Print Summary",#N/A,FALSE,"Summary Analysis";"Print FCF",#N/A,FALSE,"FCF Analysis";"Print Sensitivity",#N/A,FALSE,"Sensitivity Analysis";"Print NAV",#N/A,FALSE,"NAV Analysis";"Print Credit",#N/A,FALSE,"Credit Analysis"}</definedName>
    <definedName name="zzzzz" hidden="1">{#N/A,#N/A,FALSE,"REPORT"}</definedName>
    <definedName name="ZZZZZZZZZZZZZZZZZZZZZZZZZZZZ"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ぁ">{"'下期集計（10.27迄・速報値）'!$Q$16"}</definedName>
    <definedName name="あ">{"'下期集計（10.27迄・速報値）'!$Q$16"}</definedName>
    <definedName name="あああ">{"'下期集計（10.27迄・速報値）'!$Q$16"}</definedName>
    <definedName name="なんで">{"'下期集計（10.27迄・速報値）'!$Q$16"}</definedName>
    <definedName name="なんなの">{"'下期集計（10.27迄・速報値）'!$Q$16"}</definedName>
    <definedName name="אאא" hidden="1">{#N/A,#N/A,FALSE,"מאזן בוחן";"כל_מאזן_בוחן",#N/A,FALSE,"מאזן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เงินเดือน">{"'Eng (page2)'!$A$1:$D$52"}</definedName>
    <definedName name="กดากดน">{"'Eng (page2)'!$A$1:$D$52"}</definedName>
    <definedName name="สมโชติ">{"'Eng (page2)'!$A$1:$D$52"}</definedName>
    <definedName name="강용">{"'Sheet1'!$A$1:$H$36"}</definedName>
    <definedName name="고" hidden="1">{#N/A,#N/A,FALSE,"REPORT"}</definedName>
    <definedName name="ㄴㄴㄴㄴㄴㄴㄴㄴ">{"'Sheet1'!$A$1:$H$36"}</definedName>
    <definedName name="ㄶㅇ노ㅗㄶ호" hidden="1">{#N/A,#N/A,FALSE,"REPORT"}</definedName>
    <definedName name="ㅁㅁㅁㅁㅁㅁㅁㅁ">{"'Sheet1'!$A$1:$H$36"}</definedName>
    <definedName name="미애" hidden="1">{#N/A,#N/A,FALSE,"REPORT"}</definedName>
    <definedName name="사랑">{"'Sheet1'!$A$1:$H$36"}</definedName>
    <definedName name="수출실적">{"'Sheet1'!$A$1:$H$36"}</definedName>
    <definedName name="ㅇㅇㅇㅇㅇ">{"'Sheet1'!$A$1:$H$36"}</definedName>
    <definedName name="ㅇㅇㅇㅇㅇㅇㅇㅇㅇ">{"'Sheet1'!$A$1:$H$36"}</definedName>
    <definedName name="ㅇㅇㅇㅇㅇㅇㅇㅇㅇㅇㅇㅇㅇ">{"'Sheet1'!$A$1:$H$36"}</definedName>
    <definedName name="ㅇㅇㅇㅇㅇㅇㅇㅇㅇㅇㅇㅇㅇㅇ">{"'Sheet1'!$A$1:$H$36"}</definedName>
    <definedName name="아아아ㅏㅏㅏㅏㅏㅏㅏㅏㅏㅏㅏㅏ">{"'Sheet1'!$A$1:$H$36"}</definedName>
    <definedName name="ㅈㅈㅈㅈ">{"'Sheet1'!$A$1:$H$36"}</definedName>
    <definedName name="전산장비">{"'Sheet1'!$A$1:$H$36"}</definedName>
    <definedName name="타타타">{"'Sheet1'!$A$1:$H$36"}</definedName>
    <definedName name="표표ㅣ">{"'Sheet1'!$A$1:$H$36"}</definedName>
    <definedName name="하">{"'Sheet1'!$A$1:$H$36"}</definedName>
    <definedName name="하ㅏㅎ라하하핳">{"'Sheet1'!$A$1:$H$36"}</definedName>
    <definedName name="年間収支買掛">{"'下期集計（10.27迄・速報値）'!$Q$16"}</definedName>
    <definedName name="年間資金収支あ">{"'下期集計（10.27迄・速報値）'!$Q$16"}</definedName>
    <definedName name="日繰06">{"'下期集計（10.27迄・速報値）'!$Q$16"}</definedName>
    <definedName name="要処理資産②">{"'下期集計（10.27迄・速報値）'!$Q$16"}</definedName>
    <definedName name="資金">{"'下期集計（10.27迄・速報値）'!$Q$16"}</definedName>
    <definedName name="金利体系">{"'下期集計（10.27迄・速報値）'!$Q$16"}</definedName>
    <definedName name="関連">{"'下期集計（10.27迄・速報値）'!$Q$16"}</definedName>
  </definedNames>
  <calcPr calcId="191028" iterateDelta="1E-4"/>
  <customWorkbookViews>
    <customWorkbookView name="Joe" guid="{1AC0FC16-9726-43ED-9107-9991E3E8AFEE}" maximized="1" windowWidth="0" windowHeight="0" activeSheetId="0"/>
    <customWorkbookView name="View for Adela/Sandra" guid="{86345857-F624-48CB-9278-81D42BC2A341}" maximized="1" windowWidth="0" windowHeight="0" activeSheetId="0"/>
    <customWorkbookView name="View for Diana" guid="{9027F378-2A82-4D4B-8C2B-37F22AA92163}" maximized="1" windowWidth="0" windowHeight="0" activeSheetId="0"/>
    <customWorkbookView name="Filter 1" guid="{F912E560-0604-4470-8B4D-F9C0882BED33}" maximized="1" windowWidth="0" windowHeight="0" activeSheetId="0"/>
  </customWorkbookViews>
  <pivotCaches>
    <pivotCache cacheId="0" r:id="rId28"/>
    <pivotCache cacheId="1" r:id="rId29"/>
    <pivotCache cacheId="2" r:id="rId30"/>
    <pivotCache cacheId="3" r:id="rId3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3" i="2" l="1"/>
  <c r="E203" i="2"/>
  <c r="E198" i="2"/>
  <c r="W10" i="30"/>
  <c r="V10" i="30"/>
  <c r="T10" i="30"/>
  <c r="T187" i="2"/>
  <c r="W187" i="2"/>
  <c r="T188" i="2"/>
  <c r="W188" i="2"/>
  <c r="E185" i="2"/>
  <c r="T185" i="2" s="1"/>
  <c r="V185" i="2"/>
  <c r="E184" i="2"/>
  <c r="T119" i="2"/>
  <c r="V119" i="2"/>
  <c r="W119" i="2"/>
  <c r="T34" i="24"/>
  <c r="D8" i="30"/>
  <c r="D131" i="27"/>
  <c r="B131" i="27"/>
  <c r="A131" i="27"/>
  <c r="T43" i="24"/>
  <c r="V43" i="24"/>
  <c r="T103" i="19"/>
  <c r="V103" i="19"/>
  <c r="T53" i="24"/>
  <c r="T5" i="24"/>
  <c r="V5" i="24"/>
  <c r="D149" i="27"/>
  <c r="B149" i="27"/>
  <c r="A149" i="27"/>
  <c r="D148" i="27"/>
  <c r="B148" i="27"/>
  <c r="A148" i="27"/>
  <c r="E11" i="24" l="1"/>
  <c r="E20" i="24"/>
  <c r="V12" i="24"/>
  <c r="E12" i="24"/>
  <c r="T12" i="24" s="1"/>
  <c r="T3" i="33" l="1"/>
  <c r="V3" i="33"/>
  <c r="T4" i="33"/>
  <c r="V4" i="33"/>
  <c r="T5" i="33"/>
  <c r="V5" i="33"/>
  <c r="T6" i="33"/>
  <c r="V6" i="33"/>
  <c r="T7" i="33"/>
  <c r="V7" i="33"/>
  <c r="T8" i="33"/>
  <c r="V8" i="33"/>
  <c r="T9" i="33"/>
  <c r="V9" i="33"/>
  <c r="T10" i="33"/>
  <c r="V10" i="33"/>
  <c r="T11" i="33"/>
  <c r="V11" i="33"/>
  <c r="T12" i="33"/>
  <c r="V12" i="33"/>
  <c r="T13" i="33"/>
  <c r="V13" i="33"/>
  <c r="T14" i="33"/>
  <c r="V14" i="33"/>
  <c r="T15" i="33"/>
  <c r="V15" i="33"/>
  <c r="T16" i="33"/>
  <c r="V16" i="33"/>
  <c r="T17" i="33"/>
  <c r="V17" i="33"/>
  <c r="T18" i="33"/>
  <c r="V18" i="33"/>
  <c r="T19" i="33"/>
  <c r="V19" i="33"/>
  <c r="T20" i="33"/>
  <c r="V20" i="33"/>
  <c r="E21" i="33"/>
  <c r="T21" i="33" s="1"/>
  <c r="V21" i="33"/>
  <c r="E22" i="33"/>
  <c r="T22" i="33" s="1"/>
  <c r="V22" i="33"/>
  <c r="T23" i="33"/>
  <c r="V23" i="33"/>
  <c r="T25" i="33"/>
  <c r="V25" i="33"/>
  <c r="T27" i="33"/>
  <c r="V27" i="33"/>
  <c r="T30" i="33"/>
  <c r="V30" i="33"/>
  <c r="T31" i="33"/>
  <c r="V31" i="33"/>
  <c r="T32" i="33"/>
  <c r="V32" i="33"/>
  <c r="T33" i="33"/>
  <c r="V33" i="33"/>
  <c r="T34" i="33"/>
  <c r="V34" i="33"/>
  <c r="T35" i="33"/>
  <c r="V35" i="33"/>
  <c r="T36" i="33"/>
  <c r="V36" i="33"/>
  <c r="T37" i="33"/>
  <c r="T38" i="33"/>
  <c r="T39" i="33"/>
  <c r="T40" i="33"/>
  <c r="V40" i="33"/>
  <c r="T41" i="33"/>
  <c r="V41" i="33"/>
  <c r="T42" i="33"/>
  <c r="V42" i="33"/>
  <c r="T43" i="33"/>
  <c r="V43" i="33"/>
  <c r="T44" i="33"/>
  <c r="V44" i="33"/>
  <c r="T46" i="33"/>
  <c r="V46" i="33"/>
  <c r="T47" i="33"/>
  <c r="V47" i="33"/>
  <c r="T48" i="33"/>
  <c r="V48" i="33"/>
  <c r="T51" i="33"/>
  <c r="V51" i="33"/>
  <c r="T52" i="33"/>
  <c r="V52" i="33"/>
  <c r="T54" i="33"/>
  <c r="V54" i="33"/>
  <c r="T56" i="33"/>
  <c r="V56" i="33"/>
  <c r="T57" i="33"/>
  <c r="V57" i="33"/>
  <c r="T58" i="33"/>
  <c r="V58" i="33"/>
  <c r="T59" i="33"/>
  <c r="V59" i="33"/>
  <c r="T60" i="33"/>
  <c r="T62" i="33"/>
  <c r="V62" i="33"/>
  <c r="T63" i="33"/>
  <c r="V63" i="33"/>
  <c r="T64" i="33"/>
  <c r="T65" i="33"/>
  <c r="V65" i="33"/>
  <c r="T66" i="33"/>
  <c r="V66" i="33"/>
  <c r="T67" i="33"/>
  <c r="V67" i="33"/>
  <c r="T68" i="33"/>
  <c r="V68" i="33"/>
  <c r="T69" i="33"/>
  <c r="V69" i="33"/>
  <c r="T70" i="33"/>
  <c r="V70" i="33"/>
  <c r="T71" i="33"/>
  <c r="V71" i="33"/>
  <c r="T72" i="33"/>
  <c r="V72" i="33"/>
  <c r="T73" i="33"/>
  <c r="V73" i="33"/>
  <c r="T74" i="33"/>
  <c r="V74" i="33"/>
  <c r="T75" i="33"/>
  <c r="V75" i="33"/>
  <c r="T76" i="33"/>
  <c r="V76" i="33"/>
  <c r="T77" i="33"/>
  <c r="V77" i="33"/>
  <c r="T79" i="33"/>
  <c r="E80" i="33"/>
  <c r="T80" i="33" s="1"/>
  <c r="V80" i="33"/>
  <c r="T81" i="33"/>
  <c r="T82" i="33"/>
  <c r="T83" i="33"/>
  <c r="V83" i="33"/>
  <c r="T84" i="33"/>
  <c r="V84" i="33"/>
  <c r="T85" i="33"/>
  <c r="V85" i="33"/>
  <c r="T87" i="33"/>
  <c r="V87" i="33"/>
  <c r="E91" i="33"/>
  <c r="T91" i="33" s="1"/>
  <c r="V91" i="33"/>
  <c r="T89" i="33"/>
  <c r="T90" i="33"/>
  <c r="V90" i="33"/>
  <c r="T92" i="33"/>
  <c r="V92" i="33"/>
  <c r="G44" i="24"/>
  <c r="E19" i="24"/>
  <c r="T67" i="24"/>
  <c r="S97" i="31" l="1"/>
  <c r="S26" i="31"/>
  <c r="S13" i="31"/>
  <c r="S87" i="31"/>
  <c r="S64" i="31"/>
  <c r="S11" i="31"/>
  <c r="S4" i="31"/>
  <c r="G34" i="24" l="1"/>
  <c r="W87" i="24"/>
  <c r="W88" i="24"/>
  <c r="W89" i="24"/>
  <c r="W90" i="24"/>
  <c r="W91" i="24"/>
  <c r="T35" i="24" l="1"/>
  <c r="T21" i="24"/>
  <c r="G35" i="24"/>
  <c r="E49" i="24"/>
  <c r="E126" i="24"/>
  <c r="G52" i="24"/>
  <c r="G79" i="24"/>
  <c r="G75" i="24"/>
  <c r="T115" i="24"/>
  <c r="T106" i="24"/>
  <c r="T114" i="24"/>
  <c r="T113" i="24"/>
  <c r="T83" i="24" l="1"/>
  <c r="G83" i="24"/>
  <c r="W116" i="24" l="1"/>
  <c r="E200" i="27" l="1"/>
  <c r="A203" i="27"/>
  <c r="A204" i="27"/>
  <c r="E199" i="27"/>
  <c r="E194" i="27"/>
  <c r="F194" i="27" s="1"/>
  <c r="K128" i="27"/>
  <c r="K129" i="27"/>
  <c r="K130" i="27"/>
  <c r="K131" i="27"/>
  <c r="K132" i="27"/>
  <c r="K133" i="27"/>
  <c r="K134" i="27"/>
  <c r="K135" i="27"/>
  <c r="K136" i="27"/>
  <c r="K137" i="27"/>
  <c r="K138" i="27"/>
  <c r="K139" i="27"/>
  <c r="F28" i="27"/>
  <c r="F33" i="27"/>
  <c r="F35" i="27"/>
  <c r="F36" i="27"/>
  <c r="F37" i="27"/>
  <c r="F41" i="27"/>
  <c r="F47" i="27"/>
  <c r="F50" i="27"/>
  <c r="F53" i="27"/>
  <c r="F54" i="27"/>
  <c r="F56" i="27"/>
  <c r="F63" i="27"/>
  <c r="F64" i="27"/>
  <c r="F65" i="27"/>
  <c r="F66" i="27"/>
  <c r="F67" i="27"/>
  <c r="F68" i="27"/>
  <c r="F69" i="27"/>
  <c r="F71" i="27"/>
  <c r="F72" i="27"/>
  <c r="F74" i="27"/>
  <c r="F80" i="27"/>
  <c r="F81" i="27"/>
  <c r="F82" i="27"/>
  <c r="F83" i="27"/>
  <c r="F84" i="27"/>
  <c r="F85" i="27"/>
  <c r="F86" i="27"/>
  <c r="F87" i="27"/>
  <c r="F88" i="27"/>
  <c r="F89" i="27"/>
  <c r="F90" i="27"/>
  <c r="F91" i="27"/>
  <c r="F92" i="27"/>
  <c r="F95" i="27"/>
  <c r="F101" i="27"/>
  <c r="F102" i="27"/>
  <c r="F103" i="27"/>
  <c r="F104" i="27"/>
  <c r="F105" i="27"/>
  <c r="F106" i="27"/>
  <c r="F107" i="27"/>
  <c r="F108" i="27"/>
  <c r="F109" i="27"/>
  <c r="F110" i="27"/>
  <c r="F111" i="27"/>
  <c r="F112" i="27"/>
  <c r="F113" i="27"/>
  <c r="F114" i="27"/>
  <c r="F115" i="27"/>
  <c r="F116" i="27"/>
  <c r="F117" i="27"/>
  <c r="F118" i="27"/>
  <c r="F119" i="27"/>
  <c r="F120" i="27"/>
  <c r="F121" i="27"/>
  <c r="F122" i="27"/>
  <c r="F123" i="27"/>
  <c r="F124" i="27"/>
  <c r="F125" i="27"/>
  <c r="F126" i="27"/>
  <c r="F127" i="27"/>
  <c r="F4" i="27"/>
  <c r="F5" i="27"/>
  <c r="F6" i="27"/>
  <c r="F7" i="27"/>
  <c r="F8" i="27"/>
  <c r="F11" i="27"/>
  <c r="F14" i="27"/>
  <c r="F15" i="27"/>
  <c r="F16" i="27"/>
  <c r="F17" i="27"/>
  <c r="F18" i="27"/>
  <c r="F19" i="27"/>
  <c r="F22" i="27"/>
  <c r="F24" i="27"/>
  <c r="F25" i="27"/>
  <c r="F26" i="27"/>
  <c r="F3" i="27"/>
  <c r="A4" i="27"/>
  <c r="B4" i="27"/>
  <c r="E4" i="27"/>
  <c r="A5" i="27"/>
  <c r="B5" i="27"/>
  <c r="D5" i="27"/>
  <c r="E5" i="27"/>
  <c r="A6" i="27"/>
  <c r="B6" i="27"/>
  <c r="D6" i="27"/>
  <c r="E6" i="27"/>
  <c r="A7" i="27"/>
  <c r="B7" i="27"/>
  <c r="D7" i="27"/>
  <c r="E7" i="27"/>
  <c r="A8" i="27"/>
  <c r="B8" i="27"/>
  <c r="D8" i="27"/>
  <c r="E8" i="27"/>
  <c r="A9" i="27"/>
  <c r="B9" i="27"/>
  <c r="D9" i="27"/>
  <c r="E9" i="27"/>
  <c r="G9" i="27" s="1"/>
  <c r="A10" i="27"/>
  <c r="B10" i="27"/>
  <c r="D10" i="27"/>
  <c r="E10" i="27"/>
  <c r="A11" i="27"/>
  <c r="B11" i="27"/>
  <c r="D11" i="27"/>
  <c r="E11" i="27"/>
  <c r="A12" i="27"/>
  <c r="B12" i="27"/>
  <c r="D12" i="27"/>
  <c r="E12" i="27"/>
  <c r="A13" i="27"/>
  <c r="B13" i="27"/>
  <c r="D13" i="27"/>
  <c r="E13" i="27"/>
  <c r="A14" i="27"/>
  <c r="B14" i="27"/>
  <c r="D14" i="27"/>
  <c r="E14" i="27"/>
  <c r="A15" i="27"/>
  <c r="B15" i="27"/>
  <c r="D15" i="27"/>
  <c r="E15" i="27"/>
  <c r="A16" i="27"/>
  <c r="B16" i="27"/>
  <c r="D16" i="27"/>
  <c r="E16" i="27"/>
  <c r="A17" i="27"/>
  <c r="B17" i="27"/>
  <c r="D17" i="27"/>
  <c r="E17" i="27"/>
  <c r="A18" i="27"/>
  <c r="B18" i="27"/>
  <c r="D18" i="27"/>
  <c r="E18" i="27"/>
  <c r="A19" i="27"/>
  <c r="B19" i="27"/>
  <c r="E19" i="27"/>
  <c r="A20" i="27"/>
  <c r="B20" i="27"/>
  <c r="E20" i="27"/>
  <c r="A21" i="27"/>
  <c r="B21" i="27"/>
  <c r="E21" i="27"/>
  <c r="G21" i="27" s="1"/>
  <c r="A22" i="27"/>
  <c r="B22" i="27"/>
  <c r="E22" i="27"/>
  <c r="A23" i="27"/>
  <c r="B23" i="27"/>
  <c r="E23" i="27"/>
  <c r="G23" i="27" s="1"/>
  <c r="A24" i="27"/>
  <c r="B24" i="27"/>
  <c r="D24" i="27"/>
  <c r="E24" i="27"/>
  <c r="A25" i="27"/>
  <c r="B25" i="27"/>
  <c r="D25" i="27"/>
  <c r="E25" i="27"/>
  <c r="A26" i="27"/>
  <c r="B26" i="27"/>
  <c r="D26" i="27"/>
  <c r="E26" i="27"/>
  <c r="A27" i="27"/>
  <c r="B27" i="27"/>
  <c r="D27" i="27"/>
  <c r="E27" i="27"/>
  <c r="A28" i="27"/>
  <c r="B28" i="27"/>
  <c r="D28" i="27"/>
  <c r="E28" i="27"/>
  <c r="A29" i="27"/>
  <c r="B29" i="27"/>
  <c r="D29" i="27"/>
  <c r="E29" i="27"/>
  <c r="A30" i="27"/>
  <c r="B30" i="27"/>
  <c r="D30" i="27"/>
  <c r="E30" i="27"/>
  <c r="A31" i="27"/>
  <c r="B31" i="27"/>
  <c r="D31" i="27"/>
  <c r="E31" i="27"/>
  <c r="A32" i="27"/>
  <c r="B32" i="27"/>
  <c r="E32" i="27"/>
  <c r="A33" i="27"/>
  <c r="B33" i="27"/>
  <c r="E33" i="27"/>
  <c r="A34" i="27"/>
  <c r="B34" i="27"/>
  <c r="D34" i="27"/>
  <c r="E34" i="27"/>
  <c r="A35" i="27"/>
  <c r="B35" i="27"/>
  <c r="D35" i="27"/>
  <c r="E35" i="27"/>
  <c r="A36" i="27"/>
  <c r="B36" i="27"/>
  <c r="E36" i="27"/>
  <c r="A37" i="27"/>
  <c r="B37" i="27"/>
  <c r="D37" i="27"/>
  <c r="E37" i="27"/>
  <c r="A38" i="27"/>
  <c r="B38" i="27"/>
  <c r="D38" i="27"/>
  <c r="E38" i="27"/>
  <c r="A39" i="27"/>
  <c r="B39" i="27"/>
  <c r="E39" i="27"/>
  <c r="A40" i="27"/>
  <c r="B40" i="27"/>
  <c r="E40" i="27"/>
  <c r="A41" i="27"/>
  <c r="B41" i="27"/>
  <c r="D41" i="27"/>
  <c r="E41" i="27"/>
  <c r="A42" i="27"/>
  <c r="B42" i="27"/>
  <c r="D42" i="27"/>
  <c r="E42" i="27"/>
  <c r="A43" i="27"/>
  <c r="B43" i="27"/>
  <c r="D43" i="27"/>
  <c r="E43" i="27"/>
  <c r="A44" i="27"/>
  <c r="B44" i="27"/>
  <c r="D44" i="27"/>
  <c r="E44" i="27"/>
  <c r="A45" i="27"/>
  <c r="B45" i="27"/>
  <c r="D45" i="27"/>
  <c r="E45" i="27"/>
  <c r="A46" i="27"/>
  <c r="B46" i="27"/>
  <c r="D46" i="27"/>
  <c r="E46" i="27"/>
  <c r="A47" i="27"/>
  <c r="B47" i="27"/>
  <c r="D47" i="27"/>
  <c r="E47" i="27"/>
  <c r="A48" i="27"/>
  <c r="B48" i="27"/>
  <c r="D48" i="27"/>
  <c r="E48" i="27"/>
  <c r="A49" i="27"/>
  <c r="B49" i="27"/>
  <c r="D49" i="27"/>
  <c r="E49" i="27"/>
  <c r="A50" i="27"/>
  <c r="B50" i="27"/>
  <c r="D50" i="27"/>
  <c r="E50" i="27"/>
  <c r="A51" i="27"/>
  <c r="B51" i="27"/>
  <c r="D51" i="27"/>
  <c r="E51" i="27"/>
  <c r="A52" i="27"/>
  <c r="B52" i="27"/>
  <c r="D52" i="27"/>
  <c r="E52" i="27"/>
  <c r="A53" i="27"/>
  <c r="B53" i="27"/>
  <c r="E53" i="27"/>
  <c r="A54" i="27"/>
  <c r="B54" i="27"/>
  <c r="D54" i="27"/>
  <c r="E54" i="27"/>
  <c r="A55" i="27"/>
  <c r="B55" i="27"/>
  <c r="E55" i="27"/>
  <c r="A56" i="27"/>
  <c r="B56" i="27"/>
  <c r="E56" i="27"/>
  <c r="A57" i="27"/>
  <c r="B57" i="27"/>
  <c r="D57" i="27"/>
  <c r="E57" i="27"/>
  <c r="A58" i="27"/>
  <c r="B58" i="27"/>
  <c r="E58" i="27"/>
  <c r="A59" i="27"/>
  <c r="B59" i="27"/>
  <c r="E59" i="27"/>
  <c r="A60" i="27"/>
  <c r="B60" i="27"/>
  <c r="D60" i="27"/>
  <c r="E60" i="27"/>
  <c r="A61" i="27"/>
  <c r="B61" i="27"/>
  <c r="D61" i="27"/>
  <c r="E61" i="27"/>
  <c r="A62" i="27"/>
  <c r="B62" i="27"/>
  <c r="E62" i="27"/>
  <c r="A63" i="27"/>
  <c r="B63" i="27"/>
  <c r="D63" i="27"/>
  <c r="E63" i="27"/>
  <c r="A64" i="27"/>
  <c r="B64" i="27"/>
  <c r="E64" i="27"/>
  <c r="A65" i="27"/>
  <c r="B65" i="27"/>
  <c r="D65" i="27"/>
  <c r="E65" i="27"/>
  <c r="A66" i="27"/>
  <c r="B66" i="27"/>
  <c r="E66" i="27"/>
  <c r="A67" i="27"/>
  <c r="B67" i="27"/>
  <c r="D67" i="27"/>
  <c r="E67" i="27"/>
  <c r="A68" i="27"/>
  <c r="B68" i="27"/>
  <c r="D68" i="27"/>
  <c r="E68" i="27"/>
  <c r="A69" i="27"/>
  <c r="B69" i="27"/>
  <c r="D69" i="27"/>
  <c r="E69" i="27"/>
  <c r="A70" i="27"/>
  <c r="B70" i="27"/>
  <c r="D70" i="27"/>
  <c r="E70" i="27"/>
  <c r="A71" i="27"/>
  <c r="B71" i="27"/>
  <c r="E71" i="27"/>
  <c r="A72" i="27"/>
  <c r="B72" i="27"/>
  <c r="E72" i="27"/>
  <c r="A73" i="27"/>
  <c r="B73" i="27"/>
  <c r="E73" i="27"/>
  <c r="A74" i="27"/>
  <c r="B74" i="27"/>
  <c r="E74" i="27"/>
  <c r="A75" i="27"/>
  <c r="B75" i="27"/>
  <c r="E75" i="27"/>
  <c r="A76" i="27"/>
  <c r="B76" i="27"/>
  <c r="E76" i="27"/>
  <c r="A77" i="27"/>
  <c r="B77" i="27"/>
  <c r="E77" i="27"/>
  <c r="A78" i="27"/>
  <c r="B78" i="27"/>
  <c r="E78" i="27"/>
  <c r="A79" i="27"/>
  <c r="B79" i="27"/>
  <c r="E79" i="27"/>
  <c r="A80" i="27"/>
  <c r="B80" i="27"/>
  <c r="E80" i="27"/>
  <c r="A81" i="27"/>
  <c r="B81" i="27"/>
  <c r="E81" i="27"/>
  <c r="A82" i="27"/>
  <c r="B82" i="27"/>
  <c r="E82" i="27"/>
  <c r="A83" i="27"/>
  <c r="B83" i="27"/>
  <c r="E83" i="27"/>
  <c r="A84" i="27"/>
  <c r="B84" i="27"/>
  <c r="E84" i="27"/>
  <c r="A85" i="27"/>
  <c r="B85" i="27"/>
  <c r="E85" i="27"/>
  <c r="A86" i="27"/>
  <c r="B86" i="27"/>
  <c r="E86" i="27"/>
  <c r="A87" i="27"/>
  <c r="B87" i="27"/>
  <c r="E87" i="27"/>
  <c r="A88" i="27"/>
  <c r="B88" i="27"/>
  <c r="E88" i="27"/>
  <c r="A89" i="27"/>
  <c r="B89" i="27"/>
  <c r="E89" i="27"/>
  <c r="A90" i="27"/>
  <c r="B90" i="27"/>
  <c r="E90" i="27"/>
  <c r="A91" i="27"/>
  <c r="B91" i="27"/>
  <c r="E91" i="27"/>
  <c r="A92" i="27"/>
  <c r="B92" i="27"/>
  <c r="E92" i="27"/>
  <c r="A93" i="27"/>
  <c r="B93" i="27"/>
  <c r="E93" i="27"/>
  <c r="A94" i="27"/>
  <c r="B94" i="27"/>
  <c r="E94" i="27"/>
  <c r="A95" i="27"/>
  <c r="B95" i="27"/>
  <c r="E95" i="27"/>
  <c r="A96" i="27"/>
  <c r="B96" i="27"/>
  <c r="E96" i="27"/>
  <c r="A97" i="27"/>
  <c r="B97" i="27"/>
  <c r="E97" i="27"/>
  <c r="A98" i="27"/>
  <c r="B98" i="27"/>
  <c r="E98" i="27"/>
  <c r="A99" i="27"/>
  <c r="B99" i="27"/>
  <c r="E99" i="27"/>
  <c r="A100" i="27"/>
  <c r="B100" i="27"/>
  <c r="E100" i="27"/>
  <c r="A101" i="27"/>
  <c r="B101" i="27"/>
  <c r="E101" i="27"/>
  <c r="A102" i="27"/>
  <c r="B102" i="27"/>
  <c r="E102" i="27"/>
  <c r="A103" i="27"/>
  <c r="B103" i="27"/>
  <c r="E103" i="27"/>
  <c r="A104" i="27"/>
  <c r="B104" i="27"/>
  <c r="E104" i="27"/>
  <c r="A105" i="27"/>
  <c r="B105" i="27"/>
  <c r="E105" i="27"/>
  <c r="K105" i="27" s="1"/>
  <c r="A106" i="27"/>
  <c r="B106" i="27"/>
  <c r="E106" i="27"/>
  <c r="A107" i="27"/>
  <c r="B107" i="27"/>
  <c r="E107" i="27"/>
  <c r="A108" i="27"/>
  <c r="B108" i="27"/>
  <c r="D108" i="27"/>
  <c r="E108" i="27"/>
  <c r="A109" i="27"/>
  <c r="B109" i="27"/>
  <c r="E109" i="27"/>
  <c r="A110" i="27"/>
  <c r="B110" i="27"/>
  <c r="E110" i="27"/>
  <c r="A111" i="27"/>
  <c r="B111" i="27"/>
  <c r="D111" i="27"/>
  <c r="E111" i="27"/>
  <c r="A112" i="27"/>
  <c r="B112" i="27"/>
  <c r="D112" i="27"/>
  <c r="E112" i="27"/>
  <c r="A113" i="27"/>
  <c r="B113" i="27"/>
  <c r="E113" i="27"/>
  <c r="A114" i="27"/>
  <c r="B114" i="27"/>
  <c r="E114" i="27"/>
  <c r="A115" i="27"/>
  <c r="B115" i="27"/>
  <c r="E115" i="27"/>
  <c r="A116" i="27"/>
  <c r="B116" i="27"/>
  <c r="E116" i="27"/>
  <c r="A117" i="27"/>
  <c r="B117" i="27"/>
  <c r="E117" i="27"/>
  <c r="A118" i="27"/>
  <c r="B118" i="27"/>
  <c r="E118" i="27"/>
  <c r="A119" i="27"/>
  <c r="B119" i="27"/>
  <c r="E119" i="27"/>
  <c r="A120" i="27"/>
  <c r="B120" i="27"/>
  <c r="E120" i="27"/>
  <c r="A121" i="27"/>
  <c r="B121" i="27"/>
  <c r="E121" i="27"/>
  <c r="A122" i="27"/>
  <c r="B122" i="27"/>
  <c r="E122" i="27"/>
  <c r="A123" i="27"/>
  <c r="B123" i="27"/>
  <c r="D123" i="27"/>
  <c r="E123" i="27"/>
  <c r="A124" i="27"/>
  <c r="B124" i="27"/>
  <c r="D124" i="27"/>
  <c r="E124" i="27"/>
  <c r="K124" i="27" s="1"/>
  <c r="A125" i="27"/>
  <c r="B125" i="27"/>
  <c r="E125" i="27"/>
  <c r="A126" i="27"/>
  <c r="B126" i="27"/>
  <c r="E126" i="27"/>
  <c r="A127" i="27"/>
  <c r="B127" i="27"/>
  <c r="E127" i="27"/>
  <c r="A128" i="27"/>
  <c r="B128" i="27"/>
  <c r="D128" i="27"/>
  <c r="A129" i="27"/>
  <c r="B129" i="27"/>
  <c r="D129" i="27"/>
  <c r="A130" i="27"/>
  <c r="B130" i="27"/>
  <c r="D130" i="27"/>
  <c r="A132" i="27"/>
  <c r="B132" i="27"/>
  <c r="A133" i="27"/>
  <c r="B133" i="27"/>
  <c r="D133" i="27"/>
  <c r="A134" i="27"/>
  <c r="B134" i="27"/>
  <c r="A135" i="27"/>
  <c r="B135" i="27"/>
  <c r="A136" i="27"/>
  <c r="B136" i="27"/>
  <c r="A137" i="27"/>
  <c r="B137" i="27"/>
  <c r="A138" i="27"/>
  <c r="B138" i="27"/>
  <c r="A139" i="27"/>
  <c r="B139" i="27"/>
  <c r="A140" i="27"/>
  <c r="B140" i="27"/>
  <c r="D140" i="27"/>
  <c r="A141" i="27"/>
  <c r="B141" i="27"/>
  <c r="A142" i="27"/>
  <c r="B142" i="27"/>
  <c r="D142" i="27"/>
  <c r="A143" i="27"/>
  <c r="B143" i="27"/>
  <c r="D143" i="27"/>
  <c r="A144" i="27"/>
  <c r="B144" i="27"/>
  <c r="A145" i="27"/>
  <c r="B145" i="27"/>
  <c r="A146" i="27"/>
  <c r="B146" i="27"/>
  <c r="D146" i="27"/>
  <c r="A147" i="27"/>
  <c r="B147" i="27"/>
  <c r="D147" i="27"/>
  <c r="K147" i="27"/>
  <c r="A150" i="27"/>
  <c r="B150" i="27"/>
  <c r="D150" i="27"/>
  <c r="A151" i="27"/>
  <c r="B151" i="27"/>
  <c r="D151" i="27"/>
  <c r="K151" i="27"/>
  <c r="A152" i="27"/>
  <c r="B152" i="27"/>
  <c r="A153" i="27"/>
  <c r="B153" i="27"/>
  <c r="A154" i="27"/>
  <c r="B154" i="27"/>
  <c r="D154" i="27"/>
  <c r="K154" i="27"/>
  <c r="A155" i="27"/>
  <c r="B155" i="27"/>
  <c r="D155" i="27"/>
  <c r="K155" i="27"/>
  <c r="A156" i="27"/>
  <c r="B156" i="27"/>
  <c r="D156" i="27"/>
  <c r="A157" i="27"/>
  <c r="B157" i="27"/>
  <c r="D157" i="27"/>
  <c r="K157" i="27"/>
  <c r="A158" i="27"/>
  <c r="B158" i="27"/>
  <c r="D158" i="27"/>
  <c r="A159" i="27"/>
  <c r="B159" i="27"/>
  <c r="A160" i="27"/>
  <c r="B160" i="27"/>
  <c r="D160" i="27"/>
  <c r="A161" i="27"/>
  <c r="B161" i="27"/>
  <c r="D161" i="27"/>
  <c r="A162" i="27"/>
  <c r="B162" i="27"/>
  <c r="D162" i="27"/>
  <c r="K162" i="27"/>
  <c r="A163" i="27"/>
  <c r="B163" i="27"/>
  <c r="D163" i="27"/>
  <c r="A164" i="27"/>
  <c r="B164" i="27"/>
  <c r="A165" i="27"/>
  <c r="B165" i="27"/>
  <c r="D165" i="27"/>
  <c r="K165" i="27"/>
  <c r="A166" i="27"/>
  <c r="B166" i="27"/>
  <c r="D166" i="27"/>
  <c r="K166" i="27"/>
  <c r="A167" i="27"/>
  <c r="B167" i="27"/>
  <c r="D167" i="27"/>
  <c r="A168" i="27"/>
  <c r="B168" i="27"/>
  <c r="D168" i="27"/>
  <c r="A169" i="27"/>
  <c r="B169" i="27"/>
  <c r="A170" i="27"/>
  <c r="B170" i="27"/>
  <c r="D170" i="27"/>
  <c r="A171" i="27"/>
  <c r="B171" i="27"/>
  <c r="D171" i="27"/>
  <c r="A172" i="27"/>
  <c r="B172" i="27"/>
  <c r="D172" i="27"/>
  <c r="A173" i="27"/>
  <c r="B173" i="27"/>
  <c r="D173" i="27"/>
  <c r="A174" i="27"/>
  <c r="B174" i="27"/>
  <c r="D174" i="27"/>
  <c r="A175" i="27"/>
  <c r="B175" i="27"/>
  <c r="D175" i="27"/>
  <c r="K175" i="27"/>
  <c r="A176" i="27"/>
  <c r="B176" i="27"/>
  <c r="D176" i="27"/>
  <c r="K176" i="27"/>
  <c r="A177" i="27"/>
  <c r="B177" i="27"/>
  <c r="D177" i="27"/>
  <c r="K177" i="27"/>
  <c r="A178" i="27"/>
  <c r="B178" i="27"/>
  <c r="D178" i="27"/>
  <c r="E3" i="27"/>
  <c r="D3" i="27"/>
  <c r="B3" i="27"/>
  <c r="A3" i="27"/>
  <c r="L194" i="27"/>
  <c r="M194" i="27" s="1"/>
  <c r="N194" i="27" s="1"/>
  <c r="O194" i="27" s="1"/>
  <c r="P194" i="27" s="1"/>
  <c r="Q194" i="27" s="1"/>
  <c r="R194" i="27" s="1"/>
  <c r="S194" i="27" s="1"/>
  <c r="T194" i="27" s="1"/>
  <c r="U194" i="27" s="1"/>
  <c r="V194" i="27" s="1"/>
  <c r="W194" i="27" s="1"/>
  <c r="X194" i="27" s="1"/>
  <c r="Y194" i="27" s="1"/>
  <c r="Z194" i="27" s="1"/>
  <c r="AA194" i="27" s="1"/>
  <c r="AB194" i="27" s="1"/>
  <c r="AC194" i="27" s="1"/>
  <c r="AD194" i="27" s="1"/>
  <c r="AE194" i="27" s="1"/>
  <c r="AF194" i="27" s="1"/>
  <c r="AG194" i="27" s="1"/>
  <c r="AH194" i="27" s="1"/>
  <c r="AI194" i="27" s="1"/>
  <c r="AJ194" i="27" s="1"/>
  <c r="AK194" i="27" s="1"/>
  <c r="AL194" i="27" s="1"/>
  <c r="AM194" i="27" s="1"/>
  <c r="AN194" i="27" s="1"/>
  <c r="AO194" i="27" s="1"/>
  <c r="AP194" i="27" s="1"/>
  <c r="AQ194" i="27" s="1"/>
  <c r="AR194" i="27" s="1"/>
  <c r="AS194" i="27" s="1"/>
  <c r="AT194" i="27" s="1"/>
  <c r="AU194" i="27" s="1"/>
  <c r="AV194" i="27" s="1"/>
  <c r="AW194" i="27" s="1"/>
  <c r="AX194" i="27" s="1"/>
  <c r="AY194" i="27" s="1"/>
  <c r="AZ194" i="27" s="1"/>
  <c r="BA194" i="27" s="1"/>
  <c r="BB194" i="27" s="1"/>
  <c r="BC194" i="27" s="1"/>
  <c r="BD194" i="27" s="1"/>
  <c r="BE194" i="27" s="1"/>
  <c r="BF194" i="27" s="1"/>
  <c r="BG194" i="27" s="1"/>
  <c r="BH194" i="27" s="1"/>
  <c r="BI194" i="27" s="1"/>
  <c r="BJ194" i="27" s="1"/>
  <c r="BK194" i="27" s="1"/>
  <c r="BL194" i="27" s="1"/>
  <c r="BM194" i="27" s="1"/>
  <c r="BN194" i="27" s="1"/>
  <c r="BO194" i="27" s="1"/>
  <c r="BP194" i="27" s="1"/>
  <c r="BQ194" i="27" s="1"/>
  <c r="BR194" i="27" s="1"/>
  <c r="BS194" i="27" s="1"/>
  <c r="BT194" i="27" s="1"/>
  <c r="BU194" i="27" s="1"/>
  <c r="BV194" i="27" s="1"/>
  <c r="BW194" i="27" s="1"/>
  <c r="BX194" i="27" s="1"/>
  <c r="BY194" i="27" s="1"/>
  <c r="BZ194" i="27" s="1"/>
  <c r="CA194" i="27" s="1"/>
  <c r="J7" i="27"/>
  <c r="J6" i="27"/>
  <c r="J5" i="27"/>
  <c r="J4" i="27"/>
  <c r="J3" i="27"/>
  <c r="L2" i="27"/>
  <c r="L130" i="27" s="1"/>
  <c r="T9" i="24"/>
  <c r="D53" i="27"/>
  <c r="D145" i="27"/>
  <c r="D40" i="27" l="1"/>
  <c r="D33" i="27"/>
  <c r="D32" i="27"/>
  <c r="D39" i="27"/>
  <c r="D73" i="27"/>
  <c r="D169" i="27"/>
  <c r="D23" i="27"/>
  <c r="D56" i="27"/>
  <c r="D36" i="27"/>
  <c r="G5" i="27"/>
  <c r="H5" i="27" s="1"/>
  <c r="L141" i="27"/>
  <c r="L123" i="27"/>
  <c r="L99" i="27"/>
  <c r="L164" i="27"/>
  <c r="L158" i="27"/>
  <c r="G14" i="27"/>
  <c r="H14" i="27" s="1"/>
  <c r="G19" i="27"/>
  <c r="H19" i="27" s="1"/>
  <c r="G127" i="27"/>
  <c r="G115" i="27"/>
  <c r="G103" i="27"/>
  <c r="G84" i="27"/>
  <c r="G33" i="27"/>
  <c r="G18" i="27"/>
  <c r="H18" i="27" s="1"/>
  <c r="G126" i="27"/>
  <c r="G114" i="27"/>
  <c r="G102" i="27"/>
  <c r="G64" i="27"/>
  <c r="L3" i="27"/>
  <c r="G17" i="27"/>
  <c r="H17" i="27" s="1"/>
  <c r="L118" i="27"/>
  <c r="G16" i="27"/>
  <c r="H16" i="27" s="1"/>
  <c r="G15" i="27"/>
  <c r="H15" i="27" s="1"/>
  <c r="L154" i="27"/>
  <c r="K3" i="27"/>
  <c r="K195" i="27" s="1"/>
  <c r="G3" i="27"/>
  <c r="H3" i="27" s="1"/>
  <c r="L124" i="27"/>
  <c r="G7" i="27"/>
  <c r="H7" i="27" s="1"/>
  <c r="G25" i="27"/>
  <c r="H25" i="27" s="1"/>
  <c r="G6" i="27"/>
  <c r="H6" i="27" s="1"/>
  <c r="G118" i="27"/>
  <c r="G106" i="27"/>
  <c r="G87" i="27"/>
  <c r="G68" i="27"/>
  <c r="G37" i="27"/>
  <c r="G24" i="27"/>
  <c r="H24" i="27" s="1"/>
  <c r="G117" i="27"/>
  <c r="G105" i="27"/>
  <c r="G86" i="27"/>
  <c r="G67" i="27"/>
  <c r="G36" i="27"/>
  <c r="L162" i="27"/>
  <c r="L143" i="27"/>
  <c r="L101" i="27"/>
  <c r="G11" i="27"/>
  <c r="H11" i="27" s="1"/>
  <c r="G22" i="27"/>
  <c r="H22" i="27" s="1"/>
  <c r="G4" i="27"/>
  <c r="H4" i="27" s="1"/>
  <c r="G85" i="27"/>
  <c r="G66" i="27"/>
  <c r="K149" i="27"/>
  <c r="K119" i="27"/>
  <c r="L119" i="27"/>
  <c r="K116" i="27"/>
  <c r="L116" i="27"/>
  <c r="G98" i="27"/>
  <c r="K98" i="27"/>
  <c r="L98" i="27"/>
  <c r="L89" i="27"/>
  <c r="K89" i="27"/>
  <c r="K83" i="27"/>
  <c r="L83" i="27"/>
  <c r="G77" i="27"/>
  <c r="L77" i="27"/>
  <c r="K77" i="27"/>
  <c r="L71" i="27"/>
  <c r="K71" i="27"/>
  <c r="K65" i="27"/>
  <c r="L65" i="27"/>
  <c r="L53" i="27"/>
  <c r="K53" i="27"/>
  <c r="G38" i="27"/>
  <c r="K38" i="27"/>
  <c r="L38" i="27"/>
  <c r="G29" i="27"/>
  <c r="K29" i="27"/>
  <c r="L29" i="27"/>
  <c r="K17" i="27"/>
  <c r="L17" i="27"/>
  <c r="G35" i="27"/>
  <c r="K158" i="27"/>
  <c r="L134" i="27"/>
  <c r="L131" i="27"/>
  <c r="L139" i="27"/>
  <c r="L128" i="27"/>
  <c r="L135" i="27"/>
  <c r="L133" i="27"/>
  <c r="L129" i="27"/>
  <c r="L138" i="27"/>
  <c r="L137" i="27"/>
  <c r="G83" i="27"/>
  <c r="K161" i="27"/>
  <c r="G125" i="27"/>
  <c r="G113" i="27"/>
  <c r="G101" i="27"/>
  <c r="G82" i="27"/>
  <c r="G63" i="27"/>
  <c r="L168" i="27"/>
  <c r="L152" i="27"/>
  <c r="K125" i="27"/>
  <c r="L125" i="27"/>
  <c r="K92" i="27"/>
  <c r="L92" i="27"/>
  <c r="G59" i="27"/>
  <c r="L59" i="27"/>
  <c r="K59" i="27"/>
  <c r="K26" i="27"/>
  <c r="L26" i="27"/>
  <c r="G116" i="27"/>
  <c r="L157" i="27"/>
  <c r="L151" i="27"/>
  <c r="L148" i="27"/>
  <c r="L145" i="27"/>
  <c r="K142" i="27"/>
  <c r="L142" i="27"/>
  <c r="K127" i="27"/>
  <c r="L127" i="27"/>
  <c r="K121" i="27"/>
  <c r="L121" i="27"/>
  <c r="K118" i="27"/>
  <c r="K115" i="27"/>
  <c r="L112" i="27"/>
  <c r="K112" i="27"/>
  <c r="K109" i="27"/>
  <c r="K106" i="27"/>
  <c r="L103" i="27"/>
  <c r="K103" i="27"/>
  <c r="G100" i="27"/>
  <c r="K100" i="27"/>
  <c r="L100" i="27"/>
  <c r="G97" i="27"/>
  <c r="K97" i="27"/>
  <c r="L97" i="27"/>
  <c r="G94" i="27"/>
  <c r="L94" i="27"/>
  <c r="K94" i="27"/>
  <c r="K91" i="27"/>
  <c r="L91" i="27"/>
  <c r="L88" i="27"/>
  <c r="K88" i="27"/>
  <c r="K85" i="27"/>
  <c r="L85" i="27"/>
  <c r="L82" i="27"/>
  <c r="K82" i="27"/>
  <c r="G79" i="27"/>
  <c r="K79" i="27"/>
  <c r="L79" i="27"/>
  <c r="G76" i="27"/>
  <c r="L76" i="27"/>
  <c r="K76" i="27"/>
  <c r="G73" i="27"/>
  <c r="K73" i="27"/>
  <c r="L73" i="27"/>
  <c r="G70" i="27"/>
  <c r="K70" i="27"/>
  <c r="L70" i="27"/>
  <c r="K67" i="27"/>
  <c r="L67" i="27"/>
  <c r="L64" i="27"/>
  <c r="K64" i="27"/>
  <c r="G61" i="27"/>
  <c r="L61" i="27"/>
  <c r="K61" i="27"/>
  <c r="G58" i="27"/>
  <c r="L58" i="27"/>
  <c r="K58" i="27"/>
  <c r="G55" i="27"/>
  <c r="K55" i="27"/>
  <c r="L55" i="27"/>
  <c r="G52" i="27"/>
  <c r="L52" i="27"/>
  <c r="K52" i="27"/>
  <c r="G49" i="27"/>
  <c r="L49" i="27"/>
  <c r="K49" i="27"/>
  <c r="G46" i="27"/>
  <c r="L46" i="27"/>
  <c r="K46" i="27"/>
  <c r="G43" i="27"/>
  <c r="K43" i="27"/>
  <c r="L43" i="27"/>
  <c r="G40" i="27"/>
  <c r="L40" i="27"/>
  <c r="K40" i="27"/>
  <c r="L37" i="27"/>
  <c r="K37" i="27"/>
  <c r="G34" i="27"/>
  <c r="L34" i="27"/>
  <c r="K34" i="27"/>
  <c r="G31" i="27"/>
  <c r="K31" i="27"/>
  <c r="L31" i="27"/>
  <c r="L28" i="27"/>
  <c r="K28" i="27"/>
  <c r="K25" i="27"/>
  <c r="L25" i="27"/>
  <c r="K22" i="27"/>
  <c r="L22" i="27"/>
  <c r="K19" i="27"/>
  <c r="K16" i="27"/>
  <c r="L16" i="27"/>
  <c r="K13" i="27"/>
  <c r="L13" i="27"/>
  <c r="K10" i="27"/>
  <c r="L10" i="27"/>
  <c r="K7" i="27"/>
  <c r="L7" i="27"/>
  <c r="K4" i="27"/>
  <c r="G124" i="27"/>
  <c r="G112" i="27"/>
  <c r="G95" i="27"/>
  <c r="G81" i="27"/>
  <c r="G56" i="27"/>
  <c r="G10" i="27"/>
  <c r="H10" i="27" s="1"/>
  <c r="K168" i="27"/>
  <c r="K153" i="27"/>
  <c r="K152" i="27"/>
  <c r="K150" i="27"/>
  <c r="L122" i="27"/>
  <c r="K101" i="27"/>
  <c r="L80" i="27"/>
  <c r="K80" i="27"/>
  <c r="L68" i="27"/>
  <c r="K68" i="27"/>
  <c r="L56" i="27"/>
  <c r="K56" i="27"/>
  <c r="G44" i="27"/>
  <c r="L44" i="27"/>
  <c r="K44" i="27"/>
  <c r="G32" i="27"/>
  <c r="L32" i="27"/>
  <c r="K32" i="27"/>
  <c r="K20" i="27"/>
  <c r="K11" i="27"/>
  <c r="L11" i="27"/>
  <c r="K8" i="27"/>
  <c r="L8" i="27"/>
  <c r="G123" i="27"/>
  <c r="G111" i="27"/>
  <c r="G92" i="27"/>
  <c r="G80" i="27"/>
  <c r="G54" i="27"/>
  <c r="K164" i="27"/>
  <c r="L160" i="27"/>
  <c r="K122" i="27"/>
  <c r="K104" i="27"/>
  <c r="L104" i="27"/>
  <c r="K41" i="27"/>
  <c r="L41" i="27"/>
  <c r="G65" i="27"/>
  <c r="G122" i="27"/>
  <c r="G110" i="27"/>
  <c r="G91" i="27"/>
  <c r="G74" i="27"/>
  <c r="G53" i="27"/>
  <c r="L167" i="27"/>
  <c r="K160" i="27"/>
  <c r="L156" i="27"/>
  <c r="L146" i="27"/>
  <c r="K145" i="27"/>
  <c r="L136" i="27"/>
  <c r="L140" i="27"/>
  <c r="K107" i="27"/>
  <c r="L74" i="27"/>
  <c r="K74" i="27"/>
  <c r="K50" i="27"/>
  <c r="L50" i="27"/>
  <c r="K23" i="27"/>
  <c r="L23" i="27"/>
  <c r="K5" i="27"/>
  <c r="L5" i="27"/>
  <c r="K167" i="27"/>
  <c r="L163" i="27"/>
  <c r="K156" i="27"/>
  <c r="K148" i="27"/>
  <c r="K146" i="27"/>
  <c r="K110" i="27"/>
  <c r="L161" i="27"/>
  <c r="K143" i="27"/>
  <c r="K113" i="27"/>
  <c r="K86" i="27"/>
  <c r="L86" i="27"/>
  <c r="G62" i="27"/>
  <c r="K62" i="27"/>
  <c r="L62" i="27"/>
  <c r="L35" i="27"/>
  <c r="K35" i="27"/>
  <c r="L14" i="27"/>
  <c r="K14" i="27"/>
  <c r="G104" i="27"/>
  <c r="L132" i="27"/>
  <c r="L153" i="27"/>
  <c r="L147" i="27"/>
  <c r="K144" i="27"/>
  <c r="L144" i="27"/>
  <c r="K141" i="27"/>
  <c r="K126" i="27"/>
  <c r="L126" i="27"/>
  <c r="K123" i="27"/>
  <c r="K120" i="27"/>
  <c r="L120" i="27"/>
  <c r="K114" i="27"/>
  <c r="K111" i="27"/>
  <c r="K108" i="27"/>
  <c r="L108" i="27"/>
  <c r="L102" i="27"/>
  <c r="G99" i="27"/>
  <c r="K99" i="27"/>
  <c r="G96" i="27"/>
  <c r="K96" i="27"/>
  <c r="L96" i="27"/>
  <c r="G93" i="27"/>
  <c r="K93" i="27"/>
  <c r="L93" i="27"/>
  <c r="L90" i="27"/>
  <c r="K90" i="27"/>
  <c r="K87" i="27"/>
  <c r="L87" i="27"/>
  <c r="L84" i="27"/>
  <c r="K84" i="27"/>
  <c r="K81" i="27"/>
  <c r="L81" i="27"/>
  <c r="G78" i="27"/>
  <c r="K78" i="27"/>
  <c r="L78" i="27"/>
  <c r="G75" i="27"/>
  <c r="K75" i="27"/>
  <c r="L75" i="27"/>
  <c r="L72" i="27"/>
  <c r="K72" i="27"/>
  <c r="K69" i="27"/>
  <c r="L69" i="27"/>
  <c r="L66" i="27"/>
  <c r="K66" i="27"/>
  <c r="K63" i="27"/>
  <c r="L63" i="27"/>
  <c r="G60" i="27"/>
  <c r="L60" i="27"/>
  <c r="K60" i="27"/>
  <c r="G57" i="27"/>
  <c r="K57" i="27"/>
  <c r="L57" i="27"/>
  <c r="K54" i="27"/>
  <c r="L54" i="27"/>
  <c r="G51" i="27"/>
  <c r="L51" i="27"/>
  <c r="K51" i="27"/>
  <c r="G48" i="27"/>
  <c r="K48" i="27"/>
  <c r="L48" i="27"/>
  <c r="G45" i="27"/>
  <c r="K45" i="27"/>
  <c r="L45" i="27"/>
  <c r="G42" i="27"/>
  <c r="K42" i="27"/>
  <c r="L42" i="27"/>
  <c r="G39" i="27"/>
  <c r="L39" i="27"/>
  <c r="K39" i="27"/>
  <c r="K36" i="27"/>
  <c r="L36" i="27"/>
  <c r="K33" i="27"/>
  <c r="L33" i="27"/>
  <c r="G30" i="27"/>
  <c r="K30" i="27"/>
  <c r="L30" i="27"/>
  <c r="G27" i="27"/>
  <c r="K27" i="27"/>
  <c r="L27" i="27"/>
  <c r="K24" i="27"/>
  <c r="L24" i="27"/>
  <c r="K21" i="27"/>
  <c r="L21" i="27"/>
  <c r="L18" i="27"/>
  <c r="K18" i="27"/>
  <c r="K15" i="27"/>
  <c r="L15" i="27"/>
  <c r="K12" i="27"/>
  <c r="L12" i="27"/>
  <c r="K9" i="27"/>
  <c r="L9" i="27"/>
  <c r="L6" i="27"/>
  <c r="K6" i="27"/>
  <c r="G8" i="27"/>
  <c r="H8" i="27" s="1"/>
  <c r="G120" i="27"/>
  <c r="G108" i="27"/>
  <c r="G89" i="27"/>
  <c r="G71" i="27"/>
  <c r="G20" i="27"/>
  <c r="H20" i="27" s="1"/>
  <c r="K163" i="27"/>
  <c r="L159" i="27"/>
  <c r="L149" i="27"/>
  <c r="K140" i="27"/>
  <c r="L117" i="27"/>
  <c r="K95" i="27"/>
  <c r="L95" i="27"/>
  <c r="L47" i="27"/>
  <c r="K47" i="27"/>
  <c r="L165" i="27"/>
  <c r="L150" i="27"/>
  <c r="G119" i="27"/>
  <c r="G107" i="27"/>
  <c r="G88" i="27"/>
  <c r="G69" i="27"/>
  <c r="G41" i="27"/>
  <c r="L166" i="27"/>
  <c r="K159" i="27"/>
  <c r="L155" i="27"/>
  <c r="K117" i="27"/>
  <c r="L111" i="27"/>
  <c r="K102" i="27"/>
  <c r="G121" i="27"/>
  <c r="G109" i="27"/>
  <c r="G90" i="27"/>
  <c r="G72" i="27"/>
  <c r="G50" i="27"/>
  <c r="H21" i="27"/>
  <c r="H12" i="27"/>
  <c r="M2" i="27"/>
  <c r="M54" i="27" s="1"/>
  <c r="H9" i="27"/>
  <c r="H13" i="27"/>
  <c r="J226" i="27" a="1"/>
  <c r="J196" i="27" a="1"/>
  <c r="J261" i="27" a="1"/>
  <c r="L177" i="27"/>
  <c r="L176" i="27"/>
  <c r="L175" i="27"/>
  <c r="L1" i="27"/>
  <c r="H23" i="27"/>
  <c r="T62" i="24"/>
  <c r="T55" i="24"/>
  <c r="T57" i="24"/>
  <c r="T56" i="24"/>
  <c r="T32" i="24"/>
  <c r="T16" i="24"/>
  <c r="T50" i="24"/>
  <c r="T24" i="24"/>
  <c r="T87" i="24"/>
  <c r="T88" i="24"/>
  <c r="T89" i="24"/>
  <c r="T90" i="24"/>
  <c r="T91" i="24"/>
  <c r="T70" i="24"/>
  <c r="T92" i="24"/>
  <c r="T95" i="24"/>
  <c r="T6" i="24"/>
  <c r="T116" i="24"/>
  <c r="T19" i="24"/>
  <c r="T58" i="24"/>
  <c r="T47" i="24"/>
  <c r="T52" i="24"/>
  <c r="T63" i="24"/>
  <c r="V49" i="24"/>
  <c r="V62" i="24"/>
  <c r="V79" i="24"/>
  <c r="V55" i="24"/>
  <c r="V57" i="24"/>
  <c r="V56" i="24"/>
  <c r="V32" i="24"/>
  <c r="V16" i="24"/>
  <c r="V50" i="24"/>
  <c r="V75" i="24"/>
  <c r="V70" i="24"/>
  <c r="V71" i="24"/>
  <c r="V6" i="24"/>
  <c r="V58" i="24"/>
  <c r="V52" i="24"/>
  <c r="V63" i="24"/>
  <c r="L262" i="27" l="1"/>
  <c r="L268" i="27"/>
  <c r="L274" i="27"/>
  <c r="L280" i="27"/>
  <c r="L263" i="27"/>
  <c r="L269" i="27"/>
  <c r="L275" i="27"/>
  <c r="L281" i="27"/>
  <c r="L264" i="27"/>
  <c r="L270" i="27"/>
  <c r="L276" i="27"/>
  <c r="L282" i="27"/>
  <c r="L265" i="27"/>
  <c r="L271" i="27"/>
  <c r="L277" i="27"/>
  <c r="L283" i="27"/>
  <c r="L272" i="27"/>
  <c r="L278" i="27"/>
  <c r="L284" i="27"/>
  <c r="L279" i="27"/>
  <c r="L285" i="27"/>
  <c r="L273" i="27"/>
  <c r="M176" i="27"/>
  <c r="M42" i="27"/>
  <c r="M30" i="27"/>
  <c r="M111" i="27"/>
  <c r="M96" i="27"/>
  <c r="M15" i="27"/>
  <c r="M262" i="27" s="1"/>
  <c r="M95" i="27"/>
  <c r="M63" i="27"/>
  <c r="M48" i="27"/>
  <c r="M45" i="27"/>
  <c r="M66" i="27"/>
  <c r="N2" i="27"/>
  <c r="N42" i="27" s="1"/>
  <c r="M175" i="27"/>
  <c r="M12" i="27"/>
  <c r="M127" i="27"/>
  <c r="M108" i="27"/>
  <c r="M27" i="27"/>
  <c r="M102" i="27"/>
  <c r="M47" i="27"/>
  <c r="M51" i="27"/>
  <c r="M60" i="27"/>
  <c r="M24" i="27"/>
  <c r="M33" i="27"/>
  <c r="M71" i="27"/>
  <c r="M124" i="27"/>
  <c r="M155" i="27"/>
  <c r="M6" i="27"/>
  <c r="M197" i="27" s="1"/>
  <c r="M75" i="27"/>
  <c r="M36" i="27"/>
  <c r="M204" i="27" s="1"/>
  <c r="M166" i="27"/>
  <c r="M9" i="27"/>
  <c r="M162" i="27"/>
  <c r="M137" i="27"/>
  <c r="M132" i="27"/>
  <c r="M138" i="27"/>
  <c r="M130" i="27"/>
  <c r="M128" i="27"/>
  <c r="M135" i="27"/>
  <c r="M131" i="27"/>
  <c r="M133" i="27"/>
  <c r="M154" i="27"/>
  <c r="M139" i="27"/>
  <c r="M129" i="27"/>
  <c r="M141" i="27"/>
  <c r="M151" i="27"/>
  <c r="M134" i="27"/>
  <c r="M136" i="27"/>
  <c r="M118" i="27"/>
  <c r="M158" i="27"/>
  <c r="M165" i="27"/>
  <c r="M112" i="27"/>
  <c r="M121" i="27"/>
  <c r="M67" i="27"/>
  <c r="M58" i="27"/>
  <c r="M277" i="27" s="1"/>
  <c r="M97" i="27"/>
  <c r="M88" i="27"/>
  <c r="M159" i="27"/>
  <c r="M53" i="27"/>
  <c r="M100" i="27"/>
  <c r="M79" i="27"/>
  <c r="M73" i="27"/>
  <c r="M70" i="27"/>
  <c r="M61" i="27"/>
  <c r="M40" i="27"/>
  <c r="M153" i="27"/>
  <c r="M98" i="27"/>
  <c r="M119" i="27"/>
  <c r="M144" i="27"/>
  <c r="M150" i="27"/>
  <c r="M26" i="27"/>
  <c r="M103" i="27"/>
  <c r="M85" i="27"/>
  <c r="M82" i="27"/>
  <c r="M76" i="27"/>
  <c r="M77" i="27"/>
  <c r="M157" i="27"/>
  <c r="M3" i="27"/>
  <c r="M43" i="27"/>
  <c r="M13" i="27"/>
  <c r="M230" i="27" s="1"/>
  <c r="M147" i="27"/>
  <c r="M86" i="27"/>
  <c r="M126" i="27"/>
  <c r="M72" i="27"/>
  <c r="M57" i="27"/>
  <c r="M164" i="27"/>
  <c r="M92" i="27"/>
  <c r="M94" i="27"/>
  <c r="M52" i="27"/>
  <c r="M37" i="27"/>
  <c r="M28" i="27"/>
  <c r="M44" i="27"/>
  <c r="M29" i="27"/>
  <c r="M64" i="27"/>
  <c r="M49" i="27"/>
  <c r="M248" i="27" s="1"/>
  <c r="M7" i="27"/>
  <c r="M198" i="27" s="1"/>
  <c r="M122" i="27"/>
  <c r="M167" i="27"/>
  <c r="M148" i="27"/>
  <c r="M65" i="27"/>
  <c r="M142" i="27"/>
  <c r="M80" i="27"/>
  <c r="M74" i="27"/>
  <c r="M83" i="27"/>
  <c r="M17" i="27"/>
  <c r="M55" i="27"/>
  <c r="M10" i="27"/>
  <c r="M227" i="27" s="1"/>
  <c r="M145" i="27"/>
  <c r="M23" i="27"/>
  <c r="M89" i="27"/>
  <c r="M101" i="27"/>
  <c r="M56" i="27"/>
  <c r="M163" i="27"/>
  <c r="M160" i="27"/>
  <c r="M68" i="27"/>
  <c r="M117" i="27"/>
  <c r="M46" i="27"/>
  <c r="M146" i="27"/>
  <c r="M156" i="27"/>
  <c r="M143" i="27"/>
  <c r="M78" i="27"/>
  <c r="M39" i="27"/>
  <c r="M18" i="27"/>
  <c r="M265" i="27" s="1"/>
  <c r="M177" i="27"/>
  <c r="M152" i="27"/>
  <c r="M125" i="27"/>
  <c r="M91" i="27"/>
  <c r="M38" i="27"/>
  <c r="M205" i="27" s="1"/>
  <c r="M32" i="27"/>
  <c r="M237" i="27" s="1"/>
  <c r="M41" i="27"/>
  <c r="M62" i="27"/>
  <c r="M14" i="27"/>
  <c r="M231" i="27" s="1"/>
  <c r="M90" i="27"/>
  <c r="M11" i="27"/>
  <c r="M228" i="27" s="1"/>
  <c r="M8" i="27"/>
  <c r="M199" i="27" s="1"/>
  <c r="M140" i="27"/>
  <c r="M31" i="27"/>
  <c r="M236" i="27" s="1"/>
  <c r="M104" i="27"/>
  <c r="M35" i="27"/>
  <c r="M168" i="27"/>
  <c r="M50" i="27"/>
  <c r="M25" i="27"/>
  <c r="M203" i="27" s="1"/>
  <c r="M16" i="27"/>
  <c r="M263" i="27" s="1"/>
  <c r="M5" i="27"/>
  <c r="M149" i="27"/>
  <c r="M120" i="27"/>
  <c r="M69" i="27"/>
  <c r="M208" i="27" s="1"/>
  <c r="M161" i="27"/>
  <c r="N95" i="27"/>
  <c r="M81" i="27"/>
  <c r="M99" i="27"/>
  <c r="M87" i="27"/>
  <c r="M93" i="27"/>
  <c r="M34" i="27"/>
  <c r="N26" i="27"/>
  <c r="N84" i="27"/>
  <c r="N92" i="27"/>
  <c r="N30" i="27"/>
  <c r="M84" i="27"/>
  <c r="M123" i="27"/>
  <c r="Y225" i="27"/>
  <c r="M225" i="27"/>
  <c r="P224" i="27"/>
  <c r="S223" i="27"/>
  <c r="V222" i="27"/>
  <c r="Y221" i="27"/>
  <c r="M221" i="27"/>
  <c r="P220" i="27"/>
  <c r="S219" i="27"/>
  <c r="M224" i="27"/>
  <c r="P219" i="27"/>
  <c r="X224" i="27"/>
  <c r="O223" i="27"/>
  <c r="X220" i="27"/>
  <c r="L212" i="27"/>
  <c r="W224" i="27"/>
  <c r="Q222" i="27"/>
  <c r="K220" i="27"/>
  <c r="K216" i="27"/>
  <c r="K219" i="27"/>
  <c r="X225" i="27"/>
  <c r="L225" i="27"/>
  <c r="O224" i="27"/>
  <c r="R223" i="27"/>
  <c r="U222" i="27"/>
  <c r="X221" i="27"/>
  <c r="L221" i="27"/>
  <c r="O220" i="27"/>
  <c r="R219" i="27"/>
  <c r="L217" i="27"/>
  <c r="L213" i="27"/>
  <c r="L209" i="27"/>
  <c r="Y224" i="27"/>
  <c r="S222" i="27"/>
  <c r="Y220" i="27"/>
  <c r="L224" i="27"/>
  <c r="U221" i="27"/>
  <c r="O219" i="27"/>
  <c r="T221" i="27"/>
  <c r="W225" i="27"/>
  <c r="K225" i="27"/>
  <c r="N224" i="27"/>
  <c r="Q223" i="27"/>
  <c r="T222" i="27"/>
  <c r="W221" i="27"/>
  <c r="K221" i="27"/>
  <c r="N220" i="27"/>
  <c r="Q219" i="27"/>
  <c r="K217" i="27"/>
  <c r="K213" i="27"/>
  <c r="K209" i="27"/>
  <c r="V225" i="27"/>
  <c r="P223" i="27"/>
  <c r="V221" i="27"/>
  <c r="M220" i="27"/>
  <c r="U225" i="27"/>
  <c r="R222" i="27"/>
  <c r="L220" i="27"/>
  <c r="L216" i="27"/>
  <c r="L208" i="27"/>
  <c r="K224" i="27"/>
  <c r="W220" i="27"/>
  <c r="K208" i="27"/>
  <c r="T220" i="27"/>
  <c r="K207" i="27"/>
  <c r="T225" i="27"/>
  <c r="N219" i="27"/>
  <c r="K212" i="27"/>
  <c r="N223" i="27"/>
  <c r="S225" i="27"/>
  <c r="V224" i="27"/>
  <c r="Y223" i="27"/>
  <c r="M223" i="27"/>
  <c r="P222" i="27"/>
  <c r="S221" i="27"/>
  <c r="V220" i="27"/>
  <c r="Y219" i="27"/>
  <c r="M219" i="27"/>
  <c r="R225" i="27"/>
  <c r="U224" i="27"/>
  <c r="X223" i="27"/>
  <c r="L223" i="27"/>
  <c r="O222" i="27"/>
  <c r="R221" i="27"/>
  <c r="U220" i="27"/>
  <c r="X219" i="27"/>
  <c r="L219" i="27"/>
  <c r="L215" i="27"/>
  <c r="L211" i="27"/>
  <c r="L207" i="27"/>
  <c r="Q225" i="27"/>
  <c r="T224" i="27"/>
  <c r="W223" i="27"/>
  <c r="K223" i="27"/>
  <c r="N222" i="27"/>
  <c r="Q221" i="27"/>
  <c r="W219" i="27"/>
  <c r="K215" i="27"/>
  <c r="K211" i="27"/>
  <c r="P225" i="27"/>
  <c r="S224" i="27"/>
  <c r="V223" i="27"/>
  <c r="Y222" i="27"/>
  <c r="M222" i="27"/>
  <c r="P221" i="27"/>
  <c r="S220" i="27"/>
  <c r="V219" i="27"/>
  <c r="O225" i="27"/>
  <c r="R224" i="27"/>
  <c r="U223" i="27"/>
  <c r="X222" i="27"/>
  <c r="L222" i="27"/>
  <c r="O221" i="27"/>
  <c r="R220" i="27"/>
  <c r="U219" i="27"/>
  <c r="L218" i="27"/>
  <c r="L214" i="27"/>
  <c r="L210" i="27"/>
  <c r="L206" i="27"/>
  <c r="Q224" i="27"/>
  <c r="T223" i="27"/>
  <c r="W222" i="27"/>
  <c r="K206" i="27"/>
  <c r="N225" i="27"/>
  <c r="K222" i="27"/>
  <c r="N221" i="27"/>
  <c r="K210" i="27"/>
  <c r="Q220" i="27"/>
  <c r="T219" i="27"/>
  <c r="K214" i="27"/>
  <c r="K218" i="27"/>
  <c r="M260" i="27"/>
  <c r="L260" i="27"/>
  <c r="K260" i="27"/>
  <c r="M259" i="27"/>
  <c r="L259" i="27"/>
  <c r="K259" i="27"/>
  <c r="M258" i="27"/>
  <c r="L258" i="27"/>
  <c r="K258" i="27"/>
  <c r="K249" i="27"/>
  <c r="K250" i="27"/>
  <c r="L249" i="27"/>
  <c r="L250" i="27"/>
  <c r="L205" i="27"/>
  <c r="K205" i="27"/>
  <c r="L248" i="27"/>
  <c r="K248" i="27"/>
  <c r="L247" i="27"/>
  <c r="K247" i="27"/>
  <c r="M1" i="27"/>
  <c r="L245" i="27"/>
  <c r="L237" i="27"/>
  <c r="L229" i="27"/>
  <c r="K245" i="27"/>
  <c r="K237" i="27"/>
  <c r="K229" i="27"/>
  <c r="K240" i="27"/>
  <c r="K232" i="27"/>
  <c r="L243" i="27"/>
  <c r="L235" i="27"/>
  <c r="L227" i="27"/>
  <c r="L246" i="27"/>
  <c r="L238" i="27"/>
  <c r="L230" i="27"/>
  <c r="L241" i="27"/>
  <c r="L233" i="27"/>
  <c r="K241" i="27"/>
  <c r="K233" i="27"/>
  <c r="L239" i="27"/>
  <c r="K227" i="27"/>
  <c r="L234" i="27"/>
  <c r="K234" i="27"/>
  <c r="L236" i="27"/>
  <c r="K236" i="27"/>
  <c r="K238" i="27"/>
  <c r="L228" i="27"/>
  <c r="J226" i="27"/>
  <c r="L240" i="27"/>
  <c r="K228" i="27"/>
  <c r="K235" i="27"/>
  <c r="L231" i="27"/>
  <c r="K231" i="27"/>
  <c r="K230" i="27"/>
  <c r="K246" i="27"/>
  <c r="L244" i="27"/>
  <c r="K239" i="27"/>
  <c r="K244" i="27"/>
  <c r="K243" i="27"/>
  <c r="K242" i="27"/>
  <c r="L232" i="27"/>
  <c r="L242" i="27"/>
  <c r="K179" i="27"/>
  <c r="J261" i="27"/>
  <c r="L197" i="27"/>
  <c r="K200" i="27"/>
  <c r="K203" i="27"/>
  <c r="K198" i="27"/>
  <c r="L202" i="27"/>
  <c r="K197" i="27"/>
  <c r="L199" i="27"/>
  <c r="L203" i="27"/>
  <c r="J196" i="27"/>
  <c r="L200" i="27"/>
  <c r="L198" i="27"/>
  <c r="L204" i="27"/>
  <c r="K204" i="27"/>
  <c r="K202" i="27"/>
  <c r="L201" i="27"/>
  <c r="K199" i="27"/>
  <c r="K201" i="27"/>
  <c r="N176" i="27"/>
  <c r="S102" i="19"/>
  <c r="S101" i="19"/>
  <c r="S100" i="19"/>
  <c r="S99" i="19"/>
  <c r="S98" i="19"/>
  <c r="S97" i="19"/>
  <c r="S96" i="19"/>
  <c r="S95" i="19"/>
  <c r="S94" i="19"/>
  <c r="S93" i="19"/>
  <c r="S92" i="19"/>
  <c r="S91" i="19"/>
  <c r="S90" i="19"/>
  <c r="S89" i="19"/>
  <c r="S88" i="19"/>
  <c r="S87" i="19"/>
  <c r="S86" i="19"/>
  <c r="S85" i="19"/>
  <c r="S84" i="19"/>
  <c r="S83" i="19"/>
  <c r="S82" i="19"/>
  <c r="S81" i="19"/>
  <c r="S80" i="19"/>
  <c r="S79" i="19"/>
  <c r="S78" i="19"/>
  <c r="S77" i="19"/>
  <c r="S76" i="19"/>
  <c r="S75" i="19"/>
  <c r="S74" i="19"/>
  <c r="S73" i="19"/>
  <c r="S72" i="19"/>
  <c r="S71" i="19"/>
  <c r="S70" i="19"/>
  <c r="S69" i="19"/>
  <c r="S68" i="19"/>
  <c r="S67" i="19"/>
  <c r="S66" i="19"/>
  <c r="S65" i="19"/>
  <c r="S64" i="19"/>
  <c r="E63" i="19"/>
  <c r="S63" i="19" s="1"/>
  <c r="S62" i="19"/>
  <c r="S61" i="19"/>
  <c r="S60" i="19"/>
  <c r="S59" i="19"/>
  <c r="S58" i="19"/>
  <c r="E57" i="19"/>
  <c r="S57" i="19" s="1"/>
  <c r="S56" i="19"/>
  <c r="S55" i="19"/>
  <c r="S54" i="19"/>
  <c r="S53" i="19"/>
  <c r="S52" i="19"/>
  <c r="S51" i="19"/>
  <c r="S50" i="19"/>
  <c r="S49" i="19"/>
  <c r="S48" i="19"/>
  <c r="S47" i="19"/>
  <c r="S46" i="19"/>
  <c r="S45" i="19"/>
  <c r="S44" i="19"/>
  <c r="S43" i="19"/>
  <c r="S42" i="19"/>
  <c r="S41" i="19"/>
  <c r="S40" i="19"/>
  <c r="S39" i="19"/>
  <c r="S38" i="19"/>
  <c r="S37" i="19"/>
  <c r="S36" i="19"/>
  <c r="S35" i="19"/>
  <c r="S34" i="19"/>
  <c r="S33" i="19"/>
  <c r="S32" i="19"/>
  <c r="S31" i="19"/>
  <c r="S30" i="19"/>
  <c r="S29" i="19"/>
  <c r="S28" i="19"/>
  <c r="S27" i="19"/>
  <c r="S26" i="19"/>
  <c r="S25" i="19"/>
  <c r="S24" i="19"/>
  <c r="S23" i="19"/>
  <c r="S22" i="19"/>
  <c r="S21" i="19"/>
  <c r="S20" i="19"/>
  <c r="S19" i="19"/>
  <c r="S18" i="19"/>
  <c r="S17" i="19"/>
  <c r="S16" i="19"/>
  <c r="S15" i="19"/>
  <c r="S14" i="19"/>
  <c r="S13" i="19"/>
  <c r="S12" i="19"/>
  <c r="S11" i="19"/>
  <c r="S10" i="19"/>
  <c r="S9" i="19"/>
  <c r="S8" i="19"/>
  <c r="S7" i="19"/>
  <c r="S6" i="19"/>
  <c r="S5" i="19"/>
  <c r="S4" i="19"/>
  <c r="S3" i="19"/>
  <c r="S2" i="19"/>
  <c r="D164" i="27"/>
  <c r="D134" i="27"/>
  <c r="E75" i="24"/>
  <c r="E79" i="24"/>
  <c r="D59" i="27"/>
  <c r="M59" i="27" s="1"/>
  <c r="D88" i="27"/>
  <c r="D99" i="27"/>
  <c r="D4" i="27"/>
  <c r="D153" i="27" l="1"/>
  <c r="D144" i="27"/>
  <c r="D107" i="27"/>
  <c r="L107" i="27" s="1"/>
  <c r="D120" i="27"/>
  <c r="D138" i="27"/>
  <c r="D139" i="27"/>
  <c r="M4" i="27"/>
  <c r="M226" i="27" s="1"/>
  <c r="L4" i="27"/>
  <c r="L226" i="27" s="1"/>
  <c r="D80" i="27"/>
  <c r="D98" i="27"/>
  <c r="D159" i="27"/>
  <c r="M107" i="27"/>
  <c r="M269" i="27"/>
  <c r="D103" i="27"/>
  <c r="D20" i="27"/>
  <c r="N20" i="27" s="1"/>
  <c r="D21" i="27"/>
  <c r="M21" i="27" s="1"/>
  <c r="M268" i="27" s="1"/>
  <c r="M234" i="27"/>
  <c r="M245" i="27"/>
  <c r="M246" i="27"/>
  <c r="M200" i="27"/>
  <c r="M229" i="27"/>
  <c r="M264" i="27"/>
  <c r="M232" i="27"/>
  <c r="M235" i="27"/>
  <c r="L20" i="27"/>
  <c r="L267" i="27" s="1"/>
  <c r="D126" i="27"/>
  <c r="D127" i="27"/>
  <c r="D132" i="27"/>
  <c r="D136" i="27"/>
  <c r="D121" i="27"/>
  <c r="D122" i="27"/>
  <c r="D135" i="27"/>
  <c r="D137" i="27"/>
  <c r="D119" i="27"/>
  <c r="D125" i="27"/>
  <c r="D71" i="27"/>
  <c r="D104" i="27"/>
  <c r="D118" i="27"/>
  <c r="D114" i="27"/>
  <c r="M238" i="27"/>
  <c r="D101" i="27"/>
  <c r="D86" i="27"/>
  <c r="O86" i="27" s="1"/>
  <c r="D87" i="27"/>
  <c r="D75" i="27"/>
  <c r="D85" i="27"/>
  <c r="D116" i="27"/>
  <c r="M116" i="27" s="1"/>
  <c r="D117" i="27"/>
  <c r="D95" i="27"/>
  <c r="D102" i="27"/>
  <c r="D89" i="27"/>
  <c r="D96" i="27"/>
  <c r="D100" i="27"/>
  <c r="D109" i="27"/>
  <c r="M211" i="27"/>
  <c r="M273" i="27"/>
  <c r="M207" i="27"/>
  <c r="D82" i="27"/>
  <c r="D94" i="27"/>
  <c r="M206" i="27"/>
  <c r="D84" i="27"/>
  <c r="D79" i="27"/>
  <c r="D81" i="27"/>
  <c r="D76" i="27"/>
  <c r="D83" i="27"/>
  <c r="D78" i="27"/>
  <c r="D64" i="27"/>
  <c r="D62" i="27"/>
  <c r="D58" i="27"/>
  <c r="D55" i="27"/>
  <c r="D77" i="27"/>
  <c r="D72" i="27"/>
  <c r="N72" i="27" s="1"/>
  <c r="D113" i="27"/>
  <c r="D110" i="27"/>
  <c r="M275" i="27"/>
  <c r="M271" i="27"/>
  <c r="M282" i="27"/>
  <c r="M249" i="27"/>
  <c r="M270" i="27"/>
  <c r="M276" i="27"/>
  <c r="M281" i="27"/>
  <c r="M210" i="27"/>
  <c r="M250" i="27"/>
  <c r="M283" i="27"/>
  <c r="M274" i="27"/>
  <c r="M272" i="27"/>
  <c r="D105" i="27"/>
  <c r="D97" i="27"/>
  <c r="D115" i="27"/>
  <c r="D106" i="27"/>
  <c r="D19" i="27"/>
  <c r="O19" i="27" s="1"/>
  <c r="O266" i="27" s="1"/>
  <c r="D93" i="27"/>
  <c r="D90" i="27"/>
  <c r="O90" i="27" s="1"/>
  <c r="D91" i="27"/>
  <c r="T49" i="24"/>
  <c r="D92" i="27"/>
  <c r="D66" i="27"/>
  <c r="D22" i="27"/>
  <c r="M22" i="27" s="1"/>
  <c r="M201" i="27" s="1"/>
  <c r="T79" i="24"/>
  <c r="D74" i="27"/>
  <c r="D152" i="27"/>
  <c r="D141" i="27"/>
  <c r="M233" i="27"/>
  <c r="M247" i="27"/>
  <c r="M215" i="27"/>
  <c r="M279" i="27"/>
  <c r="M217" i="27"/>
  <c r="M240" i="27"/>
  <c r="M243" i="27"/>
  <c r="M280" i="27"/>
  <c r="M239" i="27"/>
  <c r="M242" i="27"/>
  <c r="M241" i="27"/>
  <c r="M244" i="27"/>
  <c r="M278" i="27"/>
  <c r="M285" i="27"/>
  <c r="N139" i="27"/>
  <c r="N177" i="27"/>
  <c r="N33" i="27"/>
  <c r="N73" i="27"/>
  <c r="N85" i="27"/>
  <c r="N138" i="27"/>
  <c r="N38" i="27"/>
  <c r="N55" i="27"/>
  <c r="N109" i="27"/>
  <c r="N127" i="27"/>
  <c r="N58" i="27"/>
  <c r="N277" i="27" s="1"/>
  <c r="N135" i="27"/>
  <c r="N66" i="27"/>
  <c r="N260" i="27" s="1"/>
  <c r="N15" i="27"/>
  <c r="N79" i="27"/>
  <c r="N112" i="27"/>
  <c r="N108" i="27"/>
  <c r="N90" i="27"/>
  <c r="N159" i="27"/>
  <c r="N123" i="27"/>
  <c r="N7" i="27"/>
  <c r="N198" i="27" s="1"/>
  <c r="N64" i="27"/>
  <c r="N124" i="27"/>
  <c r="N128" i="27"/>
  <c r="N36" i="27"/>
  <c r="N204" i="27" s="1"/>
  <c r="N1" i="27"/>
  <c r="N87" i="27"/>
  <c r="N104" i="27"/>
  <c r="N101" i="27"/>
  <c r="N67" i="27"/>
  <c r="N70" i="27"/>
  <c r="N160" i="27"/>
  <c r="N24" i="27"/>
  <c r="N12" i="27"/>
  <c r="N140" i="27"/>
  <c r="N149" i="27"/>
  <c r="N122" i="27"/>
  <c r="N155" i="27"/>
  <c r="N113" i="27"/>
  <c r="N100" i="27"/>
  <c r="N60" i="27"/>
  <c r="N158" i="27"/>
  <c r="N143" i="27"/>
  <c r="N25" i="27"/>
  <c r="N80" i="27"/>
  <c r="N110" i="27"/>
  <c r="N148" i="27"/>
  <c r="N71" i="27"/>
  <c r="N50" i="27"/>
  <c r="N146" i="27"/>
  <c r="N28" i="27"/>
  <c r="N82" i="27"/>
  <c r="N121" i="27"/>
  <c r="N29" i="27"/>
  <c r="N51" i="27"/>
  <c r="N68" i="27"/>
  <c r="N37" i="27"/>
  <c r="N142" i="27"/>
  <c r="N119" i="27"/>
  <c r="N134" i="27"/>
  <c r="N141" i="27"/>
  <c r="N18" i="27"/>
  <c r="N130" i="27"/>
  <c r="N35" i="27"/>
  <c r="N40" i="27"/>
  <c r="N156" i="27"/>
  <c r="N88" i="27"/>
  <c r="N165" i="27"/>
  <c r="N102" i="27"/>
  <c r="N69" i="27"/>
  <c r="N208" i="27" s="1"/>
  <c r="N161" i="27"/>
  <c r="N89" i="27"/>
  <c r="N98" i="27"/>
  <c r="N168" i="27"/>
  <c r="N99" i="27"/>
  <c r="N56" i="27"/>
  <c r="N96" i="27"/>
  <c r="N11" i="27"/>
  <c r="N23" i="27"/>
  <c r="N32" i="27"/>
  <c r="N164" i="27"/>
  <c r="N94" i="27"/>
  <c r="N133" i="27"/>
  <c r="N16" i="27"/>
  <c r="N6" i="27"/>
  <c r="N63" i="27"/>
  <c r="N166" i="27"/>
  <c r="N114" i="27"/>
  <c r="N49" i="27"/>
  <c r="N46" i="27"/>
  <c r="N52" i="27"/>
  <c r="N65" i="27"/>
  <c r="N97" i="27"/>
  <c r="N131" i="27"/>
  <c r="N144" i="27"/>
  <c r="N118" i="27"/>
  <c r="N53" i="27"/>
  <c r="N115" i="27"/>
  <c r="N3" i="27"/>
  <c r="N196" i="27" s="1"/>
  <c r="N132" i="27"/>
  <c r="N105" i="27"/>
  <c r="N27" i="27"/>
  <c r="N81" i="27"/>
  <c r="N47" i="27"/>
  <c r="N91" i="27"/>
  <c r="N48" i="27"/>
  <c r="N269" i="27" s="1"/>
  <c r="N45" i="27"/>
  <c r="N8" i="27"/>
  <c r="N145" i="27"/>
  <c r="N74" i="27"/>
  <c r="N86" i="27"/>
  <c r="N152" i="27"/>
  <c r="N162" i="27"/>
  <c r="N129" i="27"/>
  <c r="N75" i="27"/>
  <c r="N9" i="27"/>
  <c r="N111" i="27"/>
  <c r="N175" i="27"/>
  <c r="N14" i="27"/>
  <c r="N77" i="27"/>
  <c r="N107" i="27"/>
  <c r="N103" i="27"/>
  <c r="N147" i="27"/>
  <c r="N150" i="27"/>
  <c r="N43" i="27"/>
  <c r="N154" i="27"/>
  <c r="N54" i="27"/>
  <c r="N163" i="27"/>
  <c r="N62" i="27"/>
  <c r="N57" i="27"/>
  <c r="O2" i="27"/>
  <c r="N39" i="27"/>
  <c r="N117" i="27"/>
  <c r="N13" i="27"/>
  <c r="N230" i="27" s="1"/>
  <c r="N10" i="27"/>
  <c r="N227" i="27" s="1"/>
  <c r="N76" i="27"/>
  <c r="N34" i="27"/>
  <c r="N5" i="27"/>
  <c r="N78" i="27"/>
  <c r="N153" i="27"/>
  <c r="N125" i="27"/>
  <c r="N137" i="27"/>
  <c r="N4" i="27"/>
  <c r="N126" i="27"/>
  <c r="N167" i="27"/>
  <c r="M216" i="27"/>
  <c r="N93" i="27"/>
  <c r="N83" i="27"/>
  <c r="N61" i="27"/>
  <c r="N31" i="27"/>
  <c r="N116" i="27"/>
  <c r="N41" i="27"/>
  <c r="N245" i="27" s="1"/>
  <c r="N44" i="27"/>
  <c r="N59" i="27"/>
  <c r="N17" i="27"/>
  <c r="N157" i="27"/>
  <c r="N136" i="27"/>
  <c r="N120" i="27"/>
  <c r="N151" i="27"/>
  <c r="O133" i="27"/>
  <c r="O130" i="27"/>
  <c r="O139" i="27"/>
  <c r="O157" i="27"/>
  <c r="O168" i="27"/>
  <c r="O112" i="27"/>
  <c r="O136" i="27"/>
  <c r="O165" i="27"/>
  <c r="O88" i="27"/>
  <c r="O67" i="27"/>
  <c r="O61" i="27"/>
  <c r="O77" i="27"/>
  <c r="O53" i="27"/>
  <c r="O119" i="27"/>
  <c r="O79" i="27"/>
  <c r="O89" i="27"/>
  <c r="O92" i="27"/>
  <c r="O166" i="27"/>
  <c r="O149" i="27"/>
  <c r="O76" i="27"/>
  <c r="O122" i="27"/>
  <c r="O116" i="27"/>
  <c r="O163" i="27"/>
  <c r="O5" i="27"/>
  <c r="O46" i="27"/>
  <c r="O103" i="27"/>
  <c r="O74" i="27"/>
  <c r="O47" i="27"/>
  <c r="O113" i="27"/>
  <c r="O32" i="27"/>
  <c r="O7" i="27"/>
  <c r="O155" i="27"/>
  <c r="O140" i="27"/>
  <c r="O33" i="27"/>
  <c r="O126" i="27"/>
  <c r="O121" i="27"/>
  <c r="O58" i="27"/>
  <c r="O277" i="27" s="1"/>
  <c r="O48" i="27"/>
  <c r="O27" i="27"/>
  <c r="O117" i="27"/>
  <c r="O51" i="27"/>
  <c r="O164" i="27"/>
  <c r="O105" i="27"/>
  <c r="M196" i="27"/>
  <c r="L196" i="27"/>
  <c r="K196" i="27"/>
  <c r="K226" i="27"/>
  <c r="P2" i="27"/>
  <c r="O176" i="27"/>
  <c r="M261" i="27"/>
  <c r="L261" i="27"/>
  <c r="K261" i="27"/>
  <c r="T75" i="24"/>
  <c r="T71" i="24"/>
  <c r="T281" i="1"/>
  <c r="O20" i="27" l="1"/>
  <c r="O267" i="27" s="1"/>
  <c r="M20" i="27"/>
  <c r="M267" i="27" s="1"/>
  <c r="N21" i="27"/>
  <c r="N268" i="27" s="1"/>
  <c r="L113" i="27"/>
  <c r="M113" i="27"/>
  <c r="L114" i="27"/>
  <c r="M114" i="27"/>
  <c r="L106" i="27"/>
  <c r="M106" i="27"/>
  <c r="N106" i="27"/>
  <c r="L105" i="27"/>
  <c r="M105" i="27"/>
  <c r="L109" i="27"/>
  <c r="M109" i="27"/>
  <c r="L115" i="27"/>
  <c r="M115" i="27"/>
  <c r="L110" i="27"/>
  <c r="M110" i="27"/>
  <c r="N229" i="27"/>
  <c r="N203" i="27"/>
  <c r="N200" i="27"/>
  <c r="N261" i="27"/>
  <c r="N228" i="27"/>
  <c r="N235" i="27"/>
  <c r="N205" i="27"/>
  <c r="N232" i="27"/>
  <c r="N265" i="27"/>
  <c r="N262" i="27"/>
  <c r="N267" i="27"/>
  <c r="N263" i="27"/>
  <c r="N197" i="27"/>
  <c r="N199" i="27"/>
  <c r="N264" i="27"/>
  <c r="N226" i="27"/>
  <c r="N231" i="27"/>
  <c r="O72" i="27"/>
  <c r="N211" i="27"/>
  <c r="N281" i="27"/>
  <c r="N207" i="27"/>
  <c r="N206" i="27"/>
  <c r="N271" i="27"/>
  <c r="N275" i="27"/>
  <c r="N270" i="27"/>
  <c r="N210" i="27"/>
  <c r="N276" i="27"/>
  <c r="N282" i="27"/>
  <c r="M214" i="27"/>
  <c r="M284" i="27"/>
  <c r="N274" i="27"/>
  <c r="M213" i="27"/>
  <c r="M218" i="27"/>
  <c r="M212" i="27"/>
  <c r="N273" i="27"/>
  <c r="N272" i="27"/>
  <c r="N283" i="27"/>
  <c r="M209" i="27"/>
  <c r="M202" i="27"/>
  <c r="N241" i="27"/>
  <c r="N233" i="27"/>
  <c r="N19" i="27"/>
  <c r="N266" i="27" s="1"/>
  <c r="N22" i="27"/>
  <c r="N201" i="27" s="1"/>
  <c r="L19" i="27"/>
  <c r="M19" i="27"/>
  <c r="N248" i="27"/>
  <c r="N243" i="27"/>
  <c r="N239" i="27"/>
  <c r="N237" i="27"/>
  <c r="N236" i="27"/>
  <c r="N247" i="27"/>
  <c r="N246" i="27"/>
  <c r="N242" i="27"/>
  <c r="N285" i="27"/>
  <c r="N278" i="27"/>
  <c r="N280" i="27"/>
  <c r="N279" i="27"/>
  <c r="N238" i="27"/>
  <c r="N240" i="27"/>
  <c r="N244" i="27"/>
  <c r="N250" i="27"/>
  <c r="N249" i="27"/>
  <c r="N259" i="27"/>
  <c r="N258" i="27"/>
  <c r="O118" i="27"/>
  <c r="O16" i="27"/>
  <c r="O13" i="27"/>
  <c r="O38" i="27"/>
  <c r="O148" i="27"/>
  <c r="O21" i="27"/>
  <c r="O268" i="27" s="1"/>
  <c r="O22" i="27"/>
  <c r="O201" i="27" s="1"/>
  <c r="O37" i="27"/>
  <c r="O145" i="27"/>
  <c r="O158" i="27"/>
  <c r="O1" i="27"/>
  <c r="N234" i="27"/>
  <c r="O39" i="27"/>
  <c r="O28" i="27"/>
  <c r="O50" i="27"/>
  <c r="O100" i="27"/>
  <c r="O150" i="27"/>
  <c r="O87" i="27"/>
  <c r="O162" i="27"/>
  <c r="O83" i="27"/>
  <c r="O68" i="27"/>
  <c r="O29" i="27"/>
  <c r="O269" i="27" s="1"/>
  <c r="O131" i="27"/>
  <c r="O128" i="27"/>
  <c r="P259" i="27"/>
  <c r="P260" i="27"/>
  <c r="P258" i="27"/>
  <c r="O44" i="27"/>
  <c r="O31" i="27"/>
  <c r="O35" i="27"/>
  <c r="O45" i="27"/>
  <c r="O96" i="27"/>
  <c r="O104" i="27"/>
  <c r="O109" i="27"/>
  <c r="O106" i="27"/>
  <c r="O3" i="27"/>
  <c r="O196" i="27" s="1"/>
  <c r="O12" i="27"/>
  <c r="O229" i="27" s="1"/>
  <c r="O54" i="27"/>
  <c r="O23" i="27"/>
  <c r="O114" i="27"/>
  <c r="O71" i="27"/>
  <c r="O151" i="27"/>
  <c r="O129" i="27"/>
  <c r="O81" i="27"/>
  <c r="O75" i="27"/>
  <c r="O10" i="27"/>
  <c r="O227" i="27" s="1"/>
  <c r="O110" i="27"/>
  <c r="O123" i="27"/>
  <c r="O154" i="27"/>
  <c r="O127" i="27"/>
  <c r="O135" i="27"/>
  <c r="N215" i="27"/>
  <c r="O6" i="27"/>
  <c r="O42" i="27"/>
  <c r="O245" i="27" s="1"/>
  <c r="O93" i="27"/>
  <c r="O34" i="27"/>
  <c r="O98" i="27"/>
  <c r="O80" i="27"/>
  <c r="O94" i="27"/>
  <c r="O70" i="27"/>
  <c r="O59" i="27"/>
  <c r="O85" i="27"/>
  <c r="O134" i="27"/>
  <c r="O137" i="27"/>
  <c r="N217" i="27"/>
  <c r="O24" i="27"/>
  <c r="O99" i="27"/>
  <c r="O62" i="27"/>
  <c r="O102" i="27"/>
  <c r="O25" i="27"/>
  <c r="O203" i="27" s="1"/>
  <c r="O82" i="27"/>
  <c r="O4" i="27"/>
  <c r="O226" i="27" s="1"/>
  <c r="O17" i="27"/>
  <c r="O264" i="27" s="1"/>
  <c r="O52" i="27"/>
  <c r="O156" i="27"/>
  <c r="O125" i="27"/>
  <c r="O132" i="27"/>
  <c r="O15" i="27"/>
  <c r="O262" i="27" s="1"/>
  <c r="O95" i="27"/>
  <c r="O69" i="27"/>
  <c r="O107" i="27"/>
  <c r="O60" i="27"/>
  <c r="O159" i="27"/>
  <c r="O108" i="27"/>
  <c r="O65" i="27"/>
  <c r="O91" i="27"/>
  <c r="O49" i="27"/>
  <c r="O248" i="27" s="1"/>
  <c r="O161" i="27"/>
  <c r="O175" i="27"/>
  <c r="O177" i="27"/>
  <c r="O78" i="27"/>
  <c r="O14" i="27"/>
  <c r="O231" i="27" s="1"/>
  <c r="O124" i="27"/>
  <c r="O152" i="27"/>
  <c r="O63" i="27"/>
  <c r="O147" i="27"/>
  <c r="O111" i="27"/>
  <c r="O146" i="27"/>
  <c r="O142" i="27"/>
  <c r="O64" i="27"/>
  <c r="O153" i="27"/>
  <c r="N216" i="27"/>
  <c r="O36" i="27"/>
  <c r="O204" i="27" s="1"/>
  <c r="O66" i="27"/>
  <c r="O260" i="27" s="1"/>
  <c r="O30" i="27"/>
  <c r="O18" i="27"/>
  <c r="O265" i="27" s="1"/>
  <c r="O8" i="27"/>
  <c r="O57" i="27"/>
  <c r="O167" i="27"/>
  <c r="O56" i="27"/>
  <c r="O26" i="27"/>
  <c r="O232" i="27" s="1"/>
  <c r="O101" i="27"/>
  <c r="O73" i="27"/>
  <c r="O144" i="27"/>
  <c r="O138" i="27"/>
  <c r="O9" i="27"/>
  <c r="O200" i="27" s="1"/>
  <c r="O11" i="27"/>
  <c r="O84" i="27"/>
  <c r="O120" i="27"/>
  <c r="O41" i="27"/>
  <c r="O244" i="27" s="1"/>
  <c r="O55" i="27"/>
  <c r="O143" i="27"/>
  <c r="O43" i="27"/>
  <c r="O40" i="27"/>
  <c r="O97" i="27"/>
  <c r="O115" i="27"/>
  <c r="O160" i="27"/>
  <c r="O141" i="27"/>
  <c r="P133" i="27"/>
  <c r="P134" i="27"/>
  <c r="P132" i="27"/>
  <c r="P130" i="27"/>
  <c r="P139" i="27"/>
  <c r="P137" i="27"/>
  <c r="P128" i="27"/>
  <c r="P135" i="27"/>
  <c r="P3" i="27"/>
  <c r="P161" i="27"/>
  <c r="P129" i="27"/>
  <c r="P138" i="27"/>
  <c r="P150" i="27"/>
  <c r="P153" i="27"/>
  <c r="P144" i="27"/>
  <c r="P119" i="27"/>
  <c r="P160" i="27"/>
  <c r="P157" i="27"/>
  <c r="P136" i="27"/>
  <c r="P126" i="27"/>
  <c r="P131" i="27"/>
  <c r="P104" i="27"/>
  <c r="P113" i="27"/>
  <c r="P168" i="27"/>
  <c r="P140" i="27"/>
  <c r="P163" i="27"/>
  <c r="P116" i="27"/>
  <c r="P167" i="27"/>
  <c r="P109" i="27"/>
  <c r="P94" i="27"/>
  <c r="P28" i="27"/>
  <c r="P83" i="27"/>
  <c r="P82" i="27"/>
  <c r="P97" i="27"/>
  <c r="P77" i="27"/>
  <c r="P65" i="27"/>
  <c r="P38" i="27"/>
  <c r="P29" i="27"/>
  <c r="P145" i="27"/>
  <c r="P121" i="27"/>
  <c r="P91" i="27"/>
  <c r="P58" i="27"/>
  <c r="P277" i="27" s="1"/>
  <c r="P110" i="27"/>
  <c r="P53" i="27"/>
  <c r="P114" i="27"/>
  <c r="P106" i="27"/>
  <c r="P64" i="27"/>
  <c r="P17" i="27"/>
  <c r="P264" i="27" s="1"/>
  <c r="P127" i="27"/>
  <c r="P79" i="27"/>
  <c r="P73" i="27"/>
  <c r="P71" i="27"/>
  <c r="P61" i="27"/>
  <c r="P34" i="27"/>
  <c r="P16" i="27"/>
  <c r="P263" i="27" s="1"/>
  <c r="P68" i="27"/>
  <c r="P11" i="27"/>
  <c r="P228" i="27" s="1"/>
  <c r="P155" i="27"/>
  <c r="P143" i="27"/>
  <c r="P62" i="27"/>
  <c r="P141" i="27"/>
  <c r="P156" i="27"/>
  <c r="P46" i="27"/>
  <c r="P31" i="27"/>
  <c r="P20" i="27"/>
  <c r="P267" i="27" s="1"/>
  <c r="P149" i="27"/>
  <c r="P98" i="27"/>
  <c r="P13" i="27"/>
  <c r="P166" i="27"/>
  <c r="P19" i="27"/>
  <c r="P266" i="27" s="1"/>
  <c r="P4" i="27"/>
  <c r="P226" i="27" s="1"/>
  <c r="P56" i="27"/>
  <c r="P43" i="27"/>
  <c r="P246" i="27" s="1"/>
  <c r="P32" i="27"/>
  <c r="P237" i="27" s="1"/>
  <c r="P25" i="27"/>
  <c r="P203" i="27" s="1"/>
  <c r="P7" i="27"/>
  <c r="P198" i="27" s="1"/>
  <c r="P122" i="27"/>
  <c r="P148" i="27"/>
  <c r="P103" i="27"/>
  <c r="P100" i="27"/>
  <c r="P40" i="27"/>
  <c r="P10" i="27"/>
  <c r="P227" i="27" s="1"/>
  <c r="P67" i="27"/>
  <c r="P41" i="27"/>
  <c r="P107" i="27"/>
  <c r="P50" i="27"/>
  <c r="P70" i="27"/>
  <c r="P142" i="27"/>
  <c r="P162" i="27"/>
  <c r="P51" i="27"/>
  <c r="P120" i="27"/>
  <c r="P105" i="27"/>
  <c r="P26" i="27"/>
  <c r="P232" i="27" s="1"/>
  <c r="P76" i="27"/>
  <c r="P85" i="27"/>
  <c r="P152" i="27"/>
  <c r="P146" i="27"/>
  <c r="P118" i="27"/>
  <c r="P115" i="27"/>
  <c r="P159" i="27"/>
  <c r="P8" i="27"/>
  <c r="P199" i="27" s="1"/>
  <c r="P5" i="27"/>
  <c r="P261" i="27" s="1"/>
  <c r="P86" i="27"/>
  <c r="P89" i="27"/>
  <c r="P55" i="27"/>
  <c r="P35" i="27"/>
  <c r="P59" i="27"/>
  <c r="P49" i="27"/>
  <c r="P248" i="27" s="1"/>
  <c r="P74" i="27"/>
  <c r="P108" i="27"/>
  <c r="P87" i="27"/>
  <c r="P92" i="27"/>
  <c r="P52" i="27"/>
  <c r="P124" i="27"/>
  <c r="P88" i="27"/>
  <c r="P96" i="27"/>
  <c r="P69" i="27"/>
  <c r="P21" i="27"/>
  <c r="P268" i="27" s="1"/>
  <c r="P9" i="27"/>
  <c r="P200" i="27" s="1"/>
  <c r="P23" i="27"/>
  <c r="P90" i="27"/>
  <c r="P48" i="27"/>
  <c r="P36" i="27"/>
  <c r="P204" i="27" s="1"/>
  <c r="P24" i="27"/>
  <c r="P151" i="27"/>
  <c r="P164" i="27"/>
  <c r="P117" i="27"/>
  <c r="P30" i="27"/>
  <c r="P47" i="27"/>
  <c r="P33" i="27"/>
  <c r="P6" i="27"/>
  <c r="P197" i="27" s="1"/>
  <c r="P165" i="27"/>
  <c r="P147" i="27"/>
  <c r="P84" i="27"/>
  <c r="P81" i="27"/>
  <c r="P45" i="27"/>
  <c r="P42" i="27"/>
  <c r="P99" i="27"/>
  <c r="P54" i="27"/>
  <c r="P12" i="27"/>
  <c r="P229" i="27" s="1"/>
  <c r="P22" i="27"/>
  <c r="P201" i="27" s="1"/>
  <c r="P123" i="27"/>
  <c r="P14" i="27"/>
  <c r="P231" i="27" s="1"/>
  <c r="P111" i="27"/>
  <c r="P93" i="27"/>
  <c r="P78" i="27"/>
  <c r="P75" i="27"/>
  <c r="P72" i="27"/>
  <c r="P66" i="27"/>
  <c r="P57" i="27"/>
  <c r="P39" i="27"/>
  <c r="P242" i="27" s="1"/>
  <c r="P18" i="27"/>
  <c r="P265" i="27" s="1"/>
  <c r="P15" i="27"/>
  <c r="P262" i="27" s="1"/>
  <c r="P112" i="27"/>
  <c r="P125" i="27"/>
  <c r="P102" i="27"/>
  <c r="P60" i="27"/>
  <c r="P27" i="27"/>
  <c r="P95" i="27"/>
  <c r="P80" i="27"/>
  <c r="P44" i="27"/>
  <c r="P154" i="27"/>
  <c r="P101" i="27"/>
  <c r="P158" i="27"/>
  <c r="P37" i="27"/>
  <c r="P63" i="27"/>
  <c r="P176" i="27"/>
  <c r="P1" i="27"/>
  <c r="Q2" i="27"/>
  <c r="O198" i="27"/>
  <c r="P177" i="27"/>
  <c r="P175" i="27"/>
  <c r="G197" i="1"/>
  <c r="E176" i="1"/>
  <c r="T176" i="1" s="1"/>
  <c r="T162" i="1"/>
  <c r="T156" i="1"/>
  <c r="E160" i="1"/>
  <c r="E171" i="1"/>
  <c r="E220" i="1"/>
  <c r="E152" i="1"/>
  <c r="E182" i="1"/>
  <c r="E181" i="1"/>
  <c r="P236" i="27" l="1"/>
  <c r="P205" i="27"/>
  <c r="O205" i="27"/>
  <c r="O197" i="27"/>
  <c r="O237" i="27"/>
  <c r="O230" i="27"/>
  <c r="O261" i="27"/>
  <c r="O199" i="27"/>
  <c r="O228" i="27"/>
  <c r="O235" i="27"/>
  <c r="O263" i="27"/>
  <c r="O238" i="27"/>
  <c r="O274" i="27"/>
  <c r="P275" i="27"/>
  <c r="O211" i="27"/>
  <c r="P269" i="27"/>
  <c r="P208" i="27"/>
  <c r="P276" i="27"/>
  <c r="P206" i="27"/>
  <c r="P207" i="27"/>
  <c r="P211" i="27"/>
  <c r="O210" i="27"/>
  <c r="O206" i="27"/>
  <c r="P281" i="27"/>
  <c r="O281" i="27"/>
  <c r="O208" i="27"/>
  <c r="O207" i="27"/>
  <c r="O282" i="27"/>
  <c r="O271" i="27"/>
  <c r="O276" i="27"/>
  <c r="O249" i="27"/>
  <c r="O275" i="27"/>
  <c r="O270" i="27"/>
  <c r="P270" i="27"/>
  <c r="P210" i="27"/>
  <c r="P271" i="27"/>
  <c r="P282" i="27"/>
  <c r="P202" i="27"/>
  <c r="P212" i="27"/>
  <c r="P213" i="27"/>
  <c r="O212" i="27"/>
  <c r="P209" i="27"/>
  <c r="O202" i="27"/>
  <c r="O209" i="27"/>
  <c r="O283" i="27"/>
  <c r="N284" i="27"/>
  <c r="N218" i="27"/>
  <c r="P274" i="27"/>
  <c r="O273" i="27"/>
  <c r="N212" i="27"/>
  <c r="O272" i="27"/>
  <c r="N202" i="27"/>
  <c r="N209" i="27"/>
  <c r="P272" i="27"/>
  <c r="N213" i="27"/>
  <c r="P273" i="27"/>
  <c r="P283" i="27"/>
  <c r="N214" i="27"/>
  <c r="O213" i="27"/>
  <c r="O233" i="27"/>
  <c r="N179" i="27"/>
  <c r="P239" i="27"/>
  <c r="P243" i="27"/>
  <c r="O243" i="27"/>
  <c r="P233" i="27"/>
  <c r="M266" i="27"/>
  <c r="M179" i="27"/>
  <c r="L266" i="27"/>
  <c r="L179" i="27"/>
  <c r="P284" i="27"/>
  <c r="P245" i="27"/>
  <c r="P241" i="27"/>
  <c r="O284" i="27"/>
  <c r="O247" i="27"/>
  <c r="O236" i="27"/>
  <c r="P235" i="27"/>
  <c r="P247" i="27"/>
  <c r="P240" i="27"/>
  <c r="O246" i="27"/>
  <c r="O241" i="27"/>
  <c r="P244" i="27"/>
  <c r="O218" i="27"/>
  <c r="O279" i="27"/>
  <c r="O285" i="27"/>
  <c r="O278" i="27"/>
  <c r="O280" i="27"/>
  <c r="O215" i="27"/>
  <c r="O214" i="27"/>
  <c r="O240" i="27"/>
  <c r="O239" i="27"/>
  <c r="O217" i="27"/>
  <c r="P217" i="27"/>
  <c r="P280" i="27"/>
  <c r="P279" i="27"/>
  <c r="P278" i="27"/>
  <c r="P285" i="27"/>
  <c r="P238" i="27"/>
  <c r="O242" i="27"/>
  <c r="O259" i="27"/>
  <c r="O250" i="27"/>
  <c r="O234" i="27"/>
  <c r="P249" i="27"/>
  <c r="P250" i="27"/>
  <c r="O258" i="27"/>
  <c r="O216" i="27"/>
  <c r="P215" i="27"/>
  <c r="O179" i="27"/>
  <c r="P214" i="27"/>
  <c r="P216" i="27"/>
  <c r="P218" i="27"/>
  <c r="Q129" i="27"/>
  <c r="Q133" i="27"/>
  <c r="Q137" i="27"/>
  <c r="Q136" i="27"/>
  <c r="Q134" i="27"/>
  <c r="Q132" i="27"/>
  <c r="Q130" i="27"/>
  <c r="Q139" i="27"/>
  <c r="Q128" i="27"/>
  <c r="Q160" i="27"/>
  <c r="Q3" i="27"/>
  <c r="Q104" i="27"/>
  <c r="Q119" i="27"/>
  <c r="Q138" i="27"/>
  <c r="Q152" i="27"/>
  <c r="Q164" i="27"/>
  <c r="Q135" i="27"/>
  <c r="Q126" i="27"/>
  <c r="Q131" i="27"/>
  <c r="Q168" i="27"/>
  <c r="Q93" i="27"/>
  <c r="Q156" i="27"/>
  <c r="Q157" i="27"/>
  <c r="Q114" i="27"/>
  <c r="Q120" i="27"/>
  <c r="Q150" i="27"/>
  <c r="Q153" i="27"/>
  <c r="Q145" i="27"/>
  <c r="Q59" i="27"/>
  <c r="Q124" i="27"/>
  <c r="Q115" i="27"/>
  <c r="Q73" i="27"/>
  <c r="Q88" i="27"/>
  <c r="Q165" i="27"/>
  <c r="Q103" i="27"/>
  <c r="Q76" i="27"/>
  <c r="Q49" i="27"/>
  <c r="Q147" i="27"/>
  <c r="Q118" i="27"/>
  <c r="Q40" i="27"/>
  <c r="Q83" i="27"/>
  <c r="Q116" i="27"/>
  <c r="Q65" i="27"/>
  <c r="Q142" i="27"/>
  <c r="Q97" i="27"/>
  <c r="Q94" i="27"/>
  <c r="Q67" i="27"/>
  <c r="Q52" i="27"/>
  <c r="Q22" i="27"/>
  <c r="Q149" i="27"/>
  <c r="Q63" i="27"/>
  <c r="Q77" i="27"/>
  <c r="Q125" i="27"/>
  <c r="Q79" i="27"/>
  <c r="Q19" i="27"/>
  <c r="Q266" i="27" s="1"/>
  <c r="Q80" i="27"/>
  <c r="Q11" i="27"/>
  <c r="Q100" i="27"/>
  <c r="Q5" i="27"/>
  <c r="Q261" i="27" s="1"/>
  <c r="Q158" i="27"/>
  <c r="Q64" i="27"/>
  <c r="Q16" i="27"/>
  <c r="Q140" i="27"/>
  <c r="Q107" i="27"/>
  <c r="Q50" i="27"/>
  <c r="Q89" i="27"/>
  <c r="Q71" i="27"/>
  <c r="Q112" i="27"/>
  <c r="Q167" i="27"/>
  <c r="Q70" i="27"/>
  <c r="Q122" i="27"/>
  <c r="Q92" i="27"/>
  <c r="Q74" i="27"/>
  <c r="Q113" i="27"/>
  <c r="Q53" i="27"/>
  <c r="Q56" i="27"/>
  <c r="Q17" i="27"/>
  <c r="Q264" i="27" s="1"/>
  <c r="Q106" i="27"/>
  <c r="Q4" i="27"/>
  <c r="Q226" i="27" s="1"/>
  <c r="Q155" i="27"/>
  <c r="Q166" i="27"/>
  <c r="Q146" i="27"/>
  <c r="Q127" i="27"/>
  <c r="Q121" i="27"/>
  <c r="Q46" i="27"/>
  <c r="Q86" i="27"/>
  <c r="Q33" i="27"/>
  <c r="Q24" i="27"/>
  <c r="Q29" i="27"/>
  <c r="Q38" i="27"/>
  <c r="Q91" i="27"/>
  <c r="Q163" i="27"/>
  <c r="Q105" i="27"/>
  <c r="Q109" i="27"/>
  <c r="Q82" i="27"/>
  <c r="Q26" i="27"/>
  <c r="Q232" i="27" s="1"/>
  <c r="Q85" i="27"/>
  <c r="Q25" i="27"/>
  <c r="Q7" i="27"/>
  <c r="Q198" i="27" s="1"/>
  <c r="Q44" i="27"/>
  <c r="Q43" i="27"/>
  <c r="Q34" i="27"/>
  <c r="Q78" i="27"/>
  <c r="Q98" i="27"/>
  <c r="Q159" i="27"/>
  <c r="Q61" i="27"/>
  <c r="Q144" i="27"/>
  <c r="Q58" i="27"/>
  <c r="Q277" i="27" s="1"/>
  <c r="Q31" i="27"/>
  <c r="Q10" i="27"/>
  <c r="Q227" i="27" s="1"/>
  <c r="Q90" i="27"/>
  <c r="Q162" i="27"/>
  <c r="Q35" i="27"/>
  <c r="Q37" i="27"/>
  <c r="Q14" i="27"/>
  <c r="Q231" i="27" s="1"/>
  <c r="Q110" i="27"/>
  <c r="Q101" i="27"/>
  <c r="Q32" i="27"/>
  <c r="Q8" i="27"/>
  <c r="Q199" i="27" s="1"/>
  <c r="Q154" i="27"/>
  <c r="Q20" i="27"/>
  <c r="Q62" i="27"/>
  <c r="Q117" i="27"/>
  <c r="Q84" i="27"/>
  <c r="Q60" i="27"/>
  <c r="Q27" i="27"/>
  <c r="Q108" i="27"/>
  <c r="Q45" i="27"/>
  <c r="Q28" i="27"/>
  <c r="Q41" i="27"/>
  <c r="Q39" i="27"/>
  <c r="Q242" i="27" s="1"/>
  <c r="Q36" i="27"/>
  <c r="Q204" i="27" s="1"/>
  <c r="Q151" i="27"/>
  <c r="Q111" i="27"/>
  <c r="Q96" i="27"/>
  <c r="Q47" i="27"/>
  <c r="Q55" i="27"/>
  <c r="Q48" i="27"/>
  <c r="Q18" i="27"/>
  <c r="Q265" i="27" s="1"/>
  <c r="Q13" i="27"/>
  <c r="Q230" i="27" s="1"/>
  <c r="Q23" i="27"/>
  <c r="Q68" i="27"/>
  <c r="Q143" i="27"/>
  <c r="Q75" i="27"/>
  <c r="Q66" i="27"/>
  <c r="Q260" i="27" s="1"/>
  <c r="Q42" i="27"/>
  <c r="Q15" i="27"/>
  <c r="Q262" i="27" s="1"/>
  <c r="Q148" i="27"/>
  <c r="Q141" i="27"/>
  <c r="Q123" i="27"/>
  <c r="Q99" i="27"/>
  <c r="Q57" i="27"/>
  <c r="Q51" i="27"/>
  <c r="Q81" i="27"/>
  <c r="Q161" i="27"/>
  <c r="Q9" i="27"/>
  <c r="Q200" i="27" s="1"/>
  <c r="Q95" i="27"/>
  <c r="Q87" i="27"/>
  <c r="Q72" i="27"/>
  <c r="Q69" i="27"/>
  <c r="Q30" i="27"/>
  <c r="Q12" i="27"/>
  <c r="Q229" i="27" s="1"/>
  <c r="Q54" i="27"/>
  <c r="Q102" i="27"/>
  <c r="Q21" i="27"/>
  <c r="Q268" i="27" s="1"/>
  <c r="Q6" i="27"/>
  <c r="Q197" i="27" s="1"/>
  <c r="R2" i="27"/>
  <c r="Q1" i="27"/>
  <c r="Q176" i="27"/>
  <c r="Q177" i="27"/>
  <c r="P230" i="27"/>
  <c r="Q175" i="27"/>
  <c r="P179" i="27"/>
  <c r="P196" i="27"/>
  <c r="P234" i="27"/>
  <c r="E197" i="1"/>
  <c r="R2" i="23"/>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B115" i="23"/>
  <c r="C115" i="23"/>
  <c r="D115" i="23"/>
  <c r="E115" i="23"/>
  <c r="F115" i="23"/>
  <c r="G115" i="23"/>
  <c r="H115" i="23"/>
  <c r="I115" i="23"/>
  <c r="J115" i="23"/>
  <c r="K115" i="23"/>
  <c r="L115" i="23"/>
  <c r="M115" i="23"/>
  <c r="N115" i="23"/>
  <c r="O115" i="23"/>
  <c r="B116" i="23"/>
  <c r="C116" i="23"/>
  <c r="D116" i="23"/>
  <c r="E116" i="23"/>
  <c r="F116" i="23"/>
  <c r="G116" i="23"/>
  <c r="H116" i="23"/>
  <c r="I116" i="23"/>
  <c r="J116" i="23"/>
  <c r="K116" i="23"/>
  <c r="L116" i="23"/>
  <c r="M116" i="23"/>
  <c r="N116" i="23"/>
  <c r="O116" i="23"/>
  <c r="B117" i="23"/>
  <c r="C117" i="23"/>
  <c r="D117" i="23"/>
  <c r="E117" i="23"/>
  <c r="F117" i="23"/>
  <c r="G117" i="23"/>
  <c r="H117" i="23"/>
  <c r="I117" i="23"/>
  <c r="J117" i="23"/>
  <c r="K117" i="23"/>
  <c r="L117" i="23"/>
  <c r="M117" i="23"/>
  <c r="N117" i="23"/>
  <c r="O117" i="23"/>
  <c r="B118" i="23"/>
  <c r="C118" i="23"/>
  <c r="D118" i="23"/>
  <c r="E118" i="23"/>
  <c r="G118" i="23"/>
  <c r="I118" i="23"/>
  <c r="J118" i="23"/>
  <c r="K118" i="23"/>
  <c r="L118" i="23"/>
  <c r="M118" i="23"/>
  <c r="N118" i="23"/>
  <c r="O118" i="23"/>
  <c r="B119" i="23"/>
  <c r="C119" i="23"/>
  <c r="D119" i="23"/>
  <c r="E119" i="23"/>
  <c r="F119" i="23"/>
  <c r="G119" i="23"/>
  <c r="H119" i="23"/>
  <c r="I119" i="23"/>
  <c r="J119" i="23"/>
  <c r="K119" i="23"/>
  <c r="L119" i="23"/>
  <c r="M119" i="23"/>
  <c r="N119" i="23"/>
  <c r="O119" i="23"/>
  <c r="B120" i="23"/>
  <c r="C120" i="23"/>
  <c r="D120" i="23"/>
  <c r="E120" i="23"/>
  <c r="G120" i="23"/>
  <c r="I120" i="23"/>
  <c r="J120" i="23"/>
  <c r="K120" i="23"/>
  <c r="L120" i="23"/>
  <c r="M120" i="23"/>
  <c r="N120" i="23"/>
  <c r="O120" i="23"/>
  <c r="B121" i="23"/>
  <c r="C121" i="23"/>
  <c r="D121" i="23"/>
  <c r="E121" i="23"/>
  <c r="F121" i="23"/>
  <c r="G121" i="23"/>
  <c r="H121" i="23"/>
  <c r="I121" i="23"/>
  <c r="J121" i="23"/>
  <c r="K121" i="23"/>
  <c r="L121" i="23"/>
  <c r="M121" i="23"/>
  <c r="N121" i="23"/>
  <c r="O121" i="23"/>
  <c r="B122" i="23"/>
  <c r="C122" i="23"/>
  <c r="D122" i="23"/>
  <c r="E122" i="23"/>
  <c r="G122" i="23"/>
  <c r="I122" i="23"/>
  <c r="J122" i="23"/>
  <c r="K122" i="23"/>
  <c r="L122" i="23"/>
  <c r="M122" i="23"/>
  <c r="N122" i="23"/>
  <c r="O122" i="23"/>
  <c r="B123" i="23"/>
  <c r="C123" i="23"/>
  <c r="D123" i="23"/>
  <c r="E123" i="23"/>
  <c r="F123" i="23"/>
  <c r="G123" i="23"/>
  <c r="H123" i="23"/>
  <c r="I123" i="23"/>
  <c r="J123" i="23"/>
  <c r="K123" i="23"/>
  <c r="L123" i="23"/>
  <c r="M123" i="23"/>
  <c r="N123" i="23"/>
  <c r="O123" i="23"/>
  <c r="B124" i="23"/>
  <c r="C124" i="23"/>
  <c r="D124" i="23"/>
  <c r="E124" i="23"/>
  <c r="F124" i="23"/>
  <c r="G124" i="23"/>
  <c r="H124" i="23"/>
  <c r="I124" i="23"/>
  <c r="J124" i="23"/>
  <c r="K124" i="23"/>
  <c r="L124" i="23"/>
  <c r="M124" i="23"/>
  <c r="N124" i="23"/>
  <c r="O124" i="23"/>
  <c r="B125" i="23"/>
  <c r="C125" i="23"/>
  <c r="D125" i="23"/>
  <c r="E125" i="23"/>
  <c r="F125" i="23"/>
  <c r="G125" i="23"/>
  <c r="H125" i="23"/>
  <c r="I125" i="23"/>
  <c r="J125" i="23"/>
  <c r="K125" i="23"/>
  <c r="L125" i="23"/>
  <c r="M125" i="23"/>
  <c r="N125" i="23"/>
  <c r="O125" i="23"/>
  <c r="B126" i="23"/>
  <c r="C126" i="23"/>
  <c r="D126" i="23"/>
  <c r="E126" i="23"/>
  <c r="G126" i="23"/>
  <c r="H126" i="23"/>
  <c r="I126" i="23"/>
  <c r="J126" i="23"/>
  <c r="K126" i="23"/>
  <c r="L126" i="23"/>
  <c r="M126" i="23"/>
  <c r="N126" i="23"/>
  <c r="O126" i="23"/>
  <c r="B127" i="23"/>
  <c r="C127" i="23"/>
  <c r="D127" i="23"/>
  <c r="E127" i="23"/>
  <c r="F127" i="23"/>
  <c r="G127" i="23"/>
  <c r="H127" i="23"/>
  <c r="I127" i="23"/>
  <c r="J127" i="23"/>
  <c r="K127" i="23"/>
  <c r="L127" i="23"/>
  <c r="M127" i="23"/>
  <c r="N127" i="23"/>
  <c r="O127" i="23"/>
  <c r="B128" i="23"/>
  <c r="C128" i="23"/>
  <c r="D128" i="23"/>
  <c r="E128" i="23"/>
  <c r="F128" i="23"/>
  <c r="G128" i="23"/>
  <c r="H128" i="23"/>
  <c r="I128" i="23"/>
  <c r="J128" i="23"/>
  <c r="K128" i="23"/>
  <c r="L128" i="23"/>
  <c r="M128" i="23"/>
  <c r="N128" i="23"/>
  <c r="O128" i="23"/>
  <c r="B129" i="23"/>
  <c r="C129" i="23"/>
  <c r="D129" i="23"/>
  <c r="E129" i="23"/>
  <c r="F129" i="23"/>
  <c r="G129" i="23"/>
  <c r="H129" i="23"/>
  <c r="I129" i="23"/>
  <c r="J129" i="23"/>
  <c r="K129" i="23"/>
  <c r="L129" i="23"/>
  <c r="M129" i="23"/>
  <c r="N129" i="23"/>
  <c r="O129" i="23"/>
  <c r="B130" i="23"/>
  <c r="C130" i="23"/>
  <c r="D130" i="23"/>
  <c r="E130" i="23"/>
  <c r="F130" i="23"/>
  <c r="G130" i="23"/>
  <c r="H130" i="23"/>
  <c r="I130" i="23"/>
  <c r="J130" i="23"/>
  <c r="K130" i="23"/>
  <c r="L130" i="23"/>
  <c r="M130" i="23"/>
  <c r="N130" i="23"/>
  <c r="O130" i="23"/>
  <c r="B131" i="23"/>
  <c r="C131" i="23"/>
  <c r="D131" i="23"/>
  <c r="E131" i="23"/>
  <c r="F131" i="23"/>
  <c r="G131" i="23"/>
  <c r="H131" i="23"/>
  <c r="I131" i="23"/>
  <c r="J131" i="23"/>
  <c r="K131" i="23"/>
  <c r="L131" i="23"/>
  <c r="M131" i="23"/>
  <c r="N131" i="23"/>
  <c r="O131" i="23"/>
  <c r="B132" i="23"/>
  <c r="C132" i="23"/>
  <c r="D132" i="23"/>
  <c r="E132" i="23"/>
  <c r="F132" i="23"/>
  <c r="G132" i="23"/>
  <c r="H132" i="23"/>
  <c r="I132" i="23"/>
  <c r="J132" i="23"/>
  <c r="K132" i="23"/>
  <c r="L132" i="23"/>
  <c r="M132" i="23"/>
  <c r="N132" i="23"/>
  <c r="O132" i="23"/>
  <c r="B133" i="23"/>
  <c r="C133" i="23"/>
  <c r="D133" i="23"/>
  <c r="E133" i="23"/>
  <c r="F133" i="23"/>
  <c r="G133" i="23"/>
  <c r="H133" i="23"/>
  <c r="I133" i="23"/>
  <c r="J133" i="23"/>
  <c r="K133" i="23"/>
  <c r="L133" i="23"/>
  <c r="M133" i="23"/>
  <c r="N133" i="23"/>
  <c r="O133" i="23"/>
  <c r="B134" i="23"/>
  <c r="C134" i="23"/>
  <c r="D134" i="23"/>
  <c r="E134" i="23"/>
  <c r="F134" i="23"/>
  <c r="G134" i="23"/>
  <c r="H134" i="23"/>
  <c r="I134" i="23"/>
  <c r="J134" i="23"/>
  <c r="K134" i="23"/>
  <c r="L134" i="23"/>
  <c r="M134" i="23"/>
  <c r="N134" i="23"/>
  <c r="O134" i="23"/>
  <c r="B135" i="23"/>
  <c r="C135" i="23"/>
  <c r="D135" i="23"/>
  <c r="E135" i="23"/>
  <c r="F135" i="23"/>
  <c r="G135" i="23"/>
  <c r="H135" i="23"/>
  <c r="I135" i="23"/>
  <c r="J135" i="23"/>
  <c r="K135" i="23"/>
  <c r="L135" i="23"/>
  <c r="M135" i="23"/>
  <c r="N135" i="23"/>
  <c r="O135" i="23"/>
  <c r="B136" i="23"/>
  <c r="C136" i="23"/>
  <c r="D136" i="23"/>
  <c r="E136" i="23"/>
  <c r="F136" i="23"/>
  <c r="G136" i="23"/>
  <c r="H136" i="23"/>
  <c r="I136" i="23"/>
  <c r="J136" i="23"/>
  <c r="K136" i="23"/>
  <c r="L136" i="23"/>
  <c r="M136" i="23"/>
  <c r="N136" i="23"/>
  <c r="O136" i="23"/>
  <c r="B137" i="23"/>
  <c r="C137" i="23"/>
  <c r="D137" i="23"/>
  <c r="E137" i="23"/>
  <c r="F137" i="23"/>
  <c r="G137" i="23"/>
  <c r="H137" i="23"/>
  <c r="I137" i="23"/>
  <c r="J137" i="23"/>
  <c r="K137" i="23"/>
  <c r="L137" i="23"/>
  <c r="M137" i="23"/>
  <c r="N137" i="23"/>
  <c r="O137" i="23"/>
  <c r="B138" i="23"/>
  <c r="C138" i="23"/>
  <c r="D138" i="23"/>
  <c r="E138" i="23"/>
  <c r="G138" i="23"/>
  <c r="H138" i="23"/>
  <c r="I138" i="23"/>
  <c r="J138" i="23"/>
  <c r="K138" i="23"/>
  <c r="L138" i="23"/>
  <c r="M138" i="23"/>
  <c r="N138" i="23"/>
  <c r="O138" i="23"/>
  <c r="B139" i="23"/>
  <c r="C139" i="23"/>
  <c r="D139" i="23"/>
  <c r="E139" i="23"/>
  <c r="F139" i="23"/>
  <c r="G139" i="23"/>
  <c r="H139" i="23"/>
  <c r="I139" i="23"/>
  <c r="J139" i="23"/>
  <c r="K139" i="23"/>
  <c r="L139" i="23"/>
  <c r="M139" i="23"/>
  <c r="N139" i="23"/>
  <c r="O139" i="23"/>
  <c r="B140" i="23"/>
  <c r="C140" i="23"/>
  <c r="D140" i="23"/>
  <c r="E140" i="23"/>
  <c r="F140" i="23"/>
  <c r="G140" i="23"/>
  <c r="H140" i="23"/>
  <c r="I140" i="23"/>
  <c r="J140" i="23"/>
  <c r="K140" i="23"/>
  <c r="L140" i="23"/>
  <c r="M140" i="23"/>
  <c r="N140" i="23"/>
  <c r="O140" i="23"/>
  <c r="B141" i="23"/>
  <c r="C141" i="23"/>
  <c r="D141" i="23"/>
  <c r="E141" i="23"/>
  <c r="F141" i="23"/>
  <c r="G141" i="23"/>
  <c r="H141" i="23"/>
  <c r="I141" i="23"/>
  <c r="J141" i="23"/>
  <c r="K141" i="23"/>
  <c r="L141" i="23"/>
  <c r="M141" i="23"/>
  <c r="N141" i="23"/>
  <c r="O141" i="23"/>
  <c r="B142" i="23"/>
  <c r="C142" i="23"/>
  <c r="D142" i="23"/>
  <c r="E142" i="23"/>
  <c r="F142" i="23"/>
  <c r="G142" i="23"/>
  <c r="H142" i="23"/>
  <c r="I142" i="23"/>
  <c r="J142" i="23"/>
  <c r="K142" i="23"/>
  <c r="L142" i="23"/>
  <c r="M142" i="23"/>
  <c r="N142" i="23"/>
  <c r="O142" i="23"/>
  <c r="B143" i="23"/>
  <c r="C143" i="23"/>
  <c r="D143" i="23"/>
  <c r="E143" i="23"/>
  <c r="F143" i="23"/>
  <c r="G143" i="23"/>
  <c r="H143" i="23"/>
  <c r="I143" i="23"/>
  <c r="J143" i="23"/>
  <c r="K143" i="23"/>
  <c r="L143" i="23"/>
  <c r="M143" i="23"/>
  <c r="N143" i="23"/>
  <c r="O143" i="23"/>
  <c r="B144" i="23"/>
  <c r="C144" i="23"/>
  <c r="D144" i="23"/>
  <c r="E144" i="23"/>
  <c r="F144" i="23"/>
  <c r="G144" i="23"/>
  <c r="H144" i="23"/>
  <c r="I144" i="23"/>
  <c r="J144" i="23"/>
  <c r="K144" i="23"/>
  <c r="L144" i="23"/>
  <c r="M144" i="23"/>
  <c r="N144" i="23"/>
  <c r="O144" i="23"/>
  <c r="B145" i="23"/>
  <c r="C145" i="23"/>
  <c r="D145" i="23"/>
  <c r="E145" i="23"/>
  <c r="F145" i="23"/>
  <c r="G145" i="23"/>
  <c r="H145" i="23"/>
  <c r="I145" i="23"/>
  <c r="J145" i="23"/>
  <c r="K145" i="23"/>
  <c r="L145" i="23"/>
  <c r="M145" i="23"/>
  <c r="N145" i="23"/>
  <c r="O145" i="23"/>
  <c r="B146" i="23"/>
  <c r="C146" i="23"/>
  <c r="D146" i="23"/>
  <c r="E146" i="23"/>
  <c r="F146" i="23"/>
  <c r="G146" i="23"/>
  <c r="H146" i="23"/>
  <c r="I146" i="23"/>
  <c r="J146" i="23"/>
  <c r="K146" i="23"/>
  <c r="L146" i="23"/>
  <c r="M146" i="23"/>
  <c r="N146" i="23"/>
  <c r="O146" i="23"/>
  <c r="B147" i="23"/>
  <c r="C147" i="23"/>
  <c r="D147" i="23"/>
  <c r="E147" i="23"/>
  <c r="F147" i="23"/>
  <c r="G147" i="23"/>
  <c r="H147" i="23"/>
  <c r="I147" i="23"/>
  <c r="J147" i="23"/>
  <c r="K147" i="23"/>
  <c r="L147" i="23"/>
  <c r="M147" i="23"/>
  <c r="N147" i="23"/>
  <c r="O147" i="23"/>
  <c r="B148" i="23"/>
  <c r="C148" i="23"/>
  <c r="D148" i="23"/>
  <c r="E148" i="23"/>
  <c r="G148" i="23"/>
  <c r="I148" i="23"/>
  <c r="J148" i="23"/>
  <c r="K148" i="23"/>
  <c r="L148" i="23"/>
  <c r="M148" i="23"/>
  <c r="N148" i="23"/>
  <c r="O148" i="23"/>
  <c r="B149" i="23"/>
  <c r="C149" i="23"/>
  <c r="D149" i="23"/>
  <c r="E149" i="23"/>
  <c r="F149" i="23"/>
  <c r="G149" i="23"/>
  <c r="H149" i="23"/>
  <c r="I149" i="23"/>
  <c r="J149" i="23"/>
  <c r="K149" i="23"/>
  <c r="L149" i="23"/>
  <c r="M149" i="23"/>
  <c r="N149" i="23"/>
  <c r="O149" i="23"/>
  <c r="B150" i="23"/>
  <c r="C150" i="23"/>
  <c r="D150" i="23"/>
  <c r="E150" i="23"/>
  <c r="F150" i="23"/>
  <c r="G150" i="23"/>
  <c r="H150" i="23"/>
  <c r="I150" i="23"/>
  <c r="J150" i="23"/>
  <c r="K150" i="23"/>
  <c r="L150" i="23"/>
  <c r="M150" i="23"/>
  <c r="N150" i="23"/>
  <c r="O150" i="23"/>
  <c r="B151" i="23"/>
  <c r="C151" i="23"/>
  <c r="D151" i="23"/>
  <c r="E151" i="23"/>
  <c r="F151" i="23"/>
  <c r="G151" i="23"/>
  <c r="H151" i="23"/>
  <c r="I151" i="23"/>
  <c r="J151" i="23"/>
  <c r="K151" i="23"/>
  <c r="L151" i="23"/>
  <c r="M151" i="23"/>
  <c r="N151" i="23"/>
  <c r="O151" i="23"/>
  <c r="B152" i="23"/>
  <c r="C152" i="23"/>
  <c r="D152" i="23"/>
  <c r="E152" i="23"/>
  <c r="F152" i="23"/>
  <c r="G152" i="23"/>
  <c r="H152" i="23"/>
  <c r="I152" i="23"/>
  <c r="J152" i="23"/>
  <c r="K152" i="23"/>
  <c r="L152" i="23"/>
  <c r="M152" i="23"/>
  <c r="N152" i="23"/>
  <c r="O152" i="23"/>
  <c r="B153" i="23"/>
  <c r="C153" i="23"/>
  <c r="D153" i="23"/>
  <c r="E153" i="23"/>
  <c r="F153" i="23"/>
  <c r="G153" i="23"/>
  <c r="H153" i="23"/>
  <c r="I153" i="23"/>
  <c r="J153" i="23"/>
  <c r="K153" i="23"/>
  <c r="L153" i="23"/>
  <c r="M153" i="23"/>
  <c r="N153" i="23"/>
  <c r="O153" i="23"/>
  <c r="B154" i="23"/>
  <c r="C154" i="23"/>
  <c r="D154" i="23"/>
  <c r="E154" i="23"/>
  <c r="F154" i="23"/>
  <c r="G154" i="23"/>
  <c r="H154" i="23"/>
  <c r="I154" i="23"/>
  <c r="J154" i="23"/>
  <c r="K154" i="23"/>
  <c r="L154" i="23"/>
  <c r="M154" i="23"/>
  <c r="N154" i="23"/>
  <c r="O154" i="23"/>
  <c r="B155" i="23"/>
  <c r="C155" i="23"/>
  <c r="D155" i="23"/>
  <c r="E155" i="23"/>
  <c r="F155" i="23"/>
  <c r="G155" i="23"/>
  <c r="H155" i="23"/>
  <c r="I155" i="23"/>
  <c r="J155" i="23"/>
  <c r="K155" i="23"/>
  <c r="L155" i="23"/>
  <c r="M155" i="23"/>
  <c r="N155" i="23"/>
  <c r="O155" i="23"/>
  <c r="B156" i="23"/>
  <c r="C156" i="23"/>
  <c r="D156" i="23"/>
  <c r="E156" i="23"/>
  <c r="F156" i="23"/>
  <c r="G156" i="23"/>
  <c r="H156" i="23"/>
  <c r="I156" i="23"/>
  <c r="J156" i="23"/>
  <c r="K156" i="23"/>
  <c r="L156" i="23"/>
  <c r="M156" i="23"/>
  <c r="N156" i="23"/>
  <c r="O156" i="23"/>
  <c r="B157" i="23"/>
  <c r="C157" i="23"/>
  <c r="D157" i="23"/>
  <c r="E157" i="23"/>
  <c r="F157" i="23"/>
  <c r="G157" i="23"/>
  <c r="H157" i="23"/>
  <c r="I157" i="23"/>
  <c r="J157" i="23"/>
  <c r="K157" i="23"/>
  <c r="L157" i="23"/>
  <c r="M157" i="23"/>
  <c r="N157" i="23"/>
  <c r="O157" i="23"/>
  <c r="B158" i="23"/>
  <c r="C158" i="23"/>
  <c r="D158" i="23"/>
  <c r="E158" i="23"/>
  <c r="F158" i="23"/>
  <c r="G158" i="23"/>
  <c r="H158" i="23"/>
  <c r="I158" i="23"/>
  <c r="J158" i="23"/>
  <c r="K158" i="23"/>
  <c r="L158" i="23"/>
  <c r="M158" i="23"/>
  <c r="N158" i="23"/>
  <c r="O158" i="23"/>
  <c r="B159" i="23"/>
  <c r="C159" i="23"/>
  <c r="D159" i="23"/>
  <c r="E159" i="23"/>
  <c r="G159" i="23"/>
  <c r="H159" i="23"/>
  <c r="I159" i="23"/>
  <c r="J159" i="23"/>
  <c r="K159" i="23"/>
  <c r="L159" i="23"/>
  <c r="M159" i="23"/>
  <c r="N159" i="23"/>
  <c r="O159" i="23"/>
  <c r="B160" i="23"/>
  <c r="C160" i="23"/>
  <c r="D160" i="23"/>
  <c r="E160" i="23"/>
  <c r="F160" i="23"/>
  <c r="G160" i="23"/>
  <c r="H160" i="23"/>
  <c r="I160" i="23"/>
  <c r="J160" i="23"/>
  <c r="K160" i="23"/>
  <c r="L160" i="23"/>
  <c r="M160" i="23"/>
  <c r="N160" i="23"/>
  <c r="O160" i="23"/>
  <c r="B161" i="23"/>
  <c r="C161" i="23"/>
  <c r="D161" i="23"/>
  <c r="E161" i="23"/>
  <c r="F161" i="23"/>
  <c r="G161" i="23"/>
  <c r="H161" i="23"/>
  <c r="I161" i="23"/>
  <c r="J161" i="23"/>
  <c r="K161" i="23"/>
  <c r="L161" i="23"/>
  <c r="M161" i="23"/>
  <c r="N161" i="23"/>
  <c r="O161" i="23"/>
  <c r="B162" i="23"/>
  <c r="C162" i="23"/>
  <c r="D162" i="23"/>
  <c r="E162" i="23"/>
  <c r="F162" i="23"/>
  <c r="G162" i="23"/>
  <c r="H162" i="23"/>
  <c r="I162" i="23"/>
  <c r="J162" i="23"/>
  <c r="K162" i="23"/>
  <c r="L162" i="23"/>
  <c r="M162" i="23"/>
  <c r="N162" i="23"/>
  <c r="O162" i="23"/>
  <c r="B163" i="23"/>
  <c r="C163" i="23"/>
  <c r="D163" i="23"/>
  <c r="E163" i="23"/>
  <c r="F163" i="23"/>
  <c r="G163" i="23"/>
  <c r="H163" i="23"/>
  <c r="I163" i="23"/>
  <c r="J163" i="23"/>
  <c r="K163" i="23"/>
  <c r="L163" i="23"/>
  <c r="M163" i="23"/>
  <c r="N163" i="23"/>
  <c r="O163" i="23"/>
  <c r="B164" i="23"/>
  <c r="C164" i="23"/>
  <c r="D164" i="23"/>
  <c r="E164" i="23"/>
  <c r="F164" i="23"/>
  <c r="G164" i="23"/>
  <c r="H164" i="23"/>
  <c r="I164" i="23"/>
  <c r="J164" i="23"/>
  <c r="K164" i="23"/>
  <c r="L164" i="23"/>
  <c r="M164" i="23"/>
  <c r="N164" i="23"/>
  <c r="O164" i="23"/>
  <c r="B165" i="23"/>
  <c r="C165" i="23"/>
  <c r="D165" i="23"/>
  <c r="E165" i="23"/>
  <c r="F165" i="23"/>
  <c r="G165" i="23"/>
  <c r="H165" i="23"/>
  <c r="I165" i="23"/>
  <c r="J165" i="23"/>
  <c r="K165" i="23"/>
  <c r="L165" i="23"/>
  <c r="M165" i="23"/>
  <c r="N165" i="23"/>
  <c r="O165" i="23"/>
  <c r="B166" i="23"/>
  <c r="C166" i="23"/>
  <c r="D166" i="23"/>
  <c r="E166" i="23"/>
  <c r="F166" i="23"/>
  <c r="G166" i="23"/>
  <c r="H166" i="23"/>
  <c r="I166" i="23"/>
  <c r="J166" i="23"/>
  <c r="K166" i="23"/>
  <c r="L166" i="23"/>
  <c r="M166" i="23"/>
  <c r="N166" i="23"/>
  <c r="O166" i="23"/>
  <c r="B167" i="23"/>
  <c r="C167" i="23"/>
  <c r="D167" i="23"/>
  <c r="E167" i="23"/>
  <c r="F167" i="23"/>
  <c r="G167" i="23"/>
  <c r="H167" i="23"/>
  <c r="I167" i="23"/>
  <c r="J167" i="23"/>
  <c r="K167" i="23"/>
  <c r="L167" i="23"/>
  <c r="M167" i="23"/>
  <c r="N167" i="23"/>
  <c r="O167" i="23"/>
  <c r="B168" i="23"/>
  <c r="C168" i="23"/>
  <c r="D168" i="23"/>
  <c r="E168" i="23"/>
  <c r="G168" i="23"/>
  <c r="I168" i="23"/>
  <c r="J168" i="23"/>
  <c r="K168" i="23"/>
  <c r="L168" i="23"/>
  <c r="M168" i="23"/>
  <c r="N168" i="23"/>
  <c r="O168" i="23"/>
  <c r="B169" i="23"/>
  <c r="C169" i="23"/>
  <c r="D169" i="23"/>
  <c r="E169" i="23"/>
  <c r="G169" i="23"/>
  <c r="I169" i="23"/>
  <c r="J169" i="23"/>
  <c r="K169" i="23"/>
  <c r="L169" i="23"/>
  <c r="M169" i="23"/>
  <c r="N169" i="23"/>
  <c r="O169" i="23"/>
  <c r="B170" i="23"/>
  <c r="C170" i="23"/>
  <c r="D170" i="23"/>
  <c r="E170" i="23"/>
  <c r="F170" i="23"/>
  <c r="G170" i="23"/>
  <c r="H170" i="23"/>
  <c r="I170" i="23"/>
  <c r="J170" i="23"/>
  <c r="K170" i="23"/>
  <c r="L170" i="23"/>
  <c r="M170" i="23"/>
  <c r="N170" i="23"/>
  <c r="O170" i="23"/>
  <c r="B171" i="23"/>
  <c r="C171" i="23"/>
  <c r="D171" i="23"/>
  <c r="E171" i="23"/>
  <c r="F171" i="23"/>
  <c r="G171" i="23"/>
  <c r="H171" i="23"/>
  <c r="I171" i="23"/>
  <c r="J171" i="23"/>
  <c r="K171" i="23"/>
  <c r="L171" i="23"/>
  <c r="M171" i="23"/>
  <c r="N171" i="23"/>
  <c r="O171" i="23"/>
  <c r="B172" i="23"/>
  <c r="C172" i="23"/>
  <c r="D172" i="23"/>
  <c r="E172" i="23"/>
  <c r="F172" i="23"/>
  <c r="G172" i="23"/>
  <c r="H172" i="23"/>
  <c r="I172" i="23"/>
  <c r="J172" i="23"/>
  <c r="K172" i="23"/>
  <c r="L172" i="23"/>
  <c r="M172" i="23"/>
  <c r="N172" i="23"/>
  <c r="O172" i="23"/>
  <c r="B173" i="23"/>
  <c r="C173" i="23"/>
  <c r="D173" i="23"/>
  <c r="E173" i="23"/>
  <c r="F173" i="23"/>
  <c r="G173" i="23"/>
  <c r="H173" i="23"/>
  <c r="I173" i="23"/>
  <c r="J173" i="23"/>
  <c r="K173" i="23"/>
  <c r="L173" i="23"/>
  <c r="M173" i="23"/>
  <c r="N173" i="23"/>
  <c r="O173" i="23"/>
  <c r="B174" i="23"/>
  <c r="C174" i="23"/>
  <c r="D174" i="23"/>
  <c r="E174" i="23"/>
  <c r="F174" i="23"/>
  <c r="G174" i="23"/>
  <c r="H174" i="23"/>
  <c r="I174" i="23"/>
  <c r="J174" i="23"/>
  <c r="K174" i="23"/>
  <c r="L174" i="23"/>
  <c r="M174" i="23"/>
  <c r="N174" i="23"/>
  <c r="O174" i="23"/>
  <c r="B175" i="23"/>
  <c r="C175" i="23"/>
  <c r="D175" i="23"/>
  <c r="E175" i="23"/>
  <c r="G175" i="23"/>
  <c r="I175" i="23"/>
  <c r="J175" i="23"/>
  <c r="K175" i="23"/>
  <c r="L175" i="23"/>
  <c r="M175" i="23"/>
  <c r="N175" i="23"/>
  <c r="O175" i="23"/>
  <c r="B176" i="23"/>
  <c r="C176" i="23"/>
  <c r="D176" i="23"/>
  <c r="E176" i="23"/>
  <c r="G176" i="23"/>
  <c r="H176" i="23"/>
  <c r="I176" i="23"/>
  <c r="J176" i="23"/>
  <c r="K176" i="23"/>
  <c r="L176" i="23"/>
  <c r="M176" i="23"/>
  <c r="N176" i="23"/>
  <c r="O176" i="23"/>
  <c r="B177" i="23"/>
  <c r="C177" i="23"/>
  <c r="D177" i="23"/>
  <c r="E177" i="23"/>
  <c r="G177" i="23"/>
  <c r="I177" i="23"/>
  <c r="J177" i="23"/>
  <c r="K177" i="23"/>
  <c r="L177" i="23"/>
  <c r="M177" i="23"/>
  <c r="N177" i="23"/>
  <c r="O177" i="23"/>
  <c r="B178" i="23"/>
  <c r="C178" i="23"/>
  <c r="D178" i="23"/>
  <c r="E178" i="23"/>
  <c r="F178" i="23"/>
  <c r="G178" i="23"/>
  <c r="I178" i="23"/>
  <c r="J178" i="23"/>
  <c r="K178" i="23"/>
  <c r="L178" i="23"/>
  <c r="M178" i="23"/>
  <c r="N178" i="23"/>
  <c r="O178" i="23"/>
  <c r="B179" i="23"/>
  <c r="C179" i="23"/>
  <c r="D179" i="23"/>
  <c r="E179" i="23"/>
  <c r="F179" i="23"/>
  <c r="G179" i="23"/>
  <c r="H179" i="23"/>
  <c r="I179" i="23"/>
  <c r="J179" i="23"/>
  <c r="K179" i="23"/>
  <c r="L179" i="23"/>
  <c r="M179" i="23"/>
  <c r="N179" i="23"/>
  <c r="O179" i="23"/>
  <c r="B180" i="23"/>
  <c r="C180" i="23"/>
  <c r="D180" i="23"/>
  <c r="E180" i="23"/>
  <c r="F180" i="23"/>
  <c r="G180" i="23"/>
  <c r="H180" i="23"/>
  <c r="I180" i="23"/>
  <c r="J180" i="23"/>
  <c r="K180" i="23"/>
  <c r="L180" i="23"/>
  <c r="M180" i="23"/>
  <c r="N180" i="23"/>
  <c r="O180" i="23"/>
  <c r="B181" i="23"/>
  <c r="C181" i="23"/>
  <c r="D181" i="23"/>
  <c r="E181" i="23"/>
  <c r="F181" i="23"/>
  <c r="G181" i="23"/>
  <c r="H181" i="23"/>
  <c r="I181" i="23"/>
  <c r="J181" i="23"/>
  <c r="K181" i="23"/>
  <c r="L181" i="23"/>
  <c r="M181" i="23"/>
  <c r="N181" i="23"/>
  <c r="O181" i="23"/>
  <c r="B182" i="23"/>
  <c r="C182" i="23"/>
  <c r="D182" i="23"/>
  <c r="E182" i="23"/>
  <c r="F182" i="23"/>
  <c r="G182" i="23"/>
  <c r="H182" i="23"/>
  <c r="I182" i="23"/>
  <c r="J182" i="23"/>
  <c r="K182" i="23"/>
  <c r="L182" i="23"/>
  <c r="M182" i="23"/>
  <c r="N182" i="23"/>
  <c r="O182" i="23"/>
  <c r="B183" i="23"/>
  <c r="C183" i="23"/>
  <c r="D183" i="23"/>
  <c r="E183" i="23"/>
  <c r="F183" i="23"/>
  <c r="G183" i="23"/>
  <c r="I183" i="23"/>
  <c r="J183" i="23"/>
  <c r="K183" i="23"/>
  <c r="L183" i="23"/>
  <c r="M183" i="23"/>
  <c r="N183" i="23"/>
  <c r="O183" i="23"/>
  <c r="B184" i="23"/>
  <c r="C184" i="23"/>
  <c r="D184" i="23"/>
  <c r="E184" i="23"/>
  <c r="F184" i="23"/>
  <c r="G184" i="23"/>
  <c r="H184" i="23"/>
  <c r="I184" i="23"/>
  <c r="J184" i="23"/>
  <c r="K184" i="23"/>
  <c r="L184" i="23"/>
  <c r="M184" i="23"/>
  <c r="N184" i="23"/>
  <c r="O184" i="23"/>
  <c r="B185" i="23"/>
  <c r="C185" i="23"/>
  <c r="D185" i="23"/>
  <c r="E185" i="23"/>
  <c r="F185" i="23"/>
  <c r="G185" i="23"/>
  <c r="H185" i="23"/>
  <c r="I185" i="23"/>
  <c r="J185" i="23"/>
  <c r="K185" i="23"/>
  <c r="L185" i="23"/>
  <c r="M185" i="23"/>
  <c r="N185" i="23"/>
  <c r="O185" i="23"/>
  <c r="B186" i="23"/>
  <c r="C186" i="23"/>
  <c r="D186" i="23"/>
  <c r="E186" i="23"/>
  <c r="F186" i="23"/>
  <c r="G186" i="23"/>
  <c r="H186" i="23"/>
  <c r="I186" i="23"/>
  <c r="J186" i="23"/>
  <c r="K186" i="23"/>
  <c r="L186" i="23"/>
  <c r="M186" i="23"/>
  <c r="N186" i="23"/>
  <c r="O186" i="23"/>
  <c r="B187" i="23"/>
  <c r="C187" i="23"/>
  <c r="D187" i="23"/>
  <c r="E187" i="23"/>
  <c r="F187" i="23"/>
  <c r="G187" i="23"/>
  <c r="H187" i="23"/>
  <c r="I187" i="23"/>
  <c r="J187" i="23"/>
  <c r="K187" i="23"/>
  <c r="L187" i="23"/>
  <c r="M187" i="23"/>
  <c r="N187" i="23"/>
  <c r="O187" i="23"/>
  <c r="B188" i="23"/>
  <c r="C188" i="23"/>
  <c r="D188" i="23"/>
  <c r="E188" i="23"/>
  <c r="F188" i="23"/>
  <c r="G188" i="23"/>
  <c r="H188" i="23"/>
  <c r="I188" i="23"/>
  <c r="J188" i="23"/>
  <c r="K188" i="23"/>
  <c r="L188" i="23"/>
  <c r="M188" i="23"/>
  <c r="N188" i="23"/>
  <c r="O188" i="23"/>
  <c r="B189" i="23"/>
  <c r="C189" i="23"/>
  <c r="D189" i="23"/>
  <c r="E189" i="23"/>
  <c r="F189" i="23"/>
  <c r="G189" i="23"/>
  <c r="I189" i="23"/>
  <c r="J189" i="23"/>
  <c r="K189" i="23"/>
  <c r="L189" i="23"/>
  <c r="M189" i="23"/>
  <c r="N189" i="23"/>
  <c r="O189" i="23"/>
  <c r="B190" i="23"/>
  <c r="C190" i="23"/>
  <c r="D190" i="23"/>
  <c r="E190" i="23"/>
  <c r="G190" i="23"/>
  <c r="I190" i="23"/>
  <c r="J190" i="23"/>
  <c r="K190" i="23"/>
  <c r="L190" i="23"/>
  <c r="M190" i="23"/>
  <c r="N190" i="23"/>
  <c r="O190" i="23"/>
  <c r="B191" i="23"/>
  <c r="C191" i="23"/>
  <c r="D191" i="23"/>
  <c r="E191" i="23"/>
  <c r="F191" i="23"/>
  <c r="G191" i="23"/>
  <c r="H191" i="23"/>
  <c r="I191" i="23"/>
  <c r="J191" i="23"/>
  <c r="K191" i="23"/>
  <c r="L191" i="23"/>
  <c r="M191" i="23"/>
  <c r="N191" i="23"/>
  <c r="O191" i="23"/>
  <c r="B192" i="23"/>
  <c r="C192" i="23"/>
  <c r="D192" i="23"/>
  <c r="E192" i="23"/>
  <c r="F192" i="23"/>
  <c r="G192" i="23"/>
  <c r="H192" i="23"/>
  <c r="I192" i="23"/>
  <c r="J192" i="23"/>
  <c r="K192" i="23"/>
  <c r="L192" i="23"/>
  <c r="M192" i="23"/>
  <c r="N192" i="23"/>
  <c r="O192" i="23"/>
  <c r="B193" i="23"/>
  <c r="C193" i="23"/>
  <c r="D193" i="23"/>
  <c r="E193" i="23"/>
  <c r="F193" i="23"/>
  <c r="G193" i="23"/>
  <c r="H193" i="23"/>
  <c r="I193" i="23"/>
  <c r="J193" i="23"/>
  <c r="K193" i="23"/>
  <c r="L193" i="23"/>
  <c r="M193" i="23"/>
  <c r="N193" i="23"/>
  <c r="O193" i="23"/>
  <c r="B194" i="23"/>
  <c r="C194" i="23"/>
  <c r="D194" i="23"/>
  <c r="E194" i="23"/>
  <c r="F194" i="23"/>
  <c r="G194" i="23"/>
  <c r="H194" i="23"/>
  <c r="I194" i="23"/>
  <c r="J194" i="23"/>
  <c r="K194" i="23"/>
  <c r="L194" i="23"/>
  <c r="M194" i="23"/>
  <c r="N194" i="23"/>
  <c r="O194" i="23"/>
  <c r="B195" i="23"/>
  <c r="C195" i="23"/>
  <c r="D195" i="23"/>
  <c r="E195" i="23"/>
  <c r="F195" i="23"/>
  <c r="G195" i="23"/>
  <c r="H195" i="23"/>
  <c r="I195" i="23"/>
  <c r="J195" i="23"/>
  <c r="K195" i="23"/>
  <c r="L195" i="23"/>
  <c r="M195" i="23"/>
  <c r="N195" i="23"/>
  <c r="O195" i="23"/>
  <c r="B196" i="23"/>
  <c r="C196" i="23"/>
  <c r="D196" i="23"/>
  <c r="E196" i="23"/>
  <c r="F196" i="23"/>
  <c r="G196" i="23"/>
  <c r="H196" i="23"/>
  <c r="I196" i="23"/>
  <c r="J196" i="23"/>
  <c r="K196" i="23"/>
  <c r="L196" i="23"/>
  <c r="M196" i="23"/>
  <c r="N196" i="23"/>
  <c r="O196" i="23"/>
  <c r="B197" i="23"/>
  <c r="C197" i="23"/>
  <c r="D197" i="23"/>
  <c r="E197" i="23"/>
  <c r="F197" i="23"/>
  <c r="G197" i="23"/>
  <c r="H197" i="23"/>
  <c r="I197" i="23"/>
  <c r="J197" i="23"/>
  <c r="K197" i="23"/>
  <c r="L197" i="23"/>
  <c r="M197" i="23"/>
  <c r="N197" i="23"/>
  <c r="O197" i="23"/>
  <c r="B198" i="23"/>
  <c r="C198" i="23"/>
  <c r="D198" i="23"/>
  <c r="E198" i="23"/>
  <c r="G198" i="23"/>
  <c r="I198" i="23"/>
  <c r="J198" i="23"/>
  <c r="K198" i="23"/>
  <c r="L198" i="23"/>
  <c r="M198" i="23"/>
  <c r="N198" i="23"/>
  <c r="O198" i="23"/>
  <c r="B199" i="23"/>
  <c r="C199" i="23"/>
  <c r="D199" i="23"/>
  <c r="E199" i="23"/>
  <c r="F199" i="23"/>
  <c r="G199" i="23"/>
  <c r="H199" i="23"/>
  <c r="I199" i="23"/>
  <c r="J199" i="23"/>
  <c r="K199" i="23"/>
  <c r="L199" i="23"/>
  <c r="M199" i="23"/>
  <c r="N199" i="23"/>
  <c r="O199" i="23"/>
  <c r="B200" i="23"/>
  <c r="C200" i="23"/>
  <c r="D200" i="23"/>
  <c r="E200" i="23"/>
  <c r="F200" i="23"/>
  <c r="G200" i="23"/>
  <c r="H200" i="23"/>
  <c r="I200" i="23"/>
  <c r="J200" i="23"/>
  <c r="K200" i="23"/>
  <c r="L200" i="23"/>
  <c r="M200" i="23"/>
  <c r="N200" i="23"/>
  <c r="O200" i="23"/>
  <c r="B201" i="23"/>
  <c r="C201" i="23"/>
  <c r="D201" i="23"/>
  <c r="E201" i="23"/>
  <c r="F201" i="23"/>
  <c r="G201" i="23"/>
  <c r="H201" i="23"/>
  <c r="I201" i="23"/>
  <c r="J201" i="23"/>
  <c r="K201" i="23"/>
  <c r="L201" i="23"/>
  <c r="M201" i="23"/>
  <c r="N201" i="23"/>
  <c r="O201" i="23"/>
  <c r="B202" i="23"/>
  <c r="C202" i="23"/>
  <c r="D202" i="23"/>
  <c r="E202" i="23"/>
  <c r="F202" i="23"/>
  <c r="G202" i="23"/>
  <c r="H202" i="23"/>
  <c r="I202" i="23"/>
  <c r="J202" i="23"/>
  <c r="K202" i="23"/>
  <c r="L202" i="23"/>
  <c r="M202" i="23"/>
  <c r="N202" i="23"/>
  <c r="O202" i="23"/>
  <c r="B203" i="23"/>
  <c r="C203" i="23"/>
  <c r="D203" i="23"/>
  <c r="E203" i="23"/>
  <c r="F203" i="23"/>
  <c r="G203" i="23"/>
  <c r="H203" i="23"/>
  <c r="I203" i="23"/>
  <c r="J203" i="23"/>
  <c r="K203" i="23"/>
  <c r="L203" i="23"/>
  <c r="M203" i="23"/>
  <c r="N203" i="23"/>
  <c r="O203" i="23"/>
  <c r="B204" i="23"/>
  <c r="C204" i="23"/>
  <c r="D204" i="23"/>
  <c r="E204" i="23"/>
  <c r="F204" i="23"/>
  <c r="G204" i="23"/>
  <c r="H204" i="23"/>
  <c r="I204" i="23"/>
  <c r="J204" i="23"/>
  <c r="K204" i="23"/>
  <c r="L204" i="23"/>
  <c r="M204" i="23"/>
  <c r="N204" i="23"/>
  <c r="O204" i="23"/>
  <c r="B205" i="23"/>
  <c r="C205" i="23"/>
  <c r="D205" i="23"/>
  <c r="E205" i="23"/>
  <c r="F205" i="23"/>
  <c r="G205" i="23"/>
  <c r="H205" i="23"/>
  <c r="I205" i="23"/>
  <c r="J205" i="23"/>
  <c r="K205" i="23"/>
  <c r="L205" i="23"/>
  <c r="M205" i="23"/>
  <c r="N205" i="23"/>
  <c r="O205" i="23"/>
  <c r="B206" i="23"/>
  <c r="C206" i="23"/>
  <c r="D206" i="23"/>
  <c r="E206" i="23"/>
  <c r="F206" i="23"/>
  <c r="G206" i="23"/>
  <c r="H206" i="23"/>
  <c r="I206" i="23"/>
  <c r="J206" i="23"/>
  <c r="K206" i="23"/>
  <c r="L206" i="23"/>
  <c r="M206" i="23"/>
  <c r="N206" i="23"/>
  <c r="O206" i="23"/>
  <c r="B207" i="23"/>
  <c r="C207" i="23"/>
  <c r="D207" i="23"/>
  <c r="E207" i="23"/>
  <c r="F207" i="23"/>
  <c r="G207" i="23"/>
  <c r="H207" i="23"/>
  <c r="I207" i="23"/>
  <c r="J207" i="23"/>
  <c r="K207" i="23"/>
  <c r="L207" i="23"/>
  <c r="M207" i="23"/>
  <c r="N207" i="23"/>
  <c r="O207" i="23"/>
  <c r="B208" i="23"/>
  <c r="C208" i="23"/>
  <c r="D208" i="23"/>
  <c r="E208" i="23"/>
  <c r="F208" i="23"/>
  <c r="G208" i="23"/>
  <c r="H208" i="23"/>
  <c r="I208" i="23"/>
  <c r="J208" i="23"/>
  <c r="K208" i="23"/>
  <c r="L208" i="23"/>
  <c r="M208" i="23"/>
  <c r="N208" i="23"/>
  <c r="O208" i="23"/>
  <c r="B209" i="23"/>
  <c r="C209" i="23"/>
  <c r="D209" i="23"/>
  <c r="E209" i="23"/>
  <c r="G209" i="23"/>
  <c r="H209" i="23"/>
  <c r="I209" i="23"/>
  <c r="J209" i="23"/>
  <c r="K209" i="23"/>
  <c r="L209" i="23"/>
  <c r="M209" i="23"/>
  <c r="N209" i="23"/>
  <c r="O209" i="23"/>
  <c r="B210" i="23"/>
  <c r="C210" i="23"/>
  <c r="D210" i="23"/>
  <c r="E210" i="23"/>
  <c r="G210" i="23"/>
  <c r="I210" i="23"/>
  <c r="J210" i="23"/>
  <c r="K210" i="23"/>
  <c r="L210" i="23"/>
  <c r="M210" i="23"/>
  <c r="N210" i="23"/>
  <c r="O210" i="23"/>
  <c r="B211" i="23"/>
  <c r="C211" i="23"/>
  <c r="D211" i="23"/>
  <c r="E211" i="23"/>
  <c r="F211" i="23"/>
  <c r="G211" i="23"/>
  <c r="H211" i="23"/>
  <c r="I211" i="23"/>
  <c r="J211" i="23"/>
  <c r="K211" i="23"/>
  <c r="L211" i="23"/>
  <c r="M211" i="23"/>
  <c r="N211" i="23"/>
  <c r="O211" i="23"/>
  <c r="B212" i="23"/>
  <c r="C212" i="23"/>
  <c r="D212" i="23"/>
  <c r="E212" i="23"/>
  <c r="F212" i="23"/>
  <c r="G212" i="23"/>
  <c r="H212" i="23"/>
  <c r="I212" i="23"/>
  <c r="J212" i="23"/>
  <c r="K212" i="23"/>
  <c r="L212" i="23"/>
  <c r="M212" i="23"/>
  <c r="N212" i="23"/>
  <c r="O212" i="23"/>
  <c r="B213" i="23"/>
  <c r="C213" i="23"/>
  <c r="D213" i="23"/>
  <c r="E213" i="23"/>
  <c r="G213" i="23"/>
  <c r="I213" i="23"/>
  <c r="J213" i="23"/>
  <c r="K213" i="23"/>
  <c r="L213" i="23"/>
  <c r="M213" i="23"/>
  <c r="N213" i="23"/>
  <c r="O213" i="23"/>
  <c r="B214" i="23"/>
  <c r="C214" i="23"/>
  <c r="D214" i="23"/>
  <c r="E214" i="23"/>
  <c r="F214" i="23"/>
  <c r="G214" i="23"/>
  <c r="H214" i="23"/>
  <c r="I214" i="23"/>
  <c r="J214" i="23"/>
  <c r="K214" i="23"/>
  <c r="L214" i="23"/>
  <c r="M214" i="23"/>
  <c r="N214" i="23"/>
  <c r="O214" i="23"/>
  <c r="B215" i="23"/>
  <c r="C215" i="23"/>
  <c r="D215" i="23"/>
  <c r="E215" i="23"/>
  <c r="F215" i="23"/>
  <c r="G215" i="23"/>
  <c r="H215" i="23"/>
  <c r="I215" i="23"/>
  <c r="J215" i="23"/>
  <c r="K215" i="23"/>
  <c r="L215" i="23"/>
  <c r="M215" i="23"/>
  <c r="N215" i="23"/>
  <c r="O215" i="23"/>
  <c r="B216" i="23"/>
  <c r="C216" i="23"/>
  <c r="D216" i="23"/>
  <c r="E216" i="23"/>
  <c r="F216" i="23"/>
  <c r="G216" i="23"/>
  <c r="H216" i="23"/>
  <c r="I216" i="23"/>
  <c r="J216" i="23"/>
  <c r="K216" i="23"/>
  <c r="L216" i="23"/>
  <c r="M216" i="23"/>
  <c r="N216" i="23"/>
  <c r="O216" i="23"/>
  <c r="B217" i="23"/>
  <c r="C217" i="23"/>
  <c r="D217" i="23"/>
  <c r="E217" i="23"/>
  <c r="F217" i="23"/>
  <c r="G217" i="23"/>
  <c r="H217" i="23"/>
  <c r="I217" i="23"/>
  <c r="J217" i="23"/>
  <c r="K217" i="23"/>
  <c r="L217" i="23"/>
  <c r="M217" i="23"/>
  <c r="N217" i="23"/>
  <c r="O217" i="23"/>
  <c r="B218" i="23"/>
  <c r="C218" i="23"/>
  <c r="D218" i="23"/>
  <c r="E218" i="23"/>
  <c r="F218" i="23"/>
  <c r="G218" i="23"/>
  <c r="H218" i="23"/>
  <c r="I218" i="23"/>
  <c r="J218" i="23"/>
  <c r="K218" i="23"/>
  <c r="L218" i="23"/>
  <c r="M218" i="23"/>
  <c r="N218" i="23"/>
  <c r="O218" i="23"/>
  <c r="B219" i="23"/>
  <c r="C219" i="23"/>
  <c r="D219" i="23"/>
  <c r="E219" i="23"/>
  <c r="F219" i="23"/>
  <c r="G219" i="23"/>
  <c r="H219" i="23"/>
  <c r="I219" i="23"/>
  <c r="J219" i="23"/>
  <c r="K219" i="23"/>
  <c r="L219" i="23"/>
  <c r="M219" i="23"/>
  <c r="N219" i="23"/>
  <c r="O219" i="23"/>
  <c r="B220" i="23"/>
  <c r="C220" i="23"/>
  <c r="D220" i="23"/>
  <c r="E220" i="23"/>
  <c r="F220" i="23"/>
  <c r="G220" i="23"/>
  <c r="H220" i="23"/>
  <c r="I220" i="23"/>
  <c r="J220" i="23"/>
  <c r="K220" i="23"/>
  <c r="L220" i="23"/>
  <c r="M220" i="23"/>
  <c r="N220" i="23"/>
  <c r="O220" i="23"/>
  <c r="B221" i="23"/>
  <c r="C221" i="23"/>
  <c r="D221" i="23"/>
  <c r="E221" i="23"/>
  <c r="F221" i="23"/>
  <c r="G221" i="23"/>
  <c r="H221" i="23"/>
  <c r="I221" i="23"/>
  <c r="J221" i="23"/>
  <c r="K221" i="23"/>
  <c r="L221" i="23"/>
  <c r="M221" i="23"/>
  <c r="N221" i="23"/>
  <c r="O221" i="23"/>
  <c r="B222" i="23"/>
  <c r="C222" i="23"/>
  <c r="D222" i="23"/>
  <c r="E222" i="23"/>
  <c r="F222" i="23"/>
  <c r="G222" i="23"/>
  <c r="H222" i="23"/>
  <c r="I222" i="23"/>
  <c r="J222" i="23"/>
  <c r="K222" i="23"/>
  <c r="L222" i="23"/>
  <c r="M222" i="23"/>
  <c r="N222" i="23"/>
  <c r="O222" i="23"/>
  <c r="B223" i="23"/>
  <c r="C223" i="23"/>
  <c r="D223" i="23"/>
  <c r="E223" i="23"/>
  <c r="F223" i="23"/>
  <c r="G223" i="23"/>
  <c r="H223" i="23"/>
  <c r="I223" i="23"/>
  <c r="J223" i="23"/>
  <c r="K223" i="23"/>
  <c r="L223" i="23"/>
  <c r="M223" i="23"/>
  <c r="N223" i="23"/>
  <c r="O223" i="23"/>
  <c r="B224" i="23"/>
  <c r="C224" i="23"/>
  <c r="D224" i="23"/>
  <c r="E224" i="23"/>
  <c r="F224" i="23"/>
  <c r="G224" i="23"/>
  <c r="H224" i="23"/>
  <c r="I224" i="23"/>
  <c r="J224" i="23"/>
  <c r="K224" i="23"/>
  <c r="L224" i="23"/>
  <c r="M224" i="23"/>
  <c r="N224" i="23"/>
  <c r="O224" i="23"/>
  <c r="B225" i="23"/>
  <c r="C225" i="23"/>
  <c r="D225" i="23"/>
  <c r="E225" i="23"/>
  <c r="F225" i="23"/>
  <c r="G225" i="23"/>
  <c r="H225" i="23"/>
  <c r="I225" i="23"/>
  <c r="J225" i="23"/>
  <c r="K225" i="23"/>
  <c r="L225" i="23"/>
  <c r="M225" i="23"/>
  <c r="N225" i="23"/>
  <c r="O225" i="23"/>
  <c r="B226" i="23"/>
  <c r="C226" i="23"/>
  <c r="D226" i="23"/>
  <c r="E226" i="23"/>
  <c r="F226" i="23"/>
  <c r="G226" i="23"/>
  <c r="H226" i="23"/>
  <c r="I226" i="23"/>
  <c r="J226" i="23"/>
  <c r="K226" i="23"/>
  <c r="L226" i="23"/>
  <c r="M226" i="23"/>
  <c r="N226" i="23"/>
  <c r="O226" i="23"/>
  <c r="B227" i="23"/>
  <c r="C227" i="23"/>
  <c r="D227" i="23"/>
  <c r="E227" i="23"/>
  <c r="F227" i="23"/>
  <c r="G227" i="23"/>
  <c r="H227" i="23"/>
  <c r="I227" i="23"/>
  <c r="J227" i="23"/>
  <c r="K227" i="23"/>
  <c r="L227" i="23"/>
  <c r="M227" i="23"/>
  <c r="N227" i="23"/>
  <c r="O227" i="23"/>
  <c r="B228" i="23"/>
  <c r="C228" i="23"/>
  <c r="D228" i="23"/>
  <c r="E228" i="23"/>
  <c r="F228" i="23"/>
  <c r="G228" i="23"/>
  <c r="H228" i="23"/>
  <c r="I228" i="23"/>
  <c r="J228" i="23"/>
  <c r="K228" i="23"/>
  <c r="L228" i="23"/>
  <c r="M228" i="23"/>
  <c r="N228" i="23"/>
  <c r="O228" i="23"/>
  <c r="B229" i="23"/>
  <c r="C229" i="23"/>
  <c r="D229" i="23"/>
  <c r="E229" i="23"/>
  <c r="F229" i="23"/>
  <c r="G229" i="23"/>
  <c r="H229" i="23"/>
  <c r="I229" i="23"/>
  <c r="J229" i="23"/>
  <c r="K229" i="23"/>
  <c r="L229" i="23"/>
  <c r="M229" i="23"/>
  <c r="N229" i="23"/>
  <c r="O229" i="23"/>
  <c r="B230" i="23"/>
  <c r="C230" i="23"/>
  <c r="D230" i="23"/>
  <c r="E230" i="23"/>
  <c r="F230" i="23"/>
  <c r="G230" i="23"/>
  <c r="H230" i="23"/>
  <c r="I230" i="23"/>
  <c r="J230" i="23"/>
  <c r="K230" i="23"/>
  <c r="L230" i="23"/>
  <c r="M230" i="23"/>
  <c r="N230" i="23"/>
  <c r="O230" i="23"/>
  <c r="B231" i="23"/>
  <c r="C231" i="23"/>
  <c r="D231" i="23"/>
  <c r="E231" i="23"/>
  <c r="F231" i="23"/>
  <c r="G231" i="23"/>
  <c r="H231" i="23"/>
  <c r="I231" i="23"/>
  <c r="J231" i="23"/>
  <c r="K231" i="23"/>
  <c r="L231" i="23"/>
  <c r="M231" i="23"/>
  <c r="N231" i="23"/>
  <c r="O231" i="23"/>
  <c r="B232" i="23"/>
  <c r="C232" i="23"/>
  <c r="D232" i="23"/>
  <c r="E232" i="23"/>
  <c r="F232" i="23"/>
  <c r="G232" i="23"/>
  <c r="H232" i="23"/>
  <c r="I232" i="23"/>
  <c r="J232" i="23"/>
  <c r="K232" i="23"/>
  <c r="L232" i="23"/>
  <c r="M232" i="23"/>
  <c r="N232" i="23"/>
  <c r="O232" i="23"/>
  <c r="B233" i="23"/>
  <c r="C233" i="23"/>
  <c r="D233" i="23"/>
  <c r="E233" i="23"/>
  <c r="F233" i="23"/>
  <c r="G233" i="23"/>
  <c r="H233" i="23"/>
  <c r="I233" i="23"/>
  <c r="J233" i="23"/>
  <c r="K233" i="23"/>
  <c r="L233" i="23"/>
  <c r="M233" i="23"/>
  <c r="N233" i="23"/>
  <c r="O233" i="23"/>
  <c r="B234" i="23"/>
  <c r="C234" i="23"/>
  <c r="D234" i="23"/>
  <c r="E234" i="23"/>
  <c r="F234" i="23"/>
  <c r="G234" i="23"/>
  <c r="H234" i="23"/>
  <c r="I234" i="23"/>
  <c r="J234" i="23"/>
  <c r="K234" i="23"/>
  <c r="L234" i="23"/>
  <c r="M234" i="23"/>
  <c r="N234" i="23"/>
  <c r="O234" i="23"/>
  <c r="B235" i="23"/>
  <c r="C235" i="23"/>
  <c r="D235" i="23"/>
  <c r="E235" i="23"/>
  <c r="F235" i="23"/>
  <c r="G235" i="23"/>
  <c r="H235" i="23"/>
  <c r="I235" i="23"/>
  <c r="J235" i="23"/>
  <c r="K235" i="23"/>
  <c r="L235" i="23"/>
  <c r="M235" i="23"/>
  <c r="N235" i="23"/>
  <c r="O235" i="23"/>
  <c r="B236" i="23"/>
  <c r="C236" i="23"/>
  <c r="D236" i="23"/>
  <c r="E236" i="23"/>
  <c r="F236" i="23"/>
  <c r="G236" i="23"/>
  <c r="H236" i="23"/>
  <c r="I236" i="23"/>
  <c r="J236" i="23"/>
  <c r="K236" i="23"/>
  <c r="L236" i="23"/>
  <c r="M236" i="23"/>
  <c r="N236" i="23"/>
  <c r="O236" i="23"/>
  <c r="B237" i="23"/>
  <c r="C237" i="23"/>
  <c r="D237" i="23"/>
  <c r="E237" i="23"/>
  <c r="F237" i="23"/>
  <c r="G237" i="23"/>
  <c r="H237" i="23"/>
  <c r="I237" i="23"/>
  <c r="J237" i="23"/>
  <c r="K237" i="23"/>
  <c r="L237" i="23"/>
  <c r="M237" i="23"/>
  <c r="N237" i="23"/>
  <c r="O237" i="23"/>
  <c r="B238" i="23"/>
  <c r="C238" i="23"/>
  <c r="D238" i="23"/>
  <c r="E238" i="23"/>
  <c r="F238" i="23"/>
  <c r="G238" i="23"/>
  <c r="H238" i="23"/>
  <c r="I238" i="23"/>
  <c r="J238" i="23"/>
  <c r="K238" i="23"/>
  <c r="L238" i="23"/>
  <c r="M238" i="23"/>
  <c r="N238" i="23"/>
  <c r="O238" i="23"/>
  <c r="B239" i="23"/>
  <c r="C239" i="23"/>
  <c r="D239" i="23"/>
  <c r="E239" i="23"/>
  <c r="F239" i="23"/>
  <c r="G239" i="23"/>
  <c r="H239" i="23"/>
  <c r="I239" i="23"/>
  <c r="J239" i="23"/>
  <c r="K239" i="23"/>
  <c r="L239" i="23"/>
  <c r="M239" i="23"/>
  <c r="N239" i="23"/>
  <c r="O239" i="23"/>
  <c r="B240" i="23"/>
  <c r="C240" i="23"/>
  <c r="D240" i="23"/>
  <c r="E240" i="23"/>
  <c r="F240" i="23"/>
  <c r="G240" i="23"/>
  <c r="H240" i="23"/>
  <c r="I240" i="23"/>
  <c r="J240" i="23"/>
  <c r="K240" i="23"/>
  <c r="L240" i="23"/>
  <c r="M240" i="23"/>
  <c r="N240" i="23"/>
  <c r="O240" i="23"/>
  <c r="B241" i="23"/>
  <c r="C241" i="23"/>
  <c r="D241" i="23"/>
  <c r="E241" i="23"/>
  <c r="F241" i="23"/>
  <c r="G241" i="23"/>
  <c r="H241" i="23"/>
  <c r="I241" i="23"/>
  <c r="J241" i="23"/>
  <c r="K241" i="23"/>
  <c r="L241" i="23"/>
  <c r="M241" i="23"/>
  <c r="N241" i="23"/>
  <c r="O241" i="23"/>
  <c r="B242" i="23"/>
  <c r="C242" i="23"/>
  <c r="D242" i="23"/>
  <c r="E242" i="23"/>
  <c r="F242" i="23"/>
  <c r="G242" i="23"/>
  <c r="H242" i="23"/>
  <c r="I242" i="23"/>
  <c r="J242" i="23"/>
  <c r="K242" i="23"/>
  <c r="L242" i="23"/>
  <c r="M242" i="23"/>
  <c r="N242" i="23"/>
  <c r="O242" i="23"/>
  <c r="B243" i="23"/>
  <c r="C243" i="23"/>
  <c r="D243" i="23"/>
  <c r="E243" i="23"/>
  <c r="F243" i="23"/>
  <c r="G243" i="23"/>
  <c r="H243" i="23"/>
  <c r="I243" i="23"/>
  <c r="J243" i="23"/>
  <c r="K243" i="23"/>
  <c r="L243" i="23"/>
  <c r="M243" i="23"/>
  <c r="N243" i="23"/>
  <c r="O243" i="23"/>
  <c r="B244" i="23"/>
  <c r="C244" i="23"/>
  <c r="D244" i="23"/>
  <c r="E244" i="23"/>
  <c r="F244" i="23"/>
  <c r="G244" i="23"/>
  <c r="H244" i="23"/>
  <c r="I244" i="23"/>
  <c r="J244" i="23"/>
  <c r="K244" i="23"/>
  <c r="L244" i="23"/>
  <c r="M244" i="23"/>
  <c r="N244" i="23"/>
  <c r="O244" i="23"/>
  <c r="B245" i="23"/>
  <c r="C245" i="23"/>
  <c r="D245" i="23"/>
  <c r="E245" i="23"/>
  <c r="F245" i="23"/>
  <c r="G245" i="23"/>
  <c r="H245" i="23"/>
  <c r="I245" i="23"/>
  <c r="J245" i="23"/>
  <c r="K245" i="23"/>
  <c r="L245" i="23"/>
  <c r="M245" i="23"/>
  <c r="N245" i="23"/>
  <c r="O245" i="23"/>
  <c r="B246" i="23"/>
  <c r="C246" i="23"/>
  <c r="D246" i="23"/>
  <c r="E246" i="23"/>
  <c r="F246" i="23"/>
  <c r="G246" i="23"/>
  <c r="H246" i="23"/>
  <c r="I246" i="23"/>
  <c r="J246" i="23"/>
  <c r="K246" i="23"/>
  <c r="L246" i="23"/>
  <c r="M246" i="23"/>
  <c r="N246" i="23"/>
  <c r="O246" i="23"/>
  <c r="B247" i="23"/>
  <c r="C247" i="23"/>
  <c r="D247" i="23"/>
  <c r="E247" i="23"/>
  <c r="F247" i="23"/>
  <c r="G247" i="23"/>
  <c r="H247" i="23"/>
  <c r="I247" i="23"/>
  <c r="J247" i="23"/>
  <c r="K247" i="23"/>
  <c r="L247" i="23"/>
  <c r="M247" i="23"/>
  <c r="N247" i="23"/>
  <c r="O247" i="23"/>
  <c r="B248" i="23"/>
  <c r="C248" i="23"/>
  <c r="D248" i="23"/>
  <c r="E248" i="23"/>
  <c r="F248" i="23"/>
  <c r="G248" i="23"/>
  <c r="H248" i="23"/>
  <c r="I248" i="23"/>
  <c r="J248" i="23"/>
  <c r="K248" i="23"/>
  <c r="L248" i="23"/>
  <c r="M248" i="23"/>
  <c r="N248" i="23"/>
  <c r="O248" i="23"/>
  <c r="B249" i="23"/>
  <c r="C249" i="23"/>
  <c r="D249" i="23"/>
  <c r="E249" i="23"/>
  <c r="F249" i="23"/>
  <c r="G249" i="23"/>
  <c r="H249" i="23"/>
  <c r="I249" i="23"/>
  <c r="J249" i="23"/>
  <c r="K249" i="23"/>
  <c r="L249" i="23"/>
  <c r="M249" i="23"/>
  <c r="N249" i="23"/>
  <c r="O249" i="23"/>
  <c r="B250" i="23"/>
  <c r="C250" i="23"/>
  <c r="D250" i="23"/>
  <c r="E250" i="23"/>
  <c r="F250" i="23"/>
  <c r="G250" i="23"/>
  <c r="H250" i="23"/>
  <c r="I250" i="23"/>
  <c r="J250" i="23"/>
  <c r="K250" i="23"/>
  <c r="L250" i="23"/>
  <c r="M250" i="23"/>
  <c r="N250" i="23"/>
  <c r="O250" i="23"/>
  <c r="B251" i="23"/>
  <c r="C251" i="23"/>
  <c r="D251" i="23"/>
  <c r="E251" i="23"/>
  <c r="F251" i="23"/>
  <c r="G251" i="23"/>
  <c r="H251" i="23"/>
  <c r="I251" i="23"/>
  <c r="J251" i="23"/>
  <c r="K251" i="23"/>
  <c r="L251" i="23"/>
  <c r="M251" i="23"/>
  <c r="N251" i="23"/>
  <c r="O251" i="23"/>
  <c r="B252" i="23"/>
  <c r="C252" i="23"/>
  <c r="D252" i="23"/>
  <c r="E252" i="23"/>
  <c r="F252" i="23"/>
  <c r="G252" i="23"/>
  <c r="H252" i="23"/>
  <c r="I252" i="23"/>
  <c r="J252" i="23"/>
  <c r="K252" i="23"/>
  <c r="L252" i="23"/>
  <c r="M252" i="23"/>
  <c r="N252" i="23"/>
  <c r="O252" i="23"/>
  <c r="B253" i="23"/>
  <c r="C253" i="23"/>
  <c r="D253" i="23"/>
  <c r="E253" i="23"/>
  <c r="F253" i="23"/>
  <c r="G253" i="23"/>
  <c r="H253" i="23"/>
  <c r="I253" i="23"/>
  <c r="J253" i="23"/>
  <c r="K253" i="23"/>
  <c r="L253" i="23"/>
  <c r="M253" i="23"/>
  <c r="N253" i="23"/>
  <c r="O253" i="23"/>
  <c r="B254" i="23"/>
  <c r="C254" i="23"/>
  <c r="D254" i="23"/>
  <c r="E254" i="23"/>
  <c r="F254" i="23"/>
  <c r="G254" i="23"/>
  <c r="H254" i="23"/>
  <c r="I254" i="23"/>
  <c r="J254" i="23"/>
  <c r="K254" i="23"/>
  <c r="L254" i="23"/>
  <c r="M254" i="23"/>
  <c r="N254" i="23"/>
  <c r="O254" i="23"/>
  <c r="B255" i="23"/>
  <c r="C255" i="23"/>
  <c r="D255" i="23"/>
  <c r="E255" i="23"/>
  <c r="F255" i="23"/>
  <c r="G255" i="23"/>
  <c r="H255" i="23"/>
  <c r="I255" i="23"/>
  <c r="J255" i="23"/>
  <c r="K255" i="23"/>
  <c r="L255" i="23"/>
  <c r="M255" i="23"/>
  <c r="N255" i="23"/>
  <c r="O255" i="23"/>
  <c r="B256" i="23"/>
  <c r="C256" i="23"/>
  <c r="D256" i="23"/>
  <c r="E256" i="23"/>
  <c r="G256" i="23"/>
  <c r="I256" i="23"/>
  <c r="J256" i="23"/>
  <c r="K256" i="23"/>
  <c r="L256" i="23"/>
  <c r="M256" i="23"/>
  <c r="N256" i="23"/>
  <c r="O256" i="23"/>
  <c r="B257" i="23"/>
  <c r="C257" i="23"/>
  <c r="D257" i="23"/>
  <c r="E257" i="23"/>
  <c r="F257" i="23"/>
  <c r="G257" i="23"/>
  <c r="H257" i="23"/>
  <c r="I257" i="23"/>
  <c r="J257" i="23"/>
  <c r="K257" i="23"/>
  <c r="L257" i="23"/>
  <c r="M257" i="23"/>
  <c r="N257" i="23"/>
  <c r="O257" i="23"/>
  <c r="B258" i="23"/>
  <c r="C258" i="23"/>
  <c r="D258" i="23"/>
  <c r="E258" i="23"/>
  <c r="G258" i="23"/>
  <c r="I258" i="23"/>
  <c r="J258" i="23"/>
  <c r="K258" i="23"/>
  <c r="L258" i="23"/>
  <c r="M258" i="23"/>
  <c r="N258" i="23"/>
  <c r="O258" i="23"/>
  <c r="B259" i="23"/>
  <c r="C259" i="23"/>
  <c r="D259" i="23"/>
  <c r="E259" i="23"/>
  <c r="F259" i="23"/>
  <c r="G259" i="23"/>
  <c r="H259" i="23"/>
  <c r="I259" i="23"/>
  <c r="J259" i="23"/>
  <c r="K259" i="23"/>
  <c r="L259" i="23"/>
  <c r="M259" i="23"/>
  <c r="N259" i="23"/>
  <c r="O259" i="23"/>
  <c r="B260" i="23"/>
  <c r="C260" i="23"/>
  <c r="D260" i="23"/>
  <c r="E260" i="23"/>
  <c r="F260" i="23"/>
  <c r="G260" i="23"/>
  <c r="H260" i="23"/>
  <c r="I260" i="23"/>
  <c r="J260" i="23"/>
  <c r="K260" i="23"/>
  <c r="L260" i="23"/>
  <c r="M260" i="23"/>
  <c r="N260" i="23"/>
  <c r="O260" i="23"/>
  <c r="B261" i="23"/>
  <c r="C261" i="23"/>
  <c r="D261" i="23"/>
  <c r="E261" i="23"/>
  <c r="F261" i="23"/>
  <c r="G261" i="23"/>
  <c r="H261" i="23"/>
  <c r="I261" i="23"/>
  <c r="J261" i="23"/>
  <c r="K261" i="23"/>
  <c r="L261" i="23"/>
  <c r="M261" i="23"/>
  <c r="N261" i="23"/>
  <c r="O261" i="23"/>
  <c r="B262" i="23"/>
  <c r="C262" i="23"/>
  <c r="D262" i="23"/>
  <c r="E262" i="23"/>
  <c r="F262" i="23"/>
  <c r="G262" i="23"/>
  <c r="H262" i="23"/>
  <c r="I262" i="23"/>
  <c r="J262" i="23"/>
  <c r="K262" i="23"/>
  <c r="L262" i="23"/>
  <c r="M262" i="23"/>
  <c r="N262" i="23"/>
  <c r="O262" i="23"/>
  <c r="B263" i="23"/>
  <c r="C263" i="23"/>
  <c r="D263" i="23"/>
  <c r="E263" i="23"/>
  <c r="G263" i="23"/>
  <c r="I263" i="23"/>
  <c r="J263" i="23"/>
  <c r="K263" i="23"/>
  <c r="L263" i="23"/>
  <c r="M263" i="23"/>
  <c r="N263" i="23"/>
  <c r="O263" i="23"/>
  <c r="B264" i="23"/>
  <c r="C264" i="23"/>
  <c r="D264" i="23"/>
  <c r="E264" i="23"/>
  <c r="F264" i="23"/>
  <c r="G264" i="23"/>
  <c r="H264" i="23"/>
  <c r="I264" i="23"/>
  <c r="J264" i="23"/>
  <c r="K264" i="23"/>
  <c r="L264" i="23"/>
  <c r="M264" i="23"/>
  <c r="N264" i="23"/>
  <c r="O264" i="23"/>
  <c r="B265" i="23"/>
  <c r="C265" i="23"/>
  <c r="D265" i="23"/>
  <c r="E265" i="23"/>
  <c r="G265" i="23"/>
  <c r="I265" i="23"/>
  <c r="J265" i="23"/>
  <c r="K265" i="23"/>
  <c r="L265" i="23"/>
  <c r="M265" i="23"/>
  <c r="N265" i="23"/>
  <c r="O265" i="23"/>
  <c r="B266" i="23"/>
  <c r="C266" i="23"/>
  <c r="D266" i="23"/>
  <c r="E266" i="23"/>
  <c r="F266" i="23"/>
  <c r="G266" i="23"/>
  <c r="I266" i="23"/>
  <c r="J266" i="23"/>
  <c r="K266" i="23"/>
  <c r="L266" i="23"/>
  <c r="M266" i="23"/>
  <c r="N266" i="23"/>
  <c r="O266" i="23"/>
  <c r="B267" i="23"/>
  <c r="C267" i="23"/>
  <c r="D267" i="23"/>
  <c r="E267" i="23"/>
  <c r="F267" i="23"/>
  <c r="G267" i="23"/>
  <c r="H267" i="23"/>
  <c r="I267" i="23"/>
  <c r="J267" i="23"/>
  <c r="K267" i="23"/>
  <c r="L267" i="23"/>
  <c r="M267" i="23"/>
  <c r="N267" i="23"/>
  <c r="O267" i="23"/>
  <c r="B268" i="23"/>
  <c r="C268" i="23"/>
  <c r="D268" i="23"/>
  <c r="E268" i="23"/>
  <c r="F268" i="23"/>
  <c r="G268" i="23"/>
  <c r="H268" i="23"/>
  <c r="I268" i="23"/>
  <c r="J268" i="23"/>
  <c r="K268" i="23"/>
  <c r="L268" i="23"/>
  <c r="M268" i="23"/>
  <c r="N268" i="23"/>
  <c r="O268" i="23"/>
  <c r="B269" i="23"/>
  <c r="C269" i="23"/>
  <c r="D269" i="23"/>
  <c r="E269" i="23"/>
  <c r="F269" i="23"/>
  <c r="G269" i="23"/>
  <c r="H269" i="23"/>
  <c r="I269" i="23"/>
  <c r="J269" i="23"/>
  <c r="K269" i="23"/>
  <c r="L269" i="23"/>
  <c r="M269" i="23"/>
  <c r="N269" i="23"/>
  <c r="O269" i="23"/>
  <c r="B270" i="23"/>
  <c r="C270" i="23"/>
  <c r="D270" i="23"/>
  <c r="E270" i="23"/>
  <c r="G270" i="23"/>
  <c r="H270" i="23"/>
  <c r="I270" i="23"/>
  <c r="J270" i="23"/>
  <c r="K270" i="23"/>
  <c r="L270" i="23"/>
  <c r="M270" i="23"/>
  <c r="N270" i="23"/>
  <c r="O270" i="23"/>
  <c r="B271" i="23"/>
  <c r="C271" i="23"/>
  <c r="D271" i="23"/>
  <c r="E271" i="23"/>
  <c r="F271" i="23"/>
  <c r="G271" i="23"/>
  <c r="I271" i="23"/>
  <c r="J271" i="23"/>
  <c r="K271" i="23"/>
  <c r="L271" i="23"/>
  <c r="M271" i="23"/>
  <c r="N271" i="23"/>
  <c r="O271" i="23"/>
  <c r="B272" i="23"/>
  <c r="C272" i="23"/>
  <c r="D272" i="23"/>
  <c r="E272" i="23"/>
  <c r="G272" i="23"/>
  <c r="H272" i="23"/>
  <c r="I272" i="23"/>
  <c r="J272" i="23"/>
  <c r="K272" i="23"/>
  <c r="L272" i="23"/>
  <c r="M272" i="23"/>
  <c r="N272" i="23"/>
  <c r="O272" i="23"/>
  <c r="B273" i="23"/>
  <c r="C273" i="23"/>
  <c r="D273" i="23"/>
  <c r="E273" i="23"/>
  <c r="F273" i="23"/>
  <c r="G273" i="23"/>
  <c r="H273" i="23"/>
  <c r="I273" i="23"/>
  <c r="J273" i="23"/>
  <c r="K273" i="23"/>
  <c r="L273" i="23"/>
  <c r="M273" i="23"/>
  <c r="N273" i="23"/>
  <c r="O273" i="23"/>
  <c r="B274" i="23"/>
  <c r="C274" i="23"/>
  <c r="D274" i="23"/>
  <c r="E274" i="23"/>
  <c r="F274" i="23"/>
  <c r="G274" i="23"/>
  <c r="H274" i="23"/>
  <c r="I274" i="23"/>
  <c r="J274" i="23"/>
  <c r="K274" i="23"/>
  <c r="L274" i="23"/>
  <c r="M274" i="23"/>
  <c r="N274" i="23"/>
  <c r="O274" i="23"/>
  <c r="B275" i="23"/>
  <c r="C275" i="23"/>
  <c r="D275" i="23"/>
  <c r="E275" i="23"/>
  <c r="F275" i="23"/>
  <c r="G275" i="23"/>
  <c r="H275" i="23"/>
  <c r="I275" i="23"/>
  <c r="J275" i="23"/>
  <c r="K275" i="23"/>
  <c r="L275" i="23"/>
  <c r="M275" i="23"/>
  <c r="N275" i="23"/>
  <c r="O275" i="23"/>
  <c r="B276" i="23"/>
  <c r="C276" i="23"/>
  <c r="D276" i="23"/>
  <c r="E276" i="23"/>
  <c r="G276" i="23"/>
  <c r="H276" i="23"/>
  <c r="I276" i="23"/>
  <c r="J276" i="23"/>
  <c r="K276" i="23"/>
  <c r="L276" i="23"/>
  <c r="M276" i="23"/>
  <c r="N276" i="23"/>
  <c r="O276" i="23"/>
  <c r="B277" i="23"/>
  <c r="C277" i="23"/>
  <c r="D277" i="23"/>
  <c r="E277" i="23"/>
  <c r="G277" i="23"/>
  <c r="I277" i="23"/>
  <c r="J277" i="23"/>
  <c r="K277" i="23"/>
  <c r="L277" i="23"/>
  <c r="M277" i="23"/>
  <c r="N277" i="23"/>
  <c r="O277" i="23"/>
  <c r="B278" i="23"/>
  <c r="C278" i="23"/>
  <c r="D278" i="23"/>
  <c r="E278" i="23"/>
  <c r="G278" i="23"/>
  <c r="H278" i="23"/>
  <c r="I278" i="23"/>
  <c r="J278" i="23"/>
  <c r="K278" i="23"/>
  <c r="L278" i="23"/>
  <c r="M278" i="23"/>
  <c r="N278" i="23"/>
  <c r="O278" i="23"/>
  <c r="B279" i="23"/>
  <c r="C279" i="23"/>
  <c r="D279" i="23"/>
  <c r="E279" i="23"/>
  <c r="F279" i="23"/>
  <c r="G279" i="23"/>
  <c r="H279" i="23"/>
  <c r="I279" i="23"/>
  <c r="J279" i="23"/>
  <c r="K279" i="23"/>
  <c r="L279" i="23"/>
  <c r="M279" i="23"/>
  <c r="N279" i="23"/>
  <c r="O279" i="23"/>
  <c r="B280" i="23"/>
  <c r="C280" i="23"/>
  <c r="D280" i="23"/>
  <c r="E280" i="23"/>
  <c r="G280" i="23"/>
  <c r="I280" i="23"/>
  <c r="J280" i="23"/>
  <c r="K280" i="23"/>
  <c r="L280" i="23"/>
  <c r="M280" i="23"/>
  <c r="N280" i="23"/>
  <c r="O280" i="23"/>
  <c r="B281" i="23"/>
  <c r="C281" i="23"/>
  <c r="D281" i="23"/>
  <c r="E281" i="23"/>
  <c r="G281" i="23"/>
  <c r="I281" i="23"/>
  <c r="J281" i="23"/>
  <c r="K281" i="23"/>
  <c r="L281" i="23"/>
  <c r="M281" i="23"/>
  <c r="N281" i="23"/>
  <c r="O281" i="23"/>
  <c r="B282" i="23"/>
  <c r="C282" i="23"/>
  <c r="D282" i="23"/>
  <c r="E282" i="23"/>
  <c r="F282" i="23"/>
  <c r="G282" i="23"/>
  <c r="H282" i="23"/>
  <c r="I282" i="23"/>
  <c r="J282" i="23"/>
  <c r="K282" i="23"/>
  <c r="L282" i="23"/>
  <c r="M282" i="23"/>
  <c r="N282" i="23"/>
  <c r="O282" i="23"/>
  <c r="B283" i="23"/>
  <c r="C283" i="23"/>
  <c r="D283" i="23"/>
  <c r="E283" i="23"/>
  <c r="F283" i="23"/>
  <c r="G283" i="23"/>
  <c r="H283" i="23"/>
  <c r="I283" i="23"/>
  <c r="J283" i="23"/>
  <c r="K283" i="23"/>
  <c r="L283" i="23"/>
  <c r="M283" i="23"/>
  <c r="N283" i="23"/>
  <c r="O283" i="23"/>
  <c r="B284" i="23"/>
  <c r="C284" i="23"/>
  <c r="D284" i="23"/>
  <c r="E284" i="23"/>
  <c r="F284" i="23"/>
  <c r="G284" i="23"/>
  <c r="H284" i="23"/>
  <c r="I284" i="23"/>
  <c r="J284" i="23"/>
  <c r="K284" i="23"/>
  <c r="L284" i="23"/>
  <c r="M284" i="23"/>
  <c r="N284" i="23"/>
  <c r="O284" i="23"/>
  <c r="B285" i="23"/>
  <c r="C285" i="23"/>
  <c r="D285" i="23"/>
  <c r="E285" i="23"/>
  <c r="F285" i="23"/>
  <c r="G285" i="23"/>
  <c r="H285" i="23"/>
  <c r="I285" i="23"/>
  <c r="J285" i="23"/>
  <c r="K285" i="23"/>
  <c r="L285" i="23"/>
  <c r="M285" i="23"/>
  <c r="N285" i="23"/>
  <c r="O285" i="23"/>
  <c r="B286" i="23"/>
  <c r="C286" i="23"/>
  <c r="D286" i="23"/>
  <c r="E286" i="23"/>
  <c r="F286" i="23"/>
  <c r="G286" i="23"/>
  <c r="H286" i="23"/>
  <c r="I286" i="23"/>
  <c r="J286" i="23"/>
  <c r="K286" i="23"/>
  <c r="L286" i="23"/>
  <c r="M286" i="23"/>
  <c r="N286" i="23"/>
  <c r="O286" i="23"/>
  <c r="B287" i="23"/>
  <c r="C287" i="23"/>
  <c r="D287" i="23"/>
  <c r="E287" i="23"/>
  <c r="F287" i="23"/>
  <c r="G287" i="23"/>
  <c r="H287" i="23"/>
  <c r="I287" i="23"/>
  <c r="J287" i="23"/>
  <c r="K287" i="23"/>
  <c r="L287" i="23"/>
  <c r="M287" i="23"/>
  <c r="N287" i="23"/>
  <c r="O287" i="23"/>
  <c r="B288" i="23"/>
  <c r="C288" i="23"/>
  <c r="D288" i="23"/>
  <c r="E288" i="23"/>
  <c r="F288" i="23"/>
  <c r="G288" i="23"/>
  <c r="H288" i="23"/>
  <c r="I288" i="23"/>
  <c r="J288" i="23"/>
  <c r="K288" i="23"/>
  <c r="L288" i="23"/>
  <c r="M288" i="23"/>
  <c r="N288" i="23"/>
  <c r="O288" i="23"/>
  <c r="B289" i="23"/>
  <c r="C289" i="23"/>
  <c r="D289" i="23"/>
  <c r="F289" i="23"/>
  <c r="G289" i="23"/>
  <c r="I289" i="23"/>
  <c r="J289" i="23"/>
  <c r="K289" i="23"/>
  <c r="L289" i="23"/>
  <c r="M289" i="23"/>
  <c r="N289" i="23"/>
  <c r="O289" i="23"/>
  <c r="B290" i="23"/>
  <c r="C290" i="23"/>
  <c r="D290" i="23"/>
  <c r="E290" i="23"/>
  <c r="F290" i="23"/>
  <c r="G290" i="23"/>
  <c r="H290" i="23"/>
  <c r="I290" i="23"/>
  <c r="J290" i="23"/>
  <c r="K290" i="23"/>
  <c r="L290" i="23"/>
  <c r="M290" i="23"/>
  <c r="N290" i="23"/>
  <c r="O290" i="23"/>
  <c r="B291" i="23"/>
  <c r="C291" i="23"/>
  <c r="D291" i="23"/>
  <c r="E291" i="23"/>
  <c r="F291" i="23"/>
  <c r="G291" i="23"/>
  <c r="H291" i="23"/>
  <c r="I291" i="23"/>
  <c r="J291" i="23"/>
  <c r="K291" i="23"/>
  <c r="L291" i="23"/>
  <c r="M291" i="23"/>
  <c r="N291" i="23"/>
  <c r="O291" i="23"/>
  <c r="B292" i="23"/>
  <c r="C292" i="23"/>
  <c r="D292" i="23"/>
  <c r="E292" i="23"/>
  <c r="F292" i="23"/>
  <c r="G292" i="23"/>
  <c r="H292" i="23"/>
  <c r="I292" i="23"/>
  <c r="J292" i="23"/>
  <c r="K292" i="23"/>
  <c r="L292" i="23"/>
  <c r="M292" i="23"/>
  <c r="N292" i="23"/>
  <c r="O292" i="23"/>
  <c r="B293" i="23"/>
  <c r="C293" i="23"/>
  <c r="D293" i="23"/>
  <c r="E293" i="23"/>
  <c r="F293" i="23"/>
  <c r="G293" i="23"/>
  <c r="H293" i="23"/>
  <c r="I293" i="23"/>
  <c r="J293" i="23"/>
  <c r="K293" i="23"/>
  <c r="L293" i="23"/>
  <c r="M293" i="23"/>
  <c r="N293" i="23"/>
  <c r="O293" i="23"/>
  <c r="B294" i="23"/>
  <c r="C294" i="23"/>
  <c r="D294" i="23"/>
  <c r="E294" i="23"/>
  <c r="G294" i="23"/>
  <c r="I294" i="23"/>
  <c r="J294" i="23"/>
  <c r="K294" i="23"/>
  <c r="L294" i="23"/>
  <c r="M294" i="23"/>
  <c r="N294" i="23"/>
  <c r="O294" i="23"/>
  <c r="B295" i="23"/>
  <c r="C295" i="23"/>
  <c r="D295" i="23"/>
  <c r="E295" i="23"/>
  <c r="F295" i="23"/>
  <c r="G295" i="23"/>
  <c r="H295" i="23"/>
  <c r="I295" i="23"/>
  <c r="J295" i="23"/>
  <c r="K295" i="23"/>
  <c r="L295" i="23"/>
  <c r="M295" i="23"/>
  <c r="N295" i="23"/>
  <c r="O295" i="23"/>
  <c r="B296" i="23"/>
  <c r="C296" i="23"/>
  <c r="D296" i="23"/>
  <c r="E296" i="23"/>
  <c r="G296" i="23"/>
  <c r="I296" i="23"/>
  <c r="J296" i="23"/>
  <c r="K296" i="23"/>
  <c r="L296" i="23"/>
  <c r="M296" i="23"/>
  <c r="N296" i="23"/>
  <c r="O296" i="23"/>
  <c r="B297" i="23"/>
  <c r="C297" i="23"/>
  <c r="D297" i="23"/>
  <c r="E297" i="23"/>
  <c r="F297" i="23"/>
  <c r="G297" i="23"/>
  <c r="H297" i="23"/>
  <c r="I297" i="23"/>
  <c r="J297" i="23"/>
  <c r="K297" i="23"/>
  <c r="L297" i="23"/>
  <c r="M297" i="23"/>
  <c r="N297" i="23"/>
  <c r="O297" i="23"/>
  <c r="B298" i="23"/>
  <c r="C298" i="23"/>
  <c r="D298" i="23"/>
  <c r="E298" i="23"/>
  <c r="F298" i="23"/>
  <c r="G298" i="23"/>
  <c r="H298" i="23"/>
  <c r="I298" i="23"/>
  <c r="J298" i="23"/>
  <c r="K298" i="23"/>
  <c r="L298" i="23"/>
  <c r="M298" i="23"/>
  <c r="N298" i="23"/>
  <c r="O298" i="23"/>
  <c r="B299" i="23"/>
  <c r="C299" i="23"/>
  <c r="D299" i="23"/>
  <c r="E299" i="23"/>
  <c r="F299" i="23"/>
  <c r="G299" i="23"/>
  <c r="H299" i="23"/>
  <c r="I299" i="23"/>
  <c r="J299" i="23"/>
  <c r="K299" i="23"/>
  <c r="L299" i="23"/>
  <c r="M299" i="23"/>
  <c r="N299" i="23"/>
  <c r="O299" i="23"/>
  <c r="B300" i="23"/>
  <c r="C300" i="23"/>
  <c r="D300" i="23"/>
  <c r="E300" i="23"/>
  <c r="F300" i="23"/>
  <c r="G300" i="23"/>
  <c r="H300" i="23"/>
  <c r="I300" i="23"/>
  <c r="J300" i="23"/>
  <c r="K300" i="23"/>
  <c r="L300" i="23"/>
  <c r="M300" i="23"/>
  <c r="N300" i="23"/>
  <c r="O300" i="23"/>
  <c r="B301" i="23"/>
  <c r="C301" i="23"/>
  <c r="D301" i="23"/>
  <c r="E301" i="23"/>
  <c r="F301" i="23"/>
  <c r="G301" i="23"/>
  <c r="H301" i="23"/>
  <c r="I301" i="23"/>
  <c r="J301" i="23"/>
  <c r="K301" i="23"/>
  <c r="L301" i="23"/>
  <c r="M301" i="23"/>
  <c r="N301" i="23"/>
  <c r="O301" i="23"/>
  <c r="B302" i="23"/>
  <c r="C302" i="23"/>
  <c r="D302" i="23"/>
  <c r="E302" i="23"/>
  <c r="F302" i="23"/>
  <c r="G302" i="23"/>
  <c r="H302" i="23"/>
  <c r="I302" i="23"/>
  <c r="J302" i="23"/>
  <c r="K302" i="23"/>
  <c r="L302" i="23"/>
  <c r="M302" i="23"/>
  <c r="N302" i="23"/>
  <c r="O302" i="23"/>
  <c r="B303" i="23"/>
  <c r="C303" i="23"/>
  <c r="D303" i="23"/>
  <c r="E303" i="23"/>
  <c r="F303" i="23"/>
  <c r="G303" i="23"/>
  <c r="H303" i="23"/>
  <c r="I303" i="23"/>
  <c r="J303" i="23"/>
  <c r="K303" i="23"/>
  <c r="L303" i="23"/>
  <c r="M303" i="23"/>
  <c r="N303" i="23"/>
  <c r="O303" i="23"/>
  <c r="B304" i="23"/>
  <c r="C304" i="23"/>
  <c r="D304" i="23"/>
  <c r="E304" i="23"/>
  <c r="G304" i="23"/>
  <c r="I304" i="23"/>
  <c r="J304" i="23"/>
  <c r="K304" i="23"/>
  <c r="L304" i="23"/>
  <c r="M304" i="23"/>
  <c r="N304" i="23"/>
  <c r="O304" i="23"/>
  <c r="B305" i="23"/>
  <c r="C305" i="23"/>
  <c r="D305" i="23"/>
  <c r="E305" i="23"/>
  <c r="F305" i="23"/>
  <c r="G305" i="23"/>
  <c r="H305" i="23"/>
  <c r="I305" i="23"/>
  <c r="J305" i="23"/>
  <c r="K305" i="23"/>
  <c r="L305" i="23"/>
  <c r="M305" i="23"/>
  <c r="N305" i="23"/>
  <c r="O305" i="23"/>
  <c r="B306" i="23"/>
  <c r="C306" i="23"/>
  <c r="D306" i="23"/>
  <c r="E306" i="23"/>
  <c r="F306" i="23"/>
  <c r="G306" i="23"/>
  <c r="H306" i="23"/>
  <c r="I306" i="23"/>
  <c r="J306" i="23"/>
  <c r="K306" i="23"/>
  <c r="L306" i="23"/>
  <c r="M306" i="23"/>
  <c r="N306" i="23"/>
  <c r="O306" i="23"/>
  <c r="B307" i="23"/>
  <c r="C307" i="23"/>
  <c r="D307" i="23"/>
  <c r="E307" i="23"/>
  <c r="F307" i="23"/>
  <c r="G307" i="23"/>
  <c r="H307" i="23"/>
  <c r="I307" i="23"/>
  <c r="J307" i="23"/>
  <c r="K307" i="23"/>
  <c r="L307" i="23"/>
  <c r="M307" i="23"/>
  <c r="N307" i="23"/>
  <c r="O307" i="23"/>
  <c r="B308" i="23"/>
  <c r="C308" i="23"/>
  <c r="D308" i="23"/>
  <c r="E308" i="23"/>
  <c r="F308" i="23"/>
  <c r="G308" i="23"/>
  <c r="H308" i="23"/>
  <c r="I308" i="23"/>
  <c r="J308" i="23"/>
  <c r="K308" i="23"/>
  <c r="L308" i="23"/>
  <c r="M308" i="23"/>
  <c r="N308" i="23"/>
  <c r="O308" i="23"/>
  <c r="B309" i="23"/>
  <c r="C309" i="23"/>
  <c r="D309" i="23"/>
  <c r="E309" i="23"/>
  <c r="F309" i="23"/>
  <c r="G309" i="23"/>
  <c r="H309" i="23"/>
  <c r="I309" i="23"/>
  <c r="J309" i="23"/>
  <c r="K309" i="23"/>
  <c r="L309" i="23"/>
  <c r="M309" i="23"/>
  <c r="N309" i="23"/>
  <c r="O309" i="23"/>
  <c r="B310" i="23"/>
  <c r="C310" i="23"/>
  <c r="D310" i="23"/>
  <c r="E310" i="23"/>
  <c r="F310" i="23"/>
  <c r="G310" i="23"/>
  <c r="H310" i="23"/>
  <c r="I310" i="23"/>
  <c r="J310" i="23"/>
  <c r="K310" i="23"/>
  <c r="L310" i="23"/>
  <c r="M310" i="23"/>
  <c r="N310" i="23"/>
  <c r="O310" i="23"/>
  <c r="B311" i="23"/>
  <c r="C311" i="23"/>
  <c r="D311" i="23"/>
  <c r="E311" i="23"/>
  <c r="F311" i="23"/>
  <c r="G311" i="23"/>
  <c r="H311" i="23"/>
  <c r="I311" i="23"/>
  <c r="J311" i="23"/>
  <c r="K311" i="23"/>
  <c r="L311" i="23"/>
  <c r="M311" i="23"/>
  <c r="N311" i="23"/>
  <c r="O311" i="23"/>
  <c r="B312" i="23"/>
  <c r="C312" i="23"/>
  <c r="D312" i="23"/>
  <c r="E312" i="23"/>
  <c r="F312" i="23"/>
  <c r="G312" i="23"/>
  <c r="H312" i="23"/>
  <c r="I312" i="23"/>
  <c r="J312" i="23"/>
  <c r="K312" i="23"/>
  <c r="L312" i="23"/>
  <c r="M312" i="23"/>
  <c r="N312" i="23"/>
  <c r="O312" i="23"/>
  <c r="B313" i="23"/>
  <c r="C313" i="23"/>
  <c r="D313" i="23"/>
  <c r="E313" i="23"/>
  <c r="F313" i="23"/>
  <c r="G313" i="23"/>
  <c r="H313" i="23"/>
  <c r="I313" i="23"/>
  <c r="J313" i="23"/>
  <c r="K313" i="23"/>
  <c r="L313" i="23"/>
  <c r="M313" i="23"/>
  <c r="N313" i="23"/>
  <c r="O313" i="23"/>
  <c r="B314" i="23"/>
  <c r="C314" i="23"/>
  <c r="D314" i="23"/>
  <c r="E314" i="23"/>
  <c r="F314" i="23"/>
  <c r="G314" i="23"/>
  <c r="H314" i="23"/>
  <c r="I314" i="23"/>
  <c r="J314" i="23"/>
  <c r="K314" i="23"/>
  <c r="L314" i="23"/>
  <c r="M314" i="23"/>
  <c r="N314" i="23"/>
  <c r="O314" i="23"/>
  <c r="B315" i="23"/>
  <c r="C315" i="23"/>
  <c r="D315" i="23"/>
  <c r="E315" i="23"/>
  <c r="F315" i="23"/>
  <c r="G315" i="23"/>
  <c r="H315" i="23"/>
  <c r="I315" i="23"/>
  <c r="J315" i="23"/>
  <c r="K315" i="23"/>
  <c r="L315" i="23"/>
  <c r="M315" i="23"/>
  <c r="N315" i="23"/>
  <c r="O315" i="23"/>
  <c r="B316" i="23"/>
  <c r="C316" i="23"/>
  <c r="D316" i="23"/>
  <c r="E316" i="23"/>
  <c r="F316" i="23"/>
  <c r="G316" i="23"/>
  <c r="H316" i="23"/>
  <c r="I316" i="23"/>
  <c r="J316" i="23"/>
  <c r="K316" i="23"/>
  <c r="L316" i="23"/>
  <c r="M316" i="23"/>
  <c r="N316" i="23"/>
  <c r="O316" i="23"/>
  <c r="B317" i="23"/>
  <c r="C317" i="23"/>
  <c r="D317" i="23"/>
  <c r="E317" i="23"/>
  <c r="F317" i="23"/>
  <c r="G317" i="23"/>
  <c r="H317" i="23"/>
  <c r="I317" i="23"/>
  <c r="J317" i="23"/>
  <c r="K317" i="23"/>
  <c r="L317" i="23"/>
  <c r="M317" i="23"/>
  <c r="N317" i="23"/>
  <c r="O317" i="23"/>
  <c r="B3" i="23"/>
  <c r="C3" i="23"/>
  <c r="D3" i="23"/>
  <c r="E3" i="23"/>
  <c r="F3" i="23"/>
  <c r="G3" i="23"/>
  <c r="H3" i="23"/>
  <c r="I3" i="23"/>
  <c r="J3" i="23"/>
  <c r="K3" i="23"/>
  <c r="L3" i="23"/>
  <c r="M3" i="23"/>
  <c r="N3" i="23"/>
  <c r="O3" i="23"/>
  <c r="B4" i="23"/>
  <c r="C4" i="23"/>
  <c r="D4" i="23"/>
  <c r="E4" i="23"/>
  <c r="F4" i="23"/>
  <c r="G4" i="23"/>
  <c r="H4" i="23"/>
  <c r="I4" i="23"/>
  <c r="J4" i="23"/>
  <c r="K4" i="23"/>
  <c r="L4" i="23"/>
  <c r="M4" i="23"/>
  <c r="N4" i="23"/>
  <c r="O4" i="23"/>
  <c r="B5" i="23"/>
  <c r="C5" i="23"/>
  <c r="D5" i="23"/>
  <c r="E5" i="23"/>
  <c r="F5" i="23"/>
  <c r="G5" i="23"/>
  <c r="H5" i="23"/>
  <c r="I5" i="23"/>
  <c r="J5" i="23"/>
  <c r="K5" i="23"/>
  <c r="L5" i="23"/>
  <c r="M5" i="23"/>
  <c r="N5" i="23"/>
  <c r="O5" i="23"/>
  <c r="B6" i="23"/>
  <c r="C6" i="23"/>
  <c r="D6" i="23"/>
  <c r="E6" i="23"/>
  <c r="F6" i="23"/>
  <c r="G6" i="23"/>
  <c r="H6" i="23"/>
  <c r="I6" i="23"/>
  <c r="J6" i="23"/>
  <c r="K6" i="23"/>
  <c r="L6" i="23"/>
  <c r="M6" i="23"/>
  <c r="N6" i="23"/>
  <c r="O6" i="23"/>
  <c r="B7" i="23"/>
  <c r="C7" i="23"/>
  <c r="D7" i="23"/>
  <c r="E7" i="23"/>
  <c r="F7" i="23"/>
  <c r="G7" i="23"/>
  <c r="H7" i="23"/>
  <c r="I7" i="23"/>
  <c r="J7" i="23"/>
  <c r="K7" i="23"/>
  <c r="L7" i="23"/>
  <c r="M7" i="23"/>
  <c r="N7" i="23"/>
  <c r="O7" i="23"/>
  <c r="B8" i="23"/>
  <c r="C8" i="23"/>
  <c r="D8" i="23"/>
  <c r="E8" i="23"/>
  <c r="F8" i="23"/>
  <c r="G8" i="23"/>
  <c r="H8" i="23"/>
  <c r="I8" i="23"/>
  <c r="J8" i="23"/>
  <c r="K8" i="23"/>
  <c r="L8" i="23"/>
  <c r="M8" i="23"/>
  <c r="N8" i="23"/>
  <c r="O8" i="23"/>
  <c r="B9" i="23"/>
  <c r="C9" i="23"/>
  <c r="D9" i="23"/>
  <c r="E9" i="23"/>
  <c r="F9" i="23"/>
  <c r="G9" i="23"/>
  <c r="H9" i="23"/>
  <c r="I9" i="23"/>
  <c r="J9" i="23"/>
  <c r="K9" i="23"/>
  <c r="L9" i="23"/>
  <c r="M9" i="23"/>
  <c r="N9" i="23"/>
  <c r="O9" i="23"/>
  <c r="B10" i="23"/>
  <c r="C10" i="23"/>
  <c r="D10" i="23"/>
  <c r="E10" i="23"/>
  <c r="F10" i="23"/>
  <c r="G10" i="23"/>
  <c r="H10" i="23"/>
  <c r="I10" i="23"/>
  <c r="J10" i="23"/>
  <c r="K10" i="23"/>
  <c r="L10" i="23"/>
  <c r="M10" i="23"/>
  <c r="N10" i="23"/>
  <c r="O10" i="23"/>
  <c r="B11" i="23"/>
  <c r="C11" i="23"/>
  <c r="D11" i="23"/>
  <c r="E11" i="23"/>
  <c r="G11" i="23"/>
  <c r="I11" i="23"/>
  <c r="J11" i="23"/>
  <c r="K11" i="23"/>
  <c r="L11" i="23"/>
  <c r="M11" i="23"/>
  <c r="N11" i="23"/>
  <c r="O11" i="23"/>
  <c r="B12" i="23"/>
  <c r="C12" i="23"/>
  <c r="D12" i="23"/>
  <c r="E12" i="23"/>
  <c r="F12" i="23"/>
  <c r="G12" i="23"/>
  <c r="H12" i="23"/>
  <c r="I12" i="23"/>
  <c r="J12" i="23"/>
  <c r="K12" i="23"/>
  <c r="L12" i="23"/>
  <c r="M12" i="23"/>
  <c r="N12" i="23"/>
  <c r="O12" i="23"/>
  <c r="B13" i="23"/>
  <c r="C13" i="23"/>
  <c r="D13" i="23"/>
  <c r="E13" i="23"/>
  <c r="F13" i="23"/>
  <c r="G13" i="23"/>
  <c r="H13" i="23"/>
  <c r="I13" i="23"/>
  <c r="J13" i="23"/>
  <c r="K13" i="23"/>
  <c r="L13" i="23"/>
  <c r="M13" i="23"/>
  <c r="N13" i="23"/>
  <c r="O13" i="23"/>
  <c r="B14" i="23"/>
  <c r="C14" i="23"/>
  <c r="D14" i="23"/>
  <c r="E14" i="23"/>
  <c r="F14" i="23"/>
  <c r="G14" i="23"/>
  <c r="H14" i="23"/>
  <c r="I14" i="23"/>
  <c r="J14" i="23"/>
  <c r="K14" i="23"/>
  <c r="L14" i="23"/>
  <c r="M14" i="23"/>
  <c r="N14" i="23"/>
  <c r="O14" i="23"/>
  <c r="B15" i="23"/>
  <c r="C15" i="23"/>
  <c r="D15" i="23"/>
  <c r="E15" i="23"/>
  <c r="F15" i="23"/>
  <c r="G15" i="23"/>
  <c r="H15" i="23"/>
  <c r="I15" i="23"/>
  <c r="J15" i="23"/>
  <c r="K15" i="23"/>
  <c r="L15" i="23"/>
  <c r="M15" i="23"/>
  <c r="N15" i="23"/>
  <c r="O15" i="23"/>
  <c r="B16" i="23"/>
  <c r="C16" i="23"/>
  <c r="D16" i="23"/>
  <c r="E16" i="23"/>
  <c r="F16" i="23"/>
  <c r="G16" i="23"/>
  <c r="H16" i="23"/>
  <c r="I16" i="23"/>
  <c r="J16" i="23"/>
  <c r="K16" i="23"/>
  <c r="L16" i="23"/>
  <c r="M16" i="23"/>
  <c r="N16" i="23"/>
  <c r="O16" i="23"/>
  <c r="B17" i="23"/>
  <c r="C17" i="23"/>
  <c r="D17" i="23"/>
  <c r="E17" i="23"/>
  <c r="F17" i="23"/>
  <c r="G17" i="23"/>
  <c r="H17" i="23"/>
  <c r="I17" i="23"/>
  <c r="J17" i="23"/>
  <c r="K17" i="23"/>
  <c r="L17" i="23"/>
  <c r="M17" i="23"/>
  <c r="N17" i="23"/>
  <c r="O17" i="23"/>
  <c r="B18" i="23"/>
  <c r="C18" i="23"/>
  <c r="D18" i="23"/>
  <c r="E18" i="23"/>
  <c r="F18" i="23"/>
  <c r="G18" i="23"/>
  <c r="H18" i="23"/>
  <c r="I18" i="23"/>
  <c r="J18" i="23"/>
  <c r="K18" i="23"/>
  <c r="L18" i="23"/>
  <c r="M18" i="23"/>
  <c r="N18" i="23"/>
  <c r="O18" i="23"/>
  <c r="B19" i="23"/>
  <c r="C19" i="23"/>
  <c r="D19" i="23"/>
  <c r="E19" i="23"/>
  <c r="F19" i="23"/>
  <c r="G19" i="23"/>
  <c r="H19" i="23"/>
  <c r="I19" i="23"/>
  <c r="J19" i="23"/>
  <c r="K19" i="23"/>
  <c r="L19" i="23"/>
  <c r="M19" i="23"/>
  <c r="N19" i="23"/>
  <c r="O19" i="23"/>
  <c r="B20" i="23"/>
  <c r="C20" i="23"/>
  <c r="D20" i="23"/>
  <c r="E20" i="23"/>
  <c r="F20" i="23"/>
  <c r="G20" i="23"/>
  <c r="H20" i="23"/>
  <c r="I20" i="23"/>
  <c r="J20" i="23"/>
  <c r="K20" i="23"/>
  <c r="L20" i="23"/>
  <c r="M20" i="23"/>
  <c r="N20" i="23"/>
  <c r="O20" i="23"/>
  <c r="B21" i="23"/>
  <c r="C21" i="23"/>
  <c r="D21" i="23"/>
  <c r="E21" i="23"/>
  <c r="F21" i="23"/>
  <c r="G21" i="23"/>
  <c r="H21" i="23"/>
  <c r="I21" i="23"/>
  <c r="J21" i="23"/>
  <c r="K21" i="23"/>
  <c r="L21" i="23"/>
  <c r="M21" i="23"/>
  <c r="N21" i="23"/>
  <c r="O21" i="23"/>
  <c r="B22" i="23"/>
  <c r="C22" i="23"/>
  <c r="D22" i="23"/>
  <c r="E22" i="23"/>
  <c r="F22" i="23"/>
  <c r="G22" i="23"/>
  <c r="H22" i="23"/>
  <c r="I22" i="23"/>
  <c r="J22" i="23"/>
  <c r="K22" i="23"/>
  <c r="L22" i="23"/>
  <c r="M22" i="23"/>
  <c r="N22" i="23"/>
  <c r="O22" i="23"/>
  <c r="B23" i="23"/>
  <c r="C23" i="23"/>
  <c r="D23" i="23"/>
  <c r="E23" i="23"/>
  <c r="F23" i="23"/>
  <c r="G23" i="23"/>
  <c r="H23" i="23"/>
  <c r="I23" i="23"/>
  <c r="J23" i="23"/>
  <c r="K23" i="23"/>
  <c r="L23" i="23"/>
  <c r="M23" i="23"/>
  <c r="N23" i="23"/>
  <c r="O23" i="23"/>
  <c r="B24" i="23"/>
  <c r="C24" i="23"/>
  <c r="D24" i="23"/>
  <c r="E24" i="23"/>
  <c r="F24" i="23"/>
  <c r="G24" i="23"/>
  <c r="H24" i="23"/>
  <c r="I24" i="23"/>
  <c r="J24" i="23"/>
  <c r="K24" i="23"/>
  <c r="L24" i="23"/>
  <c r="M24" i="23"/>
  <c r="N24" i="23"/>
  <c r="O24" i="23"/>
  <c r="B25" i="23"/>
  <c r="C25" i="23"/>
  <c r="D25" i="23"/>
  <c r="E25" i="23"/>
  <c r="F25" i="23"/>
  <c r="G25" i="23"/>
  <c r="H25" i="23"/>
  <c r="I25" i="23"/>
  <c r="J25" i="23"/>
  <c r="K25" i="23"/>
  <c r="L25" i="23"/>
  <c r="M25" i="23"/>
  <c r="N25" i="23"/>
  <c r="O25" i="23"/>
  <c r="B26" i="23"/>
  <c r="C26" i="23"/>
  <c r="D26" i="23"/>
  <c r="E26" i="23"/>
  <c r="F26" i="23"/>
  <c r="G26" i="23"/>
  <c r="H26" i="23"/>
  <c r="I26" i="23"/>
  <c r="J26" i="23"/>
  <c r="K26" i="23"/>
  <c r="L26" i="23"/>
  <c r="M26" i="23"/>
  <c r="N26" i="23"/>
  <c r="O26" i="23"/>
  <c r="B27" i="23"/>
  <c r="C27" i="23"/>
  <c r="D27" i="23"/>
  <c r="E27" i="23"/>
  <c r="F27" i="23"/>
  <c r="G27" i="23"/>
  <c r="H27" i="23"/>
  <c r="I27" i="23"/>
  <c r="J27" i="23"/>
  <c r="K27" i="23"/>
  <c r="L27" i="23"/>
  <c r="M27" i="23"/>
  <c r="N27" i="23"/>
  <c r="O27" i="23"/>
  <c r="B28" i="23"/>
  <c r="C28" i="23"/>
  <c r="D28" i="23"/>
  <c r="E28" i="23"/>
  <c r="F28" i="23"/>
  <c r="G28" i="23"/>
  <c r="H28" i="23"/>
  <c r="I28" i="23"/>
  <c r="J28" i="23"/>
  <c r="K28" i="23"/>
  <c r="L28" i="23"/>
  <c r="M28" i="23"/>
  <c r="N28" i="23"/>
  <c r="O28" i="23"/>
  <c r="B29" i="23"/>
  <c r="C29" i="23"/>
  <c r="D29" i="23"/>
  <c r="E29" i="23"/>
  <c r="F29" i="23"/>
  <c r="G29" i="23"/>
  <c r="H29" i="23"/>
  <c r="I29" i="23"/>
  <c r="J29" i="23"/>
  <c r="K29" i="23"/>
  <c r="L29" i="23"/>
  <c r="M29" i="23"/>
  <c r="N29" i="23"/>
  <c r="O29" i="23"/>
  <c r="B30" i="23"/>
  <c r="C30" i="23"/>
  <c r="D30" i="23"/>
  <c r="E30" i="23"/>
  <c r="F30" i="23"/>
  <c r="G30" i="23"/>
  <c r="H30" i="23"/>
  <c r="I30" i="23"/>
  <c r="J30" i="23"/>
  <c r="K30" i="23"/>
  <c r="L30" i="23"/>
  <c r="M30" i="23"/>
  <c r="N30" i="23"/>
  <c r="O30" i="23"/>
  <c r="B31" i="23"/>
  <c r="C31" i="23"/>
  <c r="D31" i="23"/>
  <c r="E31" i="23"/>
  <c r="F31" i="23"/>
  <c r="G31" i="23"/>
  <c r="H31" i="23"/>
  <c r="I31" i="23"/>
  <c r="J31" i="23"/>
  <c r="K31" i="23"/>
  <c r="L31" i="23"/>
  <c r="M31" i="23"/>
  <c r="N31" i="23"/>
  <c r="O31" i="23"/>
  <c r="B32" i="23"/>
  <c r="C32" i="23"/>
  <c r="D32" i="23"/>
  <c r="E32" i="23"/>
  <c r="F32" i="23"/>
  <c r="G32" i="23"/>
  <c r="H32" i="23"/>
  <c r="I32" i="23"/>
  <c r="J32" i="23"/>
  <c r="K32" i="23"/>
  <c r="L32" i="23"/>
  <c r="M32" i="23"/>
  <c r="N32" i="23"/>
  <c r="O32" i="23"/>
  <c r="B33" i="23"/>
  <c r="C33" i="23"/>
  <c r="D33" i="23"/>
  <c r="E33" i="23"/>
  <c r="F33" i="23"/>
  <c r="G33" i="23"/>
  <c r="H33" i="23"/>
  <c r="I33" i="23"/>
  <c r="J33" i="23"/>
  <c r="K33" i="23"/>
  <c r="L33" i="23"/>
  <c r="M33" i="23"/>
  <c r="N33" i="23"/>
  <c r="O33" i="23"/>
  <c r="B34" i="23"/>
  <c r="C34" i="23"/>
  <c r="D34" i="23"/>
  <c r="E34" i="23"/>
  <c r="F34" i="23"/>
  <c r="G34" i="23"/>
  <c r="H34" i="23"/>
  <c r="I34" i="23"/>
  <c r="J34" i="23"/>
  <c r="K34" i="23"/>
  <c r="L34" i="23"/>
  <c r="M34" i="23"/>
  <c r="N34" i="23"/>
  <c r="O34" i="23"/>
  <c r="B35" i="23"/>
  <c r="C35" i="23"/>
  <c r="D35" i="23"/>
  <c r="E35" i="23"/>
  <c r="F35" i="23"/>
  <c r="G35" i="23"/>
  <c r="H35" i="23"/>
  <c r="I35" i="23"/>
  <c r="J35" i="23"/>
  <c r="K35" i="23"/>
  <c r="L35" i="23"/>
  <c r="M35" i="23"/>
  <c r="N35" i="23"/>
  <c r="O35" i="23"/>
  <c r="B36" i="23"/>
  <c r="C36" i="23"/>
  <c r="D36" i="23"/>
  <c r="E36" i="23"/>
  <c r="F36" i="23"/>
  <c r="G36" i="23"/>
  <c r="H36" i="23"/>
  <c r="I36" i="23"/>
  <c r="J36" i="23"/>
  <c r="K36" i="23"/>
  <c r="L36" i="23"/>
  <c r="M36" i="23"/>
  <c r="N36" i="23"/>
  <c r="O36" i="23"/>
  <c r="B37" i="23"/>
  <c r="C37" i="23"/>
  <c r="D37" i="23"/>
  <c r="E37" i="23"/>
  <c r="F37" i="23"/>
  <c r="G37" i="23"/>
  <c r="H37" i="23"/>
  <c r="I37" i="23"/>
  <c r="J37" i="23"/>
  <c r="K37" i="23"/>
  <c r="L37" i="23"/>
  <c r="M37" i="23"/>
  <c r="N37" i="23"/>
  <c r="O37" i="23"/>
  <c r="B38" i="23"/>
  <c r="C38" i="23"/>
  <c r="D38" i="23"/>
  <c r="E38" i="23"/>
  <c r="F38" i="23"/>
  <c r="G38" i="23"/>
  <c r="H38" i="23"/>
  <c r="I38" i="23"/>
  <c r="J38" i="23"/>
  <c r="K38" i="23"/>
  <c r="L38" i="23"/>
  <c r="M38" i="23"/>
  <c r="N38" i="23"/>
  <c r="O38" i="23"/>
  <c r="B39" i="23"/>
  <c r="C39" i="23"/>
  <c r="D39" i="23"/>
  <c r="E39" i="23"/>
  <c r="F39" i="23"/>
  <c r="G39" i="23"/>
  <c r="H39" i="23"/>
  <c r="I39" i="23"/>
  <c r="J39" i="23"/>
  <c r="K39" i="23"/>
  <c r="L39" i="23"/>
  <c r="M39" i="23"/>
  <c r="N39" i="23"/>
  <c r="O39" i="23"/>
  <c r="B40" i="23"/>
  <c r="C40" i="23"/>
  <c r="D40" i="23"/>
  <c r="E40" i="23"/>
  <c r="G40" i="23"/>
  <c r="I40" i="23"/>
  <c r="J40" i="23"/>
  <c r="K40" i="23"/>
  <c r="L40" i="23"/>
  <c r="M40" i="23"/>
  <c r="N40" i="23"/>
  <c r="O40" i="23"/>
  <c r="B41" i="23"/>
  <c r="C41" i="23"/>
  <c r="D41" i="23"/>
  <c r="E41" i="23"/>
  <c r="F41" i="23"/>
  <c r="G41" i="23"/>
  <c r="H41" i="23"/>
  <c r="I41" i="23"/>
  <c r="J41" i="23"/>
  <c r="K41" i="23"/>
  <c r="L41" i="23"/>
  <c r="M41" i="23"/>
  <c r="N41" i="23"/>
  <c r="O41" i="23"/>
  <c r="B42" i="23"/>
  <c r="C42" i="23"/>
  <c r="D42" i="23"/>
  <c r="E42" i="23"/>
  <c r="F42" i="23"/>
  <c r="G42" i="23"/>
  <c r="H42" i="23"/>
  <c r="I42" i="23"/>
  <c r="J42" i="23"/>
  <c r="K42" i="23"/>
  <c r="L42" i="23"/>
  <c r="M42" i="23"/>
  <c r="N42" i="23"/>
  <c r="O42" i="23"/>
  <c r="B43" i="23"/>
  <c r="C43" i="23"/>
  <c r="D43" i="23"/>
  <c r="E43" i="23"/>
  <c r="F43" i="23"/>
  <c r="G43" i="23"/>
  <c r="H43" i="23"/>
  <c r="I43" i="23"/>
  <c r="J43" i="23"/>
  <c r="K43" i="23"/>
  <c r="L43" i="23"/>
  <c r="M43" i="23"/>
  <c r="N43" i="23"/>
  <c r="O43" i="23"/>
  <c r="B44" i="23"/>
  <c r="C44" i="23"/>
  <c r="D44" i="23"/>
  <c r="E44" i="23"/>
  <c r="F44" i="23"/>
  <c r="G44" i="23"/>
  <c r="H44" i="23"/>
  <c r="I44" i="23"/>
  <c r="J44" i="23"/>
  <c r="K44" i="23"/>
  <c r="L44" i="23"/>
  <c r="M44" i="23"/>
  <c r="N44" i="23"/>
  <c r="O44" i="23"/>
  <c r="B45" i="23"/>
  <c r="C45" i="23"/>
  <c r="D45" i="23"/>
  <c r="E45" i="23"/>
  <c r="F45" i="23"/>
  <c r="G45" i="23"/>
  <c r="H45" i="23"/>
  <c r="I45" i="23"/>
  <c r="J45" i="23"/>
  <c r="K45" i="23"/>
  <c r="L45" i="23"/>
  <c r="M45" i="23"/>
  <c r="N45" i="23"/>
  <c r="O45" i="23"/>
  <c r="B46" i="23"/>
  <c r="C46" i="23"/>
  <c r="D46" i="23"/>
  <c r="E46" i="23"/>
  <c r="F46" i="23"/>
  <c r="G46" i="23"/>
  <c r="H46" i="23"/>
  <c r="I46" i="23"/>
  <c r="J46" i="23"/>
  <c r="K46" i="23"/>
  <c r="L46" i="23"/>
  <c r="M46" i="23"/>
  <c r="N46" i="23"/>
  <c r="O46" i="23"/>
  <c r="B47" i="23"/>
  <c r="C47" i="23"/>
  <c r="D47" i="23"/>
  <c r="E47" i="23"/>
  <c r="F47" i="23"/>
  <c r="G47" i="23"/>
  <c r="H47" i="23"/>
  <c r="I47" i="23"/>
  <c r="J47" i="23"/>
  <c r="K47" i="23"/>
  <c r="L47" i="23"/>
  <c r="M47" i="23"/>
  <c r="N47" i="23"/>
  <c r="O47" i="23"/>
  <c r="B48" i="23"/>
  <c r="C48" i="23"/>
  <c r="D48" i="23"/>
  <c r="E48" i="23"/>
  <c r="F48" i="23"/>
  <c r="G48" i="23"/>
  <c r="H48" i="23"/>
  <c r="I48" i="23"/>
  <c r="J48" i="23"/>
  <c r="K48" i="23"/>
  <c r="L48" i="23"/>
  <c r="M48" i="23"/>
  <c r="N48" i="23"/>
  <c r="O48" i="23"/>
  <c r="B49" i="23"/>
  <c r="C49" i="23"/>
  <c r="D49" i="23"/>
  <c r="E49" i="23"/>
  <c r="F49" i="23"/>
  <c r="G49" i="23"/>
  <c r="H49" i="23"/>
  <c r="I49" i="23"/>
  <c r="J49" i="23"/>
  <c r="K49" i="23"/>
  <c r="L49" i="23"/>
  <c r="M49" i="23"/>
  <c r="N49" i="23"/>
  <c r="O49" i="23"/>
  <c r="B50" i="23"/>
  <c r="C50" i="23"/>
  <c r="D50" i="23"/>
  <c r="E50" i="23"/>
  <c r="F50" i="23"/>
  <c r="G50" i="23"/>
  <c r="H50" i="23"/>
  <c r="I50" i="23"/>
  <c r="J50" i="23"/>
  <c r="K50" i="23"/>
  <c r="L50" i="23"/>
  <c r="M50" i="23"/>
  <c r="N50" i="23"/>
  <c r="O50" i="23"/>
  <c r="B51" i="23"/>
  <c r="C51" i="23"/>
  <c r="D51" i="23"/>
  <c r="E51" i="23"/>
  <c r="F51" i="23"/>
  <c r="G51" i="23"/>
  <c r="H51" i="23"/>
  <c r="I51" i="23"/>
  <c r="J51" i="23"/>
  <c r="K51" i="23"/>
  <c r="L51" i="23"/>
  <c r="M51" i="23"/>
  <c r="N51" i="23"/>
  <c r="O51" i="23"/>
  <c r="B52" i="23"/>
  <c r="C52" i="23"/>
  <c r="D52" i="23"/>
  <c r="E52" i="23"/>
  <c r="F52" i="23"/>
  <c r="G52" i="23"/>
  <c r="H52" i="23"/>
  <c r="I52" i="23"/>
  <c r="J52" i="23"/>
  <c r="K52" i="23"/>
  <c r="L52" i="23"/>
  <c r="M52" i="23"/>
  <c r="N52" i="23"/>
  <c r="O52" i="23"/>
  <c r="B53" i="23"/>
  <c r="C53" i="23"/>
  <c r="D53" i="23"/>
  <c r="E53" i="23"/>
  <c r="F53" i="23"/>
  <c r="G53" i="23"/>
  <c r="H53" i="23"/>
  <c r="I53" i="23"/>
  <c r="J53" i="23"/>
  <c r="K53" i="23"/>
  <c r="L53" i="23"/>
  <c r="M53" i="23"/>
  <c r="N53" i="23"/>
  <c r="O53" i="23"/>
  <c r="B54" i="23"/>
  <c r="C54" i="23"/>
  <c r="D54" i="23"/>
  <c r="E54" i="23"/>
  <c r="F54" i="23"/>
  <c r="G54" i="23"/>
  <c r="H54" i="23"/>
  <c r="I54" i="23"/>
  <c r="J54" i="23"/>
  <c r="K54" i="23"/>
  <c r="L54" i="23"/>
  <c r="M54" i="23"/>
  <c r="N54" i="23"/>
  <c r="O54" i="23"/>
  <c r="B55" i="23"/>
  <c r="C55" i="23"/>
  <c r="D55" i="23"/>
  <c r="E55" i="23"/>
  <c r="F55" i="23"/>
  <c r="G55" i="23"/>
  <c r="H55" i="23"/>
  <c r="I55" i="23"/>
  <c r="J55" i="23"/>
  <c r="K55" i="23"/>
  <c r="L55" i="23"/>
  <c r="M55" i="23"/>
  <c r="N55" i="23"/>
  <c r="O55" i="23"/>
  <c r="B56" i="23"/>
  <c r="C56" i="23"/>
  <c r="D56" i="23"/>
  <c r="E56" i="23"/>
  <c r="F56" i="23"/>
  <c r="G56" i="23"/>
  <c r="H56" i="23"/>
  <c r="I56" i="23"/>
  <c r="J56" i="23"/>
  <c r="K56" i="23"/>
  <c r="L56" i="23"/>
  <c r="M56" i="23"/>
  <c r="N56" i="23"/>
  <c r="O56" i="23"/>
  <c r="B57" i="23"/>
  <c r="C57" i="23"/>
  <c r="D57" i="23"/>
  <c r="E57" i="23"/>
  <c r="F57" i="23"/>
  <c r="G57" i="23"/>
  <c r="H57" i="23"/>
  <c r="I57" i="23"/>
  <c r="J57" i="23"/>
  <c r="K57" i="23"/>
  <c r="L57" i="23"/>
  <c r="M57" i="23"/>
  <c r="N57" i="23"/>
  <c r="O57" i="23"/>
  <c r="B58" i="23"/>
  <c r="C58" i="23"/>
  <c r="D58" i="23"/>
  <c r="E58" i="23"/>
  <c r="F58" i="23"/>
  <c r="G58" i="23"/>
  <c r="H58" i="23"/>
  <c r="I58" i="23"/>
  <c r="J58" i="23"/>
  <c r="K58" i="23"/>
  <c r="L58" i="23"/>
  <c r="M58" i="23"/>
  <c r="N58" i="23"/>
  <c r="O58" i="23"/>
  <c r="B59" i="23"/>
  <c r="C59" i="23"/>
  <c r="D59" i="23"/>
  <c r="E59" i="23"/>
  <c r="F59" i="23"/>
  <c r="G59" i="23"/>
  <c r="H59" i="23"/>
  <c r="I59" i="23"/>
  <c r="J59" i="23"/>
  <c r="K59" i="23"/>
  <c r="L59" i="23"/>
  <c r="M59" i="23"/>
  <c r="N59" i="23"/>
  <c r="O59" i="23"/>
  <c r="B60" i="23"/>
  <c r="C60" i="23"/>
  <c r="D60" i="23"/>
  <c r="E60" i="23"/>
  <c r="F60" i="23"/>
  <c r="G60" i="23"/>
  <c r="H60" i="23"/>
  <c r="I60" i="23"/>
  <c r="J60" i="23"/>
  <c r="K60" i="23"/>
  <c r="L60" i="23"/>
  <c r="M60" i="23"/>
  <c r="N60" i="23"/>
  <c r="O60" i="23"/>
  <c r="B61" i="23"/>
  <c r="C61" i="23"/>
  <c r="D61" i="23"/>
  <c r="E61" i="23"/>
  <c r="F61" i="23"/>
  <c r="G61" i="23"/>
  <c r="H61" i="23"/>
  <c r="I61" i="23"/>
  <c r="J61" i="23"/>
  <c r="K61" i="23"/>
  <c r="L61" i="23"/>
  <c r="M61" i="23"/>
  <c r="N61" i="23"/>
  <c r="O61" i="23"/>
  <c r="B62" i="23"/>
  <c r="C62" i="23"/>
  <c r="D62" i="23"/>
  <c r="E62" i="23"/>
  <c r="F62" i="23"/>
  <c r="G62" i="23"/>
  <c r="H62" i="23"/>
  <c r="I62" i="23"/>
  <c r="J62" i="23"/>
  <c r="K62" i="23"/>
  <c r="L62" i="23"/>
  <c r="M62" i="23"/>
  <c r="N62" i="23"/>
  <c r="O62" i="23"/>
  <c r="B63" i="23"/>
  <c r="C63" i="23"/>
  <c r="D63" i="23"/>
  <c r="E63" i="23"/>
  <c r="F63" i="23"/>
  <c r="G63" i="23"/>
  <c r="H63" i="23"/>
  <c r="I63" i="23"/>
  <c r="J63" i="23"/>
  <c r="K63" i="23"/>
  <c r="L63" i="23"/>
  <c r="M63" i="23"/>
  <c r="N63" i="23"/>
  <c r="O63" i="23"/>
  <c r="B64" i="23"/>
  <c r="C64" i="23"/>
  <c r="D64" i="23"/>
  <c r="E64" i="23"/>
  <c r="F64" i="23"/>
  <c r="G64" i="23"/>
  <c r="H64" i="23"/>
  <c r="I64" i="23"/>
  <c r="J64" i="23"/>
  <c r="K64" i="23"/>
  <c r="L64" i="23"/>
  <c r="M64" i="23"/>
  <c r="N64" i="23"/>
  <c r="O64" i="23"/>
  <c r="B65" i="23"/>
  <c r="C65" i="23"/>
  <c r="D65" i="23"/>
  <c r="E65" i="23"/>
  <c r="F65" i="23"/>
  <c r="G65" i="23"/>
  <c r="H65" i="23"/>
  <c r="I65" i="23"/>
  <c r="J65" i="23"/>
  <c r="K65" i="23"/>
  <c r="L65" i="23"/>
  <c r="M65" i="23"/>
  <c r="N65" i="23"/>
  <c r="O65" i="23"/>
  <c r="B66" i="23"/>
  <c r="C66" i="23"/>
  <c r="D66" i="23"/>
  <c r="E66" i="23"/>
  <c r="G66" i="23"/>
  <c r="H66" i="23"/>
  <c r="I66" i="23"/>
  <c r="J66" i="23"/>
  <c r="K66" i="23"/>
  <c r="L66" i="23"/>
  <c r="M66" i="23"/>
  <c r="N66" i="23"/>
  <c r="O66" i="23"/>
  <c r="B67" i="23"/>
  <c r="C67" i="23"/>
  <c r="D67" i="23"/>
  <c r="E67" i="23"/>
  <c r="F67" i="23"/>
  <c r="G67" i="23"/>
  <c r="H67" i="23"/>
  <c r="I67" i="23"/>
  <c r="J67" i="23"/>
  <c r="K67" i="23"/>
  <c r="L67" i="23"/>
  <c r="M67" i="23"/>
  <c r="N67" i="23"/>
  <c r="O67" i="23"/>
  <c r="B68" i="23"/>
  <c r="C68" i="23"/>
  <c r="D68" i="23"/>
  <c r="E68" i="23"/>
  <c r="F68" i="23"/>
  <c r="G68" i="23"/>
  <c r="H68" i="23"/>
  <c r="I68" i="23"/>
  <c r="J68" i="23"/>
  <c r="K68" i="23"/>
  <c r="L68" i="23"/>
  <c r="M68" i="23"/>
  <c r="N68" i="23"/>
  <c r="O68" i="23"/>
  <c r="B69" i="23"/>
  <c r="C69" i="23"/>
  <c r="D69" i="23"/>
  <c r="E69" i="23"/>
  <c r="F69" i="23"/>
  <c r="G69" i="23"/>
  <c r="H69" i="23"/>
  <c r="I69" i="23"/>
  <c r="J69" i="23"/>
  <c r="K69" i="23"/>
  <c r="L69" i="23"/>
  <c r="M69" i="23"/>
  <c r="N69" i="23"/>
  <c r="O69" i="23"/>
  <c r="B70" i="23"/>
  <c r="C70" i="23"/>
  <c r="D70" i="23"/>
  <c r="E70" i="23"/>
  <c r="F70" i="23"/>
  <c r="G70" i="23"/>
  <c r="H70" i="23"/>
  <c r="I70" i="23"/>
  <c r="J70" i="23"/>
  <c r="K70" i="23"/>
  <c r="L70" i="23"/>
  <c r="M70" i="23"/>
  <c r="N70" i="23"/>
  <c r="O70" i="23"/>
  <c r="B71" i="23"/>
  <c r="C71" i="23"/>
  <c r="D71" i="23"/>
  <c r="E71" i="23"/>
  <c r="F71" i="23"/>
  <c r="G71" i="23"/>
  <c r="H71" i="23"/>
  <c r="I71" i="23"/>
  <c r="J71" i="23"/>
  <c r="K71" i="23"/>
  <c r="L71" i="23"/>
  <c r="M71" i="23"/>
  <c r="N71" i="23"/>
  <c r="O71" i="23"/>
  <c r="B72" i="23"/>
  <c r="C72" i="23"/>
  <c r="D72" i="23"/>
  <c r="E72" i="23"/>
  <c r="G72" i="23"/>
  <c r="H72" i="23"/>
  <c r="I72" i="23"/>
  <c r="J72" i="23"/>
  <c r="K72" i="23"/>
  <c r="L72" i="23"/>
  <c r="M72" i="23"/>
  <c r="N72" i="23"/>
  <c r="O72" i="23"/>
  <c r="B73" i="23"/>
  <c r="C73" i="23"/>
  <c r="D73" i="23"/>
  <c r="E73" i="23"/>
  <c r="G73" i="23"/>
  <c r="I73" i="23"/>
  <c r="J73" i="23"/>
  <c r="K73" i="23"/>
  <c r="L73" i="23"/>
  <c r="M73" i="23"/>
  <c r="N73" i="23"/>
  <c r="O73" i="23"/>
  <c r="B74" i="23"/>
  <c r="C74" i="23"/>
  <c r="D74" i="23"/>
  <c r="E74" i="23"/>
  <c r="F74" i="23"/>
  <c r="G74" i="23"/>
  <c r="H74" i="23"/>
  <c r="I74" i="23"/>
  <c r="J74" i="23"/>
  <c r="K74" i="23"/>
  <c r="L74" i="23"/>
  <c r="M74" i="23"/>
  <c r="N74" i="23"/>
  <c r="O74" i="23"/>
  <c r="B75" i="23"/>
  <c r="C75" i="23"/>
  <c r="D75" i="23"/>
  <c r="E75" i="23"/>
  <c r="F75" i="23"/>
  <c r="G75" i="23"/>
  <c r="H75" i="23"/>
  <c r="I75" i="23"/>
  <c r="J75" i="23"/>
  <c r="K75" i="23"/>
  <c r="L75" i="23"/>
  <c r="M75" i="23"/>
  <c r="N75" i="23"/>
  <c r="O75" i="23"/>
  <c r="B76" i="23"/>
  <c r="C76" i="23"/>
  <c r="D76" i="23"/>
  <c r="E76" i="23"/>
  <c r="F76" i="23"/>
  <c r="G76" i="23"/>
  <c r="H76" i="23"/>
  <c r="I76" i="23"/>
  <c r="J76" i="23"/>
  <c r="K76" i="23"/>
  <c r="L76" i="23"/>
  <c r="M76" i="23"/>
  <c r="N76" i="23"/>
  <c r="O76" i="23"/>
  <c r="B77" i="23"/>
  <c r="C77" i="23"/>
  <c r="D77" i="23"/>
  <c r="E77" i="23"/>
  <c r="F77" i="23"/>
  <c r="G77" i="23"/>
  <c r="H77" i="23"/>
  <c r="I77" i="23"/>
  <c r="J77" i="23"/>
  <c r="K77" i="23"/>
  <c r="L77" i="23"/>
  <c r="M77" i="23"/>
  <c r="N77" i="23"/>
  <c r="O77" i="23"/>
  <c r="B78" i="23"/>
  <c r="C78" i="23"/>
  <c r="D78" i="23"/>
  <c r="E78" i="23"/>
  <c r="F78" i="23"/>
  <c r="G78" i="23"/>
  <c r="H78" i="23"/>
  <c r="I78" i="23"/>
  <c r="J78" i="23"/>
  <c r="K78" i="23"/>
  <c r="L78" i="23"/>
  <c r="M78" i="23"/>
  <c r="N78" i="23"/>
  <c r="O78" i="23"/>
  <c r="B79" i="23"/>
  <c r="C79" i="23"/>
  <c r="D79" i="23"/>
  <c r="E79" i="23"/>
  <c r="F79" i="23"/>
  <c r="G79" i="23"/>
  <c r="H79" i="23"/>
  <c r="I79" i="23"/>
  <c r="J79" i="23"/>
  <c r="K79" i="23"/>
  <c r="L79" i="23"/>
  <c r="M79" i="23"/>
  <c r="N79" i="23"/>
  <c r="O79" i="23"/>
  <c r="B80" i="23"/>
  <c r="C80" i="23"/>
  <c r="D80" i="23"/>
  <c r="E80" i="23"/>
  <c r="F80" i="23"/>
  <c r="G80" i="23"/>
  <c r="H80" i="23"/>
  <c r="I80" i="23"/>
  <c r="J80" i="23"/>
  <c r="K80" i="23"/>
  <c r="L80" i="23"/>
  <c r="M80" i="23"/>
  <c r="N80" i="23"/>
  <c r="O80" i="23"/>
  <c r="B81" i="23"/>
  <c r="C81" i="23"/>
  <c r="D81" i="23"/>
  <c r="E81" i="23"/>
  <c r="F81" i="23"/>
  <c r="G81" i="23"/>
  <c r="H81" i="23"/>
  <c r="I81" i="23"/>
  <c r="J81" i="23"/>
  <c r="K81" i="23"/>
  <c r="L81" i="23"/>
  <c r="M81" i="23"/>
  <c r="N81" i="23"/>
  <c r="O81" i="23"/>
  <c r="B82" i="23"/>
  <c r="C82" i="23"/>
  <c r="D82" i="23"/>
  <c r="E82" i="23"/>
  <c r="F82" i="23"/>
  <c r="G82" i="23"/>
  <c r="H82" i="23"/>
  <c r="I82" i="23"/>
  <c r="J82" i="23"/>
  <c r="K82" i="23"/>
  <c r="L82" i="23"/>
  <c r="M82" i="23"/>
  <c r="N82" i="23"/>
  <c r="O82" i="23"/>
  <c r="B83" i="23"/>
  <c r="C83" i="23"/>
  <c r="D83" i="23"/>
  <c r="E83" i="23"/>
  <c r="F83" i="23"/>
  <c r="G83" i="23"/>
  <c r="H83" i="23"/>
  <c r="I83" i="23"/>
  <c r="J83" i="23"/>
  <c r="K83" i="23"/>
  <c r="L83" i="23"/>
  <c r="M83" i="23"/>
  <c r="N83" i="23"/>
  <c r="O83" i="23"/>
  <c r="B84" i="23"/>
  <c r="C84" i="23"/>
  <c r="D84" i="23"/>
  <c r="E84" i="23"/>
  <c r="F84" i="23"/>
  <c r="G84" i="23"/>
  <c r="H84" i="23"/>
  <c r="I84" i="23"/>
  <c r="J84" i="23"/>
  <c r="K84" i="23"/>
  <c r="L84" i="23"/>
  <c r="M84" i="23"/>
  <c r="N84" i="23"/>
  <c r="O84" i="23"/>
  <c r="B85" i="23"/>
  <c r="C85" i="23"/>
  <c r="D85" i="23"/>
  <c r="E85" i="23"/>
  <c r="F85" i="23"/>
  <c r="G85" i="23"/>
  <c r="H85" i="23"/>
  <c r="I85" i="23"/>
  <c r="J85" i="23"/>
  <c r="K85" i="23"/>
  <c r="L85" i="23"/>
  <c r="M85" i="23"/>
  <c r="N85" i="23"/>
  <c r="O85" i="23"/>
  <c r="B86" i="23"/>
  <c r="C86" i="23"/>
  <c r="D86" i="23"/>
  <c r="E86" i="23"/>
  <c r="F86" i="23"/>
  <c r="G86" i="23"/>
  <c r="H86" i="23"/>
  <c r="I86" i="23"/>
  <c r="J86" i="23"/>
  <c r="K86" i="23"/>
  <c r="L86" i="23"/>
  <c r="M86" i="23"/>
  <c r="N86" i="23"/>
  <c r="O86" i="23"/>
  <c r="B87" i="23"/>
  <c r="C87" i="23"/>
  <c r="D87" i="23"/>
  <c r="E87" i="23"/>
  <c r="F87" i="23"/>
  <c r="G87" i="23"/>
  <c r="H87" i="23"/>
  <c r="I87" i="23"/>
  <c r="J87" i="23"/>
  <c r="K87" i="23"/>
  <c r="L87" i="23"/>
  <c r="M87" i="23"/>
  <c r="N87" i="23"/>
  <c r="O87" i="23"/>
  <c r="B88" i="23"/>
  <c r="C88" i="23"/>
  <c r="D88" i="23"/>
  <c r="E88" i="23"/>
  <c r="F88" i="23"/>
  <c r="G88" i="23"/>
  <c r="H88" i="23"/>
  <c r="I88" i="23"/>
  <c r="J88" i="23"/>
  <c r="K88" i="23"/>
  <c r="L88" i="23"/>
  <c r="M88" i="23"/>
  <c r="N88" i="23"/>
  <c r="O88" i="23"/>
  <c r="B89" i="23"/>
  <c r="C89" i="23"/>
  <c r="D89" i="23"/>
  <c r="E89" i="23"/>
  <c r="F89" i="23"/>
  <c r="G89" i="23"/>
  <c r="H89" i="23"/>
  <c r="I89" i="23"/>
  <c r="J89" i="23"/>
  <c r="K89" i="23"/>
  <c r="L89" i="23"/>
  <c r="M89" i="23"/>
  <c r="N89" i="23"/>
  <c r="O89" i="23"/>
  <c r="B90" i="23"/>
  <c r="C90" i="23"/>
  <c r="D90" i="23"/>
  <c r="E90" i="23"/>
  <c r="F90" i="23"/>
  <c r="G90" i="23"/>
  <c r="H90" i="23"/>
  <c r="I90" i="23"/>
  <c r="J90" i="23"/>
  <c r="K90" i="23"/>
  <c r="L90" i="23"/>
  <c r="M90" i="23"/>
  <c r="N90" i="23"/>
  <c r="O90" i="23"/>
  <c r="B91" i="23"/>
  <c r="C91" i="23"/>
  <c r="D91" i="23"/>
  <c r="E91" i="23"/>
  <c r="F91" i="23"/>
  <c r="G91" i="23"/>
  <c r="H91" i="23"/>
  <c r="I91" i="23"/>
  <c r="J91" i="23"/>
  <c r="K91" i="23"/>
  <c r="L91" i="23"/>
  <c r="M91" i="23"/>
  <c r="N91" i="23"/>
  <c r="O91" i="23"/>
  <c r="B92" i="23"/>
  <c r="C92" i="23"/>
  <c r="D92" i="23"/>
  <c r="E92" i="23"/>
  <c r="F92" i="23"/>
  <c r="G92" i="23"/>
  <c r="H92" i="23"/>
  <c r="I92" i="23"/>
  <c r="J92" i="23"/>
  <c r="K92" i="23"/>
  <c r="L92" i="23"/>
  <c r="M92" i="23"/>
  <c r="N92" i="23"/>
  <c r="O92" i="23"/>
  <c r="B93" i="23"/>
  <c r="C93" i="23"/>
  <c r="D93" i="23"/>
  <c r="E93" i="23"/>
  <c r="F93" i="23"/>
  <c r="G93" i="23"/>
  <c r="H93" i="23"/>
  <c r="I93" i="23"/>
  <c r="J93" i="23"/>
  <c r="K93" i="23"/>
  <c r="L93" i="23"/>
  <c r="M93" i="23"/>
  <c r="N93" i="23"/>
  <c r="O93" i="23"/>
  <c r="B94" i="23"/>
  <c r="C94" i="23"/>
  <c r="D94" i="23"/>
  <c r="E94" i="23"/>
  <c r="F94" i="23"/>
  <c r="G94" i="23"/>
  <c r="H94" i="23"/>
  <c r="I94" i="23"/>
  <c r="J94" i="23"/>
  <c r="K94" i="23"/>
  <c r="L94" i="23"/>
  <c r="M94" i="23"/>
  <c r="N94" i="23"/>
  <c r="O94" i="23"/>
  <c r="B95" i="23"/>
  <c r="C95" i="23"/>
  <c r="D95" i="23"/>
  <c r="E95" i="23"/>
  <c r="F95" i="23"/>
  <c r="G95" i="23"/>
  <c r="H95" i="23"/>
  <c r="I95" i="23"/>
  <c r="J95" i="23"/>
  <c r="K95" i="23"/>
  <c r="L95" i="23"/>
  <c r="M95" i="23"/>
  <c r="N95" i="23"/>
  <c r="O95" i="23"/>
  <c r="B96" i="23"/>
  <c r="C96" i="23"/>
  <c r="D96" i="23"/>
  <c r="E96" i="23"/>
  <c r="F96" i="23"/>
  <c r="G96" i="23"/>
  <c r="H96" i="23"/>
  <c r="I96" i="23"/>
  <c r="J96" i="23"/>
  <c r="K96" i="23"/>
  <c r="L96" i="23"/>
  <c r="M96" i="23"/>
  <c r="N96" i="23"/>
  <c r="O96" i="23"/>
  <c r="B97" i="23"/>
  <c r="C97" i="23"/>
  <c r="D97" i="23"/>
  <c r="E97" i="23"/>
  <c r="F97" i="23"/>
  <c r="G97" i="23"/>
  <c r="H97" i="23"/>
  <c r="I97" i="23"/>
  <c r="J97" i="23"/>
  <c r="K97" i="23"/>
  <c r="L97" i="23"/>
  <c r="M97" i="23"/>
  <c r="N97" i="23"/>
  <c r="O97" i="23"/>
  <c r="B98" i="23"/>
  <c r="C98" i="23"/>
  <c r="D98" i="23"/>
  <c r="E98" i="23"/>
  <c r="F98" i="23"/>
  <c r="G98" i="23"/>
  <c r="H98" i="23"/>
  <c r="I98" i="23"/>
  <c r="J98" i="23"/>
  <c r="K98" i="23"/>
  <c r="L98" i="23"/>
  <c r="M98" i="23"/>
  <c r="N98" i="23"/>
  <c r="O98" i="23"/>
  <c r="B99" i="23"/>
  <c r="C99" i="23"/>
  <c r="D99" i="23"/>
  <c r="E99" i="23"/>
  <c r="F99" i="23"/>
  <c r="G99" i="23"/>
  <c r="H99" i="23"/>
  <c r="I99" i="23"/>
  <c r="J99" i="23"/>
  <c r="K99" i="23"/>
  <c r="L99" i="23"/>
  <c r="M99" i="23"/>
  <c r="N99" i="23"/>
  <c r="O99" i="23"/>
  <c r="B100" i="23"/>
  <c r="C100" i="23"/>
  <c r="D100" i="23"/>
  <c r="E100" i="23"/>
  <c r="F100" i="23"/>
  <c r="G100" i="23"/>
  <c r="H100" i="23"/>
  <c r="I100" i="23"/>
  <c r="J100" i="23"/>
  <c r="K100" i="23"/>
  <c r="L100" i="23"/>
  <c r="M100" i="23"/>
  <c r="N100" i="23"/>
  <c r="O100" i="23"/>
  <c r="B101" i="23"/>
  <c r="C101" i="23"/>
  <c r="D101" i="23"/>
  <c r="E101" i="23"/>
  <c r="F101" i="23"/>
  <c r="G101" i="23"/>
  <c r="H101" i="23"/>
  <c r="I101" i="23"/>
  <c r="J101" i="23"/>
  <c r="K101" i="23"/>
  <c r="L101" i="23"/>
  <c r="M101" i="23"/>
  <c r="N101" i="23"/>
  <c r="O101" i="23"/>
  <c r="B102" i="23"/>
  <c r="C102" i="23"/>
  <c r="D102" i="23"/>
  <c r="E102" i="23"/>
  <c r="G102" i="23"/>
  <c r="I102" i="23"/>
  <c r="J102" i="23"/>
  <c r="K102" i="23"/>
  <c r="L102" i="23"/>
  <c r="M102" i="23"/>
  <c r="N102" i="23"/>
  <c r="O102" i="23"/>
  <c r="B103" i="23"/>
  <c r="C103" i="23"/>
  <c r="D103" i="23"/>
  <c r="E103" i="23"/>
  <c r="F103" i="23"/>
  <c r="G103" i="23"/>
  <c r="H103" i="23"/>
  <c r="I103" i="23"/>
  <c r="J103" i="23"/>
  <c r="K103" i="23"/>
  <c r="L103" i="23"/>
  <c r="M103" i="23"/>
  <c r="N103" i="23"/>
  <c r="O103" i="23"/>
  <c r="B104" i="23"/>
  <c r="C104" i="23"/>
  <c r="D104" i="23"/>
  <c r="E104" i="23"/>
  <c r="F104" i="23"/>
  <c r="G104" i="23"/>
  <c r="H104" i="23"/>
  <c r="I104" i="23"/>
  <c r="J104" i="23"/>
  <c r="K104" i="23"/>
  <c r="L104" i="23"/>
  <c r="M104" i="23"/>
  <c r="N104" i="23"/>
  <c r="O104" i="23"/>
  <c r="B105" i="23"/>
  <c r="C105" i="23"/>
  <c r="D105" i="23"/>
  <c r="E105" i="23"/>
  <c r="F105" i="23"/>
  <c r="G105" i="23"/>
  <c r="H105" i="23"/>
  <c r="I105" i="23"/>
  <c r="J105" i="23"/>
  <c r="K105" i="23"/>
  <c r="L105" i="23"/>
  <c r="M105" i="23"/>
  <c r="N105" i="23"/>
  <c r="O105" i="23"/>
  <c r="B106" i="23"/>
  <c r="C106" i="23"/>
  <c r="D106" i="23"/>
  <c r="E106" i="23"/>
  <c r="F106" i="23"/>
  <c r="G106" i="23"/>
  <c r="H106" i="23"/>
  <c r="I106" i="23"/>
  <c r="J106" i="23"/>
  <c r="K106" i="23"/>
  <c r="L106" i="23"/>
  <c r="M106" i="23"/>
  <c r="N106" i="23"/>
  <c r="O106" i="23"/>
  <c r="B107" i="23"/>
  <c r="C107" i="23"/>
  <c r="D107" i="23"/>
  <c r="E107" i="23"/>
  <c r="F107" i="23"/>
  <c r="G107" i="23"/>
  <c r="H107" i="23"/>
  <c r="I107" i="23"/>
  <c r="J107" i="23"/>
  <c r="K107" i="23"/>
  <c r="L107" i="23"/>
  <c r="M107" i="23"/>
  <c r="N107" i="23"/>
  <c r="O107" i="23"/>
  <c r="B108" i="23"/>
  <c r="C108" i="23"/>
  <c r="D108" i="23"/>
  <c r="E108" i="23"/>
  <c r="F108" i="23"/>
  <c r="G108" i="23"/>
  <c r="H108" i="23"/>
  <c r="I108" i="23"/>
  <c r="J108" i="23"/>
  <c r="K108" i="23"/>
  <c r="L108" i="23"/>
  <c r="M108" i="23"/>
  <c r="N108" i="23"/>
  <c r="O108" i="23"/>
  <c r="B109" i="23"/>
  <c r="C109" i="23"/>
  <c r="D109" i="23"/>
  <c r="E109" i="23"/>
  <c r="F109" i="23"/>
  <c r="G109" i="23"/>
  <c r="H109" i="23"/>
  <c r="I109" i="23"/>
  <c r="J109" i="23"/>
  <c r="K109" i="23"/>
  <c r="L109" i="23"/>
  <c r="M109" i="23"/>
  <c r="N109" i="23"/>
  <c r="O109" i="23"/>
  <c r="B110" i="23"/>
  <c r="C110" i="23"/>
  <c r="D110" i="23"/>
  <c r="E110" i="23"/>
  <c r="F110" i="23"/>
  <c r="G110" i="23"/>
  <c r="H110" i="23"/>
  <c r="I110" i="23"/>
  <c r="J110" i="23"/>
  <c r="K110" i="23"/>
  <c r="L110" i="23"/>
  <c r="M110" i="23"/>
  <c r="N110" i="23"/>
  <c r="O110" i="23"/>
  <c r="B111" i="23"/>
  <c r="C111" i="23"/>
  <c r="D111" i="23"/>
  <c r="E111" i="23"/>
  <c r="F111" i="23"/>
  <c r="G111" i="23"/>
  <c r="H111" i="23"/>
  <c r="I111" i="23"/>
  <c r="J111" i="23"/>
  <c r="K111" i="23"/>
  <c r="L111" i="23"/>
  <c r="M111" i="23"/>
  <c r="N111" i="23"/>
  <c r="O111" i="23"/>
  <c r="B112" i="23"/>
  <c r="C112" i="23"/>
  <c r="D112" i="23"/>
  <c r="E112" i="23"/>
  <c r="F112" i="23"/>
  <c r="G112" i="23"/>
  <c r="H112" i="23"/>
  <c r="I112" i="23"/>
  <c r="J112" i="23"/>
  <c r="K112" i="23"/>
  <c r="L112" i="23"/>
  <c r="M112" i="23"/>
  <c r="N112" i="23"/>
  <c r="O112" i="23"/>
  <c r="B113" i="23"/>
  <c r="C113" i="23"/>
  <c r="D113" i="23"/>
  <c r="E113" i="23"/>
  <c r="F113" i="23"/>
  <c r="G113" i="23"/>
  <c r="H113" i="23"/>
  <c r="I113" i="23"/>
  <c r="J113" i="23"/>
  <c r="K113" i="23"/>
  <c r="L113" i="23"/>
  <c r="M113" i="23"/>
  <c r="N113" i="23"/>
  <c r="O113" i="23"/>
  <c r="B114" i="23"/>
  <c r="C114" i="23"/>
  <c r="D114" i="23"/>
  <c r="E114" i="23"/>
  <c r="F114" i="23"/>
  <c r="G114" i="23"/>
  <c r="H114" i="23"/>
  <c r="I114" i="23"/>
  <c r="J114" i="23"/>
  <c r="K114" i="23"/>
  <c r="L114" i="23"/>
  <c r="M114" i="23"/>
  <c r="N114" i="23"/>
  <c r="O114" i="23"/>
  <c r="C2" i="23"/>
  <c r="D2" i="23"/>
  <c r="E2" i="23"/>
  <c r="F2" i="23"/>
  <c r="G2" i="23"/>
  <c r="H2" i="23"/>
  <c r="I2" i="23"/>
  <c r="J2" i="23"/>
  <c r="K2" i="23"/>
  <c r="L2" i="23"/>
  <c r="M2" i="23"/>
  <c r="N2" i="23"/>
  <c r="O2" i="23"/>
  <c r="B2" i="23"/>
  <c r="Q205" i="27" l="1"/>
  <c r="Q267" i="27"/>
  <c r="Q228" i="27"/>
  <c r="Q263" i="27"/>
  <c r="Q239" i="27"/>
  <c r="Q269" i="27"/>
  <c r="Q249" i="27"/>
  <c r="Q208" i="27"/>
  <c r="Q276" i="27"/>
  <c r="Q206" i="27"/>
  <c r="Q207" i="27"/>
  <c r="Q210" i="27"/>
  <c r="Q211" i="27"/>
  <c r="Q213" i="27"/>
  <c r="Q275" i="27"/>
  <c r="Q270" i="27"/>
  <c r="Q282" i="27"/>
  <c r="Q281" i="27"/>
  <c r="Q271" i="27"/>
  <c r="Q273" i="27"/>
  <c r="Q274" i="27"/>
  <c r="Q272" i="27"/>
  <c r="Q283" i="27"/>
  <c r="Q250" i="27"/>
  <c r="Q209" i="27"/>
  <c r="Q202" i="27"/>
  <c r="Q212" i="27"/>
  <c r="Q243" i="27"/>
  <c r="Q233" i="27"/>
  <c r="Q284" i="27"/>
  <c r="Q245" i="27"/>
  <c r="Q237" i="27"/>
  <c r="Q241" i="27"/>
  <c r="Q247" i="27"/>
  <c r="Q244" i="27"/>
  <c r="Q236" i="27"/>
  <c r="Q235" i="27"/>
  <c r="Q278" i="27"/>
  <c r="Q285" i="27"/>
  <c r="Q280" i="27"/>
  <c r="Q279" i="27"/>
  <c r="Q240" i="27"/>
  <c r="Q246" i="27"/>
  <c r="Q248" i="27"/>
  <c r="Q238" i="27"/>
  <c r="Q214" i="27"/>
  <c r="Q259" i="27"/>
  <c r="Q258" i="27"/>
  <c r="R176" i="27"/>
  <c r="R258" i="27"/>
  <c r="R260" i="27"/>
  <c r="R259" i="27"/>
  <c r="Q216" i="27"/>
  <c r="Q218" i="27"/>
  <c r="Q217" i="27"/>
  <c r="Q215" i="27"/>
  <c r="R177" i="27"/>
  <c r="R129" i="27"/>
  <c r="R139" i="27"/>
  <c r="R128" i="27"/>
  <c r="R134" i="27"/>
  <c r="R136" i="27"/>
  <c r="R132" i="27"/>
  <c r="R130" i="27"/>
  <c r="R137" i="27"/>
  <c r="R156" i="27"/>
  <c r="R3" i="27"/>
  <c r="R126" i="27"/>
  <c r="R113" i="27"/>
  <c r="R153" i="27"/>
  <c r="R138" i="27"/>
  <c r="R120" i="27"/>
  <c r="R144" i="27"/>
  <c r="R160" i="27"/>
  <c r="R131" i="27"/>
  <c r="R135" i="27"/>
  <c r="R133" i="27"/>
  <c r="R164" i="27"/>
  <c r="R71" i="27"/>
  <c r="R53" i="27"/>
  <c r="R112" i="27"/>
  <c r="R91" i="27"/>
  <c r="R61" i="27"/>
  <c r="R89" i="27"/>
  <c r="R118" i="27"/>
  <c r="R110" i="27"/>
  <c r="R155" i="27"/>
  <c r="R85" i="27"/>
  <c r="R43" i="27"/>
  <c r="R98" i="27"/>
  <c r="R127" i="27"/>
  <c r="R37" i="27"/>
  <c r="R34" i="27"/>
  <c r="R148" i="27"/>
  <c r="R29" i="27"/>
  <c r="R125" i="27"/>
  <c r="R109" i="27"/>
  <c r="R143" i="27"/>
  <c r="R124" i="27"/>
  <c r="R94" i="27"/>
  <c r="R167" i="27"/>
  <c r="R149" i="27"/>
  <c r="R88" i="27"/>
  <c r="R40" i="27"/>
  <c r="R16" i="27"/>
  <c r="R10" i="27"/>
  <c r="R7" i="27"/>
  <c r="R198" i="27" s="1"/>
  <c r="R20" i="27"/>
  <c r="R267" i="27" s="1"/>
  <c r="R11" i="27"/>
  <c r="R165" i="27"/>
  <c r="R86" i="27"/>
  <c r="R146" i="27"/>
  <c r="R81" i="27"/>
  <c r="R66" i="27"/>
  <c r="R121" i="27"/>
  <c r="R83" i="27"/>
  <c r="R38" i="27"/>
  <c r="R17" i="27"/>
  <c r="R264" i="27" s="1"/>
  <c r="R26" i="27"/>
  <c r="R232" i="27" s="1"/>
  <c r="R31" i="27"/>
  <c r="R236" i="27" s="1"/>
  <c r="R28" i="27"/>
  <c r="R13" i="27"/>
  <c r="R44" i="27"/>
  <c r="R142" i="27"/>
  <c r="R106" i="27"/>
  <c r="R166" i="27"/>
  <c r="R162" i="27"/>
  <c r="R151" i="27"/>
  <c r="R76" i="27"/>
  <c r="R55" i="27"/>
  <c r="R41" i="27"/>
  <c r="R23" i="27"/>
  <c r="R97" i="27"/>
  <c r="R77" i="27"/>
  <c r="R163" i="27"/>
  <c r="R58" i="27"/>
  <c r="R277" i="27" s="1"/>
  <c r="R25" i="27"/>
  <c r="R32" i="27"/>
  <c r="R237" i="27" s="1"/>
  <c r="R158" i="27"/>
  <c r="R145" i="27"/>
  <c r="R82" i="27"/>
  <c r="R73" i="27"/>
  <c r="R19" i="27"/>
  <c r="R266" i="27" s="1"/>
  <c r="R100" i="27"/>
  <c r="R140" i="27"/>
  <c r="R50" i="27"/>
  <c r="R59" i="27"/>
  <c r="R101" i="27"/>
  <c r="R56" i="27"/>
  <c r="R42" i="27"/>
  <c r="R245" i="27" s="1"/>
  <c r="R79" i="27"/>
  <c r="R64" i="27"/>
  <c r="R70" i="27"/>
  <c r="R49" i="27"/>
  <c r="R115" i="27"/>
  <c r="R107" i="27"/>
  <c r="R154" i="27"/>
  <c r="R62" i="27"/>
  <c r="R8" i="27"/>
  <c r="R199" i="27" s="1"/>
  <c r="R147" i="27"/>
  <c r="R65" i="27"/>
  <c r="R5" i="27"/>
  <c r="R261" i="27" s="1"/>
  <c r="R57" i="27"/>
  <c r="R141" i="27"/>
  <c r="R117" i="27"/>
  <c r="R103" i="27"/>
  <c r="R68" i="27"/>
  <c r="R46" i="27"/>
  <c r="R74" i="27"/>
  <c r="R52" i="27"/>
  <c r="R92" i="27"/>
  <c r="R104" i="27"/>
  <c r="R105" i="27"/>
  <c r="R54" i="27"/>
  <c r="R39" i="27"/>
  <c r="R242" i="27" s="1"/>
  <c r="R35" i="27"/>
  <c r="R99" i="27"/>
  <c r="R69" i="27"/>
  <c r="R60" i="27"/>
  <c r="R51" i="27"/>
  <c r="R12" i="27"/>
  <c r="R229" i="27" s="1"/>
  <c r="R114" i="27"/>
  <c r="R47" i="27"/>
  <c r="R22" i="27"/>
  <c r="R201" i="27" s="1"/>
  <c r="R80" i="27"/>
  <c r="R152" i="27"/>
  <c r="R78" i="27"/>
  <c r="R75" i="27"/>
  <c r="R72" i="27"/>
  <c r="R24" i="27"/>
  <c r="R18" i="27"/>
  <c r="R265" i="27" s="1"/>
  <c r="R63" i="27"/>
  <c r="R123" i="27"/>
  <c r="R102" i="27"/>
  <c r="R84" i="27"/>
  <c r="R15" i="27"/>
  <c r="R262" i="27" s="1"/>
  <c r="R150" i="27"/>
  <c r="R4" i="27"/>
  <c r="R226" i="27" s="1"/>
  <c r="R122" i="27"/>
  <c r="R96" i="27"/>
  <c r="R93" i="27"/>
  <c r="R161" i="27"/>
  <c r="R67" i="27"/>
  <c r="R159" i="27"/>
  <c r="R108" i="27"/>
  <c r="R90" i="27"/>
  <c r="R111" i="27"/>
  <c r="R48" i="27"/>
  <c r="R45" i="27"/>
  <c r="R87" i="27"/>
  <c r="R6" i="27"/>
  <c r="R197" i="27" s="1"/>
  <c r="R14" i="27"/>
  <c r="R231" i="27" s="1"/>
  <c r="R21" i="27"/>
  <c r="R268" i="27" s="1"/>
  <c r="R95" i="27"/>
  <c r="R168" i="27"/>
  <c r="R157" i="27"/>
  <c r="R119" i="27"/>
  <c r="R33" i="27"/>
  <c r="R9" i="27"/>
  <c r="R200" i="27" s="1"/>
  <c r="R36" i="27"/>
  <c r="R204" i="27" s="1"/>
  <c r="R116" i="27"/>
  <c r="R27" i="27"/>
  <c r="R30" i="27"/>
  <c r="Q234" i="27"/>
  <c r="Q203" i="27"/>
  <c r="R175" i="27"/>
  <c r="R1" i="27"/>
  <c r="S2" i="27"/>
  <c r="Q201" i="27"/>
  <c r="Q179" i="27"/>
  <c r="Q196" i="27"/>
  <c r="B5" i="20"/>
  <c r="R228" i="27" l="1"/>
  <c r="R227" i="27"/>
  <c r="R205" i="27"/>
  <c r="R263" i="27"/>
  <c r="R230" i="27"/>
  <c r="R269" i="27"/>
  <c r="R208" i="27"/>
  <c r="R207" i="27"/>
  <c r="R211" i="27"/>
  <c r="R206" i="27"/>
  <c r="R275" i="27"/>
  <c r="R271" i="27"/>
  <c r="R270" i="27"/>
  <c r="R282" i="27"/>
  <c r="R281" i="27"/>
  <c r="R276" i="27"/>
  <c r="R210" i="27"/>
  <c r="R283" i="27"/>
  <c r="R272" i="27"/>
  <c r="R212" i="27"/>
  <c r="R274" i="27"/>
  <c r="R202" i="27"/>
  <c r="R209" i="27"/>
  <c r="R273" i="27"/>
  <c r="R250" i="27"/>
  <c r="R213" i="27"/>
  <c r="R284" i="27"/>
  <c r="R241" i="27"/>
  <c r="R233" i="27"/>
  <c r="R244" i="27"/>
  <c r="R248" i="27"/>
  <c r="R239" i="27"/>
  <c r="R235" i="27"/>
  <c r="R247" i="27"/>
  <c r="R240" i="27"/>
  <c r="R243" i="27"/>
  <c r="R238" i="27"/>
  <c r="R214" i="27"/>
  <c r="R279" i="27"/>
  <c r="R278" i="27"/>
  <c r="R285" i="27"/>
  <c r="R280" i="27"/>
  <c r="S260" i="27"/>
  <c r="R249" i="27"/>
  <c r="R218" i="27"/>
  <c r="R215" i="27"/>
  <c r="S132" i="27"/>
  <c r="S128" i="27"/>
  <c r="S135" i="27"/>
  <c r="S138" i="27"/>
  <c r="S134" i="27"/>
  <c r="S130" i="27"/>
  <c r="S137" i="27"/>
  <c r="S131" i="27"/>
  <c r="S93" i="27"/>
  <c r="S129" i="27"/>
  <c r="S163" i="27"/>
  <c r="S139" i="27"/>
  <c r="S152" i="27"/>
  <c r="S160" i="27"/>
  <c r="S3" i="27"/>
  <c r="S196" i="27" s="1"/>
  <c r="S120" i="27"/>
  <c r="S145" i="27"/>
  <c r="S114" i="27"/>
  <c r="S150" i="27"/>
  <c r="S142" i="27"/>
  <c r="S144" i="27"/>
  <c r="S133" i="27"/>
  <c r="S136" i="27"/>
  <c r="S156" i="27"/>
  <c r="S168" i="27"/>
  <c r="S26" i="27"/>
  <c r="S232" i="27" s="1"/>
  <c r="S76" i="27"/>
  <c r="S64" i="27"/>
  <c r="S34" i="27"/>
  <c r="S28" i="27"/>
  <c r="S92" i="27"/>
  <c r="S125" i="27"/>
  <c r="S61" i="27"/>
  <c r="S55" i="27"/>
  <c r="S116" i="27"/>
  <c r="S110" i="27"/>
  <c r="S17" i="27"/>
  <c r="S264" i="27" s="1"/>
  <c r="S106" i="27"/>
  <c r="S103" i="27"/>
  <c r="S70" i="27"/>
  <c r="S147" i="27"/>
  <c r="S59" i="27"/>
  <c r="S82" i="27"/>
  <c r="S77" i="27"/>
  <c r="S148" i="27"/>
  <c r="S112" i="27"/>
  <c r="S67" i="27"/>
  <c r="S89" i="27"/>
  <c r="S83" i="27"/>
  <c r="S53" i="27"/>
  <c r="S159" i="27"/>
  <c r="S118" i="27"/>
  <c r="S56" i="27"/>
  <c r="S50" i="27"/>
  <c r="S113" i="27"/>
  <c r="S65" i="27"/>
  <c r="S31" i="27"/>
  <c r="S122" i="27"/>
  <c r="S88" i="27"/>
  <c r="S23" i="27"/>
  <c r="S79" i="27"/>
  <c r="S25" i="27"/>
  <c r="S4" i="27"/>
  <c r="S226" i="27" s="1"/>
  <c r="S32" i="27"/>
  <c r="S237" i="27" s="1"/>
  <c r="S161" i="27"/>
  <c r="S115" i="27"/>
  <c r="S124" i="27"/>
  <c r="S155" i="27"/>
  <c r="S91" i="27"/>
  <c r="S13" i="27"/>
  <c r="S230" i="27" s="1"/>
  <c r="S44" i="27"/>
  <c r="S38" i="27"/>
  <c r="S149" i="27"/>
  <c r="S58" i="27"/>
  <c r="S277" i="27" s="1"/>
  <c r="S10" i="27"/>
  <c r="S101" i="27"/>
  <c r="S68" i="27"/>
  <c r="S20" i="27"/>
  <c r="S267" i="27" s="1"/>
  <c r="S151" i="27"/>
  <c r="S107" i="27"/>
  <c r="S98" i="27"/>
  <c r="S100" i="27"/>
  <c r="S97" i="27"/>
  <c r="S94" i="27"/>
  <c r="S8" i="27"/>
  <c r="S41" i="27"/>
  <c r="S167" i="27"/>
  <c r="S74" i="27"/>
  <c r="S121" i="27"/>
  <c r="S43" i="27"/>
  <c r="S22" i="27"/>
  <c r="S201" i="27" s="1"/>
  <c r="S19" i="27"/>
  <c r="S266" i="27" s="1"/>
  <c r="S165" i="27"/>
  <c r="S62" i="27"/>
  <c r="S108" i="27"/>
  <c r="S102" i="27"/>
  <c r="S75" i="27"/>
  <c r="S72" i="27"/>
  <c r="S127" i="27"/>
  <c r="S40" i="27"/>
  <c r="S109" i="27"/>
  <c r="S166" i="27"/>
  <c r="S85" i="27"/>
  <c r="S73" i="27"/>
  <c r="S52" i="27"/>
  <c r="S143" i="27"/>
  <c r="S7" i="27"/>
  <c r="S198" i="27" s="1"/>
  <c r="S35" i="27"/>
  <c r="S37" i="27"/>
  <c r="S162" i="27"/>
  <c r="S158" i="27"/>
  <c r="S5" i="27"/>
  <c r="S261" i="27" s="1"/>
  <c r="S141" i="27"/>
  <c r="S105" i="27"/>
  <c r="S96" i="27"/>
  <c r="S140" i="27"/>
  <c r="S146" i="27"/>
  <c r="S46" i="27"/>
  <c r="S16" i="27"/>
  <c r="S263" i="27" s="1"/>
  <c r="S111" i="27"/>
  <c r="S81" i="27"/>
  <c r="S63" i="27"/>
  <c r="S30" i="27"/>
  <c r="S86" i="27"/>
  <c r="S126" i="27"/>
  <c r="S54" i="27"/>
  <c r="S36" i="27"/>
  <c r="S204" i="27" s="1"/>
  <c r="S6" i="27"/>
  <c r="S197" i="27" s="1"/>
  <c r="S29" i="27"/>
  <c r="S99" i="27"/>
  <c r="S42" i="27"/>
  <c r="S119" i="27"/>
  <c r="S87" i="27"/>
  <c r="S66" i="27"/>
  <c r="S11" i="27"/>
  <c r="S228" i="27" s="1"/>
  <c r="S123" i="27"/>
  <c r="S90" i="27"/>
  <c r="S45" i="27"/>
  <c r="S24" i="27"/>
  <c r="S21" i="27"/>
  <c r="S268" i="27" s="1"/>
  <c r="S71" i="27"/>
  <c r="S18" i="27"/>
  <c r="S265" i="27" s="1"/>
  <c r="S164" i="27"/>
  <c r="S14" i="27"/>
  <c r="S231" i="27" s="1"/>
  <c r="S57" i="27"/>
  <c r="S51" i="27"/>
  <c r="S154" i="27"/>
  <c r="S84" i="27"/>
  <c r="S27" i="27"/>
  <c r="S9" i="27"/>
  <c r="S200" i="27" s="1"/>
  <c r="S157" i="27"/>
  <c r="S153" i="27"/>
  <c r="S78" i="27"/>
  <c r="S60" i="27"/>
  <c r="S69" i="27"/>
  <c r="S39" i="27"/>
  <c r="S47" i="27"/>
  <c r="S95" i="27"/>
  <c r="S80" i="27"/>
  <c r="S104" i="27"/>
  <c r="S117" i="27"/>
  <c r="S48" i="27"/>
  <c r="S269" i="27" s="1"/>
  <c r="S15" i="27"/>
  <c r="S262" i="27" s="1"/>
  <c r="S49" i="27"/>
  <c r="S33" i="27"/>
  <c r="S12" i="27"/>
  <c r="R217" i="27"/>
  <c r="R216" i="27"/>
  <c r="R246" i="27"/>
  <c r="R179" i="27"/>
  <c r="R196" i="27"/>
  <c r="S177" i="27"/>
  <c r="S176" i="27"/>
  <c r="S175" i="27"/>
  <c r="T2" i="27"/>
  <c r="S1" i="27"/>
  <c r="R203" i="27"/>
  <c r="R234" i="27"/>
  <c r="T280" i="1"/>
  <c r="S240" i="27" l="1"/>
  <c r="S205" i="27"/>
  <c r="S236" i="27"/>
  <c r="S208" i="27"/>
  <c r="S210" i="27"/>
  <c r="S211" i="27"/>
  <c r="S207" i="27"/>
  <c r="S206" i="27"/>
  <c r="S281" i="27"/>
  <c r="S270" i="27"/>
  <c r="S275" i="27"/>
  <c r="S282" i="27"/>
  <c r="S271" i="27"/>
  <c r="S276" i="27"/>
  <c r="S213" i="27"/>
  <c r="S209" i="27"/>
  <c r="S283" i="27"/>
  <c r="S202" i="27"/>
  <c r="S274" i="27"/>
  <c r="S273" i="27"/>
  <c r="S212" i="27"/>
  <c r="S272" i="27"/>
  <c r="S284" i="27"/>
  <c r="S235" i="27"/>
  <c r="S241" i="27"/>
  <c r="S246" i="27"/>
  <c r="S248" i="27"/>
  <c r="S279" i="27"/>
  <c r="S285" i="27"/>
  <c r="S278" i="27"/>
  <c r="S280" i="27"/>
  <c r="S238" i="27"/>
  <c r="S247" i="27"/>
  <c r="S239" i="27"/>
  <c r="S234" i="27"/>
  <c r="S242" i="27"/>
  <c r="S245" i="27"/>
  <c r="S243" i="27"/>
  <c r="S218" i="27"/>
  <c r="S250" i="27"/>
  <c r="S259" i="27"/>
  <c r="T259" i="27"/>
  <c r="T258" i="27"/>
  <c r="S258" i="27"/>
  <c r="S216" i="27"/>
  <c r="T130" i="27"/>
  <c r="T134" i="27"/>
  <c r="T138" i="27"/>
  <c r="T135" i="27"/>
  <c r="T129" i="27"/>
  <c r="T131" i="27"/>
  <c r="T136" i="27"/>
  <c r="T132" i="27"/>
  <c r="T139" i="27"/>
  <c r="T163" i="27"/>
  <c r="T128" i="27"/>
  <c r="T145" i="27"/>
  <c r="T156" i="27"/>
  <c r="T147" i="27"/>
  <c r="T3" i="27"/>
  <c r="T159" i="27"/>
  <c r="T167" i="27"/>
  <c r="T133" i="27"/>
  <c r="T137" i="27"/>
  <c r="T148" i="27"/>
  <c r="T140" i="27"/>
  <c r="T103" i="27"/>
  <c r="T94" i="27"/>
  <c r="T40" i="27"/>
  <c r="T25" i="27"/>
  <c r="T77" i="27"/>
  <c r="T100" i="27"/>
  <c r="T29" i="27"/>
  <c r="T79" i="27"/>
  <c r="T64" i="27"/>
  <c r="T71" i="27"/>
  <c r="T155" i="27"/>
  <c r="T115" i="27"/>
  <c r="T124" i="27"/>
  <c r="T34" i="27"/>
  <c r="T119" i="27"/>
  <c r="T89" i="27"/>
  <c r="T166" i="27"/>
  <c r="T121" i="27"/>
  <c r="T88" i="27"/>
  <c r="T85" i="27"/>
  <c r="T92" i="27"/>
  <c r="T106" i="27"/>
  <c r="T73" i="27"/>
  <c r="T22" i="27"/>
  <c r="T7" i="27"/>
  <c r="T198" i="27" s="1"/>
  <c r="T11" i="27"/>
  <c r="T5" i="27"/>
  <c r="T261" i="27" s="1"/>
  <c r="T96" i="27"/>
  <c r="T87" i="27"/>
  <c r="T78" i="27"/>
  <c r="T38" i="27"/>
  <c r="T205" i="27" s="1"/>
  <c r="T26" i="27"/>
  <c r="T232" i="27" s="1"/>
  <c r="T109" i="27"/>
  <c r="T122" i="27"/>
  <c r="T68" i="27"/>
  <c r="T104" i="27"/>
  <c r="T149" i="27"/>
  <c r="T142" i="27"/>
  <c r="T49" i="27"/>
  <c r="T43" i="27"/>
  <c r="T37" i="27"/>
  <c r="T4" i="27"/>
  <c r="T226" i="27" s="1"/>
  <c r="T161" i="27"/>
  <c r="T162" i="27"/>
  <c r="T59" i="27"/>
  <c r="T158" i="27"/>
  <c r="T83" i="27"/>
  <c r="T31" i="27"/>
  <c r="T154" i="27"/>
  <c r="T116" i="27"/>
  <c r="T23" i="27"/>
  <c r="T98" i="27"/>
  <c r="T125" i="27"/>
  <c r="T55" i="27"/>
  <c r="T10" i="27"/>
  <c r="T80" i="27"/>
  <c r="T8" i="27"/>
  <c r="T199" i="27" s="1"/>
  <c r="T50" i="27"/>
  <c r="T52" i="27"/>
  <c r="T19" i="27"/>
  <c r="T266" i="27" s="1"/>
  <c r="T65" i="27"/>
  <c r="T70" i="27"/>
  <c r="T67" i="27"/>
  <c r="T13" i="27"/>
  <c r="T44" i="27"/>
  <c r="T113" i="27"/>
  <c r="T14" i="27"/>
  <c r="T108" i="27"/>
  <c r="T102" i="27"/>
  <c r="T54" i="27"/>
  <c r="T6" i="27"/>
  <c r="T160" i="27"/>
  <c r="T110" i="27"/>
  <c r="T46" i="27"/>
  <c r="T118" i="27"/>
  <c r="T146" i="27"/>
  <c r="T127" i="27"/>
  <c r="T61" i="27"/>
  <c r="T143" i="27"/>
  <c r="T58" i="27"/>
  <c r="T277" i="27" s="1"/>
  <c r="T112" i="27"/>
  <c r="T16" i="27"/>
  <c r="T263" i="27" s="1"/>
  <c r="T157" i="27"/>
  <c r="T53" i="27"/>
  <c r="T91" i="27"/>
  <c r="T20" i="27"/>
  <c r="T267" i="27" s="1"/>
  <c r="T151" i="27"/>
  <c r="T165" i="27"/>
  <c r="T111" i="27"/>
  <c r="T62" i="27"/>
  <c r="T74" i="27"/>
  <c r="T168" i="27"/>
  <c r="T28" i="27"/>
  <c r="T56" i="27"/>
  <c r="T107" i="27"/>
  <c r="T51" i="27"/>
  <c r="T42" i="27"/>
  <c r="T36" i="27"/>
  <c r="T15" i="27"/>
  <c r="T262" i="27" s="1"/>
  <c r="T32" i="27"/>
  <c r="T45" i="27"/>
  <c r="T9" i="27"/>
  <c r="T95" i="27"/>
  <c r="T150" i="27"/>
  <c r="T86" i="27"/>
  <c r="T164" i="27"/>
  <c r="T76" i="27"/>
  <c r="T114" i="27"/>
  <c r="T75" i="27"/>
  <c r="T57" i="27"/>
  <c r="T66" i="27"/>
  <c r="T260" i="27" s="1"/>
  <c r="T152" i="27"/>
  <c r="T84" i="27"/>
  <c r="T81" i="27"/>
  <c r="T30" i="27"/>
  <c r="T120" i="27"/>
  <c r="T99" i="27"/>
  <c r="T69" i="27"/>
  <c r="T60" i="27"/>
  <c r="T153" i="27"/>
  <c r="T47" i="27"/>
  <c r="T141" i="27"/>
  <c r="T93" i="27"/>
  <c r="T63" i="27"/>
  <c r="T27" i="27"/>
  <c r="T97" i="27"/>
  <c r="T82" i="27"/>
  <c r="T41" i="27"/>
  <c r="T244" i="27" s="1"/>
  <c r="T33" i="27"/>
  <c r="T24" i="27"/>
  <c r="T101" i="27"/>
  <c r="T35" i="27"/>
  <c r="T126" i="27"/>
  <c r="T39" i="27"/>
  <c r="T21" i="27"/>
  <c r="T268" i="27" s="1"/>
  <c r="T144" i="27"/>
  <c r="T117" i="27"/>
  <c r="T105" i="27"/>
  <c r="T72" i="27"/>
  <c r="T123" i="27"/>
  <c r="T18" i="27"/>
  <c r="T265" i="27" s="1"/>
  <c r="T90" i="27"/>
  <c r="T48" i="27"/>
  <c r="T12" i="27"/>
  <c r="T17" i="27"/>
  <c r="T264" i="27" s="1"/>
  <c r="S217" i="27"/>
  <c r="S215" i="27"/>
  <c r="S214" i="27"/>
  <c r="S179" i="27"/>
  <c r="T177" i="27"/>
  <c r="T176" i="27"/>
  <c r="T175" i="27"/>
  <c r="U2" i="27"/>
  <c r="T1" i="27"/>
  <c r="G44" i="2"/>
  <c r="T248" i="27" l="1"/>
  <c r="T271" i="27"/>
  <c r="T275" i="27"/>
  <c r="T269" i="27"/>
  <c r="T276" i="27"/>
  <c r="T211" i="27"/>
  <c r="T206" i="27"/>
  <c r="T249" i="27"/>
  <c r="T207" i="27"/>
  <c r="T270" i="27"/>
  <c r="T282" i="27"/>
  <c r="T210" i="27"/>
  <c r="T281" i="27"/>
  <c r="T202" i="27"/>
  <c r="T212" i="27"/>
  <c r="T273" i="27"/>
  <c r="T213" i="27"/>
  <c r="T209" i="27"/>
  <c r="T250" i="27"/>
  <c r="T272" i="27"/>
  <c r="T274" i="27"/>
  <c r="T283" i="27"/>
  <c r="T247" i="27"/>
  <c r="T284" i="27"/>
  <c r="T243" i="27"/>
  <c r="T280" i="27"/>
  <c r="T278" i="27"/>
  <c r="T285" i="27"/>
  <c r="T279" i="27"/>
  <c r="T245" i="27"/>
  <c r="U175" i="27"/>
  <c r="U128" i="27"/>
  <c r="U129" i="27"/>
  <c r="U131" i="27"/>
  <c r="U134" i="27"/>
  <c r="U136" i="27"/>
  <c r="U132" i="27"/>
  <c r="U130" i="27"/>
  <c r="U147" i="27"/>
  <c r="U167" i="27"/>
  <c r="U137" i="27"/>
  <c r="U139" i="27"/>
  <c r="U166" i="27"/>
  <c r="U145" i="27"/>
  <c r="U163" i="27"/>
  <c r="U138" i="27"/>
  <c r="U133" i="27"/>
  <c r="U3" i="27"/>
  <c r="U148" i="27"/>
  <c r="U135" i="27"/>
  <c r="U115" i="27"/>
  <c r="U121" i="27"/>
  <c r="U159" i="27"/>
  <c r="U114" i="27"/>
  <c r="U38" i="27"/>
  <c r="U29" i="27"/>
  <c r="U86" i="27"/>
  <c r="U125" i="27"/>
  <c r="U92" i="27"/>
  <c r="U109" i="27"/>
  <c r="U40" i="27"/>
  <c r="U89" i="27"/>
  <c r="U26" i="27"/>
  <c r="U142" i="27"/>
  <c r="U127" i="27"/>
  <c r="U70" i="27"/>
  <c r="U122" i="27"/>
  <c r="U162" i="27"/>
  <c r="U100" i="27"/>
  <c r="U82" i="27"/>
  <c r="U49" i="27"/>
  <c r="U43" i="27"/>
  <c r="U65" i="27"/>
  <c r="U158" i="27"/>
  <c r="U155" i="27"/>
  <c r="U112" i="27"/>
  <c r="U94" i="27"/>
  <c r="U31" i="27"/>
  <c r="U236" i="27" s="1"/>
  <c r="U153" i="27"/>
  <c r="U97" i="27"/>
  <c r="U64" i="27"/>
  <c r="U53" i="27"/>
  <c r="U160" i="27"/>
  <c r="U76" i="27"/>
  <c r="U61" i="27"/>
  <c r="U77" i="27"/>
  <c r="U55" i="27"/>
  <c r="U154" i="27"/>
  <c r="U101" i="27"/>
  <c r="U56" i="27"/>
  <c r="U104" i="27"/>
  <c r="U157" i="27"/>
  <c r="U74" i="27"/>
  <c r="U5" i="27"/>
  <c r="U126" i="27"/>
  <c r="U120" i="27"/>
  <c r="U108" i="27"/>
  <c r="U96" i="27"/>
  <c r="U90" i="27"/>
  <c r="U57" i="27"/>
  <c r="U119" i="27"/>
  <c r="U79" i="27"/>
  <c r="U7" i="27"/>
  <c r="U164" i="27"/>
  <c r="U17" i="27"/>
  <c r="U85" i="27"/>
  <c r="U52" i="27"/>
  <c r="U68" i="27"/>
  <c r="U91" i="27"/>
  <c r="U41" i="27"/>
  <c r="U151" i="27"/>
  <c r="U88" i="27"/>
  <c r="U67" i="27"/>
  <c r="U28" i="27"/>
  <c r="U16" i="27"/>
  <c r="U263" i="27" s="1"/>
  <c r="U83" i="27"/>
  <c r="U106" i="27"/>
  <c r="U37" i="27"/>
  <c r="U25" i="27"/>
  <c r="U146" i="27"/>
  <c r="U32" i="27"/>
  <c r="U110" i="27"/>
  <c r="U124" i="27"/>
  <c r="U165" i="27"/>
  <c r="U161" i="27"/>
  <c r="U71" i="27"/>
  <c r="U118" i="27"/>
  <c r="U10" i="27"/>
  <c r="U4" i="27"/>
  <c r="U226" i="27" s="1"/>
  <c r="U140" i="27"/>
  <c r="U117" i="27"/>
  <c r="U51" i="27"/>
  <c r="U33" i="27"/>
  <c r="U27" i="27"/>
  <c r="U47" i="27"/>
  <c r="U156" i="27"/>
  <c r="U141" i="27"/>
  <c r="U98" i="27"/>
  <c r="U59" i="27"/>
  <c r="U58" i="27"/>
  <c r="U277" i="27" s="1"/>
  <c r="U149" i="27"/>
  <c r="U13" i="27"/>
  <c r="U113" i="27"/>
  <c r="U44" i="27"/>
  <c r="U62" i="27"/>
  <c r="U35" i="27"/>
  <c r="U84" i="27"/>
  <c r="U87" i="27"/>
  <c r="U19" i="27"/>
  <c r="U266" i="27" s="1"/>
  <c r="U143" i="27"/>
  <c r="U103" i="27"/>
  <c r="U80" i="27"/>
  <c r="U14" i="27"/>
  <c r="U102" i="27"/>
  <c r="U99" i="27"/>
  <c r="U93" i="27"/>
  <c r="U60" i="27"/>
  <c r="U54" i="27"/>
  <c r="U6" i="27"/>
  <c r="U197" i="27" s="1"/>
  <c r="U123" i="27"/>
  <c r="U69" i="27"/>
  <c r="U63" i="27"/>
  <c r="U42" i="27"/>
  <c r="U18" i="27"/>
  <c r="U265" i="27" s="1"/>
  <c r="U15" i="27"/>
  <c r="U262" i="27" s="1"/>
  <c r="U12" i="27"/>
  <c r="U34" i="27"/>
  <c r="U20" i="27"/>
  <c r="U267" i="27" s="1"/>
  <c r="U8" i="27"/>
  <c r="U78" i="27"/>
  <c r="U46" i="27"/>
  <c r="U116" i="27"/>
  <c r="U50" i="27"/>
  <c r="U23" i="27"/>
  <c r="U39" i="27"/>
  <c r="U36" i="27"/>
  <c r="U21" i="27"/>
  <c r="U268" i="27" s="1"/>
  <c r="U9" i="27"/>
  <c r="U168" i="27"/>
  <c r="U111" i="27"/>
  <c r="U72" i="27"/>
  <c r="U24" i="27"/>
  <c r="U22" i="27"/>
  <c r="U201" i="27" s="1"/>
  <c r="U75" i="27"/>
  <c r="U11" i="27"/>
  <c r="U73" i="27"/>
  <c r="U107" i="27"/>
  <c r="U81" i="27"/>
  <c r="U48" i="27"/>
  <c r="U269" i="27" s="1"/>
  <c r="U144" i="27"/>
  <c r="U150" i="27"/>
  <c r="U105" i="27"/>
  <c r="U30" i="27"/>
  <c r="U152" i="27"/>
  <c r="U45" i="27"/>
  <c r="U66" i="27"/>
  <c r="U260" i="27" s="1"/>
  <c r="U95" i="27"/>
  <c r="T215" i="27"/>
  <c r="T214" i="27"/>
  <c r="T218" i="27"/>
  <c r="U177" i="27"/>
  <c r="U176" i="27"/>
  <c r="T179" i="27"/>
  <c r="V2" i="27"/>
  <c r="U1" i="27"/>
  <c r="T306" i="1"/>
  <c r="T305" i="1"/>
  <c r="T304" i="1"/>
  <c r="T291" i="1"/>
  <c r="T301" i="1"/>
  <c r="T300" i="1"/>
  <c r="T299" i="1"/>
  <c r="T298" i="1"/>
  <c r="T200" i="1"/>
  <c r="T161" i="1"/>
  <c r="T159" i="1"/>
  <c r="T158" i="1"/>
  <c r="T290" i="1"/>
  <c r="T287" i="1"/>
  <c r="T283" i="1"/>
  <c r="T282" i="1"/>
  <c r="T257" i="1"/>
  <c r="T277" i="1"/>
  <c r="T276" i="1"/>
  <c r="T275" i="1"/>
  <c r="T274" i="1"/>
  <c r="T272" i="1"/>
  <c r="T270" i="1"/>
  <c r="T269" i="1"/>
  <c r="T268" i="1"/>
  <c r="T267" i="1"/>
  <c r="T265" i="1"/>
  <c r="T261" i="1"/>
  <c r="T260" i="1"/>
  <c r="T259" i="1"/>
  <c r="T258"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3" i="1"/>
  <c r="T222" i="1"/>
  <c r="T217" i="1"/>
  <c r="T216" i="1"/>
  <c r="T215" i="1"/>
  <c r="T214" i="1"/>
  <c r="T213" i="1"/>
  <c r="T224" i="1"/>
  <c r="T212" i="1"/>
  <c r="T211" i="1"/>
  <c r="T210" i="1"/>
  <c r="T209" i="1"/>
  <c r="T207" i="1"/>
  <c r="T206" i="1"/>
  <c r="T203" i="1"/>
  <c r="T202" i="1"/>
  <c r="T199" i="1"/>
  <c r="T198" i="1"/>
  <c r="T189" i="1"/>
  <c r="T188" i="1"/>
  <c r="T187" i="1"/>
  <c r="T186" i="1"/>
  <c r="T185" i="1"/>
  <c r="T184" i="1"/>
  <c r="T183" i="1"/>
  <c r="T182" i="1"/>
  <c r="T181" i="1"/>
  <c r="T180" i="1"/>
  <c r="T179" i="1"/>
  <c r="T178" i="1"/>
  <c r="T174" i="1"/>
  <c r="T219" i="1"/>
  <c r="T173" i="1"/>
  <c r="T205" i="1"/>
  <c r="T172" i="1"/>
  <c r="T169" i="1"/>
  <c r="T168" i="1"/>
  <c r="T167" i="1"/>
  <c r="T166" i="1"/>
  <c r="T165" i="1"/>
  <c r="T164" i="1"/>
  <c r="T163" i="1"/>
  <c r="T157" i="1"/>
  <c r="T204" i="1"/>
  <c r="T154" i="1"/>
  <c r="T153" i="1"/>
  <c r="T152" i="1"/>
  <c r="T151" i="1"/>
  <c r="T220" i="1"/>
  <c r="T150" i="1"/>
  <c r="T145" i="1"/>
  <c r="T195" i="1"/>
  <c r="T144" i="1"/>
  <c r="T143" i="1"/>
  <c r="T142" i="1"/>
  <c r="T141" i="1"/>
  <c r="T140" i="1"/>
  <c r="T139" i="1"/>
  <c r="T138" i="1"/>
  <c r="T135" i="1"/>
  <c r="T134" i="1"/>
  <c r="T133" i="1"/>
  <c r="T132" i="1"/>
  <c r="T131" i="1"/>
  <c r="T130" i="1"/>
  <c r="T129" i="1"/>
  <c r="T128" i="1"/>
  <c r="T127" i="1"/>
  <c r="T126" i="1"/>
  <c r="T136" i="1"/>
  <c r="T116" i="1"/>
  <c r="T115" i="1"/>
  <c r="T114" i="1"/>
  <c r="T113" i="1"/>
  <c r="T112" i="1"/>
  <c r="T111" i="1"/>
  <c r="T110" i="1"/>
  <c r="T109" i="1"/>
  <c r="T108" i="1"/>
  <c r="T107" i="1"/>
  <c r="T106" i="1"/>
  <c r="T105" i="1"/>
  <c r="T104" i="1"/>
  <c r="T103" i="1"/>
  <c r="T102" i="1"/>
  <c r="T100" i="1"/>
  <c r="T99" i="1"/>
  <c r="T98" i="1"/>
  <c r="T97" i="1"/>
  <c r="T96" i="1"/>
  <c r="T95" i="1"/>
  <c r="T94" i="1"/>
  <c r="T93" i="1"/>
  <c r="T47" i="1"/>
  <c r="T48" i="1"/>
  <c r="T49" i="1"/>
  <c r="T50" i="1"/>
  <c r="T51" i="1"/>
  <c r="T52" i="1"/>
  <c r="T53" i="1"/>
  <c r="T54" i="1"/>
  <c r="T55" i="1"/>
  <c r="T56" i="1"/>
  <c r="T57" i="1"/>
  <c r="T58" i="1"/>
  <c r="T59" i="1"/>
  <c r="T60" i="1"/>
  <c r="T61" i="1"/>
  <c r="T62" i="1"/>
  <c r="T63" i="1"/>
  <c r="T64" i="1"/>
  <c r="T66" i="1"/>
  <c r="T67" i="1"/>
  <c r="T68" i="1"/>
  <c r="T69" i="1"/>
  <c r="T70" i="1"/>
  <c r="T73" i="1"/>
  <c r="T74" i="1"/>
  <c r="T75" i="1"/>
  <c r="T76" i="1"/>
  <c r="T77" i="1"/>
  <c r="T78" i="1"/>
  <c r="T79" i="1"/>
  <c r="T80" i="1"/>
  <c r="T81" i="1"/>
  <c r="T82" i="1"/>
  <c r="T83" i="1"/>
  <c r="T84" i="1"/>
  <c r="T85" i="1"/>
  <c r="T86" i="1"/>
  <c r="T87" i="1"/>
  <c r="T88" i="1"/>
  <c r="T89" i="1"/>
  <c r="T90" i="1"/>
  <c r="T91" i="1"/>
  <c r="T92" i="1"/>
  <c r="T43" i="1"/>
  <c r="T44" i="1"/>
  <c r="T45" i="1"/>
  <c r="T46" i="1"/>
  <c r="T42" i="1"/>
  <c r="T15" i="1"/>
  <c r="T16" i="1"/>
  <c r="T17" i="1"/>
  <c r="T18" i="1"/>
  <c r="T19" i="1"/>
  <c r="T20" i="1"/>
  <c r="T21" i="1"/>
  <c r="T22" i="1"/>
  <c r="T23" i="1"/>
  <c r="T24" i="1"/>
  <c r="T25" i="1"/>
  <c r="T26" i="1"/>
  <c r="T27" i="1"/>
  <c r="T28" i="1"/>
  <c r="T29" i="1"/>
  <c r="T30" i="1"/>
  <c r="T31" i="1"/>
  <c r="T32" i="1"/>
  <c r="T33" i="1"/>
  <c r="T34" i="1"/>
  <c r="T35" i="1"/>
  <c r="T36" i="1"/>
  <c r="T37" i="1"/>
  <c r="T38" i="1"/>
  <c r="T14" i="1"/>
  <c r="T4" i="1"/>
  <c r="T5" i="1"/>
  <c r="T6" i="1"/>
  <c r="T7" i="1"/>
  <c r="T8" i="1"/>
  <c r="T9" i="1"/>
  <c r="T3" i="1"/>
  <c r="B125" i="17"/>
  <c r="B124" i="17"/>
  <c r="B123" i="17"/>
  <c r="B122" i="17"/>
  <c r="B121" i="17"/>
  <c r="B120" i="17"/>
  <c r="B119" i="17"/>
  <c r="B118" i="17"/>
  <c r="B117" i="17"/>
  <c r="B116" i="17"/>
  <c r="B115" i="17"/>
  <c r="B114" i="17"/>
  <c r="B113" i="17"/>
  <c r="B112" i="17"/>
  <c r="B111" i="17"/>
  <c r="B110" i="17"/>
  <c r="B109" i="17"/>
  <c r="B108" i="17"/>
  <c r="B107" i="17"/>
  <c r="B106" i="17"/>
  <c r="B105" i="17"/>
  <c r="B104" i="17"/>
  <c r="B103" i="17"/>
  <c r="B102" i="17"/>
  <c r="B101" i="17"/>
  <c r="B100" i="17"/>
  <c r="B99" i="17"/>
  <c r="B98" i="17"/>
  <c r="B97" i="17"/>
  <c r="B96" i="17"/>
  <c r="B95" i="17"/>
  <c r="B94" i="17"/>
  <c r="B93" i="17"/>
  <c r="B92" i="17"/>
  <c r="B91" i="17"/>
  <c r="B90" i="17"/>
  <c r="B89" i="17"/>
  <c r="E88" i="17"/>
  <c r="B88" i="17"/>
  <c r="B87" i="17"/>
  <c r="B86" i="17"/>
  <c r="B85" i="17"/>
  <c r="B84" i="17"/>
  <c r="B83" i="17"/>
  <c r="B82" i="17"/>
  <c r="B81" i="17"/>
  <c r="B80" i="17"/>
  <c r="B79" i="17"/>
  <c r="B78" i="17"/>
  <c r="B77" i="17"/>
  <c r="J76" i="17"/>
  <c r="I76" i="17"/>
  <c r="H76" i="17"/>
  <c r="G76" i="17"/>
  <c r="F76" i="17"/>
  <c r="C76" i="17"/>
  <c r="J75" i="17"/>
  <c r="I75" i="17"/>
  <c r="H75" i="17"/>
  <c r="G75" i="17"/>
  <c r="F75" i="17"/>
  <c r="C75" i="17"/>
  <c r="J74" i="17"/>
  <c r="I74" i="17"/>
  <c r="H74" i="17"/>
  <c r="G74" i="17"/>
  <c r="F74" i="17"/>
  <c r="C74" i="17"/>
  <c r="J73" i="17"/>
  <c r="I73" i="17"/>
  <c r="H73" i="17"/>
  <c r="G73" i="17"/>
  <c r="F73" i="17"/>
  <c r="C73" i="17"/>
  <c r="J72" i="17"/>
  <c r="I72" i="17"/>
  <c r="H72" i="17"/>
  <c r="G72" i="17"/>
  <c r="F72" i="17"/>
  <c r="C72" i="17"/>
  <c r="J71" i="17"/>
  <c r="I71" i="17"/>
  <c r="H71" i="17"/>
  <c r="G71" i="17"/>
  <c r="F71" i="17"/>
  <c r="C71" i="17"/>
  <c r="J70" i="17"/>
  <c r="I70" i="17"/>
  <c r="H70" i="17"/>
  <c r="G70" i="17"/>
  <c r="F70" i="17"/>
  <c r="C70" i="17"/>
  <c r="J69" i="17"/>
  <c r="I69" i="17"/>
  <c r="H69" i="17"/>
  <c r="G69" i="17"/>
  <c r="F69" i="17"/>
  <c r="C69" i="17"/>
  <c r="J68" i="17"/>
  <c r="I68" i="17"/>
  <c r="H68" i="17"/>
  <c r="G68" i="17"/>
  <c r="F68" i="17"/>
  <c r="C68" i="17"/>
  <c r="J67" i="17"/>
  <c r="I67" i="17"/>
  <c r="H67" i="17"/>
  <c r="G67" i="17"/>
  <c r="F67" i="17"/>
  <c r="C67" i="17"/>
  <c r="J66" i="17"/>
  <c r="I66" i="17"/>
  <c r="H66" i="17"/>
  <c r="G66" i="17"/>
  <c r="F66" i="17"/>
  <c r="C66" i="17"/>
  <c r="J65" i="17"/>
  <c r="I65" i="17"/>
  <c r="H65" i="17"/>
  <c r="G65" i="17"/>
  <c r="F65" i="17"/>
  <c r="C65" i="17"/>
  <c r="J64" i="17"/>
  <c r="I64" i="17"/>
  <c r="H64" i="17"/>
  <c r="G64" i="17"/>
  <c r="F64" i="17"/>
  <c r="C64" i="17"/>
  <c r="J63" i="17"/>
  <c r="I63" i="17"/>
  <c r="H63" i="17"/>
  <c r="G63" i="17"/>
  <c r="F63" i="17"/>
  <c r="C63" i="17"/>
  <c r="J62" i="17"/>
  <c r="I62" i="17"/>
  <c r="H62" i="17"/>
  <c r="G62" i="17"/>
  <c r="F62" i="17"/>
  <c r="C62" i="17"/>
  <c r="J61" i="17"/>
  <c r="I61" i="17"/>
  <c r="H61" i="17"/>
  <c r="G61" i="17"/>
  <c r="F61" i="17"/>
  <c r="C61" i="17"/>
  <c r="J60" i="17"/>
  <c r="I60" i="17"/>
  <c r="H60" i="17"/>
  <c r="G60" i="17"/>
  <c r="F60" i="17"/>
  <c r="C60" i="17"/>
  <c r="J59" i="17"/>
  <c r="I59" i="17"/>
  <c r="H59" i="17"/>
  <c r="G59" i="17"/>
  <c r="F59" i="17"/>
  <c r="C59" i="17"/>
  <c r="J58" i="17"/>
  <c r="I58" i="17"/>
  <c r="H58" i="17"/>
  <c r="G58" i="17"/>
  <c r="F58" i="17"/>
  <c r="C58" i="17"/>
  <c r="J57" i="17"/>
  <c r="I57" i="17"/>
  <c r="H57" i="17"/>
  <c r="G57" i="17"/>
  <c r="F57" i="17"/>
  <c r="C57" i="17"/>
  <c r="J56" i="17"/>
  <c r="I56" i="17"/>
  <c r="H56" i="17"/>
  <c r="G56" i="17"/>
  <c r="F56" i="17"/>
  <c r="E56" i="17"/>
  <c r="C56" i="17"/>
  <c r="J55" i="17"/>
  <c r="I55" i="17"/>
  <c r="H55" i="17"/>
  <c r="G55" i="17"/>
  <c r="F55" i="17"/>
  <c r="C55" i="17"/>
  <c r="J54" i="17"/>
  <c r="I54" i="17"/>
  <c r="H54" i="17"/>
  <c r="G54" i="17"/>
  <c r="F54" i="17"/>
  <c r="C54" i="17"/>
  <c r="J53" i="17"/>
  <c r="I53" i="17"/>
  <c r="H53" i="17"/>
  <c r="G53" i="17"/>
  <c r="F53" i="17"/>
  <c r="C53" i="17"/>
  <c r="J52" i="17"/>
  <c r="I52" i="17"/>
  <c r="H52" i="17"/>
  <c r="G52" i="17"/>
  <c r="F52" i="17"/>
  <c r="C52" i="17"/>
  <c r="J51" i="17"/>
  <c r="I51" i="17"/>
  <c r="H51" i="17"/>
  <c r="G51" i="17"/>
  <c r="F51" i="17"/>
  <c r="C51" i="17"/>
  <c r="J50" i="17"/>
  <c r="I50" i="17"/>
  <c r="H50" i="17"/>
  <c r="G50" i="17"/>
  <c r="F50" i="17"/>
  <c r="C50" i="17"/>
  <c r="J49" i="17"/>
  <c r="I49" i="17"/>
  <c r="H49" i="17"/>
  <c r="G49" i="17"/>
  <c r="F49" i="17"/>
  <c r="C49" i="17"/>
  <c r="J48" i="17"/>
  <c r="I48" i="17"/>
  <c r="H48" i="17"/>
  <c r="G48" i="17"/>
  <c r="F48" i="17"/>
  <c r="C48" i="17"/>
  <c r="J47" i="17"/>
  <c r="I47" i="17"/>
  <c r="H47" i="17"/>
  <c r="G47" i="17"/>
  <c r="F47" i="17"/>
  <c r="C47" i="17"/>
  <c r="J46" i="17"/>
  <c r="I46" i="17"/>
  <c r="H46" i="17"/>
  <c r="G46" i="17"/>
  <c r="F46" i="17"/>
  <c r="C46" i="17"/>
  <c r="J45" i="17"/>
  <c r="I45" i="17"/>
  <c r="H45" i="17"/>
  <c r="G45" i="17"/>
  <c r="F45" i="17"/>
  <c r="C45" i="17"/>
  <c r="J44" i="17"/>
  <c r="I44" i="17"/>
  <c r="H44" i="17"/>
  <c r="G44" i="17"/>
  <c r="F44" i="17"/>
  <c r="C44" i="17"/>
  <c r="J43" i="17"/>
  <c r="I43" i="17"/>
  <c r="H43" i="17"/>
  <c r="G43" i="17"/>
  <c r="F43" i="17"/>
  <c r="C43" i="17"/>
  <c r="J42" i="17"/>
  <c r="I42" i="17"/>
  <c r="H42" i="17"/>
  <c r="G42" i="17"/>
  <c r="F42" i="17"/>
  <c r="C42" i="17"/>
  <c r="J41" i="17"/>
  <c r="I41" i="17"/>
  <c r="H41" i="17"/>
  <c r="G41" i="17"/>
  <c r="F41" i="17"/>
  <c r="C41" i="17"/>
  <c r="J40" i="17"/>
  <c r="I40" i="17"/>
  <c r="H40" i="17"/>
  <c r="G40" i="17"/>
  <c r="F40" i="17"/>
  <c r="C40" i="17"/>
  <c r="J39" i="17"/>
  <c r="I39" i="17"/>
  <c r="H39" i="17"/>
  <c r="G39" i="17"/>
  <c r="F39" i="17"/>
  <c r="C39" i="17"/>
  <c r="J38" i="17"/>
  <c r="I38" i="17"/>
  <c r="H38" i="17"/>
  <c r="G38" i="17"/>
  <c r="F38" i="17"/>
  <c r="C38" i="17"/>
  <c r="J37" i="17"/>
  <c r="I37" i="17"/>
  <c r="H37" i="17"/>
  <c r="G37" i="17"/>
  <c r="F37" i="17"/>
  <c r="C37" i="17"/>
  <c r="J36" i="17"/>
  <c r="I36" i="17"/>
  <c r="H36" i="17"/>
  <c r="G36" i="17"/>
  <c r="F36" i="17"/>
  <c r="C36" i="17"/>
  <c r="J35" i="17"/>
  <c r="I35" i="17"/>
  <c r="H35" i="17"/>
  <c r="G35" i="17"/>
  <c r="F35" i="17"/>
  <c r="C35" i="17"/>
  <c r="J34" i="17"/>
  <c r="I34" i="17"/>
  <c r="H34" i="17"/>
  <c r="G34" i="17"/>
  <c r="F34" i="17"/>
  <c r="C34" i="17"/>
  <c r="J33" i="17"/>
  <c r="I33" i="17"/>
  <c r="H33" i="17"/>
  <c r="G33" i="17"/>
  <c r="F33" i="17"/>
  <c r="C33" i="17"/>
  <c r="J32" i="17"/>
  <c r="I32" i="17"/>
  <c r="H32" i="17"/>
  <c r="G32" i="17"/>
  <c r="F32" i="17"/>
  <c r="C32" i="17"/>
  <c r="J31" i="17"/>
  <c r="I31" i="17"/>
  <c r="H31" i="17"/>
  <c r="G31" i="17"/>
  <c r="F31" i="17"/>
  <c r="C31" i="17"/>
  <c r="J30" i="17"/>
  <c r="I30" i="17"/>
  <c r="H30" i="17"/>
  <c r="G30" i="17"/>
  <c r="F30" i="17"/>
  <c r="C30" i="17"/>
  <c r="J29" i="17"/>
  <c r="I29" i="17"/>
  <c r="H29" i="17"/>
  <c r="G29" i="17"/>
  <c r="F29" i="17"/>
  <c r="C29" i="17"/>
  <c r="J28" i="17"/>
  <c r="I28" i="17"/>
  <c r="H28" i="17"/>
  <c r="G28" i="17"/>
  <c r="F28" i="17"/>
  <c r="C28" i="17"/>
  <c r="J27" i="17"/>
  <c r="I27" i="17"/>
  <c r="H27" i="17"/>
  <c r="G27" i="17"/>
  <c r="F27" i="17"/>
  <c r="C27" i="17"/>
  <c r="J26" i="17"/>
  <c r="I26" i="17"/>
  <c r="H26" i="17"/>
  <c r="G26" i="17"/>
  <c r="F26" i="17"/>
  <c r="C26" i="17"/>
  <c r="J25" i="17"/>
  <c r="I25" i="17"/>
  <c r="H25" i="17"/>
  <c r="G25" i="17"/>
  <c r="F25" i="17"/>
  <c r="C25" i="17"/>
  <c r="J24" i="17"/>
  <c r="I24" i="17"/>
  <c r="H24" i="17"/>
  <c r="G24" i="17"/>
  <c r="F24" i="17"/>
  <c r="C24" i="17"/>
  <c r="J23" i="17"/>
  <c r="I23" i="17"/>
  <c r="H23" i="17"/>
  <c r="G23" i="17"/>
  <c r="F23" i="17"/>
  <c r="C23" i="17"/>
  <c r="J22" i="17"/>
  <c r="I22" i="17"/>
  <c r="H22" i="17"/>
  <c r="G22" i="17"/>
  <c r="F22" i="17"/>
  <c r="C22" i="17"/>
  <c r="J21" i="17"/>
  <c r="I21" i="17"/>
  <c r="H21" i="17"/>
  <c r="G21" i="17"/>
  <c r="F21" i="17"/>
  <c r="C21" i="17"/>
  <c r="J20" i="17"/>
  <c r="I20" i="17"/>
  <c r="H20" i="17"/>
  <c r="G20" i="17"/>
  <c r="F20" i="17"/>
  <c r="C20" i="17"/>
  <c r="J19" i="17"/>
  <c r="I19" i="17"/>
  <c r="H19" i="17"/>
  <c r="G19" i="17"/>
  <c r="F19" i="17"/>
  <c r="C19" i="17"/>
  <c r="J18" i="17"/>
  <c r="I18" i="17"/>
  <c r="H18" i="17"/>
  <c r="G18" i="17"/>
  <c r="F18" i="17"/>
  <c r="C18" i="17"/>
  <c r="J17" i="17"/>
  <c r="I17" i="17"/>
  <c r="H17" i="17"/>
  <c r="G17" i="17"/>
  <c r="F17" i="17"/>
  <c r="C17" i="17"/>
  <c r="J16" i="17"/>
  <c r="I16" i="17"/>
  <c r="H16" i="17"/>
  <c r="G16" i="17"/>
  <c r="F16" i="17"/>
  <c r="C16" i="17"/>
  <c r="J15" i="17"/>
  <c r="I15" i="17"/>
  <c r="H15" i="17"/>
  <c r="G15" i="17"/>
  <c r="F15" i="17"/>
  <c r="C15" i="17"/>
  <c r="J14" i="17"/>
  <c r="I14" i="17"/>
  <c r="H14" i="17"/>
  <c r="G14" i="17"/>
  <c r="F14" i="17"/>
  <c r="C14" i="17"/>
  <c r="J13" i="17"/>
  <c r="I13" i="17"/>
  <c r="H13" i="17"/>
  <c r="G13" i="17"/>
  <c r="F13" i="17"/>
  <c r="C13" i="17"/>
  <c r="J12" i="17"/>
  <c r="I12" i="17"/>
  <c r="H12" i="17"/>
  <c r="G12" i="17"/>
  <c r="F12" i="17"/>
  <c r="C12" i="17"/>
  <c r="J11" i="17"/>
  <c r="I11" i="17"/>
  <c r="H11" i="17"/>
  <c r="G11" i="17"/>
  <c r="F11" i="17"/>
  <c r="E11" i="17"/>
  <c r="C11" i="17"/>
  <c r="J10" i="17"/>
  <c r="I10" i="17"/>
  <c r="H10" i="17"/>
  <c r="G10" i="17"/>
  <c r="F10" i="17"/>
  <c r="C10" i="17"/>
  <c r="J9" i="17"/>
  <c r="I9" i="17"/>
  <c r="H9" i="17"/>
  <c r="G9" i="17"/>
  <c r="F9" i="17"/>
  <c r="C9" i="17"/>
  <c r="J8" i="17"/>
  <c r="I8" i="17"/>
  <c r="H8" i="17"/>
  <c r="G8" i="17"/>
  <c r="F8" i="17"/>
  <c r="C8" i="17"/>
  <c r="J7" i="17"/>
  <c r="I7" i="17"/>
  <c r="H7" i="17"/>
  <c r="G7" i="17"/>
  <c r="F7" i="17"/>
  <c r="C7" i="17"/>
  <c r="J6" i="17"/>
  <c r="I6" i="17"/>
  <c r="H6" i="17"/>
  <c r="G6" i="17"/>
  <c r="F6" i="17"/>
  <c r="C6" i="17"/>
  <c r="J5" i="17"/>
  <c r="I5" i="17"/>
  <c r="H5" i="17"/>
  <c r="G5" i="17"/>
  <c r="F5" i="17"/>
  <c r="C5" i="17"/>
  <c r="J4" i="17"/>
  <c r="I4" i="17"/>
  <c r="H4" i="17"/>
  <c r="G4" i="17"/>
  <c r="F4" i="17"/>
  <c r="C4" i="17"/>
  <c r="J3" i="17"/>
  <c r="I3" i="17"/>
  <c r="H3" i="17"/>
  <c r="G3" i="17"/>
  <c r="F3" i="17"/>
  <c r="C3" i="17"/>
  <c r="J2" i="17"/>
  <c r="I2" i="17"/>
  <c r="H2" i="17"/>
  <c r="G2" i="17"/>
  <c r="F2" i="17"/>
  <c r="C2" i="17"/>
  <c r="J1" i="17"/>
  <c r="I1" i="17"/>
  <c r="H1" i="17"/>
  <c r="G1" i="17"/>
  <c r="F1" i="17"/>
  <c r="E1" i="17"/>
  <c r="D1" i="17"/>
  <c r="C1" i="17"/>
  <c r="B1" i="17"/>
  <c r="A1" i="17"/>
  <c r="S94" i="11" a="1"/>
  <c r="S94" i="11"/>
  <c r="R94" i="11" a="1"/>
  <c r="R94" i="11"/>
  <c r="Q94" i="11" a="1"/>
  <c r="Q94" i="11"/>
  <c r="P94" i="11" a="1"/>
  <c r="P94" i="11"/>
  <c r="O94" i="11" a="1"/>
  <c r="O94" i="11"/>
  <c r="N94" i="11" a="1"/>
  <c r="N94" i="11"/>
  <c r="M94" i="11" a="1"/>
  <c r="M94" i="11"/>
  <c r="L94" i="11" a="1"/>
  <c r="L94" i="11"/>
  <c r="K94" i="11" a="1"/>
  <c r="K94" i="11"/>
  <c r="J94" i="11" a="1"/>
  <c r="J94" i="11"/>
  <c r="I94" i="11" a="1"/>
  <c r="I94" i="11"/>
  <c r="H94" i="11" a="1"/>
  <c r="H94" i="11"/>
  <c r="G94" i="11" a="1"/>
  <c r="G94" i="11"/>
  <c r="F94" i="11" a="1"/>
  <c r="F94" i="11"/>
  <c r="E94" i="11" a="1"/>
  <c r="E94" i="11"/>
  <c r="D94" i="11" a="1"/>
  <c r="D94" i="11"/>
  <c r="C94" i="11" a="1"/>
  <c r="C94" i="11"/>
  <c r="B94" i="11" a="1"/>
  <c r="B94" i="11"/>
  <c r="S93" i="11" a="1"/>
  <c r="S93" i="11"/>
  <c r="R93" i="11" a="1"/>
  <c r="R93" i="11"/>
  <c r="Q93" i="11" a="1"/>
  <c r="Q93" i="11"/>
  <c r="P93" i="11" a="1"/>
  <c r="P93" i="11"/>
  <c r="O93" i="11" a="1"/>
  <c r="O93" i="11"/>
  <c r="N93" i="11" a="1"/>
  <c r="N93" i="11"/>
  <c r="M93" i="11" a="1"/>
  <c r="M93" i="11"/>
  <c r="L93" i="11" a="1"/>
  <c r="L93" i="11"/>
  <c r="K93" i="11" a="1"/>
  <c r="K93" i="11"/>
  <c r="J93" i="11" a="1"/>
  <c r="J93" i="11"/>
  <c r="I93" i="11" a="1"/>
  <c r="I93" i="11"/>
  <c r="H93" i="11" a="1"/>
  <c r="H93" i="11"/>
  <c r="G93" i="11" a="1"/>
  <c r="G93" i="11"/>
  <c r="F93" i="11" a="1"/>
  <c r="F93" i="11"/>
  <c r="E93" i="11" a="1"/>
  <c r="E93" i="11"/>
  <c r="D93" i="11" a="1"/>
  <c r="D93" i="11"/>
  <c r="C93" i="11" a="1"/>
  <c r="C93" i="11"/>
  <c r="B93" i="11" a="1"/>
  <c r="B93" i="11"/>
  <c r="S92" i="11" a="1"/>
  <c r="S92" i="11"/>
  <c r="R92" i="11" a="1"/>
  <c r="R92" i="11"/>
  <c r="Q92" i="11" a="1"/>
  <c r="Q92" i="11"/>
  <c r="P92" i="11" a="1"/>
  <c r="P92" i="11"/>
  <c r="O92" i="11" a="1"/>
  <c r="O92" i="11"/>
  <c r="N92" i="11" a="1"/>
  <c r="N92" i="11"/>
  <c r="M92" i="11" a="1"/>
  <c r="M92" i="11"/>
  <c r="L92" i="11" a="1"/>
  <c r="L92" i="11"/>
  <c r="K92" i="11" a="1"/>
  <c r="K92" i="11"/>
  <c r="J92" i="11" a="1"/>
  <c r="J92" i="11"/>
  <c r="I92" i="11" a="1"/>
  <c r="I92" i="11"/>
  <c r="H92" i="11" a="1"/>
  <c r="H92" i="11"/>
  <c r="G92" i="11" a="1"/>
  <c r="G92" i="11"/>
  <c r="F92" i="11" a="1"/>
  <c r="F92" i="11"/>
  <c r="E92" i="11" a="1"/>
  <c r="E92" i="11"/>
  <c r="D92" i="11" a="1"/>
  <c r="D92" i="11"/>
  <c r="C92" i="11" a="1"/>
  <c r="C92" i="11"/>
  <c r="B92" i="11" a="1"/>
  <c r="B92" i="11"/>
  <c r="S91" i="11" a="1"/>
  <c r="S91" i="11"/>
  <c r="R91" i="11" a="1"/>
  <c r="R91" i="11"/>
  <c r="Q91" i="11" a="1"/>
  <c r="Q91" i="11"/>
  <c r="P91" i="11" a="1"/>
  <c r="P91" i="11"/>
  <c r="O91" i="11" a="1"/>
  <c r="O91" i="11"/>
  <c r="N91" i="11" a="1"/>
  <c r="N91" i="11"/>
  <c r="M91" i="11" a="1"/>
  <c r="M91" i="11"/>
  <c r="L91" i="11" a="1"/>
  <c r="L91" i="11"/>
  <c r="K91" i="11" a="1"/>
  <c r="K91" i="11"/>
  <c r="J91" i="11" a="1"/>
  <c r="J91" i="11"/>
  <c r="I91" i="11" a="1"/>
  <c r="I91" i="11"/>
  <c r="H91" i="11" a="1"/>
  <c r="H91" i="11"/>
  <c r="G91" i="11" a="1"/>
  <c r="G91" i="11"/>
  <c r="F91" i="11" a="1"/>
  <c r="F91" i="11"/>
  <c r="E91" i="11" a="1"/>
  <c r="E91" i="11"/>
  <c r="D91" i="11" a="1"/>
  <c r="D91" i="11"/>
  <c r="C91" i="11" a="1"/>
  <c r="C91" i="11"/>
  <c r="B91" i="11" a="1"/>
  <c r="B91" i="11"/>
  <c r="S90" i="11" a="1"/>
  <c r="S90" i="11"/>
  <c r="R90" i="11" a="1"/>
  <c r="R90" i="11"/>
  <c r="Q90" i="11" a="1"/>
  <c r="Q90" i="11"/>
  <c r="P90" i="11" a="1"/>
  <c r="P90" i="11"/>
  <c r="O90" i="11" a="1"/>
  <c r="O90" i="11"/>
  <c r="N90" i="11" a="1"/>
  <c r="N90" i="11"/>
  <c r="M90" i="11" a="1"/>
  <c r="M90" i="11"/>
  <c r="L90" i="11" a="1"/>
  <c r="L90" i="11"/>
  <c r="K90" i="11" a="1"/>
  <c r="K90" i="11"/>
  <c r="J90" i="11" a="1"/>
  <c r="J90" i="11"/>
  <c r="I90" i="11" a="1"/>
  <c r="I90" i="11"/>
  <c r="H90" i="11" a="1"/>
  <c r="H90" i="11"/>
  <c r="G90" i="11" a="1"/>
  <c r="G90" i="11"/>
  <c r="F90" i="11" a="1"/>
  <c r="F90" i="11"/>
  <c r="E90" i="11" a="1"/>
  <c r="E90" i="11"/>
  <c r="D90" i="11" a="1"/>
  <c r="D90" i="11"/>
  <c r="C90" i="11" a="1"/>
  <c r="C90" i="11"/>
  <c r="B90" i="11" a="1"/>
  <c r="B90" i="11"/>
  <c r="S89" i="11" a="1"/>
  <c r="S89" i="11"/>
  <c r="R89" i="11" a="1"/>
  <c r="R89" i="11"/>
  <c r="Q89" i="11" a="1"/>
  <c r="Q89" i="11"/>
  <c r="P89" i="11" a="1"/>
  <c r="P89" i="11"/>
  <c r="O89" i="11" a="1"/>
  <c r="O89" i="11"/>
  <c r="N89" i="11" a="1"/>
  <c r="N89" i="11"/>
  <c r="M89" i="11" a="1"/>
  <c r="M89" i="11"/>
  <c r="L89" i="11" a="1"/>
  <c r="L89" i="11"/>
  <c r="K89" i="11" a="1"/>
  <c r="K89" i="11"/>
  <c r="J89" i="11" a="1"/>
  <c r="J89" i="11"/>
  <c r="I89" i="11" a="1"/>
  <c r="I89" i="11"/>
  <c r="H89" i="11" a="1"/>
  <c r="H89" i="11"/>
  <c r="G89" i="11" a="1"/>
  <c r="G89" i="11"/>
  <c r="F89" i="11" a="1"/>
  <c r="F89" i="11"/>
  <c r="E89" i="11" a="1"/>
  <c r="E89" i="11"/>
  <c r="D89" i="11" a="1"/>
  <c r="D89" i="11"/>
  <c r="C89" i="11" a="1"/>
  <c r="C89" i="11"/>
  <c r="B89" i="11" a="1"/>
  <c r="B89" i="11"/>
  <c r="S88" i="11" a="1"/>
  <c r="S88" i="11"/>
  <c r="R88" i="11" a="1"/>
  <c r="R88" i="11"/>
  <c r="Q88" i="11" a="1"/>
  <c r="Q88" i="11"/>
  <c r="P88" i="11" a="1"/>
  <c r="P88" i="11"/>
  <c r="O88" i="11" a="1"/>
  <c r="O88" i="11"/>
  <c r="N88" i="11" a="1"/>
  <c r="N88" i="11"/>
  <c r="M88" i="11" a="1"/>
  <c r="M88" i="11"/>
  <c r="L88" i="11" a="1"/>
  <c r="L88" i="11"/>
  <c r="K88" i="11" a="1"/>
  <c r="K88" i="11"/>
  <c r="J88" i="11" a="1"/>
  <c r="J88" i="11"/>
  <c r="I88" i="11" a="1"/>
  <c r="I88" i="11"/>
  <c r="H88" i="11" a="1"/>
  <c r="H88" i="11"/>
  <c r="G88" i="11" a="1"/>
  <c r="G88" i="11"/>
  <c r="F88" i="11" a="1"/>
  <c r="F88" i="11"/>
  <c r="E88" i="11" a="1"/>
  <c r="E88" i="11"/>
  <c r="D88" i="11" a="1"/>
  <c r="D88" i="11"/>
  <c r="C88" i="11" a="1"/>
  <c r="C88" i="11"/>
  <c r="B88" i="11" a="1"/>
  <c r="B88" i="11"/>
  <c r="S87" i="11" a="1"/>
  <c r="S87" i="11"/>
  <c r="R87" i="11" a="1"/>
  <c r="R87" i="11"/>
  <c r="Q87" i="11" a="1"/>
  <c r="Q87" i="11"/>
  <c r="P87" i="11" a="1"/>
  <c r="P87" i="11"/>
  <c r="O87" i="11" a="1"/>
  <c r="O87" i="11"/>
  <c r="N87" i="11" a="1"/>
  <c r="N87" i="11"/>
  <c r="M87" i="11" a="1"/>
  <c r="M87" i="11"/>
  <c r="L87" i="11" a="1"/>
  <c r="L87" i="11"/>
  <c r="K87" i="11" a="1"/>
  <c r="K87" i="11"/>
  <c r="J87" i="11" a="1"/>
  <c r="J87" i="11"/>
  <c r="I87" i="11" a="1"/>
  <c r="I87" i="11"/>
  <c r="H87" i="11" a="1"/>
  <c r="H87" i="11"/>
  <c r="G87" i="11" a="1"/>
  <c r="G87" i="11"/>
  <c r="F87" i="11" a="1"/>
  <c r="F87" i="11"/>
  <c r="E87" i="11" a="1"/>
  <c r="E87" i="11"/>
  <c r="D87" i="11" a="1"/>
  <c r="D87" i="11"/>
  <c r="C87" i="11" a="1"/>
  <c r="C87" i="11"/>
  <c r="B87" i="11" a="1"/>
  <c r="B87" i="11"/>
  <c r="S86" i="11" a="1"/>
  <c r="S86" i="11"/>
  <c r="R86" i="11" a="1"/>
  <c r="R86" i="11"/>
  <c r="Q86" i="11" a="1"/>
  <c r="Q86" i="11"/>
  <c r="P86" i="11" a="1"/>
  <c r="P86" i="11"/>
  <c r="O86" i="11" a="1"/>
  <c r="O86" i="11"/>
  <c r="N86" i="11" a="1"/>
  <c r="N86" i="11"/>
  <c r="M86" i="11" a="1"/>
  <c r="M86" i="11"/>
  <c r="L86" i="11" a="1"/>
  <c r="L86" i="11"/>
  <c r="K86" i="11" a="1"/>
  <c r="K86" i="11"/>
  <c r="J86" i="11" a="1"/>
  <c r="J86" i="11"/>
  <c r="I86" i="11" a="1"/>
  <c r="I86" i="11"/>
  <c r="H86" i="11" a="1"/>
  <c r="H86" i="11"/>
  <c r="G86" i="11" a="1"/>
  <c r="G86" i="11"/>
  <c r="F86" i="11" a="1"/>
  <c r="F86" i="11"/>
  <c r="E86" i="11" a="1"/>
  <c r="E86" i="11"/>
  <c r="D86" i="11" a="1"/>
  <c r="D86" i="11"/>
  <c r="C86" i="11" a="1"/>
  <c r="C86" i="11"/>
  <c r="B86" i="11" a="1"/>
  <c r="B86" i="11"/>
  <c r="S85" i="11" a="1"/>
  <c r="S85" i="11"/>
  <c r="R85" i="11" a="1"/>
  <c r="R85" i="11"/>
  <c r="Q85" i="11" a="1"/>
  <c r="Q85" i="11"/>
  <c r="P85" i="11" a="1"/>
  <c r="P85" i="11"/>
  <c r="O85" i="11" a="1"/>
  <c r="O85" i="11"/>
  <c r="N85" i="11" a="1"/>
  <c r="N85" i="11"/>
  <c r="M85" i="11" a="1"/>
  <c r="M85" i="11"/>
  <c r="L85" i="11" a="1"/>
  <c r="L85" i="11"/>
  <c r="K85" i="11" a="1"/>
  <c r="K85" i="11"/>
  <c r="J85" i="11" a="1"/>
  <c r="J85" i="11"/>
  <c r="I85" i="11" a="1"/>
  <c r="I85" i="11"/>
  <c r="H85" i="11" a="1"/>
  <c r="H85" i="11"/>
  <c r="G85" i="11" a="1"/>
  <c r="G85" i="11"/>
  <c r="F85" i="11" a="1"/>
  <c r="F85" i="11"/>
  <c r="E85" i="11" a="1"/>
  <c r="E85" i="11"/>
  <c r="D85" i="11" a="1"/>
  <c r="D85" i="11"/>
  <c r="C85" i="11" a="1"/>
  <c r="C85" i="11"/>
  <c r="B85" i="11" a="1"/>
  <c r="B85" i="11"/>
  <c r="S84" i="11" a="1"/>
  <c r="S84" i="11"/>
  <c r="R84" i="11" a="1"/>
  <c r="R84" i="11"/>
  <c r="Q84" i="11" a="1"/>
  <c r="Q84" i="11"/>
  <c r="P84" i="11" a="1"/>
  <c r="P84" i="11"/>
  <c r="O84" i="11" a="1"/>
  <c r="O84" i="11"/>
  <c r="N84" i="11" a="1"/>
  <c r="N84" i="11"/>
  <c r="M84" i="11" a="1"/>
  <c r="M84" i="11"/>
  <c r="L84" i="11" a="1"/>
  <c r="L84" i="11"/>
  <c r="K84" i="11" a="1"/>
  <c r="K84" i="11"/>
  <c r="J84" i="11" a="1"/>
  <c r="J84" i="11"/>
  <c r="I84" i="11" a="1"/>
  <c r="I84" i="11"/>
  <c r="H84" i="11" a="1"/>
  <c r="H84" i="11"/>
  <c r="G84" i="11" a="1"/>
  <c r="G84" i="11"/>
  <c r="F84" i="11" a="1"/>
  <c r="F84" i="11"/>
  <c r="E84" i="11" a="1"/>
  <c r="E84" i="11"/>
  <c r="D84" i="11" a="1"/>
  <c r="D84" i="11"/>
  <c r="C84" i="11" a="1"/>
  <c r="C84" i="11"/>
  <c r="B84" i="11" a="1"/>
  <c r="B84" i="11"/>
  <c r="S83" i="11" a="1"/>
  <c r="S83" i="11"/>
  <c r="R83" i="11" a="1"/>
  <c r="R83" i="11"/>
  <c r="Q83" i="11" a="1"/>
  <c r="Q83" i="11"/>
  <c r="P83" i="11" a="1"/>
  <c r="P83" i="11"/>
  <c r="O83" i="11" a="1"/>
  <c r="O83" i="11"/>
  <c r="N83" i="11" a="1"/>
  <c r="N83" i="11"/>
  <c r="M83" i="11" a="1"/>
  <c r="M83" i="11"/>
  <c r="L83" i="11" a="1"/>
  <c r="L83" i="11"/>
  <c r="K83" i="11" a="1"/>
  <c r="K83" i="11"/>
  <c r="J83" i="11" a="1"/>
  <c r="J83" i="11"/>
  <c r="I83" i="11" a="1"/>
  <c r="I83" i="11"/>
  <c r="H83" i="11" a="1"/>
  <c r="H83" i="11"/>
  <c r="G83" i="11" a="1"/>
  <c r="G83" i="11"/>
  <c r="F83" i="11" a="1"/>
  <c r="F83" i="11"/>
  <c r="E83" i="11" a="1"/>
  <c r="E83" i="11"/>
  <c r="D83" i="11" a="1"/>
  <c r="D83" i="11"/>
  <c r="C83" i="11" a="1"/>
  <c r="C83" i="11"/>
  <c r="B83" i="11" a="1"/>
  <c r="B83" i="11"/>
  <c r="S82" i="11" a="1"/>
  <c r="S82" i="11"/>
  <c r="R82" i="11" a="1"/>
  <c r="R82" i="11"/>
  <c r="Q82" i="11" a="1"/>
  <c r="Q82" i="11"/>
  <c r="P82" i="11" a="1"/>
  <c r="P82" i="11"/>
  <c r="O82" i="11" a="1"/>
  <c r="O82" i="11"/>
  <c r="N82" i="11" a="1"/>
  <c r="N82" i="11"/>
  <c r="M82" i="11" a="1"/>
  <c r="M82" i="11"/>
  <c r="L82" i="11" a="1"/>
  <c r="L82" i="11"/>
  <c r="K82" i="11" a="1"/>
  <c r="K82" i="11"/>
  <c r="J82" i="11" a="1"/>
  <c r="J82" i="11"/>
  <c r="I82" i="11" a="1"/>
  <c r="I82" i="11"/>
  <c r="H82" i="11" a="1"/>
  <c r="H82" i="11"/>
  <c r="G82" i="11" a="1"/>
  <c r="G82" i="11"/>
  <c r="F82" i="11" a="1"/>
  <c r="F82" i="11"/>
  <c r="E82" i="11" a="1"/>
  <c r="E82" i="11"/>
  <c r="D82" i="11" a="1"/>
  <c r="D82" i="11"/>
  <c r="C82" i="11" a="1"/>
  <c r="C82" i="11"/>
  <c r="B82" i="11" a="1"/>
  <c r="B82" i="11"/>
  <c r="S81" i="11" a="1"/>
  <c r="S81" i="11"/>
  <c r="R81" i="11" a="1"/>
  <c r="R81" i="11"/>
  <c r="Q81" i="11" a="1"/>
  <c r="Q81" i="11"/>
  <c r="P81" i="11" a="1"/>
  <c r="P81" i="11"/>
  <c r="O81" i="11" a="1"/>
  <c r="O81" i="11"/>
  <c r="N81" i="11" a="1"/>
  <c r="N81" i="11"/>
  <c r="M81" i="11" a="1"/>
  <c r="M81" i="11"/>
  <c r="L81" i="11" a="1"/>
  <c r="L81" i="11"/>
  <c r="K81" i="11" a="1"/>
  <c r="K81" i="11"/>
  <c r="J81" i="11" a="1"/>
  <c r="J81" i="11"/>
  <c r="I81" i="11" a="1"/>
  <c r="I81" i="11"/>
  <c r="H81" i="11" a="1"/>
  <c r="H81" i="11"/>
  <c r="G81" i="11" a="1"/>
  <c r="G81" i="11"/>
  <c r="F81" i="11" a="1"/>
  <c r="F81" i="11"/>
  <c r="E81" i="11" a="1"/>
  <c r="E81" i="11"/>
  <c r="D81" i="11" a="1"/>
  <c r="D81" i="11"/>
  <c r="C81" i="11" a="1"/>
  <c r="C81" i="11"/>
  <c r="B81" i="11" a="1"/>
  <c r="B81" i="11"/>
  <c r="S80" i="11" a="1"/>
  <c r="S80" i="11"/>
  <c r="R80" i="11" a="1"/>
  <c r="R80" i="11"/>
  <c r="Q80" i="11" a="1"/>
  <c r="Q80" i="11"/>
  <c r="P80" i="11" a="1"/>
  <c r="P80" i="11"/>
  <c r="O80" i="11" a="1"/>
  <c r="O80" i="11"/>
  <c r="N80" i="11" a="1"/>
  <c r="N80" i="11"/>
  <c r="M80" i="11" a="1"/>
  <c r="M80" i="11"/>
  <c r="L80" i="11" a="1"/>
  <c r="L80" i="11"/>
  <c r="K80" i="11" a="1"/>
  <c r="K80" i="11"/>
  <c r="J80" i="11" a="1"/>
  <c r="J80" i="11"/>
  <c r="I80" i="11" a="1"/>
  <c r="I80" i="11"/>
  <c r="H80" i="11" a="1"/>
  <c r="H80" i="11"/>
  <c r="G80" i="11" a="1"/>
  <c r="G80" i="11"/>
  <c r="F80" i="11" a="1"/>
  <c r="F80" i="11"/>
  <c r="E80" i="11" a="1"/>
  <c r="E80" i="11"/>
  <c r="D80" i="11" a="1"/>
  <c r="D80" i="11"/>
  <c r="C80" i="11" a="1"/>
  <c r="C80" i="11"/>
  <c r="B80" i="11" a="1"/>
  <c r="B80" i="11"/>
  <c r="S79" i="11" a="1"/>
  <c r="S79" i="11"/>
  <c r="R79" i="11" a="1"/>
  <c r="R79" i="11"/>
  <c r="Q79" i="11" a="1"/>
  <c r="Q79" i="11"/>
  <c r="P79" i="11" a="1"/>
  <c r="P79" i="11"/>
  <c r="O79" i="11" a="1"/>
  <c r="O79" i="11"/>
  <c r="N79" i="11" a="1"/>
  <c r="N79" i="11"/>
  <c r="M79" i="11" a="1"/>
  <c r="M79" i="11"/>
  <c r="L79" i="11" a="1"/>
  <c r="L79" i="11"/>
  <c r="K79" i="11" a="1"/>
  <c r="K79" i="11"/>
  <c r="J79" i="11" a="1"/>
  <c r="J79" i="11"/>
  <c r="I79" i="11" a="1"/>
  <c r="I79" i="11"/>
  <c r="H79" i="11" a="1"/>
  <c r="H79" i="11"/>
  <c r="G79" i="11" a="1"/>
  <c r="G79" i="11"/>
  <c r="F79" i="11" a="1"/>
  <c r="F79" i="11"/>
  <c r="E79" i="11" a="1"/>
  <c r="E79" i="11"/>
  <c r="D79" i="11" a="1"/>
  <c r="D79" i="11"/>
  <c r="C79" i="11" a="1"/>
  <c r="C79" i="11"/>
  <c r="B79" i="11" a="1"/>
  <c r="B79" i="11"/>
  <c r="S78" i="11" a="1"/>
  <c r="S78" i="11"/>
  <c r="R78" i="11" a="1"/>
  <c r="R78" i="11"/>
  <c r="Q78" i="11" a="1"/>
  <c r="Q78" i="11"/>
  <c r="P78" i="11" a="1"/>
  <c r="P78" i="11"/>
  <c r="O78" i="11" a="1"/>
  <c r="O78" i="11"/>
  <c r="N78" i="11" a="1"/>
  <c r="N78" i="11"/>
  <c r="M78" i="11" a="1"/>
  <c r="M78" i="11"/>
  <c r="L78" i="11" a="1"/>
  <c r="L78" i="11"/>
  <c r="K78" i="11" a="1"/>
  <c r="K78" i="11"/>
  <c r="J78" i="11" a="1"/>
  <c r="J78" i="11"/>
  <c r="I78" i="11" a="1"/>
  <c r="I78" i="11"/>
  <c r="H78" i="11" a="1"/>
  <c r="H78" i="11"/>
  <c r="G78" i="11" a="1"/>
  <c r="G78" i="11"/>
  <c r="F78" i="11" a="1"/>
  <c r="F78" i="11"/>
  <c r="E78" i="11" a="1"/>
  <c r="E78" i="11"/>
  <c r="D78" i="11" a="1"/>
  <c r="D78" i="11"/>
  <c r="C78" i="11" a="1"/>
  <c r="C78" i="11"/>
  <c r="B78" i="11" a="1"/>
  <c r="B78" i="11"/>
  <c r="S77" i="11" a="1"/>
  <c r="S77" i="11"/>
  <c r="R77" i="11" a="1"/>
  <c r="R77" i="11"/>
  <c r="Q77" i="11" a="1"/>
  <c r="Q77" i="11"/>
  <c r="P77" i="11" a="1"/>
  <c r="P77" i="11"/>
  <c r="O77" i="11" a="1"/>
  <c r="O77" i="11"/>
  <c r="N77" i="11" a="1"/>
  <c r="N77" i="11"/>
  <c r="M77" i="11" a="1"/>
  <c r="M77" i="11"/>
  <c r="L77" i="11" a="1"/>
  <c r="L77" i="11"/>
  <c r="K77" i="11" a="1"/>
  <c r="K77" i="11"/>
  <c r="J77" i="11" a="1"/>
  <c r="J77" i="11"/>
  <c r="I77" i="11" a="1"/>
  <c r="I77" i="11"/>
  <c r="H77" i="11" a="1"/>
  <c r="H77" i="11"/>
  <c r="G77" i="11" a="1"/>
  <c r="G77" i="11"/>
  <c r="F77" i="11" a="1"/>
  <c r="F77" i="11"/>
  <c r="E77" i="11" a="1"/>
  <c r="E77" i="11"/>
  <c r="D77" i="11" a="1"/>
  <c r="D77" i="11"/>
  <c r="C77" i="11" a="1"/>
  <c r="C77" i="11"/>
  <c r="B77" i="11" a="1"/>
  <c r="B77" i="11"/>
  <c r="S76" i="11" a="1"/>
  <c r="S76" i="11"/>
  <c r="R76" i="11" a="1"/>
  <c r="R76" i="11"/>
  <c r="Q76" i="11" a="1"/>
  <c r="Q76" i="11"/>
  <c r="P76" i="11" a="1"/>
  <c r="P76" i="11"/>
  <c r="O76" i="11" a="1"/>
  <c r="O76" i="11"/>
  <c r="N76" i="11" a="1"/>
  <c r="N76" i="11"/>
  <c r="M76" i="11" a="1"/>
  <c r="M76" i="11"/>
  <c r="L76" i="11" a="1"/>
  <c r="L76" i="11"/>
  <c r="K76" i="11" a="1"/>
  <c r="K76" i="11"/>
  <c r="J76" i="11" a="1"/>
  <c r="J76" i="11"/>
  <c r="I76" i="11" a="1"/>
  <c r="I76" i="11"/>
  <c r="H76" i="11" a="1"/>
  <c r="H76" i="11"/>
  <c r="G76" i="11" a="1"/>
  <c r="G76" i="11"/>
  <c r="F76" i="11" a="1"/>
  <c r="F76" i="11"/>
  <c r="E76" i="11" a="1"/>
  <c r="E76" i="11"/>
  <c r="C76" i="11" a="1"/>
  <c r="C76" i="11"/>
  <c r="B76" i="11" a="1"/>
  <c r="B76" i="11"/>
  <c r="S75" i="11" a="1"/>
  <c r="S75" i="11"/>
  <c r="R75" i="11" a="1"/>
  <c r="R75" i="11"/>
  <c r="Q75" i="11" a="1"/>
  <c r="Q75" i="11"/>
  <c r="P75" i="11" a="1"/>
  <c r="P75" i="11"/>
  <c r="O75" i="11" a="1"/>
  <c r="O75" i="11"/>
  <c r="N75" i="11" a="1"/>
  <c r="N75" i="11"/>
  <c r="M75" i="11" a="1"/>
  <c r="M75" i="11"/>
  <c r="L75" i="11" a="1"/>
  <c r="L75" i="11"/>
  <c r="K75" i="11" a="1"/>
  <c r="K75" i="11"/>
  <c r="J75" i="11" a="1"/>
  <c r="J75" i="11"/>
  <c r="I75" i="11" a="1"/>
  <c r="I75" i="11"/>
  <c r="H75" i="11" a="1"/>
  <c r="H75" i="11"/>
  <c r="G75" i="11" a="1"/>
  <c r="G75" i="11"/>
  <c r="F75" i="11" a="1"/>
  <c r="F75" i="11"/>
  <c r="E75" i="11" a="1"/>
  <c r="E75" i="11"/>
  <c r="C75" i="11" a="1"/>
  <c r="C75" i="11"/>
  <c r="B75" i="11" a="1"/>
  <c r="B75" i="11"/>
  <c r="S74" i="11" a="1"/>
  <c r="S74" i="11"/>
  <c r="R74" i="11" a="1"/>
  <c r="R74" i="11"/>
  <c r="Q74" i="11" a="1"/>
  <c r="Q74" i="11"/>
  <c r="P74" i="11" a="1"/>
  <c r="P74" i="11"/>
  <c r="O74" i="11" a="1"/>
  <c r="O74" i="11"/>
  <c r="N74" i="11" a="1"/>
  <c r="N74" i="11"/>
  <c r="M74" i="11" a="1"/>
  <c r="M74" i="11"/>
  <c r="L74" i="11" a="1"/>
  <c r="L74" i="11"/>
  <c r="K74" i="11" a="1"/>
  <c r="K74" i="11"/>
  <c r="J74" i="11" a="1"/>
  <c r="J74" i="11"/>
  <c r="I74" i="11" a="1"/>
  <c r="I74" i="11"/>
  <c r="H74" i="11" a="1"/>
  <c r="H74" i="11"/>
  <c r="G74" i="11" a="1"/>
  <c r="G74" i="11"/>
  <c r="F74" i="11" a="1"/>
  <c r="F74" i="11"/>
  <c r="E74" i="11" a="1"/>
  <c r="E74" i="11"/>
  <c r="C74" i="11" a="1"/>
  <c r="C74" i="11"/>
  <c r="B74" i="11" a="1"/>
  <c r="B74" i="11"/>
  <c r="S73" i="11" a="1"/>
  <c r="S73" i="11"/>
  <c r="R73" i="11" a="1"/>
  <c r="R73" i="11"/>
  <c r="Q73" i="11" a="1"/>
  <c r="Q73" i="11"/>
  <c r="P73" i="11" a="1"/>
  <c r="P73" i="11"/>
  <c r="O73" i="11" a="1"/>
  <c r="O73" i="11"/>
  <c r="N73" i="11" a="1"/>
  <c r="N73" i="11"/>
  <c r="M73" i="11" a="1"/>
  <c r="M73" i="11"/>
  <c r="L73" i="11" a="1"/>
  <c r="L73" i="11"/>
  <c r="K73" i="11" a="1"/>
  <c r="K73" i="11"/>
  <c r="J73" i="11" a="1"/>
  <c r="J73" i="11"/>
  <c r="I73" i="11" a="1"/>
  <c r="I73" i="11"/>
  <c r="H73" i="11" a="1"/>
  <c r="H73" i="11"/>
  <c r="G73" i="11" a="1"/>
  <c r="G73" i="11"/>
  <c r="F73" i="11" a="1"/>
  <c r="F73" i="11"/>
  <c r="E73" i="11" a="1"/>
  <c r="E73" i="11"/>
  <c r="C73" i="11" a="1"/>
  <c r="C73" i="11"/>
  <c r="B73" i="11" a="1"/>
  <c r="B73" i="11"/>
  <c r="S72" i="11" a="1"/>
  <c r="S72" i="11"/>
  <c r="R72" i="11" a="1"/>
  <c r="R72" i="11"/>
  <c r="Q72" i="11" a="1"/>
  <c r="Q72" i="11"/>
  <c r="P72" i="11" a="1"/>
  <c r="P72" i="11"/>
  <c r="O72" i="11" a="1"/>
  <c r="O72" i="11"/>
  <c r="N72" i="11" a="1"/>
  <c r="N72" i="11"/>
  <c r="M72" i="11" a="1"/>
  <c r="M72" i="11"/>
  <c r="L72" i="11" a="1"/>
  <c r="L72" i="11"/>
  <c r="K72" i="11" a="1"/>
  <c r="K72" i="11"/>
  <c r="J72" i="11" a="1"/>
  <c r="J72" i="11"/>
  <c r="I72" i="11" a="1"/>
  <c r="I72" i="11"/>
  <c r="H72" i="11" a="1"/>
  <c r="H72" i="11"/>
  <c r="G72" i="11" a="1"/>
  <c r="G72" i="11"/>
  <c r="F72" i="11" a="1"/>
  <c r="F72" i="11"/>
  <c r="E72" i="11" a="1"/>
  <c r="E72" i="11"/>
  <c r="C72" i="11" a="1"/>
  <c r="C72" i="11"/>
  <c r="B72" i="11" a="1"/>
  <c r="B72" i="11"/>
  <c r="S71" i="11" a="1"/>
  <c r="S71" i="11"/>
  <c r="R71" i="11" a="1"/>
  <c r="R71" i="11"/>
  <c r="Q71" i="11" a="1"/>
  <c r="Q71" i="11"/>
  <c r="P71" i="11" a="1"/>
  <c r="P71" i="11"/>
  <c r="O71" i="11" a="1"/>
  <c r="O71" i="11"/>
  <c r="N71" i="11" a="1"/>
  <c r="N71" i="11"/>
  <c r="M71" i="11" a="1"/>
  <c r="M71" i="11"/>
  <c r="L71" i="11" a="1"/>
  <c r="L71" i="11"/>
  <c r="K71" i="11" a="1"/>
  <c r="K71" i="11"/>
  <c r="J71" i="11" a="1"/>
  <c r="J71" i="11"/>
  <c r="I71" i="11" a="1"/>
  <c r="I71" i="11"/>
  <c r="H71" i="11" a="1"/>
  <c r="H71" i="11"/>
  <c r="G71" i="11" a="1"/>
  <c r="G71" i="11"/>
  <c r="F71" i="11" a="1"/>
  <c r="F71" i="11"/>
  <c r="E71" i="11" a="1"/>
  <c r="E71" i="11"/>
  <c r="C71" i="11" a="1"/>
  <c r="C71" i="11"/>
  <c r="B71" i="11" a="1"/>
  <c r="B71" i="11"/>
  <c r="S70" i="11" a="1"/>
  <c r="S70" i="11"/>
  <c r="R70" i="11" a="1"/>
  <c r="R70" i="11"/>
  <c r="Q70" i="11" a="1"/>
  <c r="Q70" i="11"/>
  <c r="P70" i="11" a="1"/>
  <c r="P70" i="11"/>
  <c r="O70" i="11" a="1"/>
  <c r="O70" i="11"/>
  <c r="N70" i="11" a="1"/>
  <c r="N70" i="11"/>
  <c r="M70" i="11" a="1"/>
  <c r="M70" i="11"/>
  <c r="L70" i="11" a="1"/>
  <c r="L70" i="11"/>
  <c r="K70" i="11" a="1"/>
  <c r="K70" i="11"/>
  <c r="J70" i="11" a="1"/>
  <c r="J70" i="11"/>
  <c r="I70" i="11" a="1"/>
  <c r="I70" i="11"/>
  <c r="H70" i="11" a="1"/>
  <c r="H70" i="11"/>
  <c r="G70" i="11" a="1"/>
  <c r="G70" i="11"/>
  <c r="F70" i="11" a="1"/>
  <c r="F70" i="11"/>
  <c r="E70" i="11" a="1"/>
  <c r="E70" i="11"/>
  <c r="C70" i="11" a="1"/>
  <c r="C70" i="11"/>
  <c r="B70" i="11" a="1"/>
  <c r="B70" i="11"/>
  <c r="S69" i="11" a="1"/>
  <c r="S69" i="11"/>
  <c r="R69" i="11" a="1"/>
  <c r="R69" i="11"/>
  <c r="Q69" i="11" a="1"/>
  <c r="Q69" i="11"/>
  <c r="P69" i="11" a="1"/>
  <c r="P69" i="11"/>
  <c r="O69" i="11" a="1"/>
  <c r="O69" i="11"/>
  <c r="N69" i="11" a="1"/>
  <c r="N69" i="11"/>
  <c r="M69" i="11" a="1"/>
  <c r="M69" i="11"/>
  <c r="L69" i="11" a="1"/>
  <c r="L69" i="11"/>
  <c r="K69" i="11" a="1"/>
  <c r="K69" i="11"/>
  <c r="J69" i="11" a="1"/>
  <c r="J69" i="11"/>
  <c r="I69" i="11" a="1"/>
  <c r="I69" i="11"/>
  <c r="H69" i="11" a="1"/>
  <c r="H69" i="11"/>
  <c r="G69" i="11" a="1"/>
  <c r="G69" i="11"/>
  <c r="F69" i="11" a="1"/>
  <c r="F69" i="11"/>
  <c r="E69" i="11" a="1"/>
  <c r="E69" i="11"/>
  <c r="C69" i="11" a="1"/>
  <c r="C69" i="11"/>
  <c r="B69" i="11" a="1"/>
  <c r="B69" i="11"/>
  <c r="S68" i="11" a="1"/>
  <c r="S68" i="11"/>
  <c r="R68" i="11" a="1"/>
  <c r="R68" i="11"/>
  <c r="Q68" i="11" a="1"/>
  <c r="Q68" i="11"/>
  <c r="P68" i="11" a="1"/>
  <c r="P68" i="11"/>
  <c r="O68" i="11" a="1"/>
  <c r="O68" i="11"/>
  <c r="N68" i="11" a="1"/>
  <c r="N68" i="11"/>
  <c r="M68" i="11" a="1"/>
  <c r="M68" i="11"/>
  <c r="L68" i="11" a="1"/>
  <c r="L68" i="11"/>
  <c r="K68" i="11" a="1"/>
  <c r="K68" i="11"/>
  <c r="J68" i="11" a="1"/>
  <c r="J68" i="11"/>
  <c r="I68" i="11" a="1"/>
  <c r="I68" i="11"/>
  <c r="H68" i="11" a="1"/>
  <c r="H68" i="11"/>
  <c r="G68" i="11" a="1"/>
  <c r="G68" i="11"/>
  <c r="F68" i="11" a="1"/>
  <c r="F68" i="11"/>
  <c r="E68" i="11" a="1"/>
  <c r="E68" i="11"/>
  <c r="C68" i="11" a="1"/>
  <c r="C68" i="11"/>
  <c r="B68" i="11" a="1"/>
  <c r="B68" i="11"/>
  <c r="S67" i="11" a="1"/>
  <c r="S67" i="11"/>
  <c r="R67" i="11" a="1"/>
  <c r="R67" i="11"/>
  <c r="Q67" i="11" a="1"/>
  <c r="Q67" i="11"/>
  <c r="P67" i="11" a="1"/>
  <c r="P67" i="11"/>
  <c r="O67" i="11" a="1"/>
  <c r="O67" i="11"/>
  <c r="N67" i="11" a="1"/>
  <c r="N67" i="11"/>
  <c r="M67" i="11" a="1"/>
  <c r="M67" i="11"/>
  <c r="L67" i="11" a="1"/>
  <c r="L67" i="11"/>
  <c r="K67" i="11" a="1"/>
  <c r="K67" i="11"/>
  <c r="J67" i="11" a="1"/>
  <c r="J67" i="11"/>
  <c r="I67" i="11" a="1"/>
  <c r="I67" i="11"/>
  <c r="H67" i="11" a="1"/>
  <c r="H67" i="11"/>
  <c r="G67" i="11" a="1"/>
  <c r="G67" i="11"/>
  <c r="F67" i="11" a="1"/>
  <c r="F67" i="11"/>
  <c r="E67" i="11" a="1"/>
  <c r="E67" i="11"/>
  <c r="C67" i="11" a="1"/>
  <c r="C67" i="11"/>
  <c r="B67" i="11" a="1"/>
  <c r="B67" i="11"/>
  <c r="S66" i="11" a="1"/>
  <c r="S66" i="11"/>
  <c r="R66" i="11" a="1"/>
  <c r="R66" i="11"/>
  <c r="Q66" i="11" a="1"/>
  <c r="Q66" i="11"/>
  <c r="P66" i="11" a="1"/>
  <c r="P66" i="11"/>
  <c r="O66" i="11" a="1"/>
  <c r="O66" i="11"/>
  <c r="N66" i="11" a="1"/>
  <c r="N66" i="11"/>
  <c r="M66" i="11" a="1"/>
  <c r="M66" i="11"/>
  <c r="L66" i="11" a="1"/>
  <c r="L66" i="11"/>
  <c r="K66" i="11" a="1"/>
  <c r="K66" i="11"/>
  <c r="J66" i="11" a="1"/>
  <c r="J66" i="11"/>
  <c r="I66" i="11" a="1"/>
  <c r="I66" i="11"/>
  <c r="H66" i="11" a="1"/>
  <c r="H66" i="11"/>
  <c r="G66" i="11" a="1"/>
  <c r="G66" i="11"/>
  <c r="F66" i="11" a="1"/>
  <c r="F66" i="11"/>
  <c r="E66" i="11" a="1"/>
  <c r="E66" i="11"/>
  <c r="C66" i="11" a="1"/>
  <c r="C66" i="11"/>
  <c r="B66" i="11" a="1"/>
  <c r="B66" i="11"/>
  <c r="S65" i="11" a="1"/>
  <c r="S65" i="11"/>
  <c r="R65" i="11" a="1"/>
  <c r="R65" i="11"/>
  <c r="Q65" i="11" a="1"/>
  <c r="Q65" i="11"/>
  <c r="P65" i="11" a="1"/>
  <c r="P65" i="11"/>
  <c r="O65" i="11" a="1"/>
  <c r="O65" i="11"/>
  <c r="N65" i="11" a="1"/>
  <c r="N65" i="11"/>
  <c r="M65" i="11" a="1"/>
  <c r="M65" i="11"/>
  <c r="L65" i="11" a="1"/>
  <c r="L65" i="11"/>
  <c r="K65" i="11" a="1"/>
  <c r="K65" i="11"/>
  <c r="J65" i="11" a="1"/>
  <c r="J65" i="11"/>
  <c r="I65" i="11" a="1"/>
  <c r="I65" i="11"/>
  <c r="H65" i="11" a="1"/>
  <c r="H65" i="11"/>
  <c r="G65" i="11" a="1"/>
  <c r="G65" i="11"/>
  <c r="F65" i="11" a="1"/>
  <c r="F65" i="11"/>
  <c r="E65" i="11" a="1"/>
  <c r="E65" i="11"/>
  <c r="C65" i="11" a="1"/>
  <c r="C65" i="11"/>
  <c r="B65" i="11" a="1"/>
  <c r="B65" i="11"/>
  <c r="S64" i="11" a="1"/>
  <c r="S64" i="11"/>
  <c r="R64" i="11" a="1"/>
  <c r="R64" i="11"/>
  <c r="Q64" i="11" a="1"/>
  <c r="Q64" i="11"/>
  <c r="P64" i="11" a="1"/>
  <c r="P64" i="11"/>
  <c r="O64" i="11" a="1"/>
  <c r="O64" i="11"/>
  <c r="N64" i="11" a="1"/>
  <c r="N64" i="11"/>
  <c r="M64" i="11" a="1"/>
  <c r="M64" i="11"/>
  <c r="L64" i="11" a="1"/>
  <c r="L64" i="11"/>
  <c r="K64" i="11" a="1"/>
  <c r="K64" i="11"/>
  <c r="J64" i="11" a="1"/>
  <c r="J64" i="11"/>
  <c r="I64" i="11" a="1"/>
  <c r="I64" i="11"/>
  <c r="H64" i="11" a="1"/>
  <c r="H64" i="11"/>
  <c r="G64" i="11" a="1"/>
  <c r="G64" i="11"/>
  <c r="F64" i="11" a="1"/>
  <c r="F64" i="11"/>
  <c r="E64" i="11" a="1"/>
  <c r="E64" i="11"/>
  <c r="C64" i="11" a="1"/>
  <c r="C64" i="11"/>
  <c r="B64" i="11" a="1"/>
  <c r="B64" i="11"/>
  <c r="S63" i="11" a="1"/>
  <c r="S63" i="11"/>
  <c r="R63" i="11" a="1"/>
  <c r="R63" i="11"/>
  <c r="Q63" i="11" a="1"/>
  <c r="Q63" i="11"/>
  <c r="P63" i="11" a="1"/>
  <c r="P63" i="11"/>
  <c r="O63" i="11" a="1"/>
  <c r="O63" i="11"/>
  <c r="N63" i="11" a="1"/>
  <c r="N63" i="11"/>
  <c r="M63" i="11" a="1"/>
  <c r="M63" i="11"/>
  <c r="L63" i="11" a="1"/>
  <c r="L63" i="11"/>
  <c r="K63" i="11" a="1"/>
  <c r="K63" i="11"/>
  <c r="J63" i="11" a="1"/>
  <c r="J63" i="11"/>
  <c r="I63" i="11" a="1"/>
  <c r="I63" i="11"/>
  <c r="H63" i="11" a="1"/>
  <c r="H63" i="11"/>
  <c r="G63" i="11" a="1"/>
  <c r="G63" i="11"/>
  <c r="F63" i="11" a="1"/>
  <c r="F63" i="11"/>
  <c r="E63" i="11" a="1"/>
  <c r="E63" i="11"/>
  <c r="C63" i="11" a="1"/>
  <c r="C63" i="11"/>
  <c r="B63" i="11" a="1"/>
  <c r="B63" i="11"/>
  <c r="S62" i="11" a="1"/>
  <c r="S62" i="11"/>
  <c r="R62" i="11" a="1"/>
  <c r="R62" i="11"/>
  <c r="Q62" i="11" a="1"/>
  <c r="Q62" i="11"/>
  <c r="P62" i="11" a="1"/>
  <c r="P62" i="11"/>
  <c r="O62" i="11" a="1"/>
  <c r="O62" i="11"/>
  <c r="N62" i="11" a="1"/>
  <c r="N62" i="11"/>
  <c r="M62" i="11" a="1"/>
  <c r="M62" i="11"/>
  <c r="L62" i="11" a="1"/>
  <c r="L62" i="11"/>
  <c r="K62" i="11" a="1"/>
  <c r="K62" i="11"/>
  <c r="J62" i="11" a="1"/>
  <c r="J62" i="11"/>
  <c r="I62" i="11" a="1"/>
  <c r="I62" i="11"/>
  <c r="H62" i="11" a="1"/>
  <c r="H62" i="11"/>
  <c r="G62" i="11" a="1"/>
  <c r="G62" i="11"/>
  <c r="F62" i="11" a="1"/>
  <c r="F62" i="11"/>
  <c r="E62" i="11" a="1"/>
  <c r="E62" i="11"/>
  <c r="C62" i="11" a="1"/>
  <c r="C62" i="11"/>
  <c r="B62" i="11" a="1"/>
  <c r="B62" i="11"/>
  <c r="S61" i="11" a="1"/>
  <c r="S61" i="11"/>
  <c r="R61" i="11" a="1"/>
  <c r="R61" i="11"/>
  <c r="Q61" i="11" a="1"/>
  <c r="Q61" i="11"/>
  <c r="P61" i="11" a="1"/>
  <c r="P61" i="11"/>
  <c r="O61" i="11" a="1"/>
  <c r="O61" i="11"/>
  <c r="N61" i="11" a="1"/>
  <c r="N61" i="11"/>
  <c r="M61" i="11" a="1"/>
  <c r="M61" i="11"/>
  <c r="L61" i="11" a="1"/>
  <c r="L61" i="11"/>
  <c r="K61" i="11" a="1"/>
  <c r="K61" i="11"/>
  <c r="J61" i="11" a="1"/>
  <c r="J61" i="11"/>
  <c r="I61" i="11" a="1"/>
  <c r="I61" i="11"/>
  <c r="H61" i="11" a="1"/>
  <c r="H61" i="11"/>
  <c r="G61" i="11" a="1"/>
  <c r="G61" i="11"/>
  <c r="F61" i="11" a="1"/>
  <c r="F61" i="11"/>
  <c r="E61" i="11" a="1"/>
  <c r="E61" i="11"/>
  <c r="C61" i="11" a="1"/>
  <c r="C61" i="11"/>
  <c r="B61" i="11" a="1"/>
  <c r="B61" i="11"/>
  <c r="S60" i="11" a="1"/>
  <c r="S60" i="11"/>
  <c r="R60" i="11" a="1"/>
  <c r="R60" i="11"/>
  <c r="Q60" i="11" a="1"/>
  <c r="Q60" i="11"/>
  <c r="P60" i="11" a="1"/>
  <c r="P60" i="11"/>
  <c r="O60" i="11" a="1"/>
  <c r="O60" i="11"/>
  <c r="N60" i="11" a="1"/>
  <c r="N60" i="11"/>
  <c r="M60" i="11" a="1"/>
  <c r="M60" i="11"/>
  <c r="L60" i="11" a="1"/>
  <c r="L60" i="11"/>
  <c r="K60" i="11" a="1"/>
  <c r="K60" i="11"/>
  <c r="J60" i="11" a="1"/>
  <c r="J60" i="11"/>
  <c r="I60" i="11" a="1"/>
  <c r="I60" i="11"/>
  <c r="H60" i="11" a="1"/>
  <c r="H60" i="11"/>
  <c r="G60" i="11" a="1"/>
  <c r="G60" i="11"/>
  <c r="F60" i="11" a="1"/>
  <c r="F60" i="11"/>
  <c r="E60" i="11" a="1"/>
  <c r="E60" i="11"/>
  <c r="D60" i="11" a="1"/>
  <c r="D60" i="11"/>
  <c r="C60" i="11" a="1"/>
  <c r="C60" i="11"/>
  <c r="B60" i="11" a="1"/>
  <c r="B60" i="11"/>
  <c r="S59" i="11" a="1"/>
  <c r="S59" i="11"/>
  <c r="R59" i="11" a="1"/>
  <c r="R59" i="11"/>
  <c r="Q59" i="11" a="1"/>
  <c r="Q59" i="11"/>
  <c r="P59" i="11" a="1"/>
  <c r="P59" i="11"/>
  <c r="O59" i="11" a="1"/>
  <c r="O59" i="11"/>
  <c r="N59" i="11" a="1"/>
  <c r="N59" i="11"/>
  <c r="M59" i="11" a="1"/>
  <c r="M59" i="11"/>
  <c r="L59" i="11" a="1"/>
  <c r="L59" i="11"/>
  <c r="K59" i="11" a="1"/>
  <c r="K59" i="11"/>
  <c r="J59" i="11" a="1"/>
  <c r="J59" i="11"/>
  <c r="I59" i="11" a="1"/>
  <c r="I59" i="11"/>
  <c r="H59" i="11" a="1"/>
  <c r="H59" i="11"/>
  <c r="G59" i="11" a="1"/>
  <c r="G59" i="11"/>
  <c r="F59" i="11" a="1"/>
  <c r="F59" i="11"/>
  <c r="E59" i="11" a="1"/>
  <c r="E59" i="11"/>
  <c r="C59" i="11" a="1"/>
  <c r="C59" i="11"/>
  <c r="B59" i="11" a="1"/>
  <c r="B59" i="11"/>
  <c r="S58" i="11" a="1"/>
  <c r="S58" i="11"/>
  <c r="R58" i="11" a="1"/>
  <c r="R58" i="11"/>
  <c r="Q58" i="11" a="1"/>
  <c r="Q58" i="11"/>
  <c r="P58" i="11" a="1"/>
  <c r="P58" i="11"/>
  <c r="O58" i="11" a="1"/>
  <c r="O58" i="11"/>
  <c r="N58" i="11" a="1"/>
  <c r="N58" i="11"/>
  <c r="M58" i="11" a="1"/>
  <c r="M58" i="11"/>
  <c r="L58" i="11" a="1"/>
  <c r="L58" i="11"/>
  <c r="K58" i="11" a="1"/>
  <c r="K58" i="11"/>
  <c r="J58" i="11" a="1"/>
  <c r="J58" i="11"/>
  <c r="I58" i="11" a="1"/>
  <c r="I58" i="11"/>
  <c r="H58" i="11" a="1"/>
  <c r="H58" i="11"/>
  <c r="G58" i="11" a="1"/>
  <c r="G58" i="11"/>
  <c r="F58" i="11" a="1"/>
  <c r="F58" i="11"/>
  <c r="E58" i="11" a="1"/>
  <c r="E58" i="11"/>
  <c r="C58" i="11" a="1"/>
  <c r="C58" i="11"/>
  <c r="B58" i="11" a="1"/>
  <c r="B58" i="11"/>
  <c r="S57" i="11" a="1"/>
  <c r="S57" i="11"/>
  <c r="R57" i="11" a="1"/>
  <c r="R57" i="11"/>
  <c r="Q57" i="11" a="1"/>
  <c r="Q57" i="11"/>
  <c r="P57" i="11" a="1"/>
  <c r="P57" i="11"/>
  <c r="O57" i="11" a="1"/>
  <c r="O57" i="11"/>
  <c r="N57" i="11" a="1"/>
  <c r="N57" i="11"/>
  <c r="M57" i="11" a="1"/>
  <c r="M57" i="11"/>
  <c r="L57" i="11" a="1"/>
  <c r="L57" i="11"/>
  <c r="K57" i="11" a="1"/>
  <c r="K57" i="11"/>
  <c r="J57" i="11" a="1"/>
  <c r="J57" i="11"/>
  <c r="I57" i="11" a="1"/>
  <c r="I57" i="11"/>
  <c r="H57" i="11" a="1"/>
  <c r="H57" i="11"/>
  <c r="G57" i="11" a="1"/>
  <c r="G57" i="11"/>
  <c r="F57" i="11" a="1"/>
  <c r="F57" i="11"/>
  <c r="E57" i="11" a="1"/>
  <c r="E57" i="11"/>
  <c r="C57" i="11" a="1"/>
  <c r="C57" i="11"/>
  <c r="B57" i="11" a="1"/>
  <c r="B57" i="11"/>
  <c r="S56" i="11" a="1"/>
  <c r="S56" i="11"/>
  <c r="R56" i="11" a="1"/>
  <c r="R56" i="11"/>
  <c r="Q56" i="11" a="1"/>
  <c r="Q56" i="11"/>
  <c r="P56" i="11" a="1"/>
  <c r="P56" i="11"/>
  <c r="O56" i="11" a="1"/>
  <c r="O56" i="11"/>
  <c r="N56" i="11" a="1"/>
  <c r="N56" i="11"/>
  <c r="M56" i="11" a="1"/>
  <c r="M56" i="11"/>
  <c r="L56" i="11" a="1"/>
  <c r="L56" i="11"/>
  <c r="K56" i="11" a="1"/>
  <c r="K56" i="11"/>
  <c r="J56" i="11" a="1"/>
  <c r="J56" i="11"/>
  <c r="I56" i="11" a="1"/>
  <c r="I56" i="11"/>
  <c r="H56" i="11" a="1"/>
  <c r="H56" i="11"/>
  <c r="G56" i="11" a="1"/>
  <c r="G56" i="11"/>
  <c r="F56" i="11" a="1"/>
  <c r="F56" i="11"/>
  <c r="E56" i="11" a="1"/>
  <c r="E56" i="11"/>
  <c r="C56" i="11" a="1"/>
  <c r="C56" i="11"/>
  <c r="B56" i="11" a="1"/>
  <c r="B56" i="11"/>
  <c r="S55" i="11" a="1"/>
  <c r="S55" i="11"/>
  <c r="R55" i="11" a="1"/>
  <c r="R55" i="11"/>
  <c r="Q55" i="11" a="1"/>
  <c r="Q55" i="11"/>
  <c r="P55" i="11" a="1"/>
  <c r="P55" i="11"/>
  <c r="O55" i="11" a="1"/>
  <c r="O55" i="11"/>
  <c r="N55" i="11" a="1"/>
  <c r="N55" i="11"/>
  <c r="M55" i="11" a="1"/>
  <c r="M55" i="11"/>
  <c r="L55" i="11" a="1"/>
  <c r="L55" i="11"/>
  <c r="K55" i="11" a="1"/>
  <c r="K55" i="11"/>
  <c r="J55" i="11" a="1"/>
  <c r="J55" i="11"/>
  <c r="I55" i="11" a="1"/>
  <c r="I55" i="11"/>
  <c r="H55" i="11" a="1"/>
  <c r="H55" i="11"/>
  <c r="G55" i="11" a="1"/>
  <c r="G55" i="11"/>
  <c r="F55" i="11" a="1"/>
  <c r="F55" i="11"/>
  <c r="E55" i="11" a="1"/>
  <c r="E55" i="11"/>
  <c r="C55" i="11" a="1"/>
  <c r="C55" i="11"/>
  <c r="B55" i="11" a="1"/>
  <c r="B55" i="11"/>
  <c r="S54" i="11" a="1"/>
  <c r="S54" i="11"/>
  <c r="R54" i="11" a="1"/>
  <c r="R54" i="11"/>
  <c r="Q54" i="11" a="1"/>
  <c r="Q54" i="11"/>
  <c r="P54" i="11" a="1"/>
  <c r="P54" i="11"/>
  <c r="O54" i="11" a="1"/>
  <c r="O54" i="11"/>
  <c r="N54" i="11" a="1"/>
  <c r="N54" i="11"/>
  <c r="M54" i="11" a="1"/>
  <c r="M54" i="11"/>
  <c r="L54" i="11" a="1"/>
  <c r="L54" i="11"/>
  <c r="K54" i="11" a="1"/>
  <c r="K54" i="11"/>
  <c r="J54" i="11" a="1"/>
  <c r="J54" i="11"/>
  <c r="I54" i="11" a="1"/>
  <c r="I54" i="11"/>
  <c r="H54" i="11" a="1"/>
  <c r="H54" i="11"/>
  <c r="G54" i="11" a="1"/>
  <c r="G54" i="11"/>
  <c r="F54" i="11" a="1"/>
  <c r="F54" i="11"/>
  <c r="E54" i="11" a="1"/>
  <c r="E54" i="11"/>
  <c r="C54" i="11" a="1"/>
  <c r="C54" i="11"/>
  <c r="B54" i="11" a="1"/>
  <c r="B54" i="11"/>
  <c r="S53" i="11" a="1"/>
  <c r="S53" i="11"/>
  <c r="R53" i="11" a="1"/>
  <c r="R53" i="11"/>
  <c r="Q53" i="11" a="1"/>
  <c r="Q53" i="11"/>
  <c r="P53" i="11" a="1"/>
  <c r="P53" i="11"/>
  <c r="O53" i="11" a="1"/>
  <c r="O53" i="11"/>
  <c r="N53" i="11" a="1"/>
  <c r="N53" i="11"/>
  <c r="M53" i="11" a="1"/>
  <c r="M53" i="11"/>
  <c r="L53" i="11" a="1"/>
  <c r="L53" i="11"/>
  <c r="K53" i="11" a="1"/>
  <c r="K53" i="11"/>
  <c r="J53" i="11" a="1"/>
  <c r="J53" i="11"/>
  <c r="I53" i="11" a="1"/>
  <c r="I53" i="11"/>
  <c r="H53" i="11" a="1"/>
  <c r="H53" i="11"/>
  <c r="G53" i="11" a="1"/>
  <c r="G53" i="11"/>
  <c r="F53" i="11" a="1"/>
  <c r="F53" i="11"/>
  <c r="E53" i="11" a="1"/>
  <c r="E53" i="11"/>
  <c r="C53" i="11" a="1"/>
  <c r="C53" i="11"/>
  <c r="B53" i="11" a="1"/>
  <c r="B53" i="11"/>
  <c r="S52" i="11" a="1"/>
  <c r="S52" i="11"/>
  <c r="R52" i="11" a="1"/>
  <c r="R52" i="11"/>
  <c r="Q52" i="11" a="1"/>
  <c r="Q52" i="11"/>
  <c r="P52" i="11" a="1"/>
  <c r="P52" i="11"/>
  <c r="O52" i="11" a="1"/>
  <c r="O52" i="11"/>
  <c r="N52" i="11" a="1"/>
  <c r="N52" i="11"/>
  <c r="M52" i="11" a="1"/>
  <c r="M52" i="11"/>
  <c r="L52" i="11" a="1"/>
  <c r="L52" i="11"/>
  <c r="K52" i="11" a="1"/>
  <c r="K52" i="11"/>
  <c r="J52" i="11" a="1"/>
  <c r="J52" i="11"/>
  <c r="I52" i="11" a="1"/>
  <c r="I52" i="11"/>
  <c r="H52" i="11" a="1"/>
  <c r="H52" i="11"/>
  <c r="G52" i="11" a="1"/>
  <c r="G52" i="11"/>
  <c r="F52" i="11" a="1"/>
  <c r="F52" i="11"/>
  <c r="E52" i="11" a="1"/>
  <c r="E52" i="11"/>
  <c r="C52" i="11" a="1"/>
  <c r="C52" i="11"/>
  <c r="B52" i="11" a="1"/>
  <c r="B52" i="11"/>
  <c r="S51" i="11" a="1"/>
  <c r="S51" i="11"/>
  <c r="R51" i="11" a="1"/>
  <c r="R51" i="11"/>
  <c r="Q51" i="11" a="1"/>
  <c r="Q51" i="11"/>
  <c r="P51" i="11" a="1"/>
  <c r="P51" i="11"/>
  <c r="O51" i="11" a="1"/>
  <c r="O51" i="11"/>
  <c r="N51" i="11" a="1"/>
  <c r="N51" i="11"/>
  <c r="M51" i="11" a="1"/>
  <c r="M51" i="11"/>
  <c r="L51" i="11" a="1"/>
  <c r="L51" i="11"/>
  <c r="K51" i="11" a="1"/>
  <c r="K51" i="11"/>
  <c r="J51" i="11" a="1"/>
  <c r="J51" i="11"/>
  <c r="I51" i="11" a="1"/>
  <c r="I51" i="11"/>
  <c r="H51" i="11" a="1"/>
  <c r="H51" i="11"/>
  <c r="G51" i="11" a="1"/>
  <c r="G51" i="11"/>
  <c r="F51" i="11" a="1"/>
  <c r="F51" i="11"/>
  <c r="E51" i="11" a="1"/>
  <c r="E51" i="11"/>
  <c r="C51" i="11" a="1"/>
  <c r="C51" i="11"/>
  <c r="B51" i="11" a="1"/>
  <c r="B51" i="11"/>
  <c r="S50" i="11" a="1"/>
  <c r="S50" i="11"/>
  <c r="R50" i="11" a="1"/>
  <c r="R50" i="11"/>
  <c r="Q50" i="11" a="1"/>
  <c r="Q50" i="11"/>
  <c r="P50" i="11" a="1"/>
  <c r="P50" i="11"/>
  <c r="O50" i="11" a="1"/>
  <c r="O50" i="11"/>
  <c r="N50" i="11" a="1"/>
  <c r="N50" i="11"/>
  <c r="M50" i="11" a="1"/>
  <c r="M50" i="11"/>
  <c r="L50" i="11" a="1"/>
  <c r="L50" i="11"/>
  <c r="K50" i="11" a="1"/>
  <c r="K50" i="11"/>
  <c r="J50" i="11" a="1"/>
  <c r="J50" i="11"/>
  <c r="I50" i="11" a="1"/>
  <c r="I50" i="11"/>
  <c r="H50" i="11" a="1"/>
  <c r="H50" i="11"/>
  <c r="G50" i="11" a="1"/>
  <c r="G50" i="11"/>
  <c r="F50" i="11" a="1"/>
  <c r="F50" i="11"/>
  <c r="E50" i="11" a="1"/>
  <c r="E50" i="11"/>
  <c r="C50" i="11" a="1"/>
  <c r="C50" i="11"/>
  <c r="B50" i="11" a="1"/>
  <c r="B50" i="11"/>
  <c r="S49" i="11" a="1"/>
  <c r="S49" i="11"/>
  <c r="R49" i="11" a="1"/>
  <c r="R49" i="11"/>
  <c r="Q49" i="11" a="1"/>
  <c r="Q49" i="11"/>
  <c r="P49" i="11" a="1"/>
  <c r="P49" i="11"/>
  <c r="O49" i="11" a="1"/>
  <c r="O49" i="11"/>
  <c r="N49" i="11" a="1"/>
  <c r="N49" i="11"/>
  <c r="M49" i="11" a="1"/>
  <c r="M49" i="11"/>
  <c r="L49" i="11" a="1"/>
  <c r="L49" i="11"/>
  <c r="K49" i="11" a="1"/>
  <c r="K49" i="11"/>
  <c r="J49" i="11" a="1"/>
  <c r="J49" i="11"/>
  <c r="I49" i="11" a="1"/>
  <c r="I49" i="11"/>
  <c r="H49" i="11" a="1"/>
  <c r="H49" i="11"/>
  <c r="G49" i="11" a="1"/>
  <c r="G49" i="11"/>
  <c r="F49" i="11" a="1"/>
  <c r="F49" i="11"/>
  <c r="E49" i="11" a="1"/>
  <c r="E49" i="11"/>
  <c r="C49" i="11" a="1"/>
  <c r="C49" i="11"/>
  <c r="B49" i="11" a="1"/>
  <c r="B49" i="11"/>
  <c r="S48" i="11" a="1"/>
  <c r="S48" i="11"/>
  <c r="R48" i="11" a="1"/>
  <c r="R48" i="11"/>
  <c r="Q48" i="11" a="1"/>
  <c r="Q48" i="11"/>
  <c r="P48" i="11" a="1"/>
  <c r="P48" i="11"/>
  <c r="O48" i="11" a="1"/>
  <c r="O48" i="11"/>
  <c r="N48" i="11" a="1"/>
  <c r="N48" i="11"/>
  <c r="M48" i="11" a="1"/>
  <c r="M48" i="11"/>
  <c r="L48" i="11" a="1"/>
  <c r="L48" i="11"/>
  <c r="K48" i="11" a="1"/>
  <c r="K48" i="11"/>
  <c r="J48" i="11" a="1"/>
  <c r="J48" i="11"/>
  <c r="I48" i="11" a="1"/>
  <c r="I48" i="11"/>
  <c r="H48" i="11" a="1"/>
  <c r="H48" i="11"/>
  <c r="G48" i="11" a="1"/>
  <c r="G48" i="11"/>
  <c r="F48" i="11" a="1"/>
  <c r="F48" i="11"/>
  <c r="E48" i="11" a="1"/>
  <c r="E48" i="11"/>
  <c r="C48" i="11" a="1"/>
  <c r="C48" i="11"/>
  <c r="B48" i="11" a="1"/>
  <c r="B48" i="11"/>
  <c r="S47" i="11" a="1"/>
  <c r="S47" i="11"/>
  <c r="R47" i="11" a="1"/>
  <c r="R47" i="11"/>
  <c r="Q47" i="11" a="1"/>
  <c r="Q47" i="11"/>
  <c r="P47" i="11" a="1"/>
  <c r="P47" i="11"/>
  <c r="O47" i="11" a="1"/>
  <c r="O47" i="11"/>
  <c r="N47" i="11" a="1"/>
  <c r="N47" i="11"/>
  <c r="M47" i="11" a="1"/>
  <c r="M47" i="11"/>
  <c r="L47" i="11" a="1"/>
  <c r="L47" i="11"/>
  <c r="K47" i="11" a="1"/>
  <c r="K47" i="11"/>
  <c r="J47" i="11" a="1"/>
  <c r="J47" i="11"/>
  <c r="I47" i="11" a="1"/>
  <c r="I47" i="11"/>
  <c r="H47" i="11" a="1"/>
  <c r="H47" i="11"/>
  <c r="G47" i="11" a="1"/>
  <c r="G47" i="11"/>
  <c r="F47" i="11" a="1"/>
  <c r="F47" i="11"/>
  <c r="E47" i="11" a="1"/>
  <c r="E47" i="11"/>
  <c r="C47" i="11" a="1"/>
  <c r="C47" i="11"/>
  <c r="B47" i="11" a="1"/>
  <c r="B47" i="11"/>
  <c r="S46" i="11" a="1"/>
  <c r="S46" i="11"/>
  <c r="R46" i="11" a="1"/>
  <c r="R46" i="11"/>
  <c r="Q46" i="11" a="1"/>
  <c r="Q46" i="11"/>
  <c r="P46" i="11" a="1"/>
  <c r="P46" i="11"/>
  <c r="O46" i="11" a="1"/>
  <c r="O46" i="11"/>
  <c r="N46" i="11" a="1"/>
  <c r="N46" i="11"/>
  <c r="M46" i="11" a="1"/>
  <c r="M46" i="11"/>
  <c r="L46" i="11" a="1"/>
  <c r="L46" i="11"/>
  <c r="K46" i="11" a="1"/>
  <c r="K46" i="11"/>
  <c r="J46" i="11" a="1"/>
  <c r="J46" i="11"/>
  <c r="I46" i="11" a="1"/>
  <c r="I46" i="11"/>
  <c r="H46" i="11" a="1"/>
  <c r="H46" i="11"/>
  <c r="G46" i="11" a="1"/>
  <c r="G46" i="11"/>
  <c r="F46" i="11" a="1"/>
  <c r="F46" i="11"/>
  <c r="E46" i="11" a="1"/>
  <c r="E46" i="11"/>
  <c r="C46" i="11" a="1"/>
  <c r="C46" i="11"/>
  <c r="B46" i="11" a="1"/>
  <c r="B46" i="11"/>
  <c r="S45" i="11" a="1"/>
  <c r="S45" i="11"/>
  <c r="R45" i="11" a="1"/>
  <c r="R45" i="11"/>
  <c r="Q45" i="11" a="1"/>
  <c r="Q45" i="11"/>
  <c r="P45" i="11" a="1"/>
  <c r="P45" i="11"/>
  <c r="O45" i="11" a="1"/>
  <c r="O45" i="11"/>
  <c r="N45" i="11" a="1"/>
  <c r="N45" i="11"/>
  <c r="M45" i="11" a="1"/>
  <c r="M45" i="11"/>
  <c r="L45" i="11" a="1"/>
  <c r="L45" i="11"/>
  <c r="K45" i="11" a="1"/>
  <c r="K45" i="11"/>
  <c r="J45" i="11" a="1"/>
  <c r="J45" i="11"/>
  <c r="I45" i="11" a="1"/>
  <c r="I45" i="11"/>
  <c r="H45" i="11" a="1"/>
  <c r="H45" i="11"/>
  <c r="G45" i="11" a="1"/>
  <c r="G45" i="11"/>
  <c r="F45" i="11" a="1"/>
  <c r="F45" i="11"/>
  <c r="E45" i="11" a="1"/>
  <c r="E45" i="11"/>
  <c r="C45" i="11" a="1"/>
  <c r="C45" i="11"/>
  <c r="B45" i="11" a="1"/>
  <c r="B45" i="11"/>
  <c r="S44" i="11" a="1"/>
  <c r="S44" i="11"/>
  <c r="R44" i="11" a="1"/>
  <c r="R44" i="11"/>
  <c r="Q44" i="11" a="1"/>
  <c r="Q44" i="11"/>
  <c r="P44" i="11" a="1"/>
  <c r="P44" i="11"/>
  <c r="O44" i="11" a="1"/>
  <c r="O44" i="11"/>
  <c r="N44" i="11" a="1"/>
  <c r="N44" i="11"/>
  <c r="M44" i="11" a="1"/>
  <c r="M44" i="11"/>
  <c r="L44" i="11" a="1"/>
  <c r="L44" i="11"/>
  <c r="K44" i="11" a="1"/>
  <c r="K44" i="11"/>
  <c r="J44" i="11" a="1"/>
  <c r="J44" i="11"/>
  <c r="I44" i="11" a="1"/>
  <c r="I44" i="11"/>
  <c r="H44" i="11" a="1"/>
  <c r="H44" i="11"/>
  <c r="G44" i="11" a="1"/>
  <c r="G44" i="11"/>
  <c r="F44" i="11" a="1"/>
  <c r="F44" i="11"/>
  <c r="E44" i="11" a="1"/>
  <c r="E44" i="11"/>
  <c r="C44" i="11" a="1"/>
  <c r="C44" i="11"/>
  <c r="B44" i="11" a="1"/>
  <c r="B44" i="11"/>
  <c r="S43" i="11" a="1"/>
  <c r="S43" i="11"/>
  <c r="R43" i="11" a="1"/>
  <c r="R43" i="11"/>
  <c r="Q43" i="11" a="1"/>
  <c r="Q43" i="11"/>
  <c r="P43" i="11" a="1"/>
  <c r="P43" i="11"/>
  <c r="O43" i="11" a="1"/>
  <c r="O43" i="11"/>
  <c r="N43" i="11" a="1"/>
  <c r="N43" i="11"/>
  <c r="M43" i="11" a="1"/>
  <c r="M43" i="11"/>
  <c r="L43" i="11" a="1"/>
  <c r="L43" i="11"/>
  <c r="K43" i="11" a="1"/>
  <c r="K43" i="11"/>
  <c r="J43" i="11" a="1"/>
  <c r="J43" i="11"/>
  <c r="I43" i="11" a="1"/>
  <c r="I43" i="11"/>
  <c r="H43" i="11" a="1"/>
  <c r="H43" i="11"/>
  <c r="G43" i="11" a="1"/>
  <c r="G43" i="11"/>
  <c r="F43" i="11" a="1"/>
  <c r="F43" i="11"/>
  <c r="E43" i="11" a="1"/>
  <c r="E43" i="11"/>
  <c r="C43" i="11" a="1"/>
  <c r="C43" i="11"/>
  <c r="B43" i="11" a="1"/>
  <c r="B43" i="11"/>
  <c r="S42" i="11" a="1"/>
  <c r="S42" i="11"/>
  <c r="R42" i="11" a="1"/>
  <c r="R42" i="11"/>
  <c r="Q42" i="11" a="1"/>
  <c r="Q42" i="11"/>
  <c r="P42" i="11" a="1"/>
  <c r="P42" i="11"/>
  <c r="O42" i="11" a="1"/>
  <c r="O42" i="11"/>
  <c r="N42" i="11" a="1"/>
  <c r="N42" i="11"/>
  <c r="M42" i="11" a="1"/>
  <c r="M42" i="11"/>
  <c r="L42" i="11" a="1"/>
  <c r="L42" i="11"/>
  <c r="K42" i="11" a="1"/>
  <c r="K42" i="11"/>
  <c r="J42" i="11" a="1"/>
  <c r="J42" i="11"/>
  <c r="I42" i="11" a="1"/>
  <c r="I42" i="11"/>
  <c r="H42" i="11" a="1"/>
  <c r="H42" i="11"/>
  <c r="G42" i="11" a="1"/>
  <c r="G42" i="11"/>
  <c r="F42" i="11" a="1"/>
  <c r="F42" i="11"/>
  <c r="E42" i="11" a="1"/>
  <c r="E42" i="11"/>
  <c r="C42" i="11" a="1"/>
  <c r="C42" i="11"/>
  <c r="B42" i="11" a="1"/>
  <c r="B42" i="11"/>
  <c r="S41" i="11" a="1"/>
  <c r="S41" i="11"/>
  <c r="R41" i="11" a="1"/>
  <c r="R41" i="11"/>
  <c r="Q41" i="11" a="1"/>
  <c r="Q41" i="11"/>
  <c r="P41" i="11" a="1"/>
  <c r="P41" i="11"/>
  <c r="O41" i="11" a="1"/>
  <c r="O41" i="11"/>
  <c r="N41" i="11" a="1"/>
  <c r="N41" i="11"/>
  <c r="M41" i="11" a="1"/>
  <c r="M41" i="11"/>
  <c r="L41" i="11" a="1"/>
  <c r="L41" i="11"/>
  <c r="K41" i="11" a="1"/>
  <c r="K41" i="11"/>
  <c r="J41" i="11" a="1"/>
  <c r="J41" i="11"/>
  <c r="I41" i="11" a="1"/>
  <c r="I41" i="11"/>
  <c r="H41" i="11" a="1"/>
  <c r="H41" i="11"/>
  <c r="G41" i="11" a="1"/>
  <c r="G41" i="11"/>
  <c r="F41" i="11" a="1"/>
  <c r="F41" i="11"/>
  <c r="E41" i="11" a="1"/>
  <c r="E41" i="11"/>
  <c r="C41" i="11" a="1"/>
  <c r="C41" i="11"/>
  <c r="B41" i="11" a="1"/>
  <c r="B41" i="11"/>
  <c r="S40" i="11" a="1"/>
  <c r="S40" i="11"/>
  <c r="R40" i="11" a="1"/>
  <c r="R40" i="11"/>
  <c r="Q40" i="11" a="1"/>
  <c r="Q40" i="11"/>
  <c r="P40" i="11" a="1"/>
  <c r="P40" i="11"/>
  <c r="O40" i="11" a="1"/>
  <c r="O40" i="11"/>
  <c r="N40" i="11" a="1"/>
  <c r="N40" i="11"/>
  <c r="M40" i="11" a="1"/>
  <c r="M40" i="11"/>
  <c r="L40" i="11" a="1"/>
  <c r="L40" i="11"/>
  <c r="K40" i="11" a="1"/>
  <c r="K40" i="11"/>
  <c r="J40" i="11" a="1"/>
  <c r="J40" i="11"/>
  <c r="I40" i="11" a="1"/>
  <c r="I40" i="11"/>
  <c r="H40" i="11" a="1"/>
  <c r="H40" i="11"/>
  <c r="G40" i="11" a="1"/>
  <c r="G40" i="11"/>
  <c r="F40" i="11" a="1"/>
  <c r="F40" i="11"/>
  <c r="E40" i="11" a="1"/>
  <c r="E40" i="11"/>
  <c r="C40" i="11" a="1"/>
  <c r="C40" i="11"/>
  <c r="B40" i="11" a="1"/>
  <c r="B40" i="11"/>
  <c r="S39" i="11" a="1"/>
  <c r="S39" i="11"/>
  <c r="R39" i="11" a="1"/>
  <c r="R39" i="11"/>
  <c r="Q39" i="11" a="1"/>
  <c r="Q39" i="11"/>
  <c r="P39" i="11" a="1"/>
  <c r="P39" i="11"/>
  <c r="O39" i="11" a="1"/>
  <c r="O39" i="11"/>
  <c r="N39" i="11" a="1"/>
  <c r="N39" i="11"/>
  <c r="M39" i="11" a="1"/>
  <c r="M39" i="11"/>
  <c r="L39" i="11" a="1"/>
  <c r="L39" i="11"/>
  <c r="K39" i="11" a="1"/>
  <c r="K39" i="11"/>
  <c r="J39" i="11" a="1"/>
  <c r="J39" i="11"/>
  <c r="I39" i="11" a="1"/>
  <c r="I39" i="11"/>
  <c r="H39" i="11" a="1"/>
  <c r="H39" i="11"/>
  <c r="G39" i="11" a="1"/>
  <c r="G39" i="11"/>
  <c r="F39" i="11" a="1"/>
  <c r="F39" i="11"/>
  <c r="E39" i="11" a="1"/>
  <c r="E39" i="11"/>
  <c r="C39" i="11" a="1"/>
  <c r="C39" i="11"/>
  <c r="B39" i="11" a="1"/>
  <c r="B39" i="11"/>
  <c r="S38" i="11" a="1"/>
  <c r="S38" i="11"/>
  <c r="R38" i="11" a="1"/>
  <c r="R38" i="11"/>
  <c r="Q38" i="11" a="1"/>
  <c r="Q38" i="11"/>
  <c r="P38" i="11" a="1"/>
  <c r="P38" i="11"/>
  <c r="O38" i="11" a="1"/>
  <c r="O38" i="11"/>
  <c r="N38" i="11" a="1"/>
  <c r="N38" i="11"/>
  <c r="M38" i="11" a="1"/>
  <c r="M38" i="11"/>
  <c r="L38" i="11" a="1"/>
  <c r="L38" i="11"/>
  <c r="K38" i="11" a="1"/>
  <c r="K38" i="11"/>
  <c r="J38" i="11" a="1"/>
  <c r="J38" i="11"/>
  <c r="I38" i="11" a="1"/>
  <c r="I38" i="11"/>
  <c r="H38" i="11" a="1"/>
  <c r="H38" i="11"/>
  <c r="G38" i="11" a="1"/>
  <c r="G38" i="11"/>
  <c r="F38" i="11" a="1"/>
  <c r="F38" i="11"/>
  <c r="E38" i="11" a="1"/>
  <c r="E38" i="11"/>
  <c r="C38" i="11" a="1"/>
  <c r="C38" i="11"/>
  <c r="B38" i="11" a="1"/>
  <c r="B38" i="11"/>
  <c r="S37" i="11" a="1"/>
  <c r="S37" i="11"/>
  <c r="R37" i="11" a="1"/>
  <c r="R37" i="11"/>
  <c r="Q37" i="11" a="1"/>
  <c r="Q37" i="11"/>
  <c r="P37" i="11" a="1"/>
  <c r="P37" i="11"/>
  <c r="O37" i="11" a="1"/>
  <c r="O37" i="11"/>
  <c r="N37" i="11" a="1"/>
  <c r="N37" i="11"/>
  <c r="M37" i="11" a="1"/>
  <c r="M37" i="11"/>
  <c r="L37" i="11" a="1"/>
  <c r="L37" i="11"/>
  <c r="K37" i="11" a="1"/>
  <c r="K37" i="11"/>
  <c r="J37" i="11" a="1"/>
  <c r="J37" i="11"/>
  <c r="I37" i="11" a="1"/>
  <c r="I37" i="11"/>
  <c r="H37" i="11" a="1"/>
  <c r="H37" i="11"/>
  <c r="G37" i="11" a="1"/>
  <c r="G37" i="11"/>
  <c r="F37" i="11" a="1"/>
  <c r="F37" i="11"/>
  <c r="E37" i="11" a="1"/>
  <c r="E37" i="11"/>
  <c r="C37" i="11" a="1"/>
  <c r="C37" i="11"/>
  <c r="B37" i="11" a="1"/>
  <c r="B37" i="11"/>
  <c r="S36" i="11" a="1"/>
  <c r="S36" i="11"/>
  <c r="R36" i="11" a="1"/>
  <c r="R36" i="11"/>
  <c r="Q36" i="11" a="1"/>
  <c r="Q36" i="11"/>
  <c r="P36" i="11" a="1"/>
  <c r="P36" i="11"/>
  <c r="O36" i="11" a="1"/>
  <c r="O36" i="11"/>
  <c r="N36" i="11" a="1"/>
  <c r="N36" i="11"/>
  <c r="M36" i="11" a="1"/>
  <c r="M36" i="11"/>
  <c r="L36" i="11" a="1"/>
  <c r="L36" i="11"/>
  <c r="K36" i="11" a="1"/>
  <c r="K36" i="11"/>
  <c r="J36" i="11" a="1"/>
  <c r="J36" i="11"/>
  <c r="I36" i="11" a="1"/>
  <c r="I36" i="11"/>
  <c r="H36" i="11" a="1"/>
  <c r="H36" i="11"/>
  <c r="G36" i="11" a="1"/>
  <c r="G36" i="11"/>
  <c r="F36" i="11" a="1"/>
  <c r="F36" i="11"/>
  <c r="E36" i="11" a="1"/>
  <c r="E36" i="11"/>
  <c r="D36" i="11" a="1"/>
  <c r="D36" i="11"/>
  <c r="C36" i="11" a="1"/>
  <c r="C36" i="11"/>
  <c r="B36" i="11" a="1"/>
  <c r="B36" i="11"/>
  <c r="S35" i="11" a="1"/>
  <c r="S35" i="11"/>
  <c r="R35" i="11" a="1"/>
  <c r="R35" i="11"/>
  <c r="Q35" i="11" a="1"/>
  <c r="Q35" i="11"/>
  <c r="P35" i="11" a="1"/>
  <c r="P35" i="11"/>
  <c r="O35" i="11" a="1"/>
  <c r="O35" i="11"/>
  <c r="N35" i="11" a="1"/>
  <c r="N35" i="11"/>
  <c r="M35" i="11" a="1"/>
  <c r="M35" i="11"/>
  <c r="L35" i="11" a="1"/>
  <c r="L35" i="11"/>
  <c r="K35" i="11" a="1"/>
  <c r="K35" i="11"/>
  <c r="J35" i="11" a="1"/>
  <c r="J35" i="11"/>
  <c r="I35" i="11" a="1"/>
  <c r="I35" i="11"/>
  <c r="H35" i="11" a="1"/>
  <c r="H35" i="11"/>
  <c r="G35" i="11" a="1"/>
  <c r="G35" i="11"/>
  <c r="F35" i="11" a="1"/>
  <c r="F35" i="11"/>
  <c r="E35" i="11" a="1"/>
  <c r="E35" i="11"/>
  <c r="C35" i="11" a="1"/>
  <c r="C35" i="11"/>
  <c r="B35" i="11" a="1"/>
  <c r="B35" i="11"/>
  <c r="S34" i="11" a="1"/>
  <c r="S34" i="11"/>
  <c r="R34" i="11" a="1"/>
  <c r="R34" i="11"/>
  <c r="Q34" i="11" a="1"/>
  <c r="Q34" i="11"/>
  <c r="P34" i="11" a="1"/>
  <c r="P34" i="11"/>
  <c r="O34" i="11" a="1"/>
  <c r="O34" i="11"/>
  <c r="N34" i="11" a="1"/>
  <c r="N34" i="11"/>
  <c r="M34" i="11" a="1"/>
  <c r="M34" i="11"/>
  <c r="L34" i="11" a="1"/>
  <c r="L34" i="11"/>
  <c r="K34" i="11" a="1"/>
  <c r="K34" i="11"/>
  <c r="J34" i="11" a="1"/>
  <c r="J34" i="11"/>
  <c r="I34" i="11" a="1"/>
  <c r="I34" i="11"/>
  <c r="H34" i="11" a="1"/>
  <c r="H34" i="11"/>
  <c r="G34" i="11" a="1"/>
  <c r="G34" i="11"/>
  <c r="F34" i="11" a="1"/>
  <c r="F34" i="11"/>
  <c r="E34" i="11" a="1"/>
  <c r="E34" i="11"/>
  <c r="C34" i="11" a="1"/>
  <c r="C34" i="11"/>
  <c r="B34" i="11" a="1"/>
  <c r="B34" i="11"/>
  <c r="S33" i="11" a="1"/>
  <c r="S33" i="11"/>
  <c r="R33" i="11" a="1"/>
  <c r="R33" i="11"/>
  <c r="Q33" i="11" a="1"/>
  <c r="Q33" i="11"/>
  <c r="P33" i="11" a="1"/>
  <c r="P33" i="11"/>
  <c r="O33" i="11" a="1"/>
  <c r="O33" i="11"/>
  <c r="N33" i="11" a="1"/>
  <c r="N33" i="11"/>
  <c r="M33" i="11" a="1"/>
  <c r="M33" i="11"/>
  <c r="L33" i="11" a="1"/>
  <c r="L33" i="11"/>
  <c r="K33" i="11" a="1"/>
  <c r="K33" i="11"/>
  <c r="J33" i="11" a="1"/>
  <c r="J33" i="11"/>
  <c r="I33" i="11" a="1"/>
  <c r="I33" i="11"/>
  <c r="H33" i="11" a="1"/>
  <c r="H33" i="11"/>
  <c r="G33" i="11" a="1"/>
  <c r="G33" i="11"/>
  <c r="F33" i="11" a="1"/>
  <c r="F33" i="11"/>
  <c r="E33" i="11" a="1"/>
  <c r="E33" i="11"/>
  <c r="C33" i="11" a="1"/>
  <c r="C33" i="11"/>
  <c r="B33" i="11" a="1"/>
  <c r="B33" i="11"/>
  <c r="S32" i="11" a="1"/>
  <c r="S32" i="11"/>
  <c r="R32" i="11" a="1"/>
  <c r="R32" i="11"/>
  <c r="Q32" i="11" a="1"/>
  <c r="Q32" i="11"/>
  <c r="P32" i="11" a="1"/>
  <c r="P32" i="11"/>
  <c r="O32" i="11" a="1"/>
  <c r="O32" i="11"/>
  <c r="N32" i="11" a="1"/>
  <c r="N32" i="11"/>
  <c r="M32" i="11" a="1"/>
  <c r="M32" i="11"/>
  <c r="L32" i="11" a="1"/>
  <c r="L32" i="11"/>
  <c r="K32" i="11" a="1"/>
  <c r="K32" i="11"/>
  <c r="J32" i="11" a="1"/>
  <c r="J32" i="11"/>
  <c r="I32" i="11" a="1"/>
  <c r="I32" i="11"/>
  <c r="H32" i="11" a="1"/>
  <c r="H32" i="11"/>
  <c r="G32" i="11" a="1"/>
  <c r="G32" i="11"/>
  <c r="F32" i="11" a="1"/>
  <c r="F32" i="11"/>
  <c r="E32" i="11" a="1"/>
  <c r="E32" i="11"/>
  <c r="C32" i="11" a="1"/>
  <c r="C32" i="11"/>
  <c r="B32" i="11" a="1"/>
  <c r="B32" i="11"/>
  <c r="S31" i="11" a="1"/>
  <c r="S31" i="11"/>
  <c r="R31" i="11" a="1"/>
  <c r="R31" i="11"/>
  <c r="Q31" i="11" a="1"/>
  <c r="Q31" i="11"/>
  <c r="P31" i="11" a="1"/>
  <c r="P31" i="11"/>
  <c r="O31" i="11" a="1"/>
  <c r="O31" i="11"/>
  <c r="N31" i="11" a="1"/>
  <c r="N31" i="11"/>
  <c r="M31" i="11" a="1"/>
  <c r="M31" i="11"/>
  <c r="L31" i="11" a="1"/>
  <c r="L31" i="11"/>
  <c r="K31" i="11" a="1"/>
  <c r="K31" i="11"/>
  <c r="J31" i="11" a="1"/>
  <c r="J31" i="11"/>
  <c r="I31" i="11" a="1"/>
  <c r="I31" i="11"/>
  <c r="H31" i="11" a="1"/>
  <c r="H31" i="11"/>
  <c r="G31" i="11" a="1"/>
  <c r="G31" i="11"/>
  <c r="F31" i="11" a="1"/>
  <c r="F31" i="11"/>
  <c r="E31" i="11" a="1"/>
  <c r="E31" i="11"/>
  <c r="C31" i="11" a="1"/>
  <c r="C31" i="11"/>
  <c r="B31" i="11" a="1"/>
  <c r="B31" i="11"/>
  <c r="S30" i="11" a="1"/>
  <c r="S30" i="11"/>
  <c r="R30" i="11" a="1"/>
  <c r="R30" i="11"/>
  <c r="Q30" i="11" a="1"/>
  <c r="Q30" i="11"/>
  <c r="P30" i="11" a="1"/>
  <c r="P30" i="11"/>
  <c r="O30" i="11" a="1"/>
  <c r="O30" i="11"/>
  <c r="N30" i="11" a="1"/>
  <c r="N30" i="11"/>
  <c r="M30" i="11" a="1"/>
  <c r="M30" i="11"/>
  <c r="L30" i="11" a="1"/>
  <c r="L30" i="11"/>
  <c r="K30" i="11" a="1"/>
  <c r="K30" i="11"/>
  <c r="J30" i="11" a="1"/>
  <c r="J30" i="11"/>
  <c r="I30" i="11" a="1"/>
  <c r="I30" i="11"/>
  <c r="H30" i="11" a="1"/>
  <c r="H30" i="11"/>
  <c r="G30" i="11" a="1"/>
  <c r="G30" i="11"/>
  <c r="F30" i="11" a="1"/>
  <c r="F30" i="11"/>
  <c r="E30" i="11" a="1"/>
  <c r="E30" i="11"/>
  <c r="C30" i="11" a="1"/>
  <c r="C30" i="11"/>
  <c r="B30" i="11" a="1"/>
  <c r="B30" i="11"/>
  <c r="S29" i="11" a="1"/>
  <c r="S29" i="11"/>
  <c r="R29" i="11" a="1"/>
  <c r="R29" i="11"/>
  <c r="Q29" i="11" a="1"/>
  <c r="Q29" i="11"/>
  <c r="P29" i="11" a="1"/>
  <c r="P29" i="11"/>
  <c r="O29" i="11" a="1"/>
  <c r="O29" i="11"/>
  <c r="N29" i="11" a="1"/>
  <c r="N29" i="11"/>
  <c r="M29" i="11" a="1"/>
  <c r="M29" i="11"/>
  <c r="L29" i="11" a="1"/>
  <c r="L29" i="11"/>
  <c r="K29" i="11" a="1"/>
  <c r="K29" i="11"/>
  <c r="J29" i="11" a="1"/>
  <c r="J29" i="11"/>
  <c r="I29" i="11" a="1"/>
  <c r="I29" i="11"/>
  <c r="H29" i="11" a="1"/>
  <c r="H29" i="11"/>
  <c r="G29" i="11" a="1"/>
  <c r="G29" i="11"/>
  <c r="F29" i="11" a="1"/>
  <c r="F29" i="11"/>
  <c r="E29" i="11" a="1"/>
  <c r="E29" i="11"/>
  <c r="C29" i="11" a="1"/>
  <c r="C29" i="11"/>
  <c r="B29" i="11" a="1"/>
  <c r="B29" i="11"/>
  <c r="S28" i="11" a="1"/>
  <c r="S28" i="11"/>
  <c r="R28" i="11" a="1"/>
  <c r="R28" i="11"/>
  <c r="Q28" i="11" a="1"/>
  <c r="Q28" i="11"/>
  <c r="P28" i="11" a="1"/>
  <c r="P28" i="11"/>
  <c r="O28" i="11" a="1"/>
  <c r="O28" i="11"/>
  <c r="N28" i="11" a="1"/>
  <c r="N28" i="11"/>
  <c r="M28" i="11" a="1"/>
  <c r="M28" i="11"/>
  <c r="L28" i="11" a="1"/>
  <c r="L28" i="11"/>
  <c r="K28" i="11" a="1"/>
  <c r="K28" i="11"/>
  <c r="J28" i="11" a="1"/>
  <c r="J28" i="11"/>
  <c r="I28" i="11" a="1"/>
  <c r="I28" i="11"/>
  <c r="H28" i="11" a="1"/>
  <c r="H28" i="11"/>
  <c r="G28" i="11" a="1"/>
  <c r="G28" i="11"/>
  <c r="F28" i="11" a="1"/>
  <c r="F28" i="11"/>
  <c r="E28" i="11" a="1"/>
  <c r="E28" i="11"/>
  <c r="C28" i="11" a="1"/>
  <c r="C28" i="11"/>
  <c r="B28" i="11" a="1"/>
  <c r="B28" i="11"/>
  <c r="S27" i="11" a="1"/>
  <c r="S27" i="11"/>
  <c r="R27" i="11" a="1"/>
  <c r="R27" i="11"/>
  <c r="Q27" i="11" a="1"/>
  <c r="Q27" i="11"/>
  <c r="P27" i="11" a="1"/>
  <c r="P27" i="11"/>
  <c r="O27" i="11" a="1"/>
  <c r="O27" i="11"/>
  <c r="N27" i="11" a="1"/>
  <c r="N27" i="11"/>
  <c r="M27" i="11" a="1"/>
  <c r="M27" i="11"/>
  <c r="L27" i="11" a="1"/>
  <c r="L27" i="11"/>
  <c r="K27" i="11" a="1"/>
  <c r="K27" i="11"/>
  <c r="J27" i="11" a="1"/>
  <c r="J27" i="11"/>
  <c r="I27" i="11" a="1"/>
  <c r="I27" i="11"/>
  <c r="H27" i="11" a="1"/>
  <c r="H27" i="11"/>
  <c r="G27" i="11" a="1"/>
  <c r="G27" i="11"/>
  <c r="F27" i="11" a="1"/>
  <c r="F27" i="11"/>
  <c r="E27" i="11" a="1"/>
  <c r="E27" i="11"/>
  <c r="C27" i="11" a="1"/>
  <c r="C27" i="11"/>
  <c r="B27" i="11" a="1"/>
  <c r="B27" i="11"/>
  <c r="S26" i="11" a="1"/>
  <c r="S26" i="11"/>
  <c r="R26" i="11" a="1"/>
  <c r="R26" i="11"/>
  <c r="Q26" i="11" a="1"/>
  <c r="Q26" i="11"/>
  <c r="P26" i="11" a="1"/>
  <c r="P26" i="11"/>
  <c r="O26" i="11" a="1"/>
  <c r="O26" i="11"/>
  <c r="N26" i="11" a="1"/>
  <c r="N26" i="11"/>
  <c r="M26" i="11" a="1"/>
  <c r="M26" i="11"/>
  <c r="L26" i="11" a="1"/>
  <c r="L26" i="11"/>
  <c r="K26" i="11" a="1"/>
  <c r="K26" i="11"/>
  <c r="J26" i="11" a="1"/>
  <c r="J26" i="11"/>
  <c r="I26" i="11" a="1"/>
  <c r="I26" i="11"/>
  <c r="H26" i="11" a="1"/>
  <c r="H26" i="11"/>
  <c r="G26" i="11" a="1"/>
  <c r="G26" i="11"/>
  <c r="F26" i="11" a="1"/>
  <c r="F26" i="11"/>
  <c r="E26" i="11" a="1"/>
  <c r="E26" i="11"/>
  <c r="C26" i="11" a="1"/>
  <c r="C26" i="11"/>
  <c r="B26" i="11" a="1"/>
  <c r="B26" i="11"/>
  <c r="S25" i="11" a="1"/>
  <c r="S25" i="11"/>
  <c r="R25" i="11" a="1"/>
  <c r="R25" i="11"/>
  <c r="Q25" i="11" a="1"/>
  <c r="Q25" i="11"/>
  <c r="P25" i="11" a="1"/>
  <c r="P25" i="11"/>
  <c r="O25" i="11" a="1"/>
  <c r="O25" i="11"/>
  <c r="N25" i="11" a="1"/>
  <c r="N25" i="11"/>
  <c r="M25" i="11" a="1"/>
  <c r="M25" i="11"/>
  <c r="L25" i="11" a="1"/>
  <c r="L25" i="11"/>
  <c r="K25" i="11" a="1"/>
  <c r="K25" i="11"/>
  <c r="J25" i="11" a="1"/>
  <c r="J25" i="11"/>
  <c r="I25" i="11" a="1"/>
  <c r="I25" i="11"/>
  <c r="H25" i="11" a="1"/>
  <c r="H25" i="11"/>
  <c r="G25" i="11" a="1"/>
  <c r="G25" i="11"/>
  <c r="F25" i="11" a="1"/>
  <c r="F25" i="11"/>
  <c r="E25" i="11" a="1"/>
  <c r="E25" i="11"/>
  <c r="D25" i="11" a="1"/>
  <c r="D25" i="11"/>
  <c r="C25" i="11" a="1"/>
  <c r="C25" i="11"/>
  <c r="B25" i="11" a="1"/>
  <c r="B25" i="11"/>
  <c r="S24" i="11" a="1"/>
  <c r="S24" i="11"/>
  <c r="R24" i="11" a="1"/>
  <c r="R24" i="11"/>
  <c r="Q24" i="11" a="1"/>
  <c r="Q24" i="11"/>
  <c r="P24" i="11" a="1"/>
  <c r="P24" i="11"/>
  <c r="O24" i="11" a="1"/>
  <c r="O24" i="11"/>
  <c r="N24" i="11" a="1"/>
  <c r="N24" i="11"/>
  <c r="M24" i="11" a="1"/>
  <c r="M24" i="11"/>
  <c r="L24" i="11" a="1"/>
  <c r="L24" i="11"/>
  <c r="K24" i="11" a="1"/>
  <c r="K24" i="11"/>
  <c r="J24" i="11" a="1"/>
  <c r="J24" i="11"/>
  <c r="I24" i="11" a="1"/>
  <c r="I24" i="11"/>
  <c r="H24" i="11" a="1"/>
  <c r="H24" i="11"/>
  <c r="G24" i="11" a="1"/>
  <c r="G24" i="11"/>
  <c r="F24" i="11" a="1"/>
  <c r="F24" i="11"/>
  <c r="E24" i="11" a="1"/>
  <c r="E24" i="11"/>
  <c r="D24" i="11" a="1"/>
  <c r="D24" i="11"/>
  <c r="C24" i="11" a="1"/>
  <c r="C24" i="11"/>
  <c r="B24" i="11" a="1"/>
  <c r="B24" i="11"/>
  <c r="S23" i="11" a="1"/>
  <c r="S23" i="11"/>
  <c r="R23" i="11" a="1"/>
  <c r="R23" i="11"/>
  <c r="Q23" i="11" a="1"/>
  <c r="Q23" i="11"/>
  <c r="P23" i="11" a="1"/>
  <c r="P23" i="11"/>
  <c r="O23" i="11" a="1"/>
  <c r="O23" i="11"/>
  <c r="N23" i="11" a="1"/>
  <c r="N23" i="11"/>
  <c r="M23" i="11" a="1"/>
  <c r="M23" i="11"/>
  <c r="L23" i="11" a="1"/>
  <c r="L23" i="11"/>
  <c r="K23" i="11" a="1"/>
  <c r="K23" i="11"/>
  <c r="J23" i="11" a="1"/>
  <c r="J23" i="11"/>
  <c r="I23" i="11" a="1"/>
  <c r="I23" i="11"/>
  <c r="H23" i="11" a="1"/>
  <c r="H23" i="11"/>
  <c r="G23" i="11" a="1"/>
  <c r="G23" i="11"/>
  <c r="F23" i="11" a="1"/>
  <c r="F23" i="11"/>
  <c r="E23" i="11" a="1"/>
  <c r="E23" i="11"/>
  <c r="D23" i="11" a="1"/>
  <c r="D23" i="11"/>
  <c r="C23" i="11" a="1"/>
  <c r="C23" i="11"/>
  <c r="B23" i="11" a="1"/>
  <c r="B23" i="11"/>
  <c r="S22" i="11" a="1"/>
  <c r="S22" i="11"/>
  <c r="R22" i="11" a="1"/>
  <c r="R22" i="11"/>
  <c r="Q22" i="11" a="1"/>
  <c r="Q22" i="11"/>
  <c r="P22" i="11" a="1"/>
  <c r="P22" i="11"/>
  <c r="O22" i="11" a="1"/>
  <c r="O22" i="11"/>
  <c r="N22" i="11" a="1"/>
  <c r="N22" i="11"/>
  <c r="M22" i="11" a="1"/>
  <c r="M22" i="11"/>
  <c r="L22" i="11" a="1"/>
  <c r="L22" i="11"/>
  <c r="K22" i="11" a="1"/>
  <c r="K22" i="11"/>
  <c r="J22" i="11" a="1"/>
  <c r="J22" i="11"/>
  <c r="I22" i="11" a="1"/>
  <c r="I22" i="11"/>
  <c r="H22" i="11" a="1"/>
  <c r="H22" i="11"/>
  <c r="G22" i="11" a="1"/>
  <c r="G22" i="11"/>
  <c r="F22" i="11" a="1"/>
  <c r="F22" i="11"/>
  <c r="E22" i="11" a="1"/>
  <c r="E22" i="11"/>
  <c r="D22" i="11" a="1"/>
  <c r="D22" i="11"/>
  <c r="C22" i="11" a="1"/>
  <c r="C22" i="11"/>
  <c r="B22" i="11" a="1"/>
  <c r="B22" i="11"/>
  <c r="S21" i="11" a="1"/>
  <c r="S21" i="11"/>
  <c r="R21" i="11" a="1"/>
  <c r="R21" i="11"/>
  <c r="Q21" i="11" a="1"/>
  <c r="Q21" i="11"/>
  <c r="P21" i="11" a="1"/>
  <c r="P21" i="11"/>
  <c r="O21" i="11" a="1"/>
  <c r="O21" i="11"/>
  <c r="N21" i="11" a="1"/>
  <c r="N21" i="11"/>
  <c r="M21" i="11" a="1"/>
  <c r="M21" i="11"/>
  <c r="L21" i="11" a="1"/>
  <c r="L21" i="11"/>
  <c r="K21" i="11" a="1"/>
  <c r="K21" i="11"/>
  <c r="J21" i="11" a="1"/>
  <c r="J21" i="11"/>
  <c r="I21" i="11" a="1"/>
  <c r="I21" i="11"/>
  <c r="H21" i="11" a="1"/>
  <c r="H21" i="11"/>
  <c r="G21" i="11" a="1"/>
  <c r="G21" i="11"/>
  <c r="F21" i="11" a="1"/>
  <c r="F21" i="11"/>
  <c r="E21" i="11" a="1"/>
  <c r="E21" i="11"/>
  <c r="D21" i="11" a="1"/>
  <c r="D21" i="11"/>
  <c r="C21" i="11" a="1"/>
  <c r="C21" i="11"/>
  <c r="B21" i="11" a="1"/>
  <c r="B21" i="11"/>
  <c r="S20" i="11" a="1"/>
  <c r="S20" i="11"/>
  <c r="R20" i="11" a="1"/>
  <c r="R20" i="11"/>
  <c r="Q20" i="11" a="1"/>
  <c r="Q20" i="11"/>
  <c r="P20" i="11" a="1"/>
  <c r="P20" i="11"/>
  <c r="O20" i="11" a="1"/>
  <c r="O20" i="11"/>
  <c r="N20" i="11" a="1"/>
  <c r="N20" i="11"/>
  <c r="M20" i="11" a="1"/>
  <c r="M20" i="11"/>
  <c r="L20" i="11" a="1"/>
  <c r="L20" i="11"/>
  <c r="K20" i="11" a="1"/>
  <c r="K20" i="11"/>
  <c r="J20" i="11" a="1"/>
  <c r="J20" i="11"/>
  <c r="I20" i="11" a="1"/>
  <c r="I20" i="11"/>
  <c r="H20" i="11" a="1"/>
  <c r="H20" i="11"/>
  <c r="G20" i="11" a="1"/>
  <c r="G20" i="11"/>
  <c r="F20" i="11" a="1"/>
  <c r="F20" i="11"/>
  <c r="E20" i="11" a="1"/>
  <c r="E20" i="11"/>
  <c r="D20" i="11" a="1"/>
  <c r="D20" i="11"/>
  <c r="C20" i="11" a="1"/>
  <c r="C20" i="11"/>
  <c r="B20" i="11" a="1"/>
  <c r="B20" i="11"/>
  <c r="S19" i="11" a="1"/>
  <c r="S19" i="11"/>
  <c r="R19" i="11" a="1"/>
  <c r="R19" i="11"/>
  <c r="Q19" i="11" a="1"/>
  <c r="Q19" i="11"/>
  <c r="P19" i="11" a="1"/>
  <c r="P19" i="11"/>
  <c r="O19" i="11" a="1"/>
  <c r="O19" i="11"/>
  <c r="N19" i="11" a="1"/>
  <c r="N19" i="11"/>
  <c r="M19" i="11" a="1"/>
  <c r="M19" i="11"/>
  <c r="L19" i="11" a="1"/>
  <c r="L19" i="11"/>
  <c r="K19" i="11" a="1"/>
  <c r="K19" i="11"/>
  <c r="J19" i="11" a="1"/>
  <c r="J19" i="11"/>
  <c r="I19" i="11" a="1"/>
  <c r="I19" i="11"/>
  <c r="H19" i="11" a="1"/>
  <c r="H19" i="11"/>
  <c r="G19" i="11" a="1"/>
  <c r="G19" i="11"/>
  <c r="F19" i="11" a="1"/>
  <c r="F19" i="11"/>
  <c r="E19" i="11" a="1"/>
  <c r="E19" i="11"/>
  <c r="D19" i="11" a="1"/>
  <c r="D19" i="11"/>
  <c r="C19" i="11" a="1"/>
  <c r="C19" i="11"/>
  <c r="B19" i="11" a="1"/>
  <c r="B19" i="11"/>
  <c r="S18" i="11" a="1"/>
  <c r="S18" i="11"/>
  <c r="R18" i="11" a="1"/>
  <c r="R18" i="11"/>
  <c r="Q18" i="11" a="1"/>
  <c r="Q18" i="11"/>
  <c r="P18" i="11" a="1"/>
  <c r="P18" i="11"/>
  <c r="O18" i="11" a="1"/>
  <c r="O18" i="11"/>
  <c r="N18" i="11" a="1"/>
  <c r="N18" i="11"/>
  <c r="M18" i="11" a="1"/>
  <c r="M18" i="11"/>
  <c r="L18" i="11" a="1"/>
  <c r="L18" i="11"/>
  <c r="K18" i="11" a="1"/>
  <c r="K18" i="11"/>
  <c r="J18" i="11" a="1"/>
  <c r="J18" i="11"/>
  <c r="I18" i="11" a="1"/>
  <c r="I18" i="11"/>
  <c r="H18" i="11" a="1"/>
  <c r="H18" i="11"/>
  <c r="G18" i="11" a="1"/>
  <c r="G18" i="11"/>
  <c r="F18" i="11" a="1"/>
  <c r="F18" i="11"/>
  <c r="E18" i="11" a="1"/>
  <c r="E18" i="11"/>
  <c r="C18" i="11" a="1"/>
  <c r="C18" i="11"/>
  <c r="B18" i="11" a="1"/>
  <c r="B18" i="11"/>
  <c r="S17" i="11" a="1"/>
  <c r="S17" i="11"/>
  <c r="R17" i="11" a="1"/>
  <c r="R17" i="11"/>
  <c r="Q17" i="11" a="1"/>
  <c r="Q17" i="11"/>
  <c r="P17" i="11" a="1"/>
  <c r="P17" i="11"/>
  <c r="O17" i="11" a="1"/>
  <c r="O17" i="11"/>
  <c r="N17" i="11" a="1"/>
  <c r="N17" i="11"/>
  <c r="M17" i="11" a="1"/>
  <c r="M17" i="11"/>
  <c r="L17" i="11" a="1"/>
  <c r="L17" i="11"/>
  <c r="K17" i="11" a="1"/>
  <c r="K17" i="11"/>
  <c r="J17" i="11" a="1"/>
  <c r="J17" i="11"/>
  <c r="I17" i="11" a="1"/>
  <c r="I17" i="11"/>
  <c r="H17" i="11" a="1"/>
  <c r="H17" i="11"/>
  <c r="G17" i="11" a="1"/>
  <c r="G17" i="11"/>
  <c r="F17" i="11" a="1"/>
  <c r="F17" i="11"/>
  <c r="E17" i="11" a="1"/>
  <c r="E17" i="11"/>
  <c r="D17" i="11" a="1"/>
  <c r="D17" i="11"/>
  <c r="C17" i="11" a="1"/>
  <c r="C17" i="11"/>
  <c r="B17" i="11" a="1"/>
  <c r="B17" i="11"/>
  <c r="S16" i="11" a="1"/>
  <c r="S16" i="11"/>
  <c r="R16" i="11" a="1"/>
  <c r="R16" i="11"/>
  <c r="Q16" i="11" a="1"/>
  <c r="Q16" i="11"/>
  <c r="P16" i="11" a="1"/>
  <c r="P16" i="11"/>
  <c r="O16" i="11" a="1"/>
  <c r="O16" i="11"/>
  <c r="N16" i="11" a="1"/>
  <c r="N16" i="11"/>
  <c r="M16" i="11" a="1"/>
  <c r="M16" i="11"/>
  <c r="L16" i="11" a="1"/>
  <c r="L16" i="11"/>
  <c r="K16" i="11" a="1"/>
  <c r="K16" i="11"/>
  <c r="J16" i="11" a="1"/>
  <c r="J16" i="11"/>
  <c r="I16" i="11" a="1"/>
  <c r="I16" i="11"/>
  <c r="H16" i="11" a="1"/>
  <c r="H16" i="11"/>
  <c r="G16" i="11" a="1"/>
  <c r="G16" i="11"/>
  <c r="F16" i="11" a="1"/>
  <c r="F16" i="11"/>
  <c r="E16" i="11" a="1"/>
  <c r="E16" i="11"/>
  <c r="D16" i="11" a="1"/>
  <c r="D16" i="11"/>
  <c r="C16" i="11" a="1"/>
  <c r="C16" i="11"/>
  <c r="B16" i="11" a="1"/>
  <c r="B16" i="11"/>
  <c r="S15" i="11" a="1"/>
  <c r="S15" i="11"/>
  <c r="R15" i="11" a="1"/>
  <c r="R15" i="11"/>
  <c r="Q15" i="11" a="1"/>
  <c r="Q15" i="11"/>
  <c r="P15" i="11" a="1"/>
  <c r="P15" i="11"/>
  <c r="O15" i="11" a="1"/>
  <c r="O15" i="11"/>
  <c r="N15" i="11" a="1"/>
  <c r="N15" i="11"/>
  <c r="M15" i="11" a="1"/>
  <c r="M15" i="11"/>
  <c r="L15" i="11" a="1"/>
  <c r="L15" i="11"/>
  <c r="K15" i="11" a="1"/>
  <c r="K15" i="11"/>
  <c r="J15" i="11" a="1"/>
  <c r="J15" i="11"/>
  <c r="I15" i="11" a="1"/>
  <c r="I15" i="11"/>
  <c r="H15" i="11" a="1"/>
  <c r="H15" i="11"/>
  <c r="G15" i="11" a="1"/>
  <c r="G15" i="11"/>
  <c r="F15" i="11" a="1"/>
  <c r="F15" i="11"/>
  <c r="E15" i="11" a="1"/>
  <c r="E15" i="11"/>
  <c r="D15" i="11" a="1"/>
  <c r="D15" i="11"/>
  <c r="C15" i="11" a="1"/>
  <c r="C15" i="11"/>
  <c r="B15" i="11" a="1"/>
  <c r="B15" i="11"/>
  <c r="S14" i="11" a="1"/>
  <c r="S14" i="11"/>
  <c r="R14" i="11" a="1"/>
  <c r="R14" i="11"/>
  <c r="Q14" i="11" a="1"/>
  <c r="Q14" i="11"/>
  <c r="P14" i="11" a="1"/>
  <c r="P14" i="11"/>
  <c r="O14" i="11" a="1"/>
  <c r="O14" i="11"/>
  <c r="N14" i="11" a="1"/>
  <c r="N14" i="11"/>
  <c r="M14" i="11" a="1"/>
  <c r="M14" i="11"/>
  <c r="L14" i="11" a="1"/>
  <c r="L14" i="11"/>
  <c r="K14" i="11" a="1"/>
  <c r="K14" i="11"/>
  <c r="J14" i="11" a="1"/>
  <c r="J14" i="11"/>
  <c r="I14" i="11" a="1"/>
  <c r="I14" i="11"/>
  <c r="H14" i="11" a="1"/>
  <c r="H14" i="11"/>
  <c r="G14" i="11" a="1"/>
  <c r="G14" i="11"/>
  <c r="F14" i="11" a="1"/>
  <c r="F14" i="11"/>
  <c r="E14" i="11" a="1"/>
  <c r="E14" i="11"/>
  <c r="D14" i="11" a="1"/>
  <c r="D14" i="11"/>
  <c r="C14" i="11" a="1"/>
  <c r="C14" i="11"/>
  <c r="B14" i="11" a="1"/>
  <c r="B14" i="11"/>
  <c r="S13" i="11" a="1"/>
  <c r="S13" i="11"/>
  <c r="R13" i="11" a="1"/>
  <c r="R13" i="11"/>
  <c r="Q13" i="11" a="1"/>
  <c r="Q13" i="11"/>
  <c r="P13" i="11" a="1"/>
  <c r="P13" i="11"/>
  <c r="O13" i="11" a="1"/>
  <c r="O13" i="11"/>
  <c r="N13" i="11" a="1"/>
  <c r="N13" i="11"/>
  <c r="M13" i="11" a="1"/>
  <c r="M13" i="11"/>
  <c r="L13" i="11" a="1"/>
  <c r="L13" i="11"/>
  <c r="K13" i="11" a="1"/>
  <c r="K13" i="11"/>
  <c r="J13" i="11" a="1"/>
  <c r="J13" i="11"/>
  <c r="I13" i="11" a="1"/>
  <c r="I13" i="11"/>
  <c r="H13" i="11" a="1"/>
  <c r="H13" i="11"/>
  <c r="G13" i="11" a="1"/>
  <c r="G13" i="11"/>
  <c r="F13" i="11" a="1"/>
  <c r="F13" i="11"/>
  <c r="E13" i="11" a="1"/>
  <c r="E13" i="11"/>
  <c r="D13" i="11" a="1"/>
  <c r="D13" i="11"/>
  <c r="C13" i="11" a="1"/>
  <c r="C13" i="11"/>
  <c r="B13" i="11" a="1"/>
  <c r="B13" i="11"/>
  <c r="S12" i="11" a="1"/>
  <c r="S12" i="11"/>
  <c r="R12" i="11" a="1"/>
  <c r="R12" i="11"/>
  <c r="Q12" i="11" a="1"/>
  <c r="Q12" i="11"/>
  <c r="P12" i="11" a="1"/>
  <c r="P12" i="11"/>
  <c r="O12" i="11" a="1"/>
  <c r="O12" i="11"/>
  <c r="N12" i="11" a="1"/>
  <c r="N12" i="11"/>
  <c r="M12" i="11" a="1"/>
  <c r="M12" i="11"/>
  <c r="L12" i="11" a="1"/>
  <c r="L12" i="11"/>
  <c r="K12" i="11" a="1"/>
  <c r="K12" i="11"/>
  <c r="J12" i="11" a="1"/>
  <c r="J12" i="11"/>
  <c r="I12" i="11" a="1"/>
  <c r="I12" i="11"/>
  <c r="H12" i="11" a="1"/>
  <c r="H12" i="11"/>
  <c r="G12" i="11" a="1"/>
  <c r="G12" i="11"/>
  <c r="F12" i="11" a="1"/>
  <c r="F12" i="11"/>
  <c r="E12" i="11" a="1"/>
  <c r="E12" i="11"/>
  <c r="D12" i="11" a="1"/>
  <c r="D12" i="11"/>
  <c r="C12" i="11" a="1"/>
  <c r="C12" i="11"/>
  <c r="B12" i="11" a="1"/>
  <c r="B12" i="11"/>
  <c r="S11" i="11" a="1"/>
  <c r="S11" i="11"/>
  <c r="R11" i="11" a="1"/>
  <c r="R11" i="11"/>
  <c r="Q11" i="11" a="1"/>
  <c r="Q11" i="11"/>
  <c r="P11" i="11" a="1"/>
  <c r="P11" i="11"/>
  <c r="O11" i="11" a="1"/>
  <c r="O11" i="11"/>
  <c r="N11" i="11" a="1"/>
  <c r="N11" i="11"/>
  <c r="M11" i="11" a="1"/>
  <c r="M11" i="11"/>
  <c r="L11" i="11" a="1"/>
  <c r="L11" i="11"/>
  <c r="K11" i="11" a="1"/>
  <c r="K11" i="11"/>
  <c r="J11" i="11" a="1"/>
  <c r="J11" i="11"/>
  <c r="I11" i="11" a="1"/>
  <c r="I11" i="11"/>
  <c r="H11" i="11" a="1"/>
  <c r="H11" i="11"/>
  <c r="G11" i="11" a="1"/>
  <c r="G11" i="11"/>
  <c r="F11" i="11" a="1"/>
  <c r="F11" i="11"/>
  <c r="E11" i="11" a="1"/>
  <c r="E11" i="11"/>
  <c r="D11" i="11" a="1"/>
  <c r="D11" i="11"/>
  <c r="C11" i="11" a="1"/>
  <c r="C11" i="11"/>
  <c r="B11" i="11" a="1"/>
  <c r="B11" i="11"/>
  <c r="S10" i="11" a="1"/>
  <c r="S10" i="11"/>
  <c r="R10" i="11" a="1"/>
  <c r="R10" i="11"/>
  <c r="Q10" i="11" a="1"/>
  <c r="Q10" i="11"/>
  <c r="P10" i="11" a="1"/>
  <c r="P10" i="11"/>
  <c r="O10" i="11" a="1"/>
  <c r="O10" i="11"/>
  <c r="N10" i="11" a="1"/>
  <c r="N10" i="11"/>
  <c r="M10" i="11" a="1"/>
  <c r="M10" i="11"/>
  <c r="L10" i="11" a="1"/>
  <c r="L10" i="11"/>
  <c r="K10" i="11" a="1"/>
  <c r="K10" i="11"/>
  <c r="J10" i="11" a="1"/>
  <c r="J10" i="11"/>
  <c r="I10" i="11" a="1"/>
  <c r="I10" i="11"/>
  <c r="H10" i="11" a="1"/>
  <c r="H10" i="11"/>
  <c r="G10" i="11" a="1"/>
  <c r="G10" i="11"/>
  <c r="F10" i="11" a="1"/>
  <c r="F10" i="11"/>
  <c r="E10" i="11" a="1"/>
  <c r="E10" i="11"/>
  <c r="D10" i="11" a="1"/>
  <c r="D10" i="11"/>
  <c r="C10" i="11" a="1"/>
  <c r="C10" i="11"/>
  <c r="B10" i="11" a="1"/>
  <c r="B10" i="11"/>
  <c r="S9" i="11" a="1"/>
  <c r="S9" i="11"/>
  <c r="R9" i="11" a="1"/>
  <c r="R9" i="11"/>
  <c r="Q9" i="11" a="1"/>
  <c r="Q9" i="11"/>
  <c r="P9" i="11" a="1"/>
  <c r="P9" i="11"/>
  <c r="O9" i="11" a="1"/>
  <c r="O9" i="11"/>
  <c r="N9" i="11" a="1"/>
  <c r="N9" i="11"/>
  <c r="M9" i="11" a="1"/>
  <c r="M9" i="11"/>
  <c r="L9" i="11" a="1"/>
  <c r="L9" i="11"/>
  <c r="K9" i="11" a="1"/>
  <c r="K9" i="11"/>
  <c r="J9" i="11" a="1"/>
  <c r="J9" i="11"/>
  <c r="I9" i="11" a="1"/>
  <c r="I9" i="11"/>
  <c r="H9" i="11" a="1"/>
  <c r="H9" i="11"/>
  <c r="G9" i="11" a="1"/>
  <c r="G9" i="11"/>
  <c r="F9" i="11" a="1"/>
  <c r="F9" i="11"/>
  <c r="E9" i="11" a="1"/>
  <c r="E9" i="11"/>
  <c r="D9" i="11" a="1"/>
  <c r="D9" i="11"/>
  <c r="C9" i="11" a="1"/>
  <c r="C9" i="11"/>
  <c r="B9" i="11" a="1"/>
  <c r="B9" i="11"/>
  <c r="S8" i="11" a="1"/>
  <c r="S8" i="11"/>
  <c r="R8" i="11" a="1"/>
  <c r="R8" i="11"/>
  <c r="Q8" i="11" a="1"/>
  <c r="Q8" i="11"/>
  <c r="P8" i="11" a="1"/>
  <c r="P8" i="11"/>
  <c r="O8" i="11" a="1"/>
  <c r="O8" i="11"/>
  <c r="N8" i="11" a="1"/>
  <c r="N8" i="11"/>
  <c r="M8" i="11" a="1"/>
  <c r="M8" i="11"/>
  <c r="L8" i="11" a="1"/>
  <c r="L8" i="11"/>
  <c r="K8" i="11" a="1"/>
  <c r="K8" i="11"/>
  <c r="J8" i="11" a="1"/>
  <c r="J8" i="11"/>
  <c r="I8" i="11" a="1"/>
  <c r="I8" i="11"/>
  <c r="H8" i="11" a="1"/>
  <c r="H8" i="11"/>
  <c r="G8" i="11" a="1"/>
  <c r="G8" i="11"/>
  <c r="F8" i="11" a="1"/>
  <c r="F8" i="11"/>
  <c r="E8" i="11" a="1"/>
  <c r="E8" i="11"/>
  <c r="C8" i="11" a="1"/>
  <c r="C8" i="11"/>
  <c r="B8" i="11" a="1"/>
  <c r="B8" i="11"/>
  <c r="S7" i="11" a="1"/>
  <c r="S7" i="11"/>
  <c r="R7" i="11" a="1"/>
  <c r="R7" i="11"/>
  <c r="Q7" i="11" a="1"/>
  <c r="Q7" i="11"/>
  <c r="P7" i="11" a="1"/>
  <c r="P7" i="11"/>
  <c r="O7" i="11" a="1"/>
  <c r="O7" i="11"/>
  <c r="N7" i="11" a="1"/>
  <c r="N7" i="11"/>
  <c r="M7" i="11" a="1"/>
  <c r="M7" i="11"/>
  <c r="L7" i="11" a="1"/>
  <c r="L7" i="11"/>
  <c r="K7" i="11" a="1"/>
  <c r="K7" i="11"/>
  <c r="J7" i="11" a="1"/>
  <c r="J7" i="11"/>
  <c r="I7" i="11" a="1"/>
  <c r="I7" i="11"/>
  <c r="H7" i="11" a="1"/>
  <c r="H7" i="11"/>
  <c r="G7" i="11" a="1"/>
  <c r="G7" i="11"/>
  <c r="F7" i="11" a="1"/>
  <c r="F7" i="11"/>
  <c r="E7" i="11" a="1"/>
  <c r="E7" i="11"/>
  <c r="D7" i="11" a="1"/>
  <c r="D7" i="11"/>
  <c r="C7" i="11" a="1"/>
  <c r="C7" i="11"/>
  <c r="B7" i="11" a="1"/>
  <c r="B7" i="11"/>
  <c r="S6" i="11" a="1"/>
  <c r="S6" i="11"/>
  <c r="R6" i="11" a="1"/>
  <c r="R6" i="11"/>
  <c r="Q6" i="11" a="1"/>
  <c r="Q6" i="11"/>
  <c r="P6" i="11" a="1"/>
  <c r="P6" i="11"/>
  <c r="O6" i="11" a="1"/>
  <c r="O6" i="11"/>
  <c r="N6" i="11" a="1"/>
  <c r="N6" i="11"/>
  <c r="M6" i="11" a="1"/>
  <c r="M6" i="11"/>
  <c r="L6" i="11" a="1"/>
  <c r="L6" i="11"/>
  <c r="K6" i="11" a="1"/>
  <c r="K6" i="11"/>
  <c r="J6" i="11" a="1"/>
  <c r="J6" i="11"/>
  <c r="I6" i="11" a="1"/>
  <c r="I6" i="11"/>
  <c r="H6" i="11" a="1"/>
  <c r="H6" i="11"/>
  <c r="G6" i="11" a="1"/>
  <c r="G6" i="11"/>
  <c r="F6" i="11" a="1"/>
  <c r="F6" i="11"/>
  <c r="E6" i="11" a="1"/>
  <c r="E6" i="11"/>
  <c r="D6" i="11" a="1"/>
  <c r="D6" i="11"/>
  <c r="C6" i="11" a="1"/>
  <c r="C6" i="11"/>
  <c r="B6" i="11" a="1"/>
  <c r="B6" i="11"/>
  <c r="S5" i="11" a="1"/>
  <c r="S5" i="11"/>
  <c r="R5" i="11" a="1"/>
  <c r="R5" i="11"/>
  <c r="Q5" i="11" a="1"/>
  <c r="Q5" i="11"/>
  <c r="P5" i="11" a="1"/>
  <c r="P5" i="11"/>
  <c r="O5" i="11" a="1"/>
  <c r="O5" i="11"/>
  <c r="N5" i="11" a="1"/>
  <c r="N5" i="11"/>
  <c r="M5" i="11" a="1"/>
  <c r="M5" i="11"/>
  <c r="L5" i="11" a="1"/>
  <c r="L5" i="11"/>
  <c r="K5" i="11" a="1"/>
  <c r="K5" i="11"/>
  <c r="J5" i="11" a="1"/>
  <c r="J5" i="11"/>
  <c r="I5" i="11" a="1"/>
  <c r="I5" i="11"/>
  <c r="H5" i="11" a="1"/>
  <c r="H5" i="11"/>
  <c r="G5" i="11" a="1"/>
  <c r="G5" i="11"/>
  <c r="F5" i="11" a="1"/>
  <c r="F5" i="11"/>
  <c r="E5" i="11" a="1"/>
  <c r="E5" i="11"/>
  <c r="D5" i="11" a="1"/>
  <c r="D5" i="11"/>
  <c r="C5" i="11" a="1"/>
  <c r="C5" i="11"/>
  <c r="B5" i="11" a="1"/>
  <c r="B5" i="11"/>
  <c r="S4" i="11" a="1"/>
  <c r="S4" i="11"/>
  <c r="R4" i="11" a="1"/>
  <c r="R4" i="11"/>
  <c r="Q4" i="11" a="1"/>
  <c r="Q4" i="11"/>
  <c r="P4" i="11" a="1"/>
  <c r="P4" i="11"/>
  <c r="O4" i="11" a="1"/>
  <c r="O4" i="11"/>
  <c r="N4" i="11" a="1"/>
  <c r="N4" i="11"/>
  <c r="M4" i="11" a="1"/>
  <c r="M4" i="11"/>
  <c r="L4" i="11" a="1"/>
  <c r="L4" i="11"/>
  <c r="K4" i="11" a="1"/>
  <c r="K4" i="11"/>
  <c r="J4" i="11" a="1"/>
  <c r="J4" i="11"/>
  <c r="I4" i="11" a="1"/>
  <c r="I4" i="11"/>
  <c r="H4" i="11" a="1"/>
  <c r="H4" i="11"/>
  <c r="G4" i="11" a="1"/>
  <c r="G4" i="11"/>
  <c r="F4" i="11" a="1"/>
  <c r="F4" i="11"/>
  <c r="E4" i="11" a="1"/>
  <c r="E4" i="11"/>
  <c r="D4" i="11" a="1"/>
  <c r="D4" i="11"/>
  <c r="C4" i="11" a="1"/>
  <c r="C4" i="11"/>
  <c r="B4" i="11" a="1"/>
  <c r="B4" i="11"/>
  <c r="S3" i="11" a="1"/>
  <c r="S3" i="11"/>
  <c r="R3" i="11" a="1"/>
  <c r="R3" i="11"/>
  <c r="Q3" i="11" a="1"/>
  <c r="Q3" i="11"/>
  <c r="P3" i="11" a="1"/>
  <c r="P3" i="11"/>
  <c r="O3" i="11" a="1"/>
  <c r="O3" i="11"/>
  <c r="N3" i="11" a="1"/>
  <c r="N3" i="11"/>
  <c r="M3" i="11" a="1"/>
  <c r="M3" i="11"/>
  <c r="L3" i="11" a="1"/>
  <c r="L3" i="11"/>
  <c r="K3" i="11" a="1"/>
  <c r="K3" i="11"/>
  <c r="J3" i="11" a="1"/>
  <c r="J3" i="11"/>
  <c r="I3" i="11" a="1"/>
  <c r="I3" i="11"/>
  <c r="H3" i="11" a="1"/>
  <c r="H3" i="11"/>
  <c r="G3" i="11" a="1"/>
  <c r="G3" i="11"/>
  <c r="F3" i="11" a="1"/>
  <c r="F3" i="11"/>
  <c r="E3" i="11" a="1"/>
  <c r="E3" i="11"/>
  <c r="D3" i="11" a="1"/>
  <c r="D3" i="11"/>
  <c r="C3" i="11" a="1"/>
  <c r="C3" i="11"/>
  <c r="B3" i="11" a="1"/>
  <c r="B3" i="11"/>
  <c r="K94" i="10" a="1"/>
  <c r="K94" i="10"/>
  <c r="J94" i="10" a="1"/>
  <c r="J94" i="10"/>
  <c r="I94" i="10" a="1"/>
  <c r="I94" i="10"/>
  <c r="H94" i="10" a="1"/>
  <c r="H94" i="10"/>
  <c r="G94" i="10" a="1"/>
  <c r="G94" i="10"/>
  <c r="F94" i="10" a="1"/>
  <c r="F94" i="10"/>
  <c r="E94" i="10" a="1"/>
  <c r="E94" i="10"/>
  <c r="D94" i="10" a="1"/>
  <c r="D94" i="10"/>
  <c r="C94" i="10" a="1"/>
  <c r="C94" i="10"/>
  <c r="B94" i="10" a="1"/>
  <c r="B94" i="10"/>
  <c r="K93" i="10" a="1"/>
  <c r="K93" i="10"/>
  <c r="J93" i="10" a="1"/>
  <c r="J93" i="10"/>
  <c r="I93" i="10" a="1"/>
  <c r="I93" i="10"/>
  <c r="H93" i="10" a="1"/>
  <c r="H93" i="10"/>
  <c r="G93" i="10" a="1"/>
  <c r="G93" i="10"/>
  <c r="F93" i="10" a="1"/>
  <c r="F93" i="10"/>
  <c r="E93" i="10" a="1"/>
  <c r="E93" i="10"/>
  <c r="D93" i="10" a="1"/>
  <c r="D93" i="10"/>
  <c r="C93" i="10" a="1"/>
  <c r="C93" i="10"/>
  <c r="B93" i="10" a="1"/>
  <c r="B93" i="10"/>
  <c r="K92" i="10" a="1"/>
  <c r="K92" i="10"/>
  <c r="J92" i="10" a="1"/>
  <c r="J92" i="10"/>
  <c r="I92" i="10" a="1"/>
  <c r="I92" i="10"/>
  <c r="H92" i="10" a="1"/>
  <c r="H92" i="10"/>
  <c r="G92" i="10" a="1"/>
  <c r="G92" i="10"/>
  <c r="F92" i="10" a="1"/>
  <c r="F92" i="10"/>
  <c r="E92" i="10" a="1"/>
  <c r="E92" i="10"/>
  <c r="D92" i="10" a="1"/>
  <c r="D92" i="10"/>
  <c r="C92" i="10" a="1"/>
  <c r="C92" i="10"/>
  <c r="B92" i="10" a="1"/>
  <c r="B92" i="10"/>
  <c r="K91" i="10" a="1"/>
  <c r="K91" i="10"/>
  <c r="J91" i="10" a="1"/>
  <c r="J91" i="10"/>
  <c r="I91" i="10" a="1"/>
  <c r="I91" i="10"/>
  <c r="H91" i="10" a="1"/>
  <c r="H91" i="10"/>
  <c r="G91" i="10" a="1"/>
  <c r="G91" i="10"/>
  <c r="F91" i="10" a="1"/>
  <c r="F91" i="10"/>
  <c r="E91" i="10" a="1"/>
  <c r="E91" i="10"/>
  <c r="D91" i="10" a="1"/>
  <c r="D91" i="10"/>
  <c r="C91" i="10" a="1"/>
  <c r="C91" i="10"/>
  <c r="B91" i="10" a="1"/>
  <c r="B91" i="10"/>
  <c r="K90" i="10" a="1"/>
  <c r="K90" i="10"/>
  <c r="J90" i="10" a="1"/>
  <c r="J90" i="10"/>
  <c r="I90" i="10" a="1"/>
  <c r="I90" i="10"/>
  <c r="H90" i="10" a="1"/>
  <c r="H90" i="10"/>
  <c r="G90" i="10" a="1"/>
  <c r="G90" i="10"/>
  <c r="F90" i="10" a="1"/>
  <c r="F90" i="10"/>
  <c r="E90" i="10" a="1"/>
  <c r="E90" i="10"/>
  <c r="D90" i="10" a="1"/>
  <c r="D90" i="10"/>
  <c r="C90" i="10" a="1"/>
  <c r="C90" i="10"/>
  <c r="B90" i="10" a="1"/>
  <c r="B90" i="10"/>
  <c r="K89" i="10" a="1"/>
  <c r="K89" i="10"/>
  <c r="J89" i="10" a="1"/>
  <c r="J89" i="10"/>
  <c r="I89" i="10" a="1"/>
  <c r="I89" i="10"/>
  <c r="H89" i="10" a="1"/>
  <c r="H89" i="10"/>
  <c r="G89" i="10" a="1"/>
  <c r="G89" i="10"/>
  <c r="F89" i="10" a="1"/>
  <c r="F89" i="10"/>
  <c r="E89" i="10" a="1"/>
  <c r="E89" i="10"/>
  <c r="D89" i="10" a="1"/>
  <c r="D89" i="10"/>
  <c r="C89" i="10" a="1"/>
  <c r="C89" i="10"/>
  <c r="B89" i="10" a="1"/>
  <c r="B89" i="10"/>
  <c r="K88" i="10" a="1"/>
  <c r="K88" i="10"/>
  <c r="J88" i="10" a="1"/>
  <c r="J88" i="10"/>
  <c r="I88" i="10" a="1"/>
  <c r="I88" i="10"/>
  <c r="H88" i="10" a="1"/>
  <c r="H88" i="10"/>
  <c r="G88" i="10" a="1"/>
  <c r="G88" i="10"/>
  <c r="F88" i="10" a="1"/>
  <c r="F88" i="10"/>
  <c r="E88" i="10" a="1"/>
  <c r="E88" i="10"/>
  <c r="D88" i="10" a="1"/>
  <c r="D88" i="10"/>
  <c r="C88" i="10" a="1"/>
  <c r="C88" i="10"/>
  <c r="B88" i="10" a="1"/>
  <c r="B88" i="10"/>
  <c r="K87" i="10" a="1"/>
  <c r="K87" i="10"/>
  <c r="J87" i="10" a="1"/>
  <c r="J87" i="10"/>
  <c r="I87" i="10" a="1"/>
  <c r="I87" i="10"/>
  <c r="H87" i="10" a="1"/>
  <c r="H87" i="10"/>
  <c r="G87" i="10" a="1"/>
  <c r="G87" i="10"/>
  <c r="F87" i="10" a="1"/>
  <c r="F87" i="10"/>
  <c r="E87" i="10" a="1"/>
  <c r="E87" i="10"/>
  <c r="D87" i="10" a="1"/>
  <c r="D87" i="10"/>
  <c r="C87" i="10" a="1"/>
  <c r="C87" i="10"/>
  <c r="B87" i="10" a="1"/>
  <c r="B87" i="10"/>
  <c r="K86" i="10" a="1"/>
  <c r="K86" i="10"/>
  <c r="J86" i="10" a="1"/>
  <c r="J86" i="10"/>
  <c r="I86" i="10" a="1"/>
  <c r="I86" i="10"/>
  <c r="H86" i="10" a="1"/>
  <c r="H86" i="10"/>
  <c r="G86" i="10" a="1"/>
  <c r="G86" i="10"/>
  <c r="F86" i="10" a="1"/>
  <c r="F86" i="10"/>
  <c r="E86" i="10" a="1"/>
  <c r="E86" i="10"/>
  <c r="D86" i="10" a="1"/>
  <c r="D86" i="10"/>
  <c r="C86" i="10" a="1"/>
  <c r="C86" i="10"/>
  <c r="B86" i="10" a="1"/>
  <c r="B86" i="10"/>
  <c r="K85" i="10" a="1"/>
  <c r="K85" i="10"/>
  <c r="J85" i="10" a="1"/>
  <c r="J85" i="10"/>
  <c r="I85" i="10" a="1"/>
  <c r="I85" i="10"/>
  <c r="H85" i="10" a="1"/>
  <c r="H85" i="10"/>
  <c r="G85" i="10" a="1"/>
  <c r="G85" i="10"/>
  <c r="F85" i="10" a="1"/>
  <c r="F85" i="10"/>
  <c r="E85" i="10" a="1"/>
  <c r="E85" i="10"/>
  <c r="D85" i="10" a="1"/>
  <c r="D85" i="10"/>
  <c r="C85" i="10" a="1"/>
  <c r="C85" i="10"/>
  <c r="B85" i="10" a="1"/>
  <c r="B85" i="10"/>
  <c r="K84" i="10" a="1"/>
  <c r="K84" i="10"/>
  <c r="J84" i="10" a="1"/>
  <c r="J84" i="10"/>
  <c r="I84" i="10" a="1"/>
  <c r="I84" i="10"/>
  <c r="H84" i="10" a="1"/>
  <c r="H84" i="10"/>
  <c r="G84" i="10" a="1"/>
  <c r="G84" i="10"/>
  <c r="F84" i="10" a="1"/>
  <c r="F84" i="10"/>
  <c r="E84" i="10" a="1"/>
  <c r="E84" i="10"/>
  <c r="D84" i="10" a="1"/>
  <c r="D84" i="10"/>
  <c r="C84" i="10" a="1"/>
  <c r="C84" i="10"/>
  <c r="B84" i="10" a="1"/>
  <c r="B84" i="10"/>
  <c r="K83" i="10" a="1"/>
  <c r="K83" i="10"/>
  <c r="J83" i="10" a="1"/>
  <c r="J83" i="10"/>
  <c r="I83" i="10" a="1"/>
  <c r="I83" i="10"/>
  <c r="H83" i="10" a="1"/>
  <c r="H83" i="10"/>
  <c r="G83" i="10" a="1"/>
  <c r="G83" i="10"/>
  <c r="F83" i="10" a="1"/>
  <c r="F83" i="10"/>
  <c r="E83" i="10" a="1"/>
  <c r="E83" i="10"/>
  <c r="D83" i="10" a="1"/>
  <c r="D83" i="10"/>
  <c r="C83" i="10" a="1"/>
  <c r="C83" i="10"/>
  <c r="B83" i="10" a="1"/>
  <c r="B83" i="10"/>
  <c r="K82" i="10" a="1"/>
  <c r="K82" i="10"/>
  <c r="J82" i="10" a="1"/>
  <c r="J82" i="10"/>
  <c r="I82" i="10" a="1"/>
  <c r="I82" i="10"/>
  <c r="H82" i="10" a="1"/>
  <c r="H82" i="10"/>
  <c r="G82" i="10" a="1"/>
  <c r="G82" i="10"/>
  <c r="F82" i="10" a="1"/>
  <c r="F82" i="10"/>
  <c r="E82" i="10" a="1"/>
  <c r="E82" i="10"/>
  <c r="D82" i="10" a="1"/>
  <c r="D82" i="10"/>
  <c r="C82" i="10" a="1"/>
  <c r="C82" i="10"/>
  <c r="B82" i="10" a="1"/>
  <c r="B82" i="10"/>
  <c r="K81" i="10" a="1"/>
  <c r="K81" i="10"/>
  <c r="J81" i="10" a="1"/>
  <c r="J81" i="10"/>
  <c r="I81" i="10" a="1"/>
  <c r="I81" i="10"/>
  <c r="H81" i="10" a="1"/>
  <c r="H81" i="10"/>
  <c r="G81" i="10" a="1"/>
  <c r="G81" i="10"/>
  <c r="F81" i="10" a="1"/>
  <c r="F81" i="10"/>
  <c r="E81" i="10" a="1"/>
  <c r="E81" i="10"/>
  <c r="D81" i="10" a="1"/>
  <c r="D81" i="10"/>
  <c r="C81" i="10" a="1"/>
  <c r="C81" i="10"/>
  <c r="B81" i="10" a="1"/>
  <c r="B81" i="10"/>
  <c r="K80" i="10" a="1"/>
  <c r="K80" i="10"/>
  <c r="J80" i="10" a="1"/>
  <c r="J80" i="10"/>
  <c r="I80" i="10" a="1"/>
  <c r="I80" i="10"/>
  <c r="H80" i="10" a="1"/>
  <c r="H80" i="10"/>
  <c r="G80" i="10" a="1"/>
  <c r="G80" i="10"/>
  <c r="F80" i="10" a="1"/>
  <c r="F80" i="10"/>
  <c r="E80" i="10" a="1"/>
  <c r="E80" i="10"/>
  <c r="D80" i="10" a="1"/>
  <c r="D80" i="10"/>
  <c r="C80" i="10" a="1"/>
  <c r="C80" i="10"/>
  <c r="B80" i="10" a="1"/>
  <c r="B80" i="10"/>
  <c r="K79" i="10" a="1"/>
  <c r="K79" i="10"/>
  <c r="J79" i="10" a="1"/>
  <c r="J79" i="10"/>
  <c r="I79" i="10" a="1"/>
  <c r="I79" i="10"/>
  <c r="H79" i="10" a="1"/>
  <c r="H79" i="10"/>
  <c r="G79" i="10" a="1"/>
  <c r="G79" i="10"/>
  <c r="F79" i="10" a="1"/>
  <c r="F79" i="10"/>
  <c r="E79" i="10" a="1"/>
  <c r="E79" i="10"/>
  <c r="D79" i="10" a="1"/>
  <c r="D79" i="10"/>
  <c r="C79" i="10" a="1"/>
  <c r="C79" i="10"/>
  <c r="B79" i="10" a="1"/>
  <c r="B79" i="10"/>
  <c r="K78" i="10" a="1"/>
  <c r="K78" i="10"/>
  <c r="J78" i="10" a="1"/>
  <c r="J78" i="10"/>
  <c r="I78" i="10" a="1"/>
  <c r="I78" i="10"/>
  <c r="H78" i="10" a="1"/>
  <c r="H78" i="10"/>
  <c r="G78" i="10" a="1"/>
  <c r="G78" i="10"/>
  <c r="F78" i="10" a="1"/>
  <c r="F78" i="10"/>
  <c r="E78" i="10" a="1"/>
  <c r="E78" i="10"/>
  <c r="D78" i="10" a="1"/>
  <c r="D78" i="10"/>
  <c r="C78" i="10" a="1"/>
  <c r="C78" i="10"/>
  <c r="B78" i="10" a="1"/>
  <c r="B78" i="10"/>
  <c r="K77" i="10" a="1"/>
  <c r="K77" i="10"/>
  <c r="J77" i="10" a="1"/>
  <c r="J77" i="10"/>
  <c r="I77" i="10" a="1"/>
  <c r="I77" i="10"/>
  <c r="H77" i="10" a="1"/>
  <c r="H77" i="10"/>
  <c r="G77" i="10" a="1"/>
  <c r="G77" i="10"/>
  <c r="F77" i="10" a="1"/>
  <c r="F77" i="10"/>
  <c r="E77" i="10" a="1"/>
  <c r="E77" i="10"/>
  <c r="D77" i="10" a="1"/>
  <c r="D77" i="10"/>
  <c r="C77" i="10" a="1"/>
  <c r="C77" i="10"/>
  <c r="B77" i="10" a="1"/>
  <c r="B77" i="10"/>
  <c r="H76" i="10" a="1"/>
  <c r="H76" i="10"/>
  <c r="G76" i="10" a="1"/>
  <c r="G76" i="10"/>
  <c r="F76" i="10" a="1"/>
  <c r="F76" i="10"/>
  <c r="E76" i="10" a="1"/>
  <c r="E76" i="10"/>
  <c r="C76" i="10" a="1"/>
  <c r="C76" i="10"/>
  <c r="B76" i="10" a="1"/>
  <c r="B76" i="10"/>
  <c r="H75" i="10" a="1"/>
  <c r="H75" i="10"/>
  <c r="G75" i="10" a="1"/>
  <c r="G75" i="10"/>
  <c r="F75" i="10" a="1"/>
  <c r="F75" i="10"/>
  <c r="E75" i="10" a="1"/>
  <c r="E75" i="10"/>
  <c r="C75" i="10" a="1"/>
  <c r="C75" i="10"/>
  <c r="B75" i="10" a="1"/>
  <c r="B75" i="10"/>
  <c r="H74" i="10" a="1"/>
  <c r="H74" i="10"/>
  <c r="G74" i="10" a="1"/>
  <c r="G74" i="10"/>
  <c r="F74" i="10" a="1"/>
  <c r="F74" i="10"/>
  <c r="E74" i="10" a="1"/>
  <c r="E74" i="10"/>
  <c r="C74" i="10" a="1"/>
  <c r="C74" i="10"/>
  <c r="B74" i="10" a="1"/>
  <c r="B74" i="10"/>
  <c r="H73" i="10" a="1"/>
  <c r="H73" i="10"/>
  <c r="G73" i="10" a="1"/>
  <c r="G73" i="10"/>
  <c r="F73" i="10" a="1"/>
  <c r="F73" i="10"/>
  <c r="E73" i="10" a="1"/>
  <c r="E73" i="10"/>
  <c r="C73" i="10" a="1"/>
  <c r="C73" i="10"/>
  <c r="B73" i="10" a="1"/>
  <c r="B73" i="10"/>
  <c r="H72" i="10" a="1"/>
  <c r="H72" i="10"/>
  <c r="G72" i="10" a="1"/>
  <c r="G72" i="10"/>
  <c r="F72" i="10" a="1"/>
  <c r="F72" i="10"/>
  <c r="E72" i="10" a="1"/>
  <c r="E72" i="10"/>
  <c r="C72" i="10" a="1"/>
  <c r="C72" i="10"/>
  <c r="B72" i="10" a="1"/>
  <c r="B72" i="10"/>
  <c r="H71" i="10" a="1"/>
  <c r="H71" i="10"/>
  <c r="G71" i="10" a="1"/>
  <c r="G71" i="10"/>
  <c r="F71" i="10" a="1"/>
  <c r="F71" i="10"/>
  <c r="E71" i="10" a="1"/>
  <c r="E71" i="10"/>
  <c r="C71" i="10" a="1"/>
  <c r="C71" i="10"/>
  <c r="B71" i="10" a="1"/>
  <c r="B71" i="10"/>
  <c r="H70" i="10" a="1"/>
  <c r="H70" i="10"/>
  <c r="G70" i="10" a="1"/>
  <c r="G70" i="10"/>
  <c r="F70" i="10" a="1"/>
  <c r="F70" i="10"/>
  <c r="E70" i="10" a="1"/>
  <c r="E70" i="10"/>
  <c r="C70" i="10" a="1"/>
  <c r="C70" i="10"/>
  <c r="B70" i="10" a="1"/>
  <c r="B70" i="10"/>
  <c r="H69" i="10" a="1"/>
  <c r="H69" i="10"/>
  <c r="G69" i="10" a="1"/>
  <c r="G69" i="10"/>
  <c r="F69" i="10" a="1"/>
  <c r="F69" i="10"/>
  <c r="E69" i="10" a="1"/>
  <c r="E69" i="10"/>
  <c r="C69" i="10" a="1"/>
  <c r="C69" i="10"/>
  <c r="B69" i="10" a="1"/>
  <c r="B69" i="10"/>
  <c r="H68" i="10" a="1"/>
  <c r="H68" i="10"/>
  <c r="G68" i="10" a="1"/>
  <c r="G68" i="10"/>
  <c r="F68" i="10" a="1"/>
  <c r="F68" i="10"/>
  <c r="E68" i="10" a="1"/>
  <c r="E68" i="10"/>
  <c r="C68" i="10" a="1"/>
  <c r="C68" i="10"/>
  <c r="B68" i="10" a="1"/>
  <c r="B68" i="10"/>
  <c r="H67" i="10" a="1"/>
  <c r="H67" i="10"/>
  <c r="G67" i="10" a="1"/>
  <c r="G67" i="10"/>
  <c r="F67" i="10" a="1"/>
  <c r="F67" i="10"/>
  <c r="E67" i="10" a="1"/>
  <c r="E67" i="10"/>
  <c r="C67" i="10" a="1"/>
  <c r="C67" i="10"/>
  <c r="B67" i="10" a="1"/>
  <c r="B67" i="10"/>
  <c r="H66" i="10" a="1"/>
  <c r="H66" i="10"/>
  <c r="G66" i="10" a="1"/>
  <c r="G66" i="10"/>
  <c r="F66" i="10" a="1"/>
  <c r="F66" i="10"/>
  <c r="E66" i="10" a="1"/>
  <c r="E66" i="10"/>
  <c r="C66" i="10" a="1"/>
  <c r="C66" i="10"/>
  <c r="B66" i="10" a="1"/>
  <c r="B66" i="10"/>
  <c r="H65" i="10" a="1"/>
  <c r="H65" i="10"/>
  <c r="G65" i="10" a="1"/>
  <c r="G65" i="10"/>
  <c r="F65" i="10" a="1"/>
  <c r="F65" i="10"/>
  <c r="E65" i="10" a="1"/>
  <c r="E65" i="10"/>
  <c r="C65" i="10" a="1"/>
  <c r="C65" i="10"/>
  <c r="B65" i="10" a="1"/>
  <c r="B65" i="10"/>
  <c r="H64" i="10" a="1"/>
  <c r="H64" i="10"/>
  <c r="G64" i="10" a="1"/>
  <c r="G64" i="10"/>
  <c r="F64" i="10" a="1"/>
  <c r="F64" i="10"/>
  <c r="E64" i="10" a="1"/>
  <c r="E64" i="10"/>
  <c r="C64" i="10" a="1"/>
  <c r="C64" i="10"/>
  <c r="B64" i="10" a="1"/>
  <c r="B64" i="10"/>
  <c r="H63" i="10" a="1"/>
  <c r="H63" i="10"/>
  <c r="G63" i="10" a="1"/>
  <c r="G63" i="10"/>
  <c r="F63" i="10" a="1"/>
  <c r="F63" i="10"/>
  <c r="E63" i="10" a="1"/>
  <c r="E63" i="10"/>
  <c r="C63" i="10" a="1"/>
  <c r="C63" i="10"/>
  <c r="B63" i="10" a="1"/>
  <c r="B63" i="10"/>
  <c r="H62" i="10" a="1"/>
  <c r="H62" i="10"/>
  <c r="G62" i="10" a="1"/>
  <c r="G62" i="10"/>
  <c r="F62" i="10" a="1"/>
  <c r="F62" i="10"/>
  <c r="E62" i="10" a="1"/>
  <c r="E62" i="10"/>
  <c r="C62" i="10" a="1"/>
  <c r="C62" i="10"/>
  <c r="B62" i="10" a="1"/>
  <c r="B62" i="10"/>
  <c r="H61" i="10" a="1"/>
  <c r="H61" i="10"/>
  <c r="G61" i="10" a="1"/>
  <c r="G61" i="10"/>
  <c r="F61" i="10" a="1"/>
  <c r="F61" i="10"/>
  <c r="E61" i="10" a="1"/>
  <c r="E61" i="10"/>
  <c r="C61" i="10" a="1"/>
  <c r="C61" i="10"/>
  <c r="B61" i="10" a="1"/>
  <c r="B61" i="10"/>
  <c r="H60" i="10" a="1"/>
  <c r="H60" i="10"/>
  <c r="G60" i="10" a="1"/>
  <c r="G60" i="10"/>
  <c r="F60" i="10" a="1"/>
  <c r="F60" i="10"/>
  <c r="E60" i="10" a="1"/>
  <c r="E60" i="10"/>
  <c r="D60" i="10" a="1"/>
  <c r="D60" i="10"/>
  <c r="C60" i="10" a="1"/>
  <c r="C60" i="10"/>
  <c r="B60" i="10" a="1"/>
  <c r="B60" i="10"/>
  <c r="H59" i="10" a="1"/>
  <c r="H59" i="10"/>
  <c r="G59" i="10" a="1"/>
  <c r="G59" i="10"/>
  <c r="F59" i="10" a="1"/>
  <c r="F59" i="10"/>
  <c r="E59" i="10" a="1"/>
  <c r="E59" i="10"/>
  <c r="C59" i="10" a="1"/>
  <c r="C59" i="10"/>
  <c r="B59" i="10" a="1"/>
  <c r="B59" i="10"/>
  <c r="H58" i="10" a="1"/>
  <c r="H58" i="10"/>
  <c r="G58" i="10" a="1"/>
  <c r="G58" i="10"/>
  <c r="F58" i="10" a="1"/>
  <c r="F58" i="10"/>
  <c r="E58" i="10" a="1"/>
  <c r="E58" i="10"/>
  <c r="C58" i="10" a="1"/>
  <c r="C58" i="10"/>
  <c r="B58" i="10" a="1"/>
  <c r="B58" i="10"/>
  <c r="H57" i="10" a="1"/>
  <c r="H57" i="10"/>
  <c r="G57" i="10" a="1"/>
  <c r="G57" i="10"/>
  <c r="F57" i="10" a="1"/>
  <c r="F57" i="10"/>
  <c r="E57" i="10" a="1"/>
  <c r="E57" i="10"/>
  <c r="C57" i="10" a="1"/>
  <c r="C57" i="10"/>
  <c r="B57" i="10" a="1"/>
  <c r="B57" i="10"/>
  <c r="H56" i="10" a="1"/>
  <c r="H56" i="10"/>
  <c r="G56" i="10" a="1"/>
  <c r="G56" i="10"/>
  <c r="F56" i="10" a="1"/>
  <c r="F56" i="10"/>
  <c r="E56" i="10" a="1"/>
  <c r="E56" i="10"/>
  <c r="C56" i="10" a="1"/>
  <c r="C56" i="10"/>
  <c r="B56" i="10" a="1"/>
  <c r="B56" i="10"/>
  <c r="H55" i="10" a="1"/>
  <c r="H55" i="10"/>
  <c r="G55" i="10" a="1"/>
  <c r="G55" i="10"/>
  <c r="F55" i="10" a="1"/>
  <c r="F55" i="10"/>
  <c r="E55" i="10" a="1"/>
  <c r="E55" i="10"/>
  <c r="C55" i="10" a="1"/>
  <c r="C55" i="10"/>
  <c r="B55" i="10" a="1"/>
  <c r="B55" i="10"/>
  <c r="H54" i="10" a="1"/>
  <c r="H54" i="10"/>
  <c r="G54" i="10" a="1"/>
  <c r="G54" i="10"/>
  <c r="F54" i="10" a="1"/>
  <c r="F54" i="10"/>
  <c r="E54" i="10" a="1"/>
  <c r="E54" i="10"/>
  <c r="C54" i="10" a="1"/>
  <c r="C54" i="10"/>
  <c r="B54" i="10" a="1"/>
  <c r="B54" i="10"/>
  <c r="H53" i="10" a="1"/>
  <c r="H53" i="10"/>
  <c r="G53" i="10" a="1"/>
  <c r="G53" i="10"/>
  <c r="F53" i="10" a="1"/>
  <c r="F53" i="10"/>
  <c r="E53" i="10" a="1"/>
  <c r="E53" i="10"/>
  <c r="C53" i="10" a="1"/>
  <c r="C53" i="10"/>
  <c r="B53" i="10" a="1"/>
  <c r="B53" i="10"/>
  <c r="H52" i="10" a="1"/>
  <c r="H52" i="10"/>
  <c r="G52" i="10" a="1"/>
  <c r="G52" i="10"/>
  <c r="F52" i="10" a="1"/>
  <c r="F52" i="10"/>
  <c r="E52" i="10" a="1"/>
  <c r="E52" i="10"/>
  <c r="C52" i="10" a="1"/>
  <c r="C52" i="10"/>
  <c r="B52" i="10" a="1"/>
  <c r="B52" i="10"/>
  <c r="H51" i="10" a="1"/>
  <c r="H51" i="10"/>
  <c r="G51" i="10" a="1"/>
  <c r="G51" i="10"/>
  <c r="F51" i="10" a="1"/>
  <c r="F51" i="10"/>
  <c r="E51" i="10" a="1"/>
  <c r="E51" i="10"/>
  <c r="C51" i="10" a="1"/>
  <c r="C51" i="10"/>
  <c r="B51" i="10" a="1"/>
  <c r="B51" i="10"/>
  <c r="H50" i="10" a="1"/>
  <c r="H50" i="10"/>
  <c r="G50" i="10" a="1"/>
  <c r="G50" i="10"/>
  <c r="F50" i="10" a="1"/>
  <c r="F50" i="10"/>
  <c r="E50" i="10" a="1"/>
  <c r="E50" i="10"/>
  <c r="C50" i="10" a="1"/>
  <c r="C50" i="10"/>
  <c r="B50" i="10" a="1"/>
  <c r="B50" i="10"/>
  <c r="H49" i="10" a="1"/>
  <c r="H49" i="10"/>
  <c r="G49" i="10" a="1"/>
  <c r="G49" i="10"/>
  <c r="F49" i="10" a="1"/>
  <c r="F49" i="10"/>
  <c r="E49" i="10" a="1"/>
  <c r="E49" i="10"/>
  <c r="C49" i="10" a="1"/>
  <c r="C49" i="10"/>
  <c r="B49" i="10" a="1"/>
  <c r="B49" i="10"/>
  <c r="H48" i="10" a="1"/>
  <c r="H48" i="10"/>
  <c r="G48" i="10" a="1"/>
  <c r="G48" i="10"/>
  <c r="F48" i="10" a="1"/>
  <c r="F48" i="10"/>
  <c r="E48" i="10" a="1"/>
  <c r="E48" i="10"/>
  <c r="C48" i="10" a="1"/>
  <c r="C48" i="10"/>
  <c r="B48" i="10" a="1"/>
  <c r="B48" i="10"/>
  <c r="H47" i="10" a="1"/>
  <c r="H47" i="10"/>
  <c r="G47" i="10" a="1"/>
  <c r="G47" i="10"/>
  <c r="F47" i="10" a="1"/>
  <c r="F47" i="10"/>
  <c r="E47" i="10" a="1"/>
  <c r="E47" i="10"/>
  <c r="C47" i="10" a="1"/>
  <c r="C47" i="10"/>
  <c r="B47" i="10" a="1"/>
  <c r="B47" i="10"/>
  <c r="H46" i="10" a="1"/>
  <c r="H46" i="10"/>
  <c r="G46" i="10" a="1"/>
  <c r="G46" i="10"/>
  <c r="F46" i="10" a="1"/>
  <c r="F46" i="10"/>
  <c r="E46" i="10" a="1"/>
  <c r="E46" i="10"/>
  <c r="C46" i="10" a="1"/>
  <c r="C46" i="10"/>
  <c r="B46" i="10" a="1"/>
  <c r="B46" i="10"/>
  <c r="H45" i="10" a="1"/>
  <c r="H45" i="10"/>
  <c r="G45" i="10" a="1"/>
  <c r="G45" i="10"/>
  <c r="F45" i="10" a="1"/>
  <c r="F45" i="10"/>
  <c r="E45" i="10" a="1"/>
  <c r="E45" i="10"/>
  <c r="C45" i="10" a="1"/>
  <c r="C45" i="10"/>
  <c r="B45" i="10" a="1"/>
  <c r="B45" i="10"/>
  <c r="H44" i="10" a="1"/>
  <c r="H44" i="10"/>
  <c r="G44" i="10" a="1"/>
  <c r="G44" i="10"/>
  <c r="F44" i="10" a="1"/>
  <c r="F44" i="10"/>
  <c r="E44" i="10" a="1"/>
  <c r="E44" i="10"/>
  <c r="C44" i="10" a="1"/>
  <c r="C44" i="10"/>
  <c r="B44" i="10" a="1"/>
  <c r="B44" i="10"/>
  <c r="H43" i="10" a="1"/>
  <c r="H43" i="10"/>
  <c r="G43" i="10" a="1"/>
  <c r="G43" i="10"/>
  <c r="F43" i="10" a="1"/>
  <c r="F43" i="10"/>
  <c r="E43" i="10" a="1"/>
  <c r="E43" i="10"/>
  <c r="C43" i="10" a="1"/>
  <c r="C43" i="10"/>
  <c r="B43" i="10" a="1"/>
  <c r="B43" i="10"/>
  <c r="H42" i="10" a="1"/>
  <c r="H42" i="10"/>
  <c r="G42" i="10" a="1"/>
  <c r="G42" i="10"/>
  <c r="F42" i="10" a="1"/>
  <c r="F42" i="10"/>
  <c r="E42" i="10" a="1"/>
  <c r="E42" i="10"/>
  <c r="C42" i="10" a="1"/>
  <c r="C42" i="10"/>
  <c r="B42" i="10" a="1"/>
  <c r="B42" i="10"/>
  <c r="H41" i="10" a="1"/>
  <c r="H41" i="10"/>
  <c r="G41" i="10" a="1"/>
  <c r="G41" i="10"/>
  <c r="F41" i="10" a="1"/>
  <c r="F41" i="10"/>
  <c r="E41" i="10" a="1"/>
  <c r="E41" i="10"/>
  <c r="C41" i="10" a="1"/>
  <c r="C41" i="10"/>
  <c r="B41" i="10" a="1"/>
  <c r="B41" i="10"/>
  <c r="H40" i="10" a="1"/>
  <c r="H40" i="10"/>
  <c r="G40" i="10" a="1"/>
  <c r="G40" i="10"/>
  <c r="F40" i="10" a="1"/>
  <c r="F40" i="10"/>
  <c r="E40" i="10" a="1"/>
  <c r="E40" i="10"/>
  <c r="C40" i="10" a="1"/>
  <c r="C40" i="10"/>
  <c r="B40" i="10" a="1"/>
  <c r="B40" i="10"/>
  <c r="H39" i="10" a="1"/>
  <c r="H39" i="10"/>
  <c r="G39" i="10" a="1"/>
  <c r="G39" i="10"/>
  <c r="F39" i="10" a="1"/>
  <c r="F39" i="10"/>
  <c r="E39" i="10" a="1"/>
  <c r="E39" i="10"/>
  <c r="C39" i="10" a="1"/>
  <c r="C39" i="10"/>
  <c r="B39" i="10" a="1"/>
  <c r="B39" i="10"/>
  <c r="H38" i="10" a="1"/>
  <c r="H38" i="10"/>
  <c r="G38" i="10" a="1"/>
  <c r="G38" i="10"/>
  <c r="F38" i="10" a="1"/>
  <c r="F38" i="10"/>
  <c r="E38" i="10" a="1"/>
  <c r="E38" i="10"/>
  <c r="C38" i="10" a="1"/>
  <c r="C38" i="10"/>
  <c r="B38" i="10" a="1"/>
  <c r="B38" i="10"/>
  <c r="H37" i="10" a="1"/>
  <c r="H37" i="10"/>
  <c r="G37" i="10" a="1"/>
  <c r="G37" i="10"/>
  <c r="F37" i="10" a="1"/>
  <c r="F37" i="10"/>
  <c r="E37" i="10" a="1"/>
  <c r="E37" i="10"/>
  <c r="C37" i="10" a="1"/>
  <c r="C37" i="10"/>
  <c r="B37" i="10" a="1"/>
  <c r="B37" i="10"/>
  <c r="H36" i="10" a="1"/>
  <c r="H36" i="10"/>
  <c r="G36" i="10" a="1"/>
  <c r="G36" i="10"/>
  <c r="F36" i="10" a="1"/>
  <c r="F36" i="10"/>
  <c r="E36" i="10" a="1"/>
  <c r="E36" i="10"/>
  <c r="D36" i="10" a="1"/>
  <c r="D36" i="10"/>
  <c r="C36" i="10" a="1"/>
  <c r="C36" i="10"/>
  <c r="B36" i="10" a="1"/>
  <c r="B36" i="10"/>
  <c r="H35" i="10" a="1"/>
  <c r="H35" i="10"/>
  <c r="G35" i="10" a="1"/>
  <c r="G35" i="10"/>
  <c r="F35" i="10" a="1"/>
  <c r="F35" i="10"/>
  <c r="E35" i="10" a="1"/>
  <c r="E35" i="10"/>
  <c r="C35" i="10" a="1"/>
  <c r="C35" i="10"/>
  <c r="B35" i="10" a="1"/>
  <c r="B35" i="10"/>
  <c r="H34" i="10" a="1"/>
  <c r="H34" i="10"/>
  <c r="G34" i="10" a="1"/>
  <c r="G34" i="10"/>
  <c r="F34" i="10" a="1"/>
  <c r="F34" i="10"/>
  <c r="E34" i="10" a="1"/>
  <c r="E34" i="10"/>
  <c r="C34" i="10" a="1"/>
  <c r="C34" i="10"/>
  <c r="B34" i="10" a="1"/>
  <c r="B34" i="10"/>
  <c r="H33" i="10" a="1"/>
  <c r="H33" i="10"/>
  <c r="G33" i="10" a="1"/>
  <c r="G33" i="10"/>
  <c r="F33" i="10" a="1"/>
  <c r="F33" i="10"/>
  <c r="E33" i="10" a="1"/>
  <c r="E33" i="10"/>
  <c r="C33" i="10" a="1"/>
  <c r="C33" i="10"/>
  <c r="B33" i="10" a="1"/>
  <c r="B33" i="10"/>
  <c r="H32" i="10" a="1"/>
  <c r="H32" i="10"/>
  <c r="G32" i="10" a="1"/>
  <c r="G32" i="10"/>
  <c r="F32" i="10" a="1"/>
  <c r="F32" i="10"/>
  <c r="E32" i="10" a="1"/>
  <c r="E32" i="10"/>
  <c r="C32" i="10" a="1"/>
  <c r="C32" i="10"/>
  <c r="B32" i="10" a="1"/>
  <c r="B32" i="10"/>
  <c r="H31" i="10" a="1"/>
  <c r="H31" i="10"/>
  <c r="G31" i="10" a="1"/>
  <c r="G31" i="10"/>
  <c r="F31" i="10" a="1"/>
  <c r="F31" i="10"/>
  <c r="E31" i="10" a="1"/>
  <c r="E31" i="10"/>
  <c r="C31" i="10" a="1"/>
  <c r="C31" i="10"/>
  <c r="B31" i="10" a="1"/>
  <c r="B31" i="10"/>
  <c r="H30" i="10" a="1"/>
  <c r="H30" i="10"/>
  <c r="G30" i="10" a="1"/>
  <c r="G30" i="10"/>
  <c r="F30" i="10" a="1"/>
  <c r="F30" i="10"/>
  <c r="E30" i="10" a="1"/>
  <c r="E30" i="10"/>
  <c r="C30" i="10" a="1"/>
  <c r="C30" i="10"/>
  <c r="B30" i="10" a="1"/>
  <c r="B30" i="10"/>
  <c r="H29" i="10" a="1"/>
  <c r="H29" i="10"/>
  <c r="G29" i="10" a="1"/>
  <c r="G29" i="10"/>
  <c r="F29" i="10" a="1"/>
  <c r="F29" i="10"/>
  <c r="E29" i="10" a="1"/>
  <c r="E29" i="10"/>
  <c r="C29" i="10" a="1"/>
  <c r="C29" i="10"/>
  <c r="B29" i="10" a="1"/>
  <c r="B29" i="10"/>
  <c r="H28" i="10" a="1"/>
  <c r="H28" i="10"/>
  <c r="G28" i="10" a="1"/>
  <c r="G28" i="10"/>
  <c r="F28" i="10" a="1"/>
  <c r="F28" i="10"/>
  <c r="E28" i="10" a="1"/>
  <c r="E28" i="10"/>
  <c r="C28" i="10" a="1"/>
  <c r="C28" i="10"/>
  <c r="B28" i="10" a="1"/>
  <c r="B28" i="10"/>
  <c r="H27" i="10" a="1"/>
  <c r="H27" i="10"/>
  <c r="G27" i="10" a="1"/>
  <c r="G27" i="10"/>
  <c r="F27" i="10" a="1"/>
  <c r="F27" i="10"/>
  <c r="E27" i="10" a="1"/>
  <c r="E27" i="10"/>
  <c r="C27" i="10" a="1"/>
  <c r="C27" i="10"/>
  <c r="B27" i="10" a="1"/>
  <c r="B27" i="10"/>
  <c r="H26" i="10" a="1"/>
  <c r="H26" i="10"/>
  <c r="G26" i="10" a="1"/>
  <c r="G26" i="10"/>
  <c r="F26" i="10" a="1"/>
  <c r="F26" i="10"/>
  <c r="E26" i="10" a="1"/>
  <c r="E26" i="10"/>
  <c r="C26" i="10" a="1"/>
  <c r="C26" i="10"/>
  <c r="B26" i="10" a="1"/>
  <c r="B26" i="10"/>
  <c r="H25" i="10" a="1"/>
  <c r="H25" i="10"/>
  <c r="G25" i="10" a="1"/>
  <c r="G25" i="10"/>
  <c r="F25" i="10" a="1"/>
  <c r="F25" i="10"/>
  <c r="E25" i="10" a="1"/>
  <c r="E25" i="10"/>
  <c r="D25" i="10" a="1"/>
  <c r="D25" i="10"/>
  <c r="C25" i="10" a="1"/>
  <c r="C25" i="10"/>
  <c r="B25" i="10" a="1"/>
  <c r="B25" i="10"/>
  <c r="H24" i="10" a="1"/>
  <c r="H24" i="10"/>
  <c r="G24" i="10" a="1"/>
  <c r="G24" i="10"/>
  <c r="F24" i="10" a="1"/>
  <c r="F24" i="10"/>
  <c r="E24" i="10" a="1"/>
  <c r="E24" i="10"/>
  <c r="D24" i="10" a="1"/>
  <c r="D24" i="10"/>
  <c r="C24" i="10" a="1"/>
  <c r="C24" i="10"/>
  <c r="B24" i="10" a="1"/>
  <c r="B24" i="10"/>
  <c r="H23" i="10" a="1"/>
  <c r="H23" i="10"/>
  <c r="G23" i="10" a="1"/>
  <c r="G23" i="10"/>
  <c r="F23" i="10" a="1"/>
  <c r="F23" i="10"/>
  <c r="E23" i="10" a="1"/>
  <c r="E23" i="10"/>
  <c r="D23" i="10" a="1"/>
  <c r="D23" i="10"/>
  <c r="C23" i="10" a="1"/>
  <c r="C23" i="10"/>
  <c r="B23" i="10" a="1"/>
  <c r="B23" i="10"/>
  <c r="H22" i="10" a="1"/>
  <c r="H22" i="10"/>
  <c r="G22" i="10" a="1"/>
  <c r="G22" i="10"/>
  <c r="F22" i="10" a="1"/>
  <c r="F22" i="10"/>
  <c r="E22" i="10" a="1"/>
  <c r="E22" i="10"/>
  <c r="D22" i="10" a="1"/>
  <c r="D22" i="10"/>
  <c r="C22" i="10" a="1"/>
  <c r="C22" i="10"/>
  <c r="B22" i="10" a="1"/>
  <c r="B22" i="10"/>
  <c r="H21" i="10" a="1"/>
  <c r="H21" i="10"/>
  <c r="G21" i="10" a="1"/>
  <c r="G21" i="10"/>
  <c r="F21" i="10" a="1"/>
  <c r="F21" i="10"/>
  <c r="E21" i="10" a="1"/>
  <c r="E21" i="10"/>
  <c r="D21" i="10" a="1"/>
  <c r="D21" i="10"/>
  <c r="C21" i="10" a="1"/>
  <c r="C21" i="10"/>
  <c r="B21" i="10" a="1"/>
  <c r="B21" i="10"/>
  <c r="H20" i="10" a="1"/>
  <c r="H20" i="10"/>
  <c r="G20" i="10" a="1"/>
  <c r="G20" i="10"/>
  <c r="F20" i="10" a="1"/>
  <c r="F20" i="10"/>
  <c r="E20" i="10" a="1"/>
  <c r="E20" i="10"/>
  <c r="D20" i="10" a="1"/>
  <c r="D20" i="10"/>
  <c r="C20" i="10" a="1"/>
  <c r="C20" i="10"/>
  <c r="B20" i="10" a="1"/>
  <c r="B20" i="10"/>
  <c r="H19" i="10" a="1"/>
  <c r="H19" i="10"/>
  <c r="G19" i="10" a="1"/>
  <c r="G19" i="10"/>
  <c r="F19" i="10" a="1"/>
  <c r="F19" i="10"/>
  <c r="E19" i="10" a="1"/>
  <c r="E19" i="10"/>
  <c r="D19" i="10" a="1"/>
  <c r="D19" i="10"/>
  <c r="C19" i="10" a="1"/>
  <c r="C19" i="10"/>
  <c r="B19" i="10" a="1"/>
  <c r="B19" i="10"/>
  <c r="H18" i="10" a="1"/>
  <c r="H18" i="10"/>
  <c r="G18" i="10" a="1"/>
  <c r="G18" i="10"/>
  <c r="F18" i="10" a="1"/>
  <c r="F18" i="10"/>
  <c r="E18" i="10" a="1"/>
  <c r="E18" i="10"/>
  <c r="C18" i="10" a="1"/>
  <c r="C18" i="10"/>
  <c r="B18" i="10" a="1"/>
  <c r="B18" i="10"/>
  <c r="H17" i="10" a="1"/>
  <c r="H17" i="10"/>
  <c r="G17" i="10" a="1"/>
  <c r="G17" i="10"/>
  <c r="F17" i="10" a="1"/>
  <c r="F17" i="10"/>
  <c r="E17" i="10" a="1"/>
  <c r="E17" i="10"/>
  <c r="D17" i="10" a="1"/>
  <c r="D17" i="10"/>
  <c r="C17" i="10" a="1"/>
  <c r="C17" i="10"/>
  <c r="B17" i="10" a="1"/>
  <c r="B17" i="10"/>
  <c r="H16" i="10" a="1"/>
  <c r="H16" i="10"/>
  <c r="G16" i="10" a="1"/>
  <c r="G16" i="10"/>
  <c r="F16" i="10" a="1"/>
  <c r="F16" i="10"/>
  <c r="E16" i="10" a="1"/>
  <c r="E16" i="10"/>
  <c r="D16" i="10" a="1"/>
  <c r="D16" i="10"/>
  <c r="C16" i="10" a="1"/>
  <c r="C16" i="10"/>
  <c r="B16" i="10" a="1"/>
  <c r="B16" i="10"/>
  <c r="H15" i="10" a="1"/>
  <c r="H15" i="10"/>
  <c r="G15" i="10" a="1"/>
  <c r="G15" i="10"/>
  <c r="F15" i="10" a="1"/>
  <c r="F15" i="10"/>
  <c r="E15" i="10" a="1"/>
  <c r="E15" i="10"/>
  <c r="D15" i="10" a="1"/>
  <c r="D15" i="10"/>
  <c r="C15" i="10" a="1"/>
  <c r="C15" i="10"/>
  <c r="B15" i="10" a="1"/>
  <c r="B15" i="10"/>
  <c r="H14" i="10" a="1"/>
  <c r="H14" i="10"/>
  <c r="G14" i="10" a="1"/>
  <c r="G14" i="10"/>
  <c r="F14" i="10" a="1"/>
  <c r="F14" i="10"/>
  <c r="E14" i="10" a="1"/>
  <c r="E14" i="10"/>
  <c r="D14" i="10" a="1"/>
  <c r="D14" i="10"/>
  <c r="C14" i="10" a="1"/>
  <c r="C14" i="10"/>
  <c r="B14" i="10" a="1"/>
  <c r="B14" i="10"/>
  <c r="H13" i="10" a="1"/>
  <c r="H13" i="10"/>
  <c r="G13" i="10" a="1"/>
  <c r="G13" i="10"/>
  <c r="F13" i="10" a="1"/>
  <c r="F13" i="10"/>
  <c r="E13" i="10" a="1"/>
  <c r="E13" i="10"/>
  <c r="D13" i="10" a="1"/>
  <c r="D13" i="10"/>
  <c r="C13" i="10" a="1"/>
  <c r="C13" i="10"/>
  <c r="B13" i="10" a="1"/>
  <c r="B13" i="10"/>
  <c r="H12" i="10" a="1"/>
  <c r="H12" i="10"/>
  <c r="G12" i="10" a="1"/>
  <c r="G12" i="10"/>
  <c r="F12" i="10" a="1"/>
  <c r="F12" i="10"/>
  <c r="E12" i="10" a="1"/>
  <c r="E12" i="10"/>
  <c r="D12" i="10" a="1"/>
  <c r="D12" i="10"/>
  <c r="C12" i="10" a="1"/>
  <c r="C12" i="10"/>
  <c r="B12" i="10" a="1"/>
  <c r="B12" i="10"/>
  <c r="H11" i="10" a="1"/>
  <c r="H11" i="10"/>
  <c r="G11" i="10" a="1"/>
  <c r="G11" i="10"/>
  <c r="F11" i="10" a="1"/>
  <c r="F11" i="10"/>
  <c r="E11" i="10" a="1"/>
  <c r="E11" i="10"/>
  <c r="D11" i="10" a="1"/>
  <c r="D11" i="10"/>
  <c r="C11" i="10" a="1"/>
  <c r="C11" i="10"/>
  <c r="B11" i="10" a="1"/>
  <c r="B11" i="10"/>
  <c r="H10" i="10" a="1"/>
  <c r="H10" i="10"/>
  <c r="G10" i="10" a="1"/>
  <c r="G10" i="10"/>
  <c r="F10" i="10" a="1"/>
  <c r="F10" i="10"/>
  <c r="E10" i="10" a="1"/>
  <c r="E10" i="10"/>
  <c r="D10" i="10" a="1"/>
  <c r="D10" i="10"/>
  <c r="C10" i="10" a="1"/>
  <c r="C10" i="10"/>
  <c r="B10" i="10" a="1"/>
  <c r="B10" i="10"/>
  <c r="H9" i="10" a="1"/>
  <c r="H9" i="10"/>
  <c r="G9" i="10" a="1"/>
  <c r="G9" i="10"/>
  <c r="F9" i="10" a="1"/>
  <c r="F9" i="10"/>
  <c r="E9" i="10" a="1"/>
  <c r="E9" i="10"/>
  <c r="D9" i="10" a="1"/>
  <c r="D9" i="10"/>
  <c r="C9" i="10" a="1"/>
  <c r="C9" i="10"/>
  <c r="B9" i="10" a="1"/>
  <c r="B9" i="10"/>
  <c r="H8" i="10" a="1"/>
  <c r="H8" i="10"/>
  <c r="G8" i="10" a="1"/>
  <c r="G8" i="10"/>
  <c r="F8" i="10" a="1"/>
  <c r="F8" i="10"/>
  <c r="E8" i="10" a="1"/>
  <c r="E8" i="10"/>
  <c r="C8" i="10" a="1"/>
  <c r="C8" i="10"/>
  <c r="B8" i="10" a="1"/>
  <c r="B8" i="10"/>
  <c r="H7" i="10" a="1"/>
  <c r="H7" i="10"/>
  <c r="G7" i="10" a="1"/>
  <c r="G7" i="10"/>
  <c r="F7" i="10" a="1"/>
  <c r="F7" i="10"/>
  <c r="E7" i="10" a="1"/>
  <c r="E7" i="10"/>
  <c r="D7" i="10" a="1"/>
  <c r="D7" i="10"/>
  <c r="C7" i="10" a="1"/>
  <c r="C7" i="10"/>
  <c r="B7" i="10" a="1"/>
  <c r="B7" i="10"/>
  <c r="H6" i="10" a="1"/>
  <c r="H6" i="10"/>
  <c r="G6" i="10" a="1"/>
  <c r="G6" i="10"/>
  <c r="F6" i="10" a="1"/>
  <c r="F6" i="10"/>
  <c r="E6" i="10" a="1"/>
  <c r="E6" i="10"/>
  <c r="D6" i="10" a="1"/>
  <c r="D6" i="10"/>
  <c r="C6" i="10" a="1"/>
  <c r="C6" i="10"/>
  <c r="B6" i="10" a="1"/>
  <c r="B6" i="10"/>
  <c r="H5" i="10" a="1"/>
  <c r="H5" i="10"/>
  <c r="G5" i="10" a="1"/>
  <c r="G5" i="10"/>
  <c r="F5" i="10" a="1"/>
  <c r="F5" i="10"/>
  <c r="E5" i="10" a="1"/>
  <c r="E5" i="10"/>
  <c r="D5" i="10" a="1"/>
  <c r="D5" i="10"/>
  <c r="C5" i="10" a="1"/>
  <c r="C5" i="10"/>
  <c r="B5" i="10" a="1"/>
  <c r="B5" i="10"/>
  <c r="H4" i="10" a="1"/>
  <c r="H4" i="10"/>
  <c r="G4" i="10" a="1"/>
  <c r="G4" i="10"/>
  <c r="F4" i="10" a="1"/>
  <c r="F4" i="10"/>
  <c r="E4" i="10" a="1"/>
  <c r="E4" i="10"/>
  <c r="D4" i="10" a="1"/>
  <c r="D4" i="10"/>
  <c r="C4" i="10" a="1"/>
  <c r="C4" i="10"/>
  <c r="B4" i="10" a="1"/>
  <c r="B4" i="10"/>
  <c r="H3" i="10" a="1"/>
  <c r="H3" i="10"/>
  <c r="G3" i="10" a="1"/>
  <c r="G3" i="10"/>
  <c r="F3" i="10" a="1"/>
  <c r="F3" i="10"/>
  <c r="E3" i="10" a="1"/>
  <c r="E3" i="10"/>
  <c r="D3" i="10" a="1"/>
  <c r="D3" i="10"/>
  <c r="C3" i="10" a="1"/>
  <c r="C3" i="10"/>
  <c r="B3" i="10" a="1"/>
  <c r="B3" i="10"/>
  <c r="N94" i="9" a="1"/>
  <c r="N94" i="9"/>
  <c r="M94" i="9" a="1"/>
  <c r="M94" i="9"/>
  <c r="L94" i="9" a="1"/>
  <c r="L94" i="9"/>
  <c r="K94" i="9" a="1"/>
  <c r="K94" i="9"/>
  <c r="J94" i="9" a="1"/>
  <c r="J94" i="9"/>
  <c r="I94" i="9" a="1"/>
  <c r="I94" i="9"/>
  <c r="H94" i="9" a="1"/>
  <c r="H94" i="9"/>
  <c r="G94" i="9" a="1"/>
  <c r="G94" i="9"/>
  <c r="F94" i="9" a="1"/>
  <c r="F94" i="9"/>
  <c r="E94" i="9" a="1"/>
  <c r="E94" i="9"/>
  <c r="D94" i="9" a="1"/>
  <c r="D94" i="9"/>
  <c r="C94" i="9" a="1"/>
  <c r="C94" i="9"/>
  <c r="B94" i="9" a="1"/>
  <c r="B94" i="9"/>
  <c r="N93" i="9" a="1"/>
  <c r="N93" i="9"/>
  <c r="M93" i="9" a="1"/>
  <c r="M93" i="9"/>
  <c r="L93" i="9" a="1"/>
  <c r="L93" i="9"/>
  <c r="K93" i="9" a="1"/>
  <c r="K93" i="9"/>
  <c r="J93" i="9" a="1"/>
  <c r="J93" i="9"/>
  <c r="I93" i="9" a="1"/>
  <c r="I93" i="9"/>
  <c r="H93" i="9" a="1"/>
  <c r="H93" i="9"/>
  <c r="G93" i="9" a="1"/>
  <c r="G93" i="9"/>
  <c r="F93" i="9" a="1"/>
  <c r="F93" i="9"/>
  <c r="E93" i="9" a="1"/>
  <c r="E93" i="9"/>
  <c r="D93" i="9" a="1"/>
  <c r="D93" i="9"/>
  <c r="C93" i="9" a="1"/>
  <c r="C93" i="9"/>
  <c r="B93" i="9" a="1"/>
  <c r="B93" i="9"/>
  <c r="N92" i="9" a="1"/>
  <c r="N92" i="9"/>
  <c r="M92" i="9" a="1"/>
  <c r="M92" i="9"/>
  <c r="L92" i="9" a="1"/>
  <c r="L92" i="9"/>
  <c r="K92" i="9" a="1"/>
  <c r="K92" i="9"/>
  <c r="J92" i="9" a="1"/>
  <c r="J92" i="9"/>
  <c r="I92" i="9" a="1"/>
  <c r="I92" i="9"/>
  <c r="H92" i="9" a="1"/>
  <c r="H92" i="9"/>
  <c r="G92" i="9" a="1"/>
  <c r="G92" i="9"/>
  <c r="F92" i="9" a="1"/>
  <c r="F92" i="9"/>
  <c r="E92" i="9" a="1"/>
  <c r="E92" i="9"/>
  <c r="D92" i="9" a="1"/>
  <c r="D92" i="9"/>
  <c r="C92" i="9" a="1"/>
  <c r="C92" i="9"/>
  <c r="B92" i="9" a="1"/>
  <c r="B92" i="9"/>
  <c r="N91" i="9" a="1"/>
  <c r="N91" i="9"/>
  <c r="M91" i="9" a="1"/>
  <c r="M91" i="9"/>
  <c r="L91" i="9" a="1"/>
  <c r="L91" i="9"/>
  <c r="K91" i="9" a="1"/>
  <c r="K91" i="9"/>
  <c r="J91" i="9" a="1"/>
  <c r="J91" i="9"/>
  <c r="I91" i="9" a="1"/>
  <c r="I91" i="9"/>
  <c r="H91" i="9" a="1"/>
  <c r="H91" i="9"/>
  <c r="G91" i="9" a="1"/>
  <c r="G91" i="9"/>
  <c r="F91" i="9" a="1"/>
  <c r="F91" i="9"/>
  <c r="E91" i="9" a="1"/>
  <c r="E91" i="9"/>
  <c r="D91" i="9" a="1"/>
  <c r="D91" i="9"/>
  <c r="C91" i="9" a="1"/>
  <c r="C91" i="9"/>
  <c r="B91" i="9" a="1"/>
  <c r="B91" i="9"/>
  <c r="N90" i="9" a="1"/>
  <c r="N90" i="9"/>
  <c r="M90" i="9" a="1"/>
  <c r="M90" i="9"/>
  <c r="L90" i="9" a="1"/>
  <c r="L90" i="9"/>
  <c r="K90" i="9" a="1"/>
  <c r="K90" i="9"/>
  <c r="J90" i="9" a="1"/>
  <c r="J90" i="9"/>
  <c r="I90" i="9" a="1"/>
  <c r="I90" i="9"/>
  <c r="H90" i="9" a="1"/>
  <c r="H90" i="9"/>
  <c r="G90" i="9" a="1"/>
  <c r="G90" i="9"/>
  <c r="F90" i="9" a="1"/>
  <c r="F90" i="9"/>
  <c r="E90" i="9" a="1"/>
  <c r="E90" i="9"/>
  <c r="D90" i="9" a="1"/>
  <c r="D90" i="9"/>
  <c r="C90" i="9" a="1"/>
  <c r="C90" i="9"/>
  <c r="B90" i="9" a="1"/>
  <c r="B90" i="9"/>
  <c r="N89" i="9" a="1"/>
  <c r="N89" i="9"/>
  <c r="M89" i="9" a="1"/>
  <c r="M89" i="9"/>
  <c r="L89" i="9" a="1"/>
  <c r="L89" i="9"/>
  <c r="K89" i="9" a="1"/>
  <c r="K89" i="9"/>
  <c r="J89" i="9" a="1"/>
  <c r="J89" i="9"/>
  <c r="I89" i="9" a="1"/>
  <c r="I89" i="9"/>
  <c r="H89" i="9" a="1"/>
  <c r="H89" i="9"/>
  <c r="G89" i="9" a="1"/>
  <c r="G89" i="9"/>
  <c r="F89" i="9" a="1"/>
  <c r="F89" i="9"/>
  <c r="E89" i="9" a="1"/>
  <c r="E89" i="9"/>
  <c r="D89" i="9" a="1"/>
  <c r="D89" i="9"/>
  <c r="C89" i="9" a="1"/>
  <c r="C89" i="9"/>
  <c r="B89" i="9" a="1"/>
  <c r="B89" i="9"/>
  <c r="N88" i="9" a="1"/>
  <c r="N88" i="9"/>
  <c r="M88" i="9" a="1"/>
  <c r="M88" i="9"/>
  <c r="L88" i="9" a="1"/>
  <c r="L88" i="9"/>
  <c r="K88" i="9" a="1"/>
  <c r="K88" i="9"/>
  <c r="J88" i="9" a="1"/>
  <c r="J88" i="9"/>
  <c r="I88" i="9" a="1"/>
  <c r="I88" i="9"/>
  <c r="H88" i="9" a="1"/>
  <c r="H88" i="9"/>
  <c r="G88" i="9" a="1"/>
  <c r="G88" i="9"/>
  <c r="F88" i="9" a="1"/>
  <c r="F88" i="9"/>
  <c r="E88" i="9" a="1"/>
  <c r="E88" i="9"/>
  <c r="D88" i="9" a="1"/>
  <c r="D88" i="9"/>
  <c r="C88" i="9" a="1"/>
  <c r="C88" i="9"/>
  <c r="B88" i="9" a="1"/>
  <c r="B88" i="9"/>
  <c r="N87" i="9" a="1"/>
  <c r="N87" i="9"/>
  <c r="M87" i="9" a="1"/>
  <c r="M87" i="9"/>
  <c r="L87" i="9" a="1"/>
  <c r="L87" i="9"/>
  <c r="K87" i="9" a="1"/>
  <c r="K87" i="9"/>
  <c r="J87" i="9" a="1"/>
  <c r="J87" i="9"/>
  <c r="I87" i="9" a="1"/>
  <c r="I87" i="9"/>
  <c r="H87" i="9" a="1"/>
  <c r="H87" i="9"/>
  <c r="G87" i="9" a="1"/>
  <c r="G87" i="9"/>
  <c r="F87" i="9" a="1"/>
  <c r="F87" i="9"/>
  <c r="E87" i="9" a="1"/>
  <c r="E87" i="9"/>
  <c r="D87" i="9" a="1"/>
  <c r="D87" i="9"/>
  <c r="C87" i="9" a="1"/>
  <c r="C87" i="9"/>
  <c r="B87" i="9" a="1"/>
  <c r="B87" i="9"/>
  <c r="N86" i="9" a="1"/>
  <c r="N86" i="9"/>
  <c r="M86" i="9" a="1"/>
  <c r="M86" i="9"/>
  <c r="L86" i="9" a="1"/>
  <c r="L86" i="9"/>
  <c r="K86" i="9" a="1"/>
  <c r="K86" i="9"/>
  <c r="J86" i="9" a="1"/>
  <c r="J86" i="9"/>
  <c r="I86" i="9" a="1"/>
  <c r="I86" i="9"/>
  <c r="H86" i="9" a="1"/>
  <c r="H86" i="9"/>
  <c r="G86" i="9" a="1"/>
  <c r="G86" i="9"/>
  <c r="F86" i="9" a="1"/>
  <c r="F86" i="9"/>
  <c r="E86" i="9" a="1"/>
  <c r="E86" i="9"/>
  <c r="D86" i="9" a="1"/>
  <c r="D86" i="9"/>
  <c r="C86" i="9" a="1"/>
  <c r="C86" i="9"/>
  <c r="B86" i="9" a="1"/>
  <c r="B86" i="9"/>
  <c r="N85" i="9" a="1"/>
  <c r="N85" i="9"/>
  <c r="M85" i="9" a="1"/>
  <c r="M85" i="9"/>
  <c r="L85" i="9" a="1"/>
  <c r="L85" i="9"/>
  <c r="K85" i="9" a="1"/>
  <c r="K85" i="9"/>
  <c r="J85" i="9" a="1"/>
  <c r="J85" i="9"/>
  <c r="I85" i="9" a="1"/>
  <c r="I85" i="9"/>
  <c r="H85" i="9" a="1"/>
  <c r="H85" i="9"/>
  <c r="G85" i="9" a="1"/>
  <c r="G85" i="9"/>
  <c r="F85" i="9" a="1"/>
  <c r="F85" i="9"/>
  <c r="E85" i="9" a="1"/>
  <c r="E85" i="9"/>
  <c r="D85" i="9" a="1"/>
  <c r="D85" i="9"/>
  <c r="C85" i="9" a="1"/>
  <c r="C85" i="9"/>
  <c r="B85" i="9" a="1"/>
  <c r="B85" i="9"/>
  <c r="N84" i="9" a="1"/>
  <c r="N84" i="9"/>
  <c r="M84" i="9" a="1"/>
  <c r="M84" i="9"/>
  <c r="L84" i="9" a="1"/>
  <c r="L84" i="9"/>
  <c r="K84" i="9" a="1"/>
  <c r="K84" i="9"/>
  <c r="J84" i="9" a="1"/>
  <c r="J84" i="9"/>
  <c r="I84" i="9" a="1"/>
  <c r="I84" i="9"/>
  <c r="H84" i="9" a="1"/>
  <c r="H84" i="9"/>
  <c r="G84" i="9" a="1"/>
  <c r="G84" i="9"/>
  <c r="F84" i="9" a="1"/>
  <c r="F84" i="9"/>
  <c r="E84" i="9" a="1"/>
  <c r="E84" i="9"/>
  <c r="D84" i="9" a="1"/>
  <c r="D84" i="9"/>
  <c r="C84" i="9" a="1"/>
  <c r="C84" i="9"/>
  <c r="B84" i="9" a="1"/>
  <c r="B84" i="9"/>
  <c r="N83" i="9" a="1"/>
  <c r="N83" i="9"/>
  <c r="M83" i="9" a="1"/>
  <c r="M83" i="9"/>
  <c r="L83" i="9" a="1"/>
  <c r="L83" i="9"/>
  <c r="K83" i="9" a="1"/>
  <c r="K83" i="9"/>
  <c r="J83" i="9" a="1"/>
  <c r="J83" i="9"/>
  <c r="I83" i="9" a="1"/>
  <c r="I83" i="9"/>
  <c r="H83" i="9" a="1"/>
  <c r="H83" i="9"/>
  <c r="G83" i="9" a="1"/>
  <c r="G83" i="9"/>
  <c r="F83" i="9" a="1"/>
  <c r="F83" i="9"/>
  <c r="E83" i="9" a="1"/>
  <c r="E83" i="9"/>
  <c r="D83" i="9" a="1"/>
  <c r="D83" i="9"/>
  <c r="C83" i="9" a="1"/>
  <c r="C83" i="9"/>
  <c r="B83" i="9" a="1"/>
  <c r="B83" i="9"/>
  <c r="N82" i="9" a="1"/>
  <c r="N82" i="9"/>
  <c r="M82" i="9" a="1"/>
  <c r="M82" i="9"/>
  <c r="L82" i="9" a="1"/>
  <c r="L82" i="9"/>
  <c r="K82" i="9" a="1"/>
  <c r="K82" i="9"/>
  <c r="J82" i="9" a="1"/>
  <c r="J82" i="9"/>
  <c r="I82" i="9" a="1"/>
  <c r="I82" i="9"/>
  <c r="H82" i="9" a="1"/>
  <c r="H82" i="9"/>
  <c r="G82" i="9" a="1"/>
  <c r="G82" i="9"/>
  <c r="F82" i="9" a="1"/>
  <c r="F82" i="9"/>
  <c r="E82" i="9" a="1"/>
  <c r="E82" i="9"/>
  <c r="D82" i="9" a="1"/>
  <c r="D82" i="9"/>
  <c r="C82" i="9" a="1"/>
  <c r="C82" i="9"/>
  <c r="B82" i="9" a="1"/>
  <c r="B82" i="9"/>
  <c r="N81" i="9" a="1"/>
  <c r="N81" i="9"/>
  <c r="M81" i="9" a="1"/>
  <c r="M81" i="9"/>
  <c r="L81" i="9" a="1"/>
  <c r="L81" i="9"/>
  <c r="K81" i="9" a="1"/>
  <c r="K81" i="9"/>
  <c r="J81" i="9" a="1"/>
  <c r="J81" i="9"/>
  <c r="I81" i="9" a="1"/>
  <c r="I81" i="9"/>
  <c r="H81" i="9" a="1"/>
  <c r="H81" i="9"/>
  <c r="G81" i="9" a="1"/>
  <c r="G81" i="9"/>
  <c r="F81" i="9" a="1"/>
  <c r="F81" i="9"/>
  <c r="E81" i="9" a="1"/>
  <c r="E81" i="9"/>
  <c r="D81" i="9" a="1"/>
  <c r="D81" i="9"/>
  <c r="C81" i="9" a="1"/>
  <c r="C81" i="9"/>
  <c r="B81" i="9" a="1"/>
  <c r="B81" i="9"/>
  <c r="N80" i="9" a="1"/>
  <c r="N80" i="9"/>
  <c r="M80" i="9" a="1"/>
  <c r="M80" i="9"/>
  <c r="L80" i="9" a="1"/>
  <c r="L80" i="9"/>
  <c r="K80" i="9" a="1"/>
  <c r="K80" i="9"/>
  <c r="J80" i="9" a="1"/>
  <c r="J80" i="9"/>
  <c r="I80" i="9" a="1"/>
  <c r="I80" i="9"/>
  <c r="H80" i="9" a="1"/>
  <c r="H80" i="9"/>
  <c r="G80" i="9" a="1"/>
  <c r="G80" i="9"/>
  <c r="F80" i="9" a="1"/>
  <c r="F80" i="9"/>
  <c r="E80" i="9" a="1"/>
  <c r="E80" i="9"/>
  <c r="D80" i="9" a="1"/>
  <c r="D80" i="9"/>
  <c r="C80" i="9" a="1"/>
  <c r="C80" i="9"/>
  <c r="B80" i="9" a="1"/>
  <c r="B80" i="9"/>
  <c r="N79" i="9" a="1"/>
  <c r="N79" i="9"/>
  <c r="M79" i="9" a="1"/>
  <c r="M79" i="9"/>
  <c r="L79" i="9" a="1"/>
  <c r="L79" i="9"/>
  <c r="K79" i="9" a="1"/>
  <c r="K79" i="9"/>
  <c r="J79" i="9" a="1"/>
  <c r="J79" i="9"/>
  <c r="I79" i="9" a="1"/>
  <c r="I79" i="9"/>
  <c r="H79" i="9" a="1"/>
  <c r="H79" i="9"/>
  <c r="G79" i="9" a="1"/>
  <c r="G79" i="9"/>
  <c r="F79" i="9" a="1"/>
  <c r="F79" i="9"/>
  <c r="E79" i="9" a="1"/>
  <c r="E79" i="9"/>
  <c r="D79" i="9" a="1"/>
  <c r="D79" i="9"/>
  <c r="C79" i="9" a="1"/>
  <c r="C79" i="9"/>
  <c r="B79" i="9" a="1"/>
  <c r="B79" i="9"/>
  <c r="N78" i="9" a="1"/>
  <c r="N78" i="9"/>
  <c r="M78" i="9" a="1"/>
  <c r="M78" i="9"/>
  <c r="L78" i="9" a="1"/>
  <c r="L78" i="9"/>
  <c r="K78" i="9" a="1"/>
  <c r="K78" i="9"/>
  <c r="J78" i="9" a="1"/>
  <c r="J78" i="9"/>
  <c r="I78" i="9" a="1"/>
  <c r="I78" i="9"/>
  <c r="H78" i="9" a="1"/>
  <c r="H78" i="9"/>
  <c r="G78" i="9" a="1"/>
  <c r="G78" i="9"/>
  <c r="F78" i="9" a="1"/>
  <c r="F78" i="9"/>
  <c r="E78" i="9" a="1"/>
  <c r="E78" i="9"/>
  <c r="D78" i="9" a="1"/>
  <c r="D78" i="9"/>
  <c r="C78" i="9" a="1"/>
  <c r="C78" i="9"/>
  <c r="B78" i="9" a="1"/>
  <c r="B78" i="9"/>
  <c r="N77" i="9" a="1"/>
  <c r="N77" i="9"/>
  <c r="M77" i="9" a="1"/>
  <c r="M77" i="9"/>
  <c r="L77" i="9" a="1"/>
  <c r="L77" i="9"/>
  <c r="K77" i="9" a="1"/>
  <c r="K77" i="9"/>
  <c r="J77" i="9" a="1"/>
  <c r="J77" i="9"/>
  <c r="I77" i="9" a="1"/>
  <c r="I77" i="9"/>
  <c r="H77" i="9" a="1"/>
  <c r="H77" i="9"/>
  <c r="G77" i="9" a="1"/>
  <c r="G77" i="9"/>
  <c r="F77" i="9" a="1"/>
  <c r="F77" i="9"/>
  <c r="E77" i="9" a="1"/>
  <c r="E77" i="9"/>
  <c r="D77" i="9" a="1"/>
  <c r="D77" i="9"/>
  <c r="C77" i="9" a="1"/>
  <c r="C77" i="9"/>
  <c r="B77" i="9" a="1"/>
  <c r="B77" i="9"/>
  <c r="N76" i="9" a="1"/>
  <c r="N76" i="9"/>
  <c r="M76" i="9" a="1"/>
  <c r="M76" i="9"/>
  <c r="L76" i="9" a="1"/>
  <c r="L76" i="9"/>
  <c r="K76" i="9" a="1"/>
  <c r="K76" i="9"/>
  <c r="J76" i="9" a="1"/>
  <c r="J76" i="9"/>
  <c r="I76" i="9" a="1"/>
  <c r="I76" i="9"/>
  <c r="H76" i="9" a="1"/>
  <c r="H76" i="9"/>
  <c r="G76" i="9" a="1"/>
  <c r="G76" i="9"/>
  <c r="F76" i="9" a="1"/>
  <c r="F76" i="9"/>
  <c r="E76" i="9" a="1"/>
  <c r="E76" i="9"/>
  <c r="C76" i="9" a="1"/>
  <c r="C76" i="9"/>
  <c r="B76" i="9" a="1"/>
  <c r="B76" i="9"/>
  <c r="N75" i="9" a="1"/>
  <c r="N75" i="9"/>
  <c r="M75" i="9" a="1"/>
  <c r="M75" i="9"/>
  <c r="L75" i="9" a="1"/>
  <c r="L75" i="9"/>
  <c r="K75" i="9" a="1"/>
  <c r="K75" i="9"/>
  <c r="J75" i="9" a="1"/>
  <c r="J75" i="9"/>
  <c r="I75" i="9" a="1"/>
  <c r="I75" i="9"/>
  <c r="H75" i="9" a="1"/>
  <c r="H75" i="9"/>
  <c r="G75" i="9" a="1"/>
  <c r="G75" i="9"/>
  <c r="F75" i="9" a="1"/>
  <c r="F75" i="9"/>
  <c r="E75" i="9" a="1"/>
  <c r="E75" i="9"/>
  <c r="C75" i="9" a="1"/>
  <c r="C75" i="9"/>
  <c r="B75" i="9" a="1"/>
  <c r="B75" i="9"/>
  <c r="N74" i="9" a="1"/>
  <c r="N74" i="9"/>
  <c r="M74" i="9" a="1"/>
  <c r="M74" i="9"/>
  <c r="L74" i="9" a="1"/>
  <c r="L74" i="9"/>
  <c r="K74" i="9" a="1"/>
  <c r="K74" i="9"/>
  <c r="J74" i="9" a="1"/>
  <c r="J74" i="9"/>
  <c r="I74" i="9" a="1"/>
  <c r="I74" i="9"/>
  <c r="H74" i="9" a="1"/>
  <c r="H74" i="9"/>
  <c r="G74" i="9" a="1"/>
  <c r="G74" i="9"/>
  <c r="F74" i="9" a="1"/>
  <c r="F74" i="9"/>
  <c r="E74" i="9" a="1"/>
  <c r="E74" i="9"/>
  <c r="C74" i="9" a="1"/>
  <c r="C74" i="9"/>
  <c r="B74" i="9" a="1"/>
  <c r="B74" i="9"/>
  <c r="N73" i="9" a="1"/>
  <c r="N73" i="9"/>
  <c r="M73" i="9" a="1"/>
  <c r="M73" i="9"/>
  <c r="L73" i="9" a="1"/>
  <c r="L73" i="9"/>
  <c r="K73" i="9" a="1"/>
  <c r="K73" i="9"/>
  <c r="J73" i="9" a="1"/>
  <c r="J73" i="9"/>
  <c r="I73" i="9" a="1"/>
  <c r="I73" i="9"/>
  <c r="H73" i="9" a="1"/>
  <c r="H73" i="9"/>
  <c r="G73" i="9" a="1"/>
  <c r="G73" i="9"/>
  <c r="F73" i="9" a="1"/>
  <c r="F73" i="9"/>
  <c r="E73" i="9" a="1"/>
  <c r="E73" i="9"/>
  <c r="C73" i="9" a="1"/>
  <c r="C73" i="9"/>
  <c r="B73" i="9" a="1"/>
  <c r="B73" i="9"/>
  <c r="N72" i="9" a="1"/>
  <c r="N72" i="9"/>
  <c r="M72" i="9" a="1"/>
  <c r="M72" i="9"/>
  <c r="L72" i="9" a="1"/>
  <c r="L72" i="9"/>
  <c r="K72" i="9" a="1"/>
  <c r="K72" i="9"/>
  <c r="J72" i="9" a="1"/>
  <c r="J72" i="9"/>
  <c r="I72" i="9" a="1"/>
  <c r="I72" i="9"/>
  <c r="H72" i="9" a="1"/>
  <c r="H72" i="9"/>
  <c r="G72" i="9" a="1"/>
  <c r="G72" i="9"/>
  <c r="F72" i="9" a="1"/>
  <c r="F72" i="9"/>
  <c r="E72" i="9" a="1"/>
  <c r="E72" i="9"/>
  <c r="C72" i="9" a="1"/>
  <c r="C72" i="9"/>
  <c r="B72" i="9" a="1"/>
  <c r="B72" i="9"/>
  <c r="N71" i="9" a="1"/>
  <c r="N71" i="9"/>
  <c r="M71" i="9" a="1"/>
  <c r="M71" i="9"/>
  <c r="L71" i="9" a="1"/>
  <c r="L71" i="9"/>
  <c r="K71" i="9" a="1"/>
  <c r="K71" i="9"/>
  <c r="J71" i="9" a="1"/>
  <c r="J71" i="9"/>
  <c r="I71" i="9" a="1"/>
  <c r="I71" i="9"/>
  <c r="H71" i="9" a="1"/>
  <c r="H71" i="9"/>
  <c r="G71" i="9" a="1"/>
  <c r="G71" i="9"/>
  <c r="F71" i="9" a="1"/>
  <c r="F71" i="9"/>
  <c r="E71" i="9" a="1"/>
  <c r="E71" i="9"/>
  <c r="C71" i="9" a="1"/>
  <c r="C71" i="9"/>
  <c r="B71" i="9" a="1"/>
  <c r="B71" i="9"/>
  <c r="N70" i="9" a="1"/>
  <c r="N70" i="9"/>
  <c r="M70" i="9" a="1"/>
  <c r="M70" i="9"/>
  <c r="L70" i="9" a="1"/>
  <c r="L70" i="9"/>
  <c r="K70" i="9" a="1"/>
  <c r="K70" i="9"/>
  <c r="J70" i="9" a="1"/>
  <c r="J70" i="9"/>
  <c r="I70" i="9" a="1"/>
  <c r="I70" i="9"/>
  <c r="H70" i="9" a="1"/>
  <c r="H70" i="9"/>
  <c r="G70" i="9" a="1"/>
  <c r="G70" i="9"/>
  <c r="F70" i="9" a="1"/>
  <c r="F70" i="9"/>
  <c r="E70" i="9" a="1"/>
  <c r="E70" i="9"/>
  <c r="C70" i="9" a="1"/>
  <c r="C70" i="9"/>
  <c r="B70" i="9" a="1"/>
  <c r="B70" i="9"/>
  <c r="N69" i="9" a="1"/>
  <c r="N69" i="9"/>
  <c r="M69" i="9" a="1"/>
  <c r="M69" i="9"/>
  <c r="L69" i="9" a="1"/>
  <c r="L69" i="9"/>
  <c r="K69" i="9" a="1"/>
  <c r="K69" i="9"/>
  <c r="J69" i="9" a="1"/>
  <c r="J69" i="9"/>
  <c r="I69" i="9" a="1"/>
  <c r="I69" i="9"/>
  <c r="H69" i="9" a="1"/>
  <c r="H69" i="9"/>
  <c r="G69" i="9" a="1"/>
  <c r="G69" i="9"/>
  <c r="F69" i="9" a="1"/>
  <c r="F69" i="9"/>
  <c r="E69" i="9" a="1"/>
  <c r="E69" i="9"/>
  <c r="C69" i="9" a="1"/>
  <c r="C69" i="9"/>
  <c r="B69" i="9" a="1"/>
  <c r="B69" i="9"/>
  <c r="N68" i="9" a="1"/>
  <c r="N68" i="9"/>
  <c r="M68" i="9" a="1"/>
  <c r="M68" i="9"/>
  <c r="L68" i="9" a="1"/>
  <c r="L68" i="9"/>
  <c r="K68" i="9" a="1"/>
  <c r="K68" i="9"/>
  <c r="J68" i="9" a="1"/>
  <c r="J68" i="9"/>
  <c r="I68" i="9" a="1"/>
  <c r="I68" i="9"/>
  <c r="H68" i="9" a="1"/>
  <c r="H68" i="9"/>
  <c r="G68" i="9" a="1"/>
  <c r="G68" i="9"/>
  <c r="F68" i="9" a="1"/>
  <c r="F68" i="9"/>
  <c r="E68" i="9" a="1"/>
  <c r="E68" i="9"/>
  <c r="C68" i="9" a="1"/>
  <c r="C68" i="9"/>
  <c r="B68" i="9" a="1"/>
  <c r="B68" i="9"/>
  <c r="N67" i="9" a="1"/>
  <c r="N67" i="9"/>
  <c r="M67" i="9" a="1"/>
  <c r="M67" i="9"/>
  <c r="L67" i="9" a="1"/>
  <c r="L67" i="9"/>
  <c r="K67" i="9" a="1"/>
  <c r="K67" i="9"/>
  <c r="J67" i="9" a="1"/>
  <c r="J67" i="9"/>
  <c r="I67" i="9" a="1"/>
  <c r="I67" i="9"/>
  <c r="H67" i="9" a="1"/>
  <c r="H67" i="9"/>
  <c r="G67" i="9" a="1"/>
  <c r="G67" i="9"/>
  <c r="F67" i="9" a="1"/>
  <c r="F67" i="9"/>
  <c r="E67" i="9" a="1"/>
  <c r="E67" i="9"/>
  <c r="C67" i="9" a="1"/>
  <c r="C67" i="9"/>
  <c r="B67" i="9" a="1"/>
  <c r="B67" i="9"/>
  <c r="N66" i="9" a="1"/>
  <c r="N66" i="9"/>
  <c r="M66" i="9" a="1"/>
  <c r="M66" i="9"/>
  <c r="L66" i="9" a="1"/>
  <c r="L66" i="9"/>
  <c r="K66" i="9" a="1"/>
  <c r="K66" i="9"/>
  <c r="J66" i="9" a="1"/>
  <c r="J66" i="9"/>
  <c r="I66" i="9" a="1"/>
  <c r="I66" i="9"/>
  <c r="H66" i="9" a="1"/>
  <c r="H66" i="9"/>
  <c r="G66" i="9" a="1"/>
  <c r="G66" i="9"/>
  <c r="F66" i="9" a="1"/>
  <c r="F66" i="9"/>
  <c r="E66" i="9" a="1"/>
  <c r="E66" i="9"/>
  <c r="C66" i="9" a="1"/>
  <c r="C66" i="9"/>
  <c r="B66" i="9" a="1"/>
  <c r="B66" i="9"/>
  <c r="N65" i="9" a="1"/>
  <c r="N65" i="9"/>
  <c r="M65" i="9" a="1"/>
  <c r="M65" i="9"/>
  <c r="L65" i="9" a="1"/>
  <c r="L65" i="9"/>
  <c r="K65" i="9" a="1"/>
  <c r="K65" i="9"/>
  <c r="J65" i="9" a="1"/>
  <c r="J65" i="9"/>
  <c r="I65" i="9" a="1"/>
  <c r="I65" i="9"/>
  <c r="H65" i="9" a="1"/>
  <c r="H65" i="9"/>
  <c r="G65" i="9" a="1"/>
  <c r="G65" i="9"/>
  <c r="F65" i="9" a="1"/>
  <c r="F65" i="9"/>
  <c r="E65" i="9" a="1"/>
  <c r="E65" i="9"/>
  <c r="C65" i="9" a="1"/>
  <c r="C65" i="9"/>
  <c r="B65" i="9" a="1"/>
  <c r="B65" i="9"/>
  <c r="N64" i="9" a="1"/>
  <c r="N64" i="9"/>
  <c r="M64" i="9" a="1"/>
  <c r="M64" i="9"/>
  <c r="L64" i="9" a="1"/>
  <c r="L64" i="9"/>
  <c r="K64" i="9" a="1"/>
  <c r="K64" i="9"/>
  <c r="J64" i="9" a="1"/>
  <c r="J64" i="9"/>
  <c r="I64" i="9" a="1"/>
  <c r="I64" i="9"/>
  <c r="H64" i="9" a="1"/>
  <c r="H64" i="9"/>
  <c r="G64" i="9" a="1"/>
  <c r="G64" i="9"/>
  <c r="F64" i="9" a="1"/>
  <c r="F64" i="9"/>
  <c r="E64" i="9" a="1"/>
  <c r="E64" i="9"/>
  <c r="C64" i="9" a="1"/>
  <c r="C64" i="9"/>
  <c r="B64" i="9" a="1"/>
  <c r="B64" i="9"/>
  <c r="N63" i="9" a="1"/>
  <c r="N63" i="9"/>
  <c r="M63" i="9" a="1"/>
  <c r="M63" i="9"/>
  <c r="L63" i="9" a="1"/>
  <c r="L63" i="9"/>
  <c r="K63" i="9" a="1"/>
  <c r="K63" i="9"/>
  <c r="J63" i="9" a="1"/>
  <c r="J63" i="9"/>
  <c r="I63" i="9" a="1"/>
  <c r="I63" i="9"/>
  <c r="H63" i="9" a="1"/>
  <c r="H63" i="9"/>
  <c r="G63" i="9" a="1"/>
  <c r="G63" i="9"/>
  <c r="F63" i="9" a="1"/>
  <c r="F63" i="9"/>
  <c r="E63" i="9" a="1"/>
  <c r="E63" i="9"/>
  <c r="C63" i="9" a="1"/>
  <c r="C63" i="9"/>
  <c r="B63" i="9" a="1"/>
  <c r="B63" i="9"/>
  <c r="N62" i="9" a="1"/>
  <c r="N62" i="9"/>
  <c r="M62" i="9" a="1"/>
  <c r="M62" i="9"/>
  <c r="L62" i="9" a="1"/>
  <c r="L62" i="9"/>
  <c r="K62" i="9" a="1"/>
  <c r="K62" i="9"/>
  <c r="J62" i="9" a="1"/>
  <c r="J62" i="9"/>
  <c r="I62" i="9" a="1"/>
  <c r="I62" i="9"/>
  <c r="H62" i="9" a="1"/>
  <c r="H62" i="9"/>
  <c r="G62" i="9" a="1"/>
  <c r="G62" i="9"/>
  <c r="F62" i="9" a="1"/>
  <c r="F62" i="9"/>
  <c r="E62" i="9" a="1"/>
  <c r="E62" i="9"/>
  <c r="C62" i="9" a="1"/>
  <c r="C62" i="9"/>
  <c r="B62" i="9" a="1"/>
  <c r="B62" i="9"/>
  <c r="N61" i="9" a="1"/>
  <c r="N61" i="9"/>
  <c r="M61" i="9" a="1"/>
  <c r="M61" i="9"/>
  <c r="L61" i="9" a="1"/>
  <c r="L61" i="9"/>
  <c r="K61" i="9" a="1"/>
  <c r="K61" i="9"/>
  <c r="J61" i="9" a="1"/>
  <c r="J61" i="9"/>
  <c r="I61" i="9" a="1"/>
  <c r="I61" i="9"/>
  <c r="H61" i="9" a="1"/>
  <c r="H61" i="9"/>
  <c r="G61" i="9" a="1"/>
  <c r="G61" i="9"/>
  <c r="F61" i="9" a="1"/>
  <c r="F61" i="9"/>
  <c r="E61" i="9" a="1"/>
  <c r="E61" i="9"/>
  <c r="C61" i="9" a="1"/>
  <c r="C61" i="9"/>
  <c r="B61" i="9" a="1"/>
  <c r="B61" i="9"/>
  <c r="N60" i="9" a="1"/>
  <c r="N60" i="9"/>
  <c r="M60" i="9" a="1"/>
  <c r="M60" i="9"/>
  <c r="L60" i="9" a="1"/>
  <c r="L60" i="9"/>
  <c r="K60" i="9" a="1"/>
  <c r="K60" i="9"/>
  <c r="J60" i="9" a="1"/>
  <c r="J60" i="9"/>
  <c r="I60" i="9" a="1"/>
  <c r="I60" i="9"/>
  <c r="H60" i="9" a="1"/>
  <c r="H60" i="9"/>
  <c r="G60" i="9" a="1"/>
  <c r="G60" i="9"/>
  <c r="F60" i="9" a="1"/>
  <c r="F60" i="9"/>
  <c r="E60" i="9" a="1"/>
  <c r="E60" i="9"/>
  <c r="D60" i="9" a="1"/>
  <c r="D60" i="9"/>
  <c r="C60" i="9" a="1"/>
  <c r="C60" i="9"/>
  <c r="B60" i="9" a="1"/>
  <c r="B60" i="9"/>
  <c r="N59" i="9" a="1"/>
  <c r="N59" i="9"/>
  <c r="M59" i="9" a="1"/>
  <c r="M59" i="9"/>
  <c r="L59" i="9" a="1"/>
  <c r="L59" i="9"/>
  <c r="K59" i="9" a="1"/>
  <c r="K59" i="9"/>
  <c r="J59" i="9" a="1"/>
  <c r="J59" i="9"/>
  <c r="I59" i="9" a="1"/>
  <c r="I59" i="9"/>
  <c r="H59" i="9" a="1"/>
  <c r="H59" i="9"/>
  <c r="G59" i="9" a="1"/>
  <c r="G59" i="9"/>
  <c r="F59" i="9" a="1"/>
  <c r="F59" i="9"/>
  <c r="E59" i="9" a="1"/>
  <c r="E59" i="9"/>
  <c r="C59" i="9" a="1"/>
  <c r="C59" i="9"/>
  <c r="B59" i="9" a="1"/>
  <c r="B59" i="9"/>
  <c r="N58" i="9" a="1"/>
  <c r="N58" i="9"/>
  <c r="M58" i="9" a="1"/>
  <c r="M58" i="9"/>
  <c r="L58" i="9" a="1"/>
  <c r="L58" i="9"/>
  <c r="K58" i="9" a="1"/>
  <c r="K58" i="9"/>
  <c r="J58" i="9" a="1"/>
  <c r="J58" i="9"/>
  <c r="I58" i="9" a="1"/>
  <c r="I58" i="9"/>
  <c r="H58" i="9" a="1"/>
  <c r="H58" i="9"/>
  <c r="G58" i="9" a="1"/>
  <c r="G58" i="9"/>
  <c r="F58" i="9" a="1"/>
  <c r="F58" i="9"/>
  <c r="E58" i="9" a="1"/>
  <c r="E58" i="9"/>
  <c r="C58" i="9" a="1"/>
  <c r="C58" i="9"/>
  <c r="B58" i="9" a="1"/>
  <c r="B58" i="9"/>
  <c r="N57" i="9" a="1"/>
  <c r="N57" i="9"/>
  <c r="M57" i="9" a="1"/>
  <c r="M57" i="9"/>
  <c r="L57" i="9" a="1"/>
  <c r="L57" i="9"/>
  <c r="K57" i="9" a="1"/>
  <c r="K57" i="9"/>
  <c r="J57" i="9" a="1"/>
  <c r="J57" i="9"/>
  <c r="I57" i="9" a="1"/>
  <c r="I57" i="9"/>
  <c r="H57" i="9" a="1"/>
  <c r="H57" i="9"/>
  <c r="G57" i="9" a="1"/>
  <c r="G57" i="9"/>
  <c r="F57" i="9" a="1"/>
  <c r="F57" i="9"/>
  <c r="E57" i="9" a="1"/>
  <c r="E57" i="9"/>
  <c r="C57" i="9" a="1"/>
  <c r="C57" i="9"/>
  <c r="B57" i="9" a="1"/>
  <c r="B57" i="9"/>
  <c r="N56" i="9" a="1"/>
  <c r="N56" i="9"/>
  <c r="M56" i="9" a="1"/>
  <c r="M56" i="9"/>
  <c r="L56" i="9" a="1"/>
  <c r="L56" i="9"/>
  <c r="K56" i="9" a="1"/>
  <c r="K56" i="9"/>
  <c r="J56" i="9" a="1"/>
  <c r="J56" i="9"/>
  <c r="I56" i="9" a="1"/>
  <c r="I56" i="9"/>
  <c r="H56" i="9" a="1"/>
  <c r="H56" i="9"/>
  <c r="G56" i="9" a="1"/>
  <c r="G56" i="9"/>
  <c r="F56" i="9" a="1"/>
  <c r="F56" i="9"/>
  <c r="E56" i="9" a="1"/>
  <c r="E56" i="9"/>
  <c r="C56" i="9" a="1"/>
  <c r="C56" i="9"/>
  <c r="B56" i="9" a="1"/>
  <c r="B56" i="9"/>
  <c r="N55" i="9" a="1"/>
  <c r="N55" i="9"/>
  <c r="M55" i="9" a="1"/>
  <c r="M55" i="9"/>
  <c r="L55" i="9" a="1"/>
  <c r="L55" i="9"/>
  <c r="K55" i="9" a="1"/>
  <c r="K55" i="9"/>
  <c r="J55" i="9" a="1"/>
  <c r="J55" i="9"/>
  <c r="I55" i="9" a="1"/>
  <c r="I55" i="9"/>
  <c r="H55" i="9" a="1"/>
  <c r="H55" i="9"/>
  <c r="G55" i="9" a="1"/>
  <c r="G55" i="9"/>
  <c r="F55" i="9" a="1"/>
  <c r="F55" i="9"/>
  <c r="E55" i="9" a="1"/>
  <c r="E55" i="9"/>
  <c r="C55" i="9" a="1"/>
  <c r="C55" i="9"/>
  <c r="B55" i="9" a="1"/>
  <c r="B55" i="9"/>
  <c r="N54" i="9" a="1"/>
  <c r="N54" i="9"/>
  <c r="M54" i="9" a="1"/>
  <c r="M54" i="9"/>
  <c r="L54" i="9" a="1"/>
  <c r="L54" i="9"/>
  <c r="K54" i="9" a="1"/>
  <c r="K54" i="9"/>
  <c r="J54" i="9" a="1"/>
  <c r="J54" i="9"/>
  <c r="I54" i="9" a="1"/>
  <c r="I54" i="9"/>
  <c r="H54" i="9" a="1"/>
  <c r="H54" i="9"/>
  <c r="G54" i="9" a="1"/>
  <c r="G54" i="9"/>
  <c r="F54" i="9" a="1"/>
  <c r="F54" i="9"/>
  <c r="E54" i="9" a="1"/>
  <c r="E54" i="9"/>
  <c r="C54" i="9" a="1"/>
  <c r="C54" i="9"/>
  <c r="B54" i="9" a="1"/>
  <c r="B54" i="9"/>
  <c r="N53" i="9" a="1"/>
  <c r="N53" i="9"/>
  <c r="M53" i="9" a="1"/>
  <c r="M53" i="9"/>
  <c r="L53" i="9" a="1"/>
  <c r="L53" i="9"/>
  <c r="K53" i="9" a="1"/>
  <c r="K53" i="9"/>
  <c r="J53" i="9" a="1"/>
  <c r="J53" i="9"/>
  <c r="I53" i="9" a="1"/>
  <c r="I53" i="9"/>
  <c r="H53" i="9" a="1"/>
  <c r="H53" i="9"/>
  <c r="G53" i="9" a="1"/>
  <c r="G53" i="9"/>
  <c r="F53" i="9" a="1"/>
  <c r="F53" i="9"/>
  <c r="E53" i="9" a="1"/>
  <c r="E53" i="9"/>
  <c r="C53" i="9" a="1"/>
  <c r="C53" i="9"/>
  <c r="B53" i="9" a="1"/>
  <c r="B53" i="9"/>
  <c r="N52" i="9" a="1"/>
  <c r="N52" i="9"/>
  <c r="M52" i="9" a="1"/>
  <c r="M52" i="9"/>
  <c r="L52" i="9" a="1"/>
  <c r="L52" i="9"/>
  <c r="K52" i="9" a="1"/>
  <c r="K52" i="9"/>
  <c r="J52" i="9" a="1"/>
  <c r="J52" i="9"/>
  <c r="I52" i="9" a="1"/>
  <c r="I52" i="9"/>
  <c r="H52" i="9" a="1"/>
  <c r="H52" i="9"/>
  <c r="G52" i="9" a="1"/>
  <c r="G52" i="9"/>
  <c r="F52" i="9" a="1"/>
  <c r="F52" i="9"/>
  <c r="E52" i="9" a="1"/>
  <c r="E52" i="9"/>
  <c r="C52" i="9" a="1"/>
  <c r="C52" i="9"/>
  <c r="B52" i="9" a="1"/>
  <c r="B52" i="9"/>
  <c r="N51" i="9" a="1"/>
  <c r="N51" i="9"/>
  <c r="M51" i="9" a="1"/>
  <c r="M51" i="9"/>
  <c r="L51" i="9" a="1"/>
  <c r="L51" i="9"/>
  <c r="K51" i="9" a="1"/>
  <c r="K51" i="9"/>
  <c r="J51" i="9" a="1"/>
  <c r="J51" i="9"/>
  <c r="I51" i="9" a="1"/>
  <c r="I51" i="9"/>
  <c r="H51" i="9" a="1"/>
  <c r="H51" i="9"/>
  <c r="G51" i="9" a="1"/>
  <c r="G51" i="9"/>
  <c r="F51" i="9" a="1"/>
  <c r="F51" i="9"/>
  <c r="E51" i="9" a="1"/>
  <c r="E51" i="9"/>
  <c r="C51" i="9" a="1"/>
  <c r="C51" i="9"/>
  <c r="B51" i="9" a="1"/>
  <c r="B51" i="9"/>
  <c r="N50" i="9" a="1"/>
  <c r="N50" i="9"/>
  <c r="M50" i="9" a="1"/>
  <c r="M50" i="9"/>
  <c r="L50" i="9" a="1"/>
  <c r="L50" i="9"/>
  <c r="K50" i="9" a="1"/>
  <c r="K50" i="9"/>
  <c r="J50" i="9" a="1"/>
  <c r="J50" i="9"/>
  <c r="I50" i="9" a="1"/>
  <c r="I50" i="9"/>
  <c r="H50" i="9" a="1"/>
  <c r="H50" i="9"/>
  <c r="G50" i="9" a="1"/>
  <c r="G50" i="9"/>
  <c r="F50" i="9" a="1"/>
  <c r="F50" i="9"/>
  <c r="E50" i="9" a="1"/>
  <c r="E50" i="9"/>
  <c r="C50" i="9" a="1"/>
  <c r="C50" i="9"/>
  <c r="B50" i="9" a="1"/>
  <c r="B50" i="9"/>
  <c r="N49" i="9" a="1"/>
  <c r="N49" i="9"/>
  <c r="M49" i="9" a="1"/>
  <c r="M49" i="9"/>
  <c r="L49" i="9" a="1"/>
  <c r="L49" i="9"/>
  <c r="K49" i="9" a="1"/>
  <c r="K49" i="9"/>
  <c r="J49" i="9" a="1"/>
  <c r="J49" i="9"/>
  <c r="I49" i="9" a="1"/>
  <c r="I49" i="9"/>
  <c r="H49" i="9" a="1"/>
  <c r="H49" i="9"/>
  <c r="G49" i="9" a="1"/>
  <c r="G49" i="9"/>
  <c r="F49" i="9" a="1"/>
  <c r="F49" i="9"/>
  <c r="E49" i="9" a="1"/>
  <c r="E49" i="9"/>
  <c r="C49" i="9" a="1"/>
  <c r="C49" i="9"/>
  <c r="B49" i="9" a="1"/>
  <c r="B49" i="9"/>
  <c r="N48" i="9" a="1"/>
  <c r="N48" i="9"/>
  <c r="M48" i="9" a="1"/>
  <c r="M48" i="9"/>
  <c r="L48" i="9" a="1"/>
  <c r="L48" i="9"/>
  <c r="K48" i="9" a="1"/>
  <c r="K48" i="9"/>
  <c r="J48" i="9" a="1"/>
  <c r="J48" i="9"/>
  <c r="I48" i="9" a="1"/>
  <c r="I48" i="9"/>
  <c r="H48" i="9" a="1"/>
  <c r="H48" i="9"/>
  <c r="G48" i="9" a="1"/>
  <c r="G48" i="9"/>
  <c r="F48" i="9" a="1"/>
  <c r="F48" i="9"/>
  <c r="E48" i="9" a="1"/>
  <c r="E48" i="9"/>
  <c r="C48" i="9" a="1"/>
  <c r="C48" i="9"/>
  <c r="B48" i="9" a="1"/>
  <c r="B48" i="9"/>
  <c r="N47" i="9" a="1"/>
  <c r="N47" i="9"/>
  <c r="M47" i="9" a="1"/>
  <c r="M47" i="9"/>
  <c r="L47" i="9" a="1"/>
  <c r="L47" i="9"/>
  <c r="K47" i="9" a="1"/>
  <c r="K47" i="9"/>
  <c r="J47" i="9" a="1"/>
  <c r="J47" i="9"/>
  <c r="I47" i="9" a="1"/>
  <c r="I47" i="9"/>
  <c r="H47" i="9" a="1"/>
  <c r="H47" i="9"/>
  <c r="G47" i="9" a="1"/>
  <c r="G47" i="9"/>
  <c r="F47" i="9" a="1"/>
  <c r="F47" i="9"/>
  <c r="E47" i="9" a="1"/>
  <c r="E47" i="9"/>
  <c r="C47" i="9" a="1"/>
  <c r="C47" i="9"/>
  <c r="B47" i="9" a="1"/>
  <c r="B47" i="9"/>
  <c r="N46" i="9" a="1"/>
  <c r="N46" i="9"/>
  <c r="M46" i="9" a="1"/>
  <c r="M46" i="9"/>
  <c r="L46" i="9" a="1"/>
  <c r="L46" i="9"/>
  <c r="K46" i="9" a="1"/>
  <c r="K46" i="9"/>
  <c r="J46" i="9" a="1"/>
  <c r="J46" i="9"/>
  <c r="I46" i="9" a="1"/>
  <c r="I46" i="9"/>
  <c r="H46" i="9" a="1"/>
  <c r="H46" i="9"/>
  <c r="G46" i="9" a="1"/>
  <c r="G46" i="9"/>
  <c r="F46" i="9" a="1"/>
  <c r="F46" i="9"/>
  <c r="E46" i="9" a="1"/>
  <c r="E46" i="9"/>
  <c r="C46" i="9" a="1"/>
  <c r="C46" i="9"/>
  <c r="B46" i="9" a="1"/>
  <c r="B46" i="9"/>
  <c r="N45" i="9" a="1"/>
  <c r="N45" i="9"/>
  <c r="M45" i="9" a="1"/>
  <c r="M45" i="9"/>
  <c r="L45" i="9" a="1"/>
  <c r="L45" i="9"/>
  <c r="K45" i="9" a="1"/>
  <c r="K45" i="9"/>
  <c r="J45" i="9" a="1"/>
  <c r="J45" i="9"/>
  <c r="I45" i="9" a="1"/>
  <c r="I45" i="9"/>
  <c r="H45" i="9" a="1"/>
  <c r="H45" i="9"/>
  <c r="G45" i="9" a="1"/>
  <c r="G45" i="9"/>
  <c r="F45" i="9" a="1"/>
  <c r="F45" i="9"/>
  <c r="E45" i="9" a="1"/>
  <c r="E45" i="9"/>
  <c r="C45" i="9" a="1"/>
  <c r="C45" i="9"/>
  <c r="B45" i="9" a="1"/>
  <c r="B45" i="9"/>
  <c r="N44" i="9" a="1"/>
  <c r="N44" i="9"/>
  <c r="M44" i="9" a="1"/>
  <c r="M44" i="9"/>
  <c r="L44" i="9" a="1"/>
  <c r="L44" i="9"/>
  <c r="K44" i="9" a="1"/>
  <c r="K44" i="9"/>
  <c r="J44" i="9" a="1"/>
  <c r="J44" i="9"/>
  <c r="I44" i="9" a="1"/>
  <c r="I44" i="9"/>
  <c r="H44" i="9" a="1"/>
  <c r="H44" i="9"/>
  <c r="G44" i="9" a="1"/>
  <c r="G44" i="9"/>
  <c r="F44" i="9" a="1"/>
  <c r="F44" i="9"/>
  <c r="E44" i="9" a="1"/>
  <c r="E44" i="9"/>
  <c r="C44" i="9" a="1"/>
  <c r="C44" i="9"/>
  <c r="B44" i="9" a="1"/>
  <c r="B44" i="9"/>
  <c r="N43" i="9" a="1"/>
  <c r="N43" i="9"/>
  <c r="M43" i="9" a="1"/>
  <c r="M43" i="9"/>
  <c r="L43" i="9" a="1"/>
  <c r="L43" i="9"/>
  <c r="K43" i="9" a="1"/>
  <c r="K43" i="9"/>
  <c r="J43" i="9" a="1"/>
  <c r="J43" i="9"/>
  <c r="I43" i="9" a="1"/>
  <c r="I43" i="9"/>
  <c r="H43" i="9" a="1"/>
  <c r="H43" i="9"/>
  <c r="G43" i="9" a="1"/>
  <c r="G43" i="9"/>
  <c r="F43" i="9" a="1"/>
  <c r="F43" i="9"/>
  <c r="E43" i="9" a="1"/>
  <c r="E43" i="9"/>
  <c r="C43" i="9" a="1"/>
  <c r="C43" i="9"/>
  <c r="B43" i="9" a="1"/>
  <c r="B43" i="9"/>
  <c r="N42" i="9" a="1"/>
  <c r="N42" i="9"/>
  <c r="M42" i="9" a="1"/>
  <c r="M42" i="9"/>
  <c r="L42" i="9" a="1"/>
  <c r="L42" i="9"/>
  <c r="K42" i="9" a="1"/>
  <c r="K42" i="9"/>
  <c r="J42" i="9" a="1"/>
  <c r="J42" i="9"/>
  <c r="I42" i="9" a="1"/>
  <c r="I42" i="9"/>
  <c r="H42" i="9" a="1"/>
  <c r="H42" i="9"/>
  <c r="G42" i="9" a="1"/>
  <c r="G42" i="9"/>
  <c r="F42" i="9" a="1"/>
  <c r="F42" i="9"/>
  <c r="E42" i="9" a="1"/>
  <c r="E42" i="9"/>
  <c r="C42" i="9" a="1"/>
  <c r="C42" i="9"/>
  <c r="B42" i="9" a="1"/>
  <c r="B42" i="9"/>
  <c r="N41" i="9" a="1"/>
  <c r="N41" i="9"/>
  <c r="M41" i="9" a="1"/>
  <c r="M41" i="9"/>
  <c r="L41" i="9" a="1"/>
  <c r="L41" i="9"/>
  <c r="K41" i="9" a="1"/>
  <c r="K41" i="9"/>
  <c r="J41" i="9" a="1"/>
  <c r="J41" i="9"/>
  <c r="I41" i="9" a="1"/>
  <c r="I41" i="9"/>
  <c r="H41" i="9" a="1"/>
  <c r="H41" i="9"/>
  <c r="G41" i="9" a="1"/>
  <c r="G41" i="9"/>
  <c r="F41" i="9" a="1"/>
  <c r="F41" i="9"/>
  <c r="E41" i="9" a="1"/>
  <c r="E41" i="9"/>
  <c r="C41" i="9" a="1"/>
  <c r="C41" i="9"/>
  <c r="B41" i="9" a="1"/>
  <c r="B41" i="9"/>
  <c r="N40" i="9" a="1"/>
  <c r="N40" i="9"/>
  <c r="M40" i="9" a="1"/>
  <c r="M40" i="9"/>
  <c r="L40" i="9" a="1"/>
  <c r="L40" i="9"/>
  <c r="K40" i="9" a="1"/>
  <c r="K40" i="9"/>
  <c r="J40" i="9" a="1"/>
  <c r="J40" i="9"/>
  <c r="I40" i="9" a="1"/>
  <c r="I40" i="9"/>
  <c r="H40" i="9" a="1"/>
  <c r="H40" i="9"/>
  <c r="G40" i="9" a="1"/>
  <c r="G40" i="9"/>
  <c r="F40" i="9" a="1"/>
  <c r="F40" i="9"/>
  <c r="E40" i="9" a="1"/>
  <c r="E40" i="9"/>
  <c r="C40" i="9" a="1"/>
  <c r="C40" i="9"/>
  <c r="B40" i="9" a="1"/>
  <c r="B40" i="9"/>
  <c r="N39" i="9" a="1"/>
  <c r="N39" i="9"/>
  <c r="M39" i="9" a="1"/>
  <c r="M39" i="9"/>
  <c r="L39" i="9" a="1"/>
  <c r="L39" i="9"/>
  <c r="K39" i="9" a="1"/>
  <c r="K39" i="9"/>
  <c r="J39" i="9" a="1"/>
  <c r="J39" i="9"/>
  <c r="I39" i="9" a="1"/>
  <c r="I39" i="9"/>
  <c r="H39" i="9" a="1"/>
  <c r="H39" i="9"/>
  <c r="G39" i="9" a="1"/>
  <c r="G39" i="9"/>
  <c r="F39" i="9" a="1"/>
  <c r="F39" i="9"/>
  <c r="E39" i="9" a="1"/>
  <c r="E39" i="9"/>
  <c r="C39" i="9" a="1"/>
  <c r="C39" i="9"/>
  <c r="B39" i="9" a="1"/>
  <c r="B39" i="9"/>
  <c r="N38" i="9" a="1"/>
  <c r="N38" i="9"/>
  <c r="M38" i="9" a="1"/>
  <c r="M38" i="9"/>
  <c r="L38" i="9" a="1"/>
  <c r="L38" i="9"/>
  <c r="K38" i="9" a="1"/>
  <c r="K38" i="9"/>
  <c r="J38" i="9" a="1"/>
  <c r="J38" i="9"/>
  <c r="I38" i="9" a="1"/>
  <c r="I38" i="9"/>
  <c r="H38" i="9" a="1"/>
  <c r="H38" i="9"/>
  <c r="G38" i="9" a="1"/>
  <c r="G38" i="9"/>
  <c r="F38" i="9" a="1"/>
  <c r="F38" i="9"/>
  <c r="E38" i="9" a="1"/>
  <c r="E38" i="9"/>
  <c r="C38" i="9" a="1"/>
  <c r="C38" i="9"/>
  <c r="B38" i="9" a="1"/>
  <c r="B38" i="9"/>
  <c r="N37" i="9" a="1"/>
  <c r="N37" i="9"/>
  <c r="M37" i="9" a="1"/>
  <c r="M37" i="9"/>
  <c r="L37" i="9" a="1"/>
  <c r="L37" i="9"/>
  <c r="K37" i="9" a="1"/>
  <c r="K37" i="9"/>
  <c r="J37" i="9" a="1"/>
  <c r="J37" i="9"/>
  <c r="I37" i="9" a="1"/>
  <c r="I37" i="9"/>
  <c r="H37" i="9" a="1"/>
  <c r="H37" i="9"/>
  <c r="G37" i="9" a="1"/>
  <c r="G37" i="9"/>
  <c r="F37" i="9" a="1"/>
  <c r="F37" i="9"/>
  <c r="E37" i="9" a="1"/>
  <c r="E37" i="9"/>
  <c r="C37" i="9" a="1"/>
  <c r="C37" i="9"/>
  <c r="B37" i="9" a="1"/>
  <c r="B37" i="9"/>
  <c r="N36" i="9" a="1"/>
  <c r="N36" i="9"/>
  <c r="M36" i="9" a="1"/>
  <c r="M36" i="9"/>
  <c r="L36" i="9" a="1"/>
  <c r="L36" i="9"/>
  <c r="K36" i="9" a="1"/>
  <c r="K36" i="9"/>
  <c r="J36" i="9" a="1"/>
  <c r="J36" i="9"/>
  <c r="I36" i="9" a="1"/>
  <c r="I36" i="9"/>
  <c r="H36" i="9" a="1"/>
  <c r="H36" i="9"/>
  <c r="G36" i="9" a="1"/>
  <c r="G36" i="9"/>
  <c r="F36" i="9" a="1"/>
  <c r="F36" i="9"/>
  <c r="E36" i="9" a="1"/>
  <c r="E36" i="9"/>
  <c r="D36" i="9" a="1"/>
  <c r="D36" i="9"/>
  <c r="C36" i="9" a="1"/>
  <c r="C36" i="9"/>
  <c r="B36" i="9" a="1"/>
  <c r="B36" i="9"/>
  <c r="N35" i="9" a="1"/>
  <c r="N35" i="9"/>
  <c r="M35" i="9" a="1"/>
  <c r="M35" i="9"/>
  <c r="L35" i="9" a="1"/>
  <c r="L35" i="9"/>
  <c r="K35" i="9" a="1"/>
  <c r="K35" i="9"/>
  <c r="J35" i="9" a="1"/>
  <c r="J35" i="9"/>
  <c r="I35" i="9" a="1"/>
  <c r="I35" i="9"/>
  <c r="H35" i="9" a="1"/>
  <c r="H35" i="9"/>
  <c r="G35" i="9" a="1"/>
  <c r="G35" i="9"/>
  <c r="F35" i="9" a="1"/>
  <c r="F35" i="9"/>
  <c r="E35" i="9" a="1"/>
  <c r="E35" i="9"/>
  <c r="C35" i="9" a="1"/>
  <c r="C35" i="9"/>
  <c r="B35" i="9" a="1"/>
  <c r="B35" i="9"/>
  <c r="N34" i="9" a="1"/>
  <c r="N34" i="9"/>
  <c r="M34" i="9" a="1"/>
  <c r="M34" i="9"/>
  <c r="L34" i="9" a="1"/>
  <c r="L34" i="9"/>
  <c r="K34" i="9" a="1"/>
  <c r="K34" i="9"/>
  <c r="J34" i="9" a="1"/>
  <c r="J34" i="9"/>
  <c r="I34" i="9" a="1"/>
  <c r="I34" i="9"/>
  <c r="H34" i="9" a="1"/>
  <c r="H34" i="9"/>
  <c r="G34" i="9" a="1"/>
  <c r="G34" i="9"/>
  <c r="F34" i="9" a="1"/>
  <c r="F34" i="9"/>
  <c r="E34" i="9" a="1"/>
  <c r="E34" i="9"/>
  <c r="C34" i="9" a="1"/>
  <c r="C34" i="9"/>
  <c r="B34" i="9" a="1"/>
  <c r="B34" i="9"/>
  <c r="N33" i="9" a="1"/>
  <c r="N33" i="9"/>
  <c r="M33" i="9" a="1"/>
  <c r="M33" i="9"/>
  <c r="L33" i="9" a="1"/>
  <c r="L33" i="9"/>
  <c r="K33" i="9" a="1"/>
  <c r="K33" i="9"/>
  <c r="J33" i="9" a="1"/>
  <c r="J33" i="9"/>
  <c r="I33" i="9" a="1"/>
  <c r="I33" i="9"/>
  <c r="H33" i="9" a="1"/>
  <c r="H33" i="9"/>
  <c r="G33" i="9" a="1"/>
  <c r="G33" i="9"/>
  <c r="F33" i="9" a="1"/>
  <c r="F33" i="9"/>
  <c r="E33" i="9" a="1"/>
  <c r="E33" i="9"/>
  <c r="C33" i="9" a="1"/>
  <c r="C33" i="9"/>
  <c r="B33" i="9" a="1"/>
  <c r="B33" i="9"/>
  <c r="N32" i="9" a="1"/>
  <c r="N32" i="9"/>
  <c r="M32" i="9" a="1"/>
  <c r="M32" i="9"/>
  <c r="L32" i="9" a="1"/>
  <c r="L32" i="9"/>
  <c r="K32" i="9" a="1"/>
  <c r="K32" i="9"/>
  <c r="J32" i="9" a="1"/>
  <c r="J32" i="9"/>
  <c r="I32" i="9" a="1"/>
  <c r="I32" i="9"/>
  <c r="H32" i="9" a="1"/>
  <c r="H32" i="9"/>
  <c r="G32" i="9" a="1"/>
  <c r="G32" i="9"/>
  <c r="F32" i="9" a="1"/>
  <c r="F32" i="9"/>
  <c r="E32" i="9" a="1"/>
  <c r="E32" i="9"/>
  <c r="C32" i="9" a="1"/>
  <c r="C32" i="9"/>
  <c r="B32" i="9" a="1"/>
  <c r="B32" i="9"/>
  <c r="N31" i="9" a="1"/>
  <c r="N31" i="9"/>
  <c r="M31" i="9" a="1"/>
  <c r="M31" i="9"/>
  <c r="L31" i="9" a="1"/>
  <c r="L31" i="9"/>
  <c r="K31" i="9" a="1"/>
  <c r="K31" i="9"/>
  <c r="J31" i="9" a="1"/>
  <c r="J31" i="9"/>
  <c r="I31" i="9" a="1"/>
  <c r="I31" i="9"/>
  <c r="H31" i="9" a="1"/>
  <c r="H31" i="9"/>
  <c r="G31" i="9" a="1"/>
  <c r="G31" i="9"/>
  <c r="F31" i="9" a="1"/>
  <c r="F31" i="9"/>
  <c r="E31" i="9" a="1"/>
  <c r="E31" i="9"/>
  <c r="C31" i="9" a="1"/>
  <c r="C31" i="9"/>
  <c r="B31" i="9" a="1"/>
  <c r="B31" i="9"/>
  <c r="N30" i="9" a="1"/>
  <c r="N30" i="9"/>
  <c r="M30" i="9" a="1"/>
  <c r="M30" i="9"/>
  <c r="L30" i="9" a="1"/>
  <c r="L30" i="9"/>
  <c r="K30" i="9" a="1"/>
  <c r="K30" i="9"/>
  <c r="J30" i="9" a="1"/>
  <c r="J30" i="9"/>
  <c r="I30" i="9" a="1"/>
  <c r="I30" i="9"/>
  <c r="H30" i="9" a="1"/>
  <c r="H30" i="9"/>
  <c r="G30" i="9" a="1"/>
  <c r="G30" i="9"/>
  <c r="F30" i="9" a="1"/>
  <c r="F30" i="9"/>
  <c r="E30" i="9" a="1"/>
  <c r="E30" i="9"/>
  <c r="C30" i="9" a="1"/>
  <c r="C30" i="9"/>
  <c r="B30" i="9" a="1"/>
  <c r="B30" i="9"/>
  <c r="N29" i="9" a="1"/>
  <c r="N29" i="9"/>
  <c r="M29" i="9" a="1"/>
  <c r="M29" i="9"/>
  <c r="L29" i="9" a="1"/>
  <c r="L29" i="9"/>
  <c r="K29" i="9" a="1"/>
  <c r="K29" i="9"/>
  <c r="J29" i="9" a="1"/>
  <c r="J29" i="9"/>
  <c r="I29" i="9" a="1"/>
  <c r="I29" i="9"/>
  <c r="H29" i="9" a="1"/>
  <c r="H29" i="9"/>
  <c r="G29" i="9" a="1"/>
  <c r="G29" i="9"/>
  <c r="F29" i="9" a="1"/>
  <c r="F29" i="9"/>
  <c r="E29" i="9" a="1"/>
  <c r="E29" i="9"/>
  <c r="C29" i="9" a="1"/>
  <c r="C29" i="9"/>
  <c r="B29" i="9" a="1"/>
  <c r="B29" i="9"/>
  <c r="N28" i="9" a="1"/>
  <c r="N28" i="9"/>
  <c r="M28" i="9" a="1"/>
  <c r="M28" i="9"/>
  <c r="L28" i="9" a="1"/>
  <c r="L28" i="9"/>
  <c r="K28" i="9" a="1"/>
  <c r="K28" i="9"/>
  <c r="J28" i="9" a="1"/>
  <c r="J28" i="9"/>
  <c r="I28" i="9" a="1"/>
  <c r="I28" i="9"/>
  <c r="H28" i="9" a="1"/>
  <c r="H28" i="9"/>
  <c r="G28" i="9" a="1"/>
  <c r="G28" i="9"/>
  <c r="F28" i="9" a="1"/>
  <c r="F28" i="9"/>
  <c r="E28" i="9" a="1"/>
  <c r="E28" i="9"/>
  <c r="C28" i="9" a="1"/>
  <c r="C28" i="9"/>
  <c r="B28" i="9" a="1"/>
  <c r="B28" i="9"/>
  <c r="N27" i="9" a="1"/>
  <c r="N27" i="9"/>
  <c r="M27" i="9" a="1"/>
  <c r="M27" i="9"/>
  <c r="L27" i="9" a="1"/>
  <c r="L27" i="9"/>
  <c r="K27" i="9" a="1"/>
  <c r="K27" i="9"/>
  <c r="J27" i="9" a="1"/>
  <c r="J27" i="9"/>
  <c r="I27" i="9" a="1"/>
  <c r="I27" i="9"/>
  <c r="H27" i="9" a="1"/>
  <c r="H27" i="9"/>
  <c r="G27" i="9" a="1"/>
  <c r="G27" i="9"/>
  <c r="F27" i="9" a="1"/>
  <c r="F27" i="9"/>
  <c r="E27" i="9" a="1"/>
  <c r="E27" i="9"/>
  <c r="C27" i="9" a="1"/>
  <c r="C27" i="9"/>
  <c r="B27" i="9" a="1"/>
  <c r="B27" i="9"/>
  <c r="N26" i="9" a="1"/>
  <c r="N26" i="9"/>
  <c r="M26" i="9" a="1"/>
  <c r="M26" i="9"/>
  <c r="L26" i="9" a="1"/>
  <c r="L26" i="9"/>
  <c r="K26" i="9" a="1"/>
  <c r="K26" i="9"/>
  <c r="J26" i="9" a="1"/>
  <c r="J26" i="9"/>
  <c r="I26" i="9" a="1"/>
  <c r="I26" i="9"/>
  <c r="H26" i="9" a="1"/>
  <c r="H26" i="9"/>
  <c r="G26" i="9" a="1"/>
  <c r="G26" i="9"/>
  <c r="F26" i="9" a="1"/>
  <c r="F26" i="9"/>
  <c r="E26" i="9" a="1"/>
  <c r="E26" i="9"/>
  <c r="C26" i="9" a="1"/>
  <c r="C26" i="9"/>
  <c r="B26" i="9" a="1"/>
  <c r="B26" i="9"/>
  <c r="N25" i="9" a="1"/>
  <c r="N25" i="9"/>
  <c r="M25" i="9" a="1"/>
  <c r="M25" i="9"/>
  <c r="L25" i="9" a="1"/>
  <c r="L25" i="9"/>
  <c r="K25" i="9" a="1"/>
  <c r="K25" i="9"/>
  <c r="J25" i="9" a="1"/>
  <c r="J25" i="9"/>
  <c r="I25" i="9" a="1"/>
  <c r="I25" i="9"/>
  <c r="H25" i="9" a="1"/>
  <c r="H25" i="9"/>
  <c r="G25" i="9" a="1"/>
  <c r="G25" i="9"/>
  <c r="F25" i="9" a="1"/>
  <c r="F25" i="9"/>
  <c r="E25" i="9" a="1"/>
  <c r="E25" i="9"/>
  <c r="D25" i="9" a="1"/>
  <c r="D25" i="9"/>
  <c r="C25" i="9" a="1"/>
  <c r="C25" i="9"/>
  <c r="B25" i="9" a="1"/>
  <c r="B25" i="9"/>
  <c r="N24" i="9" a="1"/>
  <c r="N24" i="9"/>
  <c r="M24" i="9" a="1"/>
  <c r="M24" i="9"/>
  <c r="L24" i="9" a="1"/>
  <c r="L24" i="9"/>
  <c r="K24" i="9" a="1"/>
  <c r="K24" i="9"/>
  <c r="J24" i="9" a="1"/>
  <c r="J24" i="9"/>
  <c r="I24" i="9" a="1"/>
  <c r="I24" i="9"/>
  <c r="H24" i="9" a="1"/>
  <c r="H24" i="9"/>
  <c r="G24" i="9" a="1"/>
  <c r="G24" i="9"/>
  <c r="F24" i="9" a="1"/>
  <c r="F24" i="9"/>
  <c r="E24" i="9" a="1"/>
  <c r="E24" i="9"/>
  <c r="D24" i="9" a="1"/>
  <c r="D24" i="9"/>
  <c r="C24" i="9" a="1"/>
  <c r="C24" i="9"/>
  <c r="B24" i="9" a="1"/>
  <c r="B24" i="9"/>
  <c r="N23" i="9" a="1"/>
  <c r="N23" i="9"/>
  <c r="M23" i="9" a="1"/>
  <c r="M23" i="9"/>
  <c r="L23" i="9" a="1"/>
  <c r="L23" i="9"/>
  <c r="K23" i="9" a="1"/>
  <c r="K23" i="9"/>
  <c r="J23" i="9" a="1"/>
  <c r="J23" i="9"/>
  <c r="I23" i="9" a="1"/>
  <c r="I23" i="9"/>
  <c r="H23" i="9" a="1"/>
  <c r="H23" i="9"/>
  <c r="G23" i="9" a="1"/>
  <c r="G23" i="9"/>
  <c r="F23" i="9" a="1"/>
  <c r="F23" i="9"/>
  <c r="E23" i="9" a="1"/>
  <c r="E23" i="9"/>
  <c r="D23" i="9" a="1"/>
  <c r="D23" i="9"/>
  <c r="C23" i="9" a="1"/>
  <c r="C23" i="9"/>
  <c r="B23" i="9" a="1"/>
  <c r="B23" i="9"/>
  <c r="N22" i="9" a="1"/>
  <c r="N22" i="9"/>
  <c r="M22" i="9" a="1"/>
  <c r="M22" i="9"/>
  <c r="L22" i="9" a="1"/>
  <c r="L22" i="9"/>
  <c r="K22" i="9" a="1"/>
  <c r="K22" i="9"/>
  <c r="J22" i="9" a="1"/>
  <c r="J22" i="9"/>
  <c r="I22" i="9" a="1"/>
  <c r="I22" i="9"/>
  <c r="H22" i="9" a="1"/>
  <c r="H22" i="9"/>
  <c r="G22" i="9" a="1"/>
  <c r="G22" i="9"/>
  <c r="F22" i="9" a="1"/>
  <c r="F22" i="9"/>
  <c r="E22" i="9" a="1"/>
  <c r="E22" i="9"/>
  <c r="D22" i="9" a="1"/>
  <c r="D22" i="9"/>
  <c r="C22" i="9" a="1"/>
  <c r="C22" i="9"/>
  <c r="B22" i="9" a="1"/>
  <c r="B22" i="9"/>
  <c r="N21" i="9" a="1"/>
  <c r="N21" i="9"/>
  <c r="M21" i="9" a="1"/>
  <c r="M21" i="9"/>
  <c r="L21" i="9" a="1"/>
  <c r="L21" i="9"/>
  <c r="K21" i="9" a="1"/>
  <c r="K21" i="9"/>
  <c r="J21" i="9" a="1"/>
  <c r="J21" i="9"/>
  <c r="I21" i="9" a="1"/>
  <c r="I21" i="9"/>
  <c r="H21" i="9" a="1"/>
  <c r="H21" i="9"/>
  <c r="G21" i="9" a="1"/>
  <c r="G21" i="9"/>
  <c r="F21" i="9" a="1"/>
  <c r="F21" i="9"/>
  <c r="E21" i="9" a="1"/>
  <c r="E21" i="9"/>
  <c r="D21" i="9" a="1"/>
  <c r="D21" i="9"/>
  <c r="C21" i="9" a="1"/>
  <c r="C21" i="9"/>
  <c r="B21" i="9" a="1"/>
  <c r="B21" i="9"/>
  <c r="N20" i="9" a="1"/>
  <c r="N20" i="9"/>
  <c r="M20" i="9" a="1"/>
  <c r="M20" i="9"/>
  <c r="L20" i="9" a="1"/>
  <c r="L20" i="9"/>
  <c r="K20" i="9" a="1"/>
  <c r="K20" i="9"/>
  <c r="J20" i="9" a="1"/>
  <c r="J20" i="9"/>
  <c r="I20" i="9" a="1"/>
  <c r="I20" i="9"/>
  <c r="H20" i="9" a="1"/>
  <c r="H20" i="9"/>
  <c r="G20" i="9" a="1"/>
  <c r="G20" i="9"/>
  <c r="F20" i="9" a="1"/>
  <c r="F20" i="9"/>
  <c r="E20" i="9" a="1"/>
  <c r="E20" i="9"/>
  <c r="D20" i="9" a="1"/>
  <c r="D20" i="9"/>
  <c r="C20" i="9" a="1"/>
  <c r="C20" i="9"/>
  <c r="B20" i="9" a="1"/>
  <c r="B20" i="9"/>
  <c r="N19" i="9" a="1"/>
  <c r="N19" i="9"/>
  <c r="M19" i="9" a="1"/>
  <c r="M19" i="9"/>
  <c r="L19" i="9" a="1"/>
  <c r="L19" i="9"/>
  <c r="K19" i="9" a="1"/>
  <c r="K19" i="9"/>
  <c r="J19" i="9" a="1"/>
  <c r="J19" i="9"/>
  <c r="I19" i="9" a="1"/>
  <c r="I19" i="9"/>
  <c r="H19" i="9" a="1"/>
  <c r="H19" i="9"/>
  <c r="G19" i="9" a="1"/>
  <c r="G19" i="9"/>
  <c r="F19" i="9" a="1"/>
  <c r="F19" i="9"/>
  <c r="E19" i="9" a="1"/>
  <c r="E19" i="9"/>
  <c r="D19" i="9" a="1"/>
  <c r="D19" i="9"/>
  <c r="C19" i="9" a="1"/>
  <c r="C19" i="9"/>
  <c r="B19" i="9" a="1"/>
  <c r="B19" i="9"/>
  <c r="N18" i="9" a="1"/>
  <c r="N18" i="9"/>
  <c r="M18" i="9" a="1"/>
  <c r="M18" i="9"/>
  <c r="L18" i="9" a="1"/>
  <c r="L18" i="9"/>
  <c r="K18" i="9" a="1"/>
  <c r="K18" i="9"/>
  <c r="J18" i="9" a="1"/>
  <c r="J18" i="9"/>
  <c r="I18" i="9" a="1"/>
  <c r="I18" i="9"/>
  <c r="H18" i="9" a="1"/>
  <c r="H18" i="9"/>
  <c r="G18" i="9" a="1"/>
  <c r="G18" i="9"/>
  <c r="F18" i="9" a="1"/>
  <c r="F18" i="9"/>
  <c r="E18" i="9" a="1"/>
  <c r="E18" i="9"/>
  <c r="C18" i="9" a="1"/>
  <c r="C18" i="9"/>
  <c r="B18" i="9" a="1"/>
  <c r="B18" i="9"/>
  <c r="N17" i="9" a="1"/>
  <c r="N17" i="9"/>
  <c r="M17" i="9" a="1"/>
  <c r="M17" i="9"/>
  <c r="L17" i="9" a="1"/>
  <c r="L17" i="9"/>
  <c r="K17" i="9" a="1"/>
  <c r="K17" i="9"/>
  <c r="J17" i="9" a="1"/>
  <c r="J17" i="9"/>
  <c r="I17" i="9" a="1"/>
  <c r="I17" i="9"/>
  <c r="H17" i="9" a="1"/>
  <c r="H17" i="9"/>
  <c r="G17" i="9" a="1"/>
  <c r="G17" i="9"/>
  <c r="F17" i="9" a="1"/>
  <c r="F17" i="9"/>
  <c r="E17" i="9" a="1"/>
  <c r="E17" i="9"/>
  <c r="D17" i="9" a="1"/>
  <c r="D17" i="9"/>
  <c r="C17" i="9" a="1"/>
  <c r="C17" i="9"/>
  <c r="B17" i="9" a="1"/>
  <c r="B17" i="9"/>
  <c r="N16" i="9" a="1"/>
  <c r="N16" i="9"/>
  <c r="M16" i="9" a="1"/>
  <c r="M16" i="9"/>
  <c r="L16" i="9" a="1"/>
  <c r="L16" i="9"/>
  <c r="K16" i="9" a="1"/>
  <c r="K16" i="9"/>
  <c r="J16" i="9" a="1"/>
  <c r="J16" i="9"/>
  <c r="I16" i="9" a="1"/>
  <c r="I16" i="9"/>
  <c r="H16" i="9" a="1"/>
  <c r="H16" i="9"/>
  <c r="G16" i="9" a="1"/>
  <c r="G16" i="9"/>
  <c r="F16" i="9" a="1"/>
  <c r="F16" i="9"/>
  <c r="E16" i="9" a="1"/>
  <c r="E16" i="9"/>
  <c r="D16" i="9" a="1"/>
  <c r="D16" i="9"/>
  <c r="C16" i="9" a="1"/>
  <c r="C16" i="9"/>
  <c r="B16" i="9" a="1"/>
  <c r="B16" i="9"/>
  <c r="N15" i="9" a="1"/>
  <c r="N15" i="9"/>
  <c r="M15" i="9" a="1"/>
  <c r="M15" i="9"/>
  <c r="L15" i="9" a="1"/>
  <c r="L15" i="9"/>
  <c r="K15" i="9" a="1"/>
  <c r="K15" i="9"/>
  <c r="J15" i="9" a="1"/>
  <c r="J15" i="9"/>
  <c r="I15" i="9" a="1"/>
  <c r="I15" i="9"/>
  <c r="H15" i="9" a="1"/>
  <c r="H15" i="9"/>
  <c r="G15" i="9" a="1"/>
  <c r="G15" i="9"/>
  <c r="F15" i="9" a="1"/>
  <c r="F15" i="9"/>
  <c r="E15" i="9" a="1"/>
  <c r="E15" i="9"/>
  <c r="D15" i="9" a="1"/>
  <c r="D15" i="9"/>
  <c r="C15" i="9" a="1"/>
  <c r="C15" i="9"/>
  <c r="B15" i="9" a="1"/>
  <c r="B15" i="9"/>
  <c r="N14" i="9" a="1"/>
  <c r="N14" i="9"/>
  <c r="M14" i="9" a="1"/>
  <c r="M14" i="9"/>
  <c r="L14" i="9" a="1"/>
  <c r="L14" i="9"/>
  <c r="K14" i="9" a="1"/>
  <c r="K14" i="9"/>
  <c r="J14" i="9" a="1"/>
  <c r="J14" i="9"/>
  <c r="I14" i="9" a="1"/>
  <c r="I14" i="9"/>
  <c r="H14" i="9" a="1"/>
  <c r="H14" i="9"/>
  <c r="G14" i="9" a="1"/>
  <c r="G14" i="9"/>
  <c r="F14" i="9" a="1"/>
  <c r="F14" i="9"/>
  <c r="E14" i="9" a="1"/>
  <c r="E14" i="9"/>
  <c r="D14" i="9" a="1"/>
  <c r="D14" i="9"/>
  <c r="C14" i="9" a="1"/>
  <c r="C14" i="9"/>
  <c r="B14" i="9" a="1"/>
  <c r="B14" i="9"/>
  <c r="N13" i="9" a="1"/>
  <c r="N13" i="9"/>
  <c r="M13" i="9" a="1"/>
  <c r="M13" i="9"/>
  <c r="L13" i="9" a="1"/>
  <c r="L13" i="9"/>
  <c r="K13" i="9" a="1"/>
  <c r="K13" i="9"/>
  <c r="J13" i="9" a="1"/>
  <c r="J13" i="9"/>
  <c r="I13" i="9" a="1"/>
  <c r="I13" i="9"/>
  <c r="H13" i="9" a="1"/>
  <c r="H13" i="9"/>
  <c r="G13" i="9" a="1"/>
  <c r="G13" i="9"/>
  <c r="F13" i="9" a="1"/>
  <c r="F13" i="9"/>
  <c r="E13" i="9" a="1"/>
  <c r="E13" i="9"/>
  <c r="D13" i="9" a="1"/>
  <c r="D13" i="9"/>
  <c r="C13" i="9" a="1"/>
  <c r="C13" i="9"/>
  <c r="B13" i="9" a="1"/>
  <c r="B13" i="9"/>
  <c r="N12" i="9" a="1"/>
  <c r="N12" i="9"/>
  <c r="M12" i="9" a="1"/>
  <c r="M12" i="9"/>
  <c r="L12" i="9" a="1"/>
  <c r="L12" i="9"/>
  <c r="K12" i="9" a="1"/>
  <c r="K12" i="9"/>
  <c r="J12" i="9" a="1"/>
  <c r="J12" i="9"/>
  <c r="I12" i="9" a="1"/>
  <c r="I12" i="9"/>
  <c r="H12" i="9" a="1"/>
  <c r="H12" i="9"/>
  <c r="G12" i="9" a="1"/>
  <c r="G12" i="9"/>
  <c r="F12" i="9" a="1"/>
  <c r="F12" i="9"/>
  <c r="E12" i="9" a="1"/>
  <c r="E12" i="9"/>
  <c r="D12" i="9" a="1"/>
  <c r="D12" i="9"/>
  <c r="C12" i="9" a="1"/>
  <c r="C12" i="9"/>
  <c r="B12" i="9" a="1"/>
  <c r="B12" i="9"/>
  <c r="N11" i="9" a="1"/>
  <c r="N11" i="9"/>
  <c r="M11" i="9" a="1"/>
  <c r="M11" i="9"/>
  <c r="L11" i="9" a="1"/>
  <c r="L11" i="9"/>
  <c r="K11" i="9" a="1"/>
  <c r="K11" i="9"/>
  <c r="J11" i="9" a="1"/>
  <c r="J11" i="9"/>
  <c r="I11" i="9" a="1"/>
  <c r="I11" i="9"/>
  <c r="H11" i="9" a="1"/>
  <c r="H11" i="9"/>
  <c r="G11" i="9" a="1"/>
  <c r="G11" i="9"/>
  <c r="F11" i="9" a="1"/>
  <c r="F11" i="9"/>
  <c r="E11" i="9" a="1"/>
  <c r="E11" i="9"/>
  <c r="D11" i="9" a="1"/>
  <c r="D11" i="9"/>
  <c r="C11" i="9" a="1"/>
  <c r="C11" i="9"/>
  <c r="B11" i="9" a="1"/>
  <c r="B11" i="9"/>
  <c r="N10" i="9" a="1"/>
  <c r="N10" i="9"/>
  <c r="M10" i="9" a="1"/>
  <c r="M10" i="9"/>
  <c r="L10" i="9" a="1"/>
  <c r="L10" i="9"/>
  <c r="K10" i="9" a="1"/>
  <c r="K10" i="9"/>
  <c r="J10" i="9" a="1"/>
  <c r="J10" i="9"/>
  <c r="I10" i="9" a="1"/>
  <c r="I10" i="9"/>
  <c r="H10" i="9" a="1"/>
  <c r="H10" i="9"/>
  <c r="G10" i="9" a="1"/>
  <c r="G10" i="9"/>
  <c r="E10" i="9" a="1"/>
  <c r="E10" i="9"/>
  <c r="D10" i="9" a="1"/>
  <c r="D10" i="9"/>
  <c r="C10" i="9" a="1"/>
  <c r="C10" i="9"/>
  <c r="B10" i="9" a="1"/>
  <c r="B10" i="9"/>
  <c r="N9" i="9" a="1"/>
  <c r="N9" i="9"/>
  <c r="M9" i="9" a="1"/>
  <c r="M9" i="9"/>
  <c r="L9" i="9" a="1"/>
  <c r="L9" i="9"/>
  <c r="K9" i="9" a="1"/>
  <c r="K9" i="9"/>
  <c r="J9" i="9" a="1"/>
  <c r="J9" i="9"/>
  <c r="I9" i="9" a="1"/>
  <c r="I9" i="9"/>
  <c r="H9" i="9" a="1"/>
  <c r="H9" i="9"/>
  <c r="G9" i="9" a="1"/>
  <c r="G9" i="9"/>
  <c r="F9" i="9" a="1"/>
  <c r="F9" i="9"/>
  <c r="E9" i="9" a="1"/>
  <c r="E9" i="9"/>
  <c r="D9" i="9" a="1"/>
  <c r="D9" i="9"/>
  <c r="C9" i="9" a="1"/>
  <c r="C9" i="9"/>
  <c r="B9" i="9" a="1"/>
  <c r="B9" i="9"/>
  <c r="N8" i="9" a="1"/>
  <c r="N8" i="9"/>
  <c r="M8" i="9" a="1"/>
  <c r="M8" i="9"/>
  <c r="L8" i="9" a="1"/>
  <c r="L8" i="9"/>
  <c r="K8" i="9" a="1"/>
  <c r="K8" i="9"/>
  <c r="J8" i="9" a="1"/>
  <c r="J8" i="9"/>
  <c r="I8" i="9" a="1"/>
  <c r="I8" i="9"/>
  <c r="H8" i="9" a="1"/>
  <c r="H8" i="9"/>
  <c r="G8" i="9" a="1"/>
  <c r="G8" i="9"/>
  <c r="F8" i="9" a="1"/>
  <c r="F8" i="9"/>
  <c r="E8" i="9" a="1"/>
  <c r="E8" i="9"/>
  <c r="C8" i="9" a="1"/>
  <c r="C8" i="9"/>
  <c r="B8" i="9" a="1"/>
  <c r="B8" i="9"/>
  <c r="N7" i="9" a="1"/>
  <c r="N7" i="9"/>
  <c r="M7" i="9" a="1"/>
  <c r="M7" i="9"/>
  <c r="L7" i="9" a="1"/>
  <c r="L7" i="9"/>
  <c r="K7" i="9" a="1"/>
  <c r="K7" i="9"/>
  <c r="J7" i="9" a="1"/>
  <c r="J7" i="9"/>
  <c r="I7" i="9" a="1"/>
  <c r="I7" i="9"/>
  <c r="H7" i="9" a="1"/>
  <c r="H7" i="9"/>
  <c r="G7" i="9" a="1"/>
  <c r="G7" i="9"/>
  <c r="F7" i="9" a="1"/>
  <c r="F7" i="9"/>
  <c r="E7" i="9" a="1"/>
  <c r="E7" i="9"/>
  <c r="D7" i="9" a="1"/>
  <c r="D7" i="9"/>
  <c r="C7" i="9" a="1"/>
  <c r="C7" i="9"/>
  <c r="B7" i="9" a="1"/>
  <c r="B7" i="9"/>
  <c r="N6" i="9" a="1"/>
  <c r="N6" i="9"/>
  <c r="M6" i="9" a="1"/>
  <c r="M6" i="9"/>
  <c r="L6" i="9" a="1"/>
  <c r="L6" i="9"/>
  <c r="K6" i="9" a="1"/>
  <c r="K6" i="9"/>
  <c r="J6" i="9" a="1"/>
  <c r="J6" i="9"/>
  <c r="I6" i="9" a="1"/>
  <c r="I6" i="9"/>
  <c r="H6" i="9" a="1"/>
  <c r="H6" i="9"/>
  <c r="G6" i="9" a="1"/>
  <c r="G6" i="9"/>
  <c r="F6" i="9" a="1"/>
  <c r="F6" i="9"/>
  <c r="E6" i="9" a="1"/>
  <c r="E6" i="9"/>
  <c r="D6" i="9" a="1"/>
  <c r="D6" i="9"/>
  <c r="C6" i="9" a="1"/>
  <c r="C6" i="9"/>
  <c r="B6" i="9" a="1"/>
  <c r="B6" i="9"/>
  <c r="N5" i="9" a="1"/>
  <c r="N5" i="9"/>
  <c r="M5" i="9" a="1"/>
  <c r="M5" i="9"/>
  <c r="L5" i="9" a="1"/>
  <c r="L5" i="9"/>
  <c r="K5" i="9" a="1"/>
  <c r="K5" i="9"/>
  <c r="J5" i="9" a="1"/>
  <c r="J5" i="9"/>
  <c r="I5" i="9" a="1"/>
  <c r="I5" i="9"/>
  <c r="H5" i="9" a="1"/>
  <c r="H5" i="9"/>
  <c r="G5" i="9" a="1"/>
  <c r="G5" i="9"/>
  <c r="F5" i="9" a="1"/>
  <c r="F5" i="9"/>
  <c r="E5" i="9" a="1"/>
  <c r="E5" i="9"/>
  <c r="D5" i="9" a="1"/>
  <c r="D5" i="9"/>
  <c r="C5" i="9" a="1"/>
  <c r="C5" i="9"/>
  <c r="B5" i="9" a="1"/>
  <c r="B5" i="9"/>
  <c r="N4" i="9" a="1"/>
  <c r="N4" i="9"/>
  <c r="M4" i="9" a="1"/>
  <c r="M4" i="9"/>
  <c r="L4" i="9" a="1"/>
  <c r="L4" i="9"/>
  <c r="K4" i="9" a="1"/>
  <c r="K4" i="9"/>
  <c r="J4" i="9" a="1"/>
  <c r="J4" i="9"/>
  <c r="I4" i="9" a="1"/>
  <c r="I4" i="9"/>
  <c r="H4" i="9" a="1"/>
  <c r="H4" i="9"/>
  <c r="G4" i="9" a="1"/>
  <c r="G4" i="9"/>
  <c r="F4" i="9" a="1"/>
  <c r="F4" i="9"/>
  <c r="E4" i="9" a="1"/>
  <c r="E4" i="9"/>
  <c r="D4" i="9" a="1"/>
  <c r="D4" i="9"/>
  <c r="C4" i="9" a="1"/>
  <c r="C4" i="9"/>
  <c r="B4" i="9" a="1"/>
  <c r="B4" i="9"/>
  <c r="N3" i="9" a="1"/>
  <c r="N3" i="9"/>
  <c r="M3" i="9" a="1"/>
  <c r="M3" i="9"/>
  <c r="L3" i="9" a="1"/>
  <c r="L3" i="9"/>
  <c r="K3" i="9" a="1"/>
  <c r="K3" i="9"/>
  <c r="J3" i="9" a="1"/>
  <c r="J3" i="9"/>
  <c r="I3" i="9" a="1"/>
  <c r="I3" i="9"/>
  <c r="H3" i="9" a="1"/>
  <c r="H3" i="9"/>
  <c r="G3" i="9" a="1"/>
  <c r="G3" i="9"/>
  <c r="F3" i="9" a="1"/>
  <c r="F3" i="9"/>
  <c r="E3" i="9" a="1"/>
  <c r="E3" i="9"/>
  <c r="D3" i="9" a="1"/>
  <c r="D3" i="9"/>
  <c r="C3" i="9" a="1"/>
  <c r="C3" i="9"/>
  <c r="B3" i="9" a="1"/>
  <c r="B3" i="9"/>
  <c r="K94" i="8" a="1"/>
  <c r="K94" i="8"/>
  <c r="J94" i="8" a="1"/>
  <c r="J94" i="8"/>
  <c r="I94" i="8" a="1"/>
  <c r="I94" i="8"/>
  <c r="H94" i="8" a="1"/>
  <c r="H94" i="8"/>
  <c r="G94" i="8" a="1"/>
  <c r="G94" i="8"/>
  <c r="F94" i="8" a="1"/>
  <c r="F94" i="8"/>
  <c r="E94" i="8" a="1"/>
  <c r="E94" i="8"/>
  <c r="D94" i="8" a="1"/>
  <c r="D94" i="8"/>
  <c r="C94" i="8" a="1"/>
  <c r="C94" i="8"/>
  <c r="B94" i="8" a="1"/>
  <c r="B94" i="8"/>
  <c r="K93" i="8" a="1"/>
  <c r="K93" i="8"/>
  <c r="J93" i="8" a="1"/>
  <c r="J93" i="8"/>
  <c r="I93" i="8" a="1"/>
  <c r="I93" i="8"/>
  <c r="H93" i="8" a="1"/>
  <c r="H93" i="8"/>
  <c r="G93" i="8" a="1"/>
  <c r="G93" i="8"/>
  <c r="F93" i="8" a="1"/>
  <c r="F93" i="8"/>
  <c r="E93" i="8" a="1"/>
  <c r="E93" i="8"/>
  <c r="D93" i="8" a="1"/>
  <c r="D93" i="8"/>
  <c r="C93" i="8" a="1"/>
  <c r="C93" i="8"/>
  <c r="B93" i="8" a="1"/>
  <c r="B93" i="8"/>
  <c r="K92" i="8" a="1"/>
  <c r="K92" i="8"/>
  <c r="J92" i="8" a="1"/>
  <c r="J92" i="8"/>
  <c r="I92" i="8" a="1"/>
  <c r="I92" i="8"/>
  <c r="H92" i="8" a="1"/>
  <c r="H92" i="8"/>
  <c r="G92" i="8" a="1"/>
  <c r="G92" i="8"/>
  <c r="F92" i="8" a="1"/>
  <c r="F92" i="8"/>
  <c r="E92" i="8" a="1"/>
  <c r="E92" i="8"/>
  <c r="D92" i="8" a="1"/>
  <c r="D92" i="8"/>
  <c r="C92" i="8" a="1"/>
  <c r="C92" i="8"/>
  <c r="B92" i="8" a="1"/>
  <c r="B92" i="8"/>
  <c r="K91" i="8" a="1"/>
  <c r="K91" i="8"/>
  <c r="J91" i="8" a="1"/>
  <c r="J91" i="8"/>
  <c r="I91" i="8" a="1"/>
  <c r="I91" i="8"/>
  <c r="H91" i="8" a="1"/>
  <c r="H91" i="8"/>
  <c r="G91" i="8" a="1"/>
  <c r="G91" i="8"/>
  <c r="F91" i="8" a="1"/>
  <c r="F91" i="8"/>
  <c r="E91" i="8" a="1"/>
  <c r="E91" i="8"/>
  <c r="D91" i="8" a="1"/>
  <c r="D91" i="8"/>
  <c r="C91" i="8" a="1"/>
  <c r="C91" i="8"/>
  <c r="B91" i="8" a="1"/>
  <c r="B91" i="8"/>
  <c r="K90" i="8" a="1"/>
  <c r="K90" i="8"/>
  <c r="J90" i="8" a="1"/>
  <c r="J90" i="8"/>
  <c r="I90" i="8" a="1"/>
  <c r="I90" i="8"/>
  <c r="H90" i="8" a="1"/>
  <c r="H90" i="8"/>
  <c r="G90" i="8" a="1"/>
  <c r="G90" i="8"/>
  <c r="F90" i="8" a="1"/>
  <c r="F90" i="8"/>
  <c r="E90" i="8" a="1"/>
  <c r="E90" i="8"/>
  <c r="D90" i="8" a="1"/>
  <c r="D90" i="8"/>
  <c r="C90" i="8" a="1"/>
  <c r="C90" i="8"/>
  <c r="B90" i="8" a="1"/>
  <c r="B90" i="8"/>
  <c r="K89" i="8" a="1"/>
  <c r="K89" i="8"/>
  <c r="J89" i="8" a="1"/>
  <c r="J89" i="8"/>
  <c r="I89" i="8" a="1"/>
  <c r="I89" i="8"/>
  <c r="H89" i="8" a="1"/>
  <c r="H89" i="8"/>
  <c r="G89" i="8" a="1"/>
  <c r="G89" i="8"/>
  <c r="F89" i="8" a="1"/>
  <c r="F89" i="8"/>
  <c r="E89" i="8" a="1"/>
  <c r="E89" i="8"/>
  <c r="D89" i="8" a="1"/>
  <c r="D89" i="8"/>
  <c r="C89" i="8" a="1"/>
  <c r="C89" i="8"/>
  <c r="B89" i="8" a="1"/>
  <c r="B89" i="8"/>
  <c r="K88" i="8" a="1"/>
  <c r="K88" i="8"/>
  <c r="J88" i="8" a="1"/>
  <c r="J88" i="8"/>
  <c r="I88" i="8" a="1"/>
  <c r="I88" i="8"/>
  <c r="H88" i="8" a="1"/>
  <c r="H88" i="8"/>
  <c r="G88" i="8" a="1"/>
  <c r="G88" i="8"/>
  <c r="F88" i="8" a="1"/>
  <c r="F88" i="8"/>
  <c r="E88" i="8" a="1"/>
  <c r="E88" i="8"/>
  <c r="D88" i="8" a="1"/>
  <c r="D88" i="8"/>
  <c r="C88" i="8" a="1"/>
  <c r="C88" i="8"/>
  <c r="B88" i="8" a="1"/>
  <c r="B88" i="8"/>
  <c r="K87" i="8" a="1"/>
  <c r="K87" i="8"/>
  <c r="J87" i="8" a="1"/>
  <c r="J87" i="8"/>
  <c r="I87" i="8" a="1"/>
  <c r="I87" i="8"/>
  <c r="H87" i="8" a="1"/>
  <c r="H87" i="8"/>
  <c r="G87" i="8" a="1"/>
  <c r="G87" i="8"/>
  <c r="F87" i="8" a="1"/>
  <c r="F87" i="8"/>
  <c r="E87" i="8" a="1"/>
  <c r="E87" i="8"/>
  <c r="D87" i="8" a="1"/>
  <c r="D87" i="8"/>
  <c r="C87" i="8" a="1"/>
  <c r="C87" i="8"/>
  <c r="B87" i="8" a="1"/>
  <c r="B87" i="8"/>
  <c r="K86" i="8" a="1"/>
  <c r="K86" i="8"/>
  <c r="J86" i="8" a="1"/>
  <c r="J86" i="8"/>
  <c r="I86" i="8" a="1"/>
  <c r="I86" i="8"/>
  <c r="H86" i="8" a="1"/>
  <c r="H86" i="8"/>
  <c r="G86" i="8" a="1"/>
  <c r="G86" i="8"/>
  <c r="F86" i="8" a="1"/>
  <c r="F86" i="8"/>
  <c r="E86" i="8" a="1"/>
  <c r="E86" i="8"/>
  <c r="D86" i="8" a="1"/>
  <c r="D86" i="8"/>
  <c r="C86" i="8" a="1"/>
  <c r="C86" i="8"/>
  <c r="B86" i="8" a="1"/>
  <c r="B86" i="8"/>
  <c r="K85" i="8" a="1"/>
  <c r="K85" i="8"/>
  <c r="J85" i="8" a="1"/>
  <c r="J85" i="8"/>
  <c r="I85" i="8" a="1"/>
  <c r="I85" i="8"/>
  <c r="H85" i="8" a="1"/>
  <c r="H85" i="8"/>
  <c r="G85" i="8" a="1"/>
  <c r="G85" i="8"/>
  <c r="F85" i="8" a="1"/>
  <c r="F85" i="8"/>
  <c r="E85" i="8" a="1"/>
  <c r="E85" i="8"/>
  <c r="D85" i="8" a="1"/>
  <c r="D85" i="8"/>
  <c r="C85" i="8" a="1"/>
  <c r="C85" i="8"/>
  <c r="B85" i="8" a="1"/>
  <c r="B85" i="8"/>
  <c r="K84" i="8" a="1"/>
  <c r="K84" i="8"/>
  <c r="J84" i="8" a="1"/>
  <c r="J84" i="8"/>
  <c r="I84" i="8" a="1"/>
  <c r="I84" i="8"/>
  <c r="H84" i="8" a="1"/>
  <c r="H84" i="8"/>
  <c r="G84" i="8" a="1"/>
  <c r="G84" i="8"/>
  <c r="F84" i="8" a="1"/>
  <c r="F84" i="8"/>
  <c r="E84" i="8" a="1"/>
  <c r="E84" i="8"/>
  <c r="D84" i="8" a="1"/>
  <c r="D84" i="8"/>
  <c r="C84" i="8" a="1"/>
  <c r="C84" i="8"/>
  <c r="B84" i="8" a="1"/>
  <c r="B84" i="8"/>
  <c r="K83" i="8" a="1"/>
  <c r="K83" i="8"/>
  <c r="J83" i="8" a="1"/>
  <c r="J83" i="8"/>
  <c r="I83" i="8" a="1"/>
  <c r="I83" i="8"/>
  <c r="H83" i="8" a="1"/>
  <c r="H83" i="8"/>
  <c r="G83" i="8" a="1"/>
  <c r="G83" i="8"/>
  <c r="F83" i="8" a="1"/>
  <c r="F83" i="8"/>
  <c r="E83" i="8" a="1"/>
  <c r="E83" i="8"/>
  <c r="D83" i="8" a="1"/>
  <c r="D83" i="8"/>
  <c r="C83" i="8" a="1"/>
  <c r="C83" i="8"/>
  <c r="B83" i="8" a="1"/>
  <c r="B83" i="8"/>
  <c r="K82" i="8" a="1"/>
  <c r="K82" i="8"/>
  <c r="J82" i="8" a="1"/>
  <c r="J82" i="8"/>
  <c r="I82" i="8" a="1"/>
  <c r="I82" i="8"/>
  <c r="H82" i="8" a="1"/>
  <c r="H82" i="8"/>
  <c r="G82" i="8" a="1"/>
  <c r="G82" i="8"/>
  <c r="F82" i="8" a="1"/>
  <c r="F82" i="8"/>
  <c r="E82" i="8" a="1"/>
  <c r="E82" i="8"/>
  <c r="D82" i="8" a="1"/>
  <c r="D82" i="8"/>
  <c r="C82" i="8" a="1"/>
  <c r="C82" i="8"/>
  <c r="B82" i="8" a="1"/>
  <c r="B82" i="8"/>
  <c r="K81" i="8" a="1"/>
  <c r="K81" i="8"/>
  <c r="J81" i="8" a="1"/>
  <c r="J81" i="8"/>
  <c r="I81" i="8" a="1"/>
  <c r="I81" i="8"/>
  <c r="H81" i="8" a="1"/>
  <c r="H81" i="8"/>
  <c r="G81" i="8" a="1"/>
  <c r="G81" i="8"/>
  <c r="F81" i="8" a="1"/>
  <c r="F81" i="8"/>
  <c r="E81" i="8" a="1"/>
  <c r="E81" i="8"/>
  <c r="D81" i="8" a="1"/>
  <c r="D81" i="8"/>
  <c r="C81" i="8" a="1"/>
  <c r="C81" i="8"/>
  <c r="B81" i="8" a="1"/>
  <c r="B81" i="8"/>
  <c r="K80" i="8" a="1"/>
  <c r="K80" i="8"/>
  <c r="J80" i="8" a="1"/>
  <c r="J80" i="8"/>
  <c r="I80" i="8" a="1"/>
  <c r="I80" i="8"/>
  <c r="H80" i="8" a="1"/>
  <c r="H80" i="8"/>
  <c r="G80" i="8" a="1"/>
  <c r="G80" i="8"/>
  <c r="F80" i="8" a="1"/>
  <c r="F80" i="8"/>
  <c r="E80" i="8" a="1"/>
  <c r="E80" i="8"/>
  <c r="D80" i="8" a="1"/>
  <c r="D80" i="8"/>
  <c r="C80" i="8" a="1"/>
  <c r="C80" i="8"/>
  <c r="B80" i="8" a="1"/>
  <c r="B80" i="8"/>
  <c r="K79" i="8" a="1"/>
  <c r="K79" i="8"/>
  <c r="J79" i="8" a="1"/>
  <c r="J79" i="8"/>
  <c r="I79" i="8" a="1"/>
  <c r="I79" i="8"/>
  <c r="H79" i="8" a="1"/>
  <c r="H79" i="8"/>
  <c r="G79" i="8" a="1"/>
  <c r="G79" i="8"/>
  <c r="F79" i="8" a="1"/>
  <c r="F79" i="8"/>
  <c r="E79" i="8" a="1"/>
  <c r="E79" i="8"/>
  <c r="D79" i="8" a="1"/>
  <c r="D79" i="8"/>
  <c r="C79" i="8" a="1"/>
  <c r="C79" i="8"/>
  <c r="B79" i="8" a="1"/>
  <c r="B79" i="8"/>
  <c r="K78" i="8" a="1"/>
  <c r="K78" i="8"/>
  <c r="J78" i="8" a="1"/>
  <c r="J78" i="8"/>
  <c r="I78" i="8" a="1"/>
  <c r="I78" i="8"/>
  <c r="H78" i="8" a="1"/>
  <c r="H78" i="8"/>
  <c r="G78" i="8" a="1"/>
  <c r="G78" i="8"/>
  <c r="F78" i="8" a="1"/>
  <c r="F78" i="8"/>
  <c r="E78" i="8" a="1"/>
  <c r="E78" i="8"/>
  <c r="D78" i="8" a="1"/>
  <c r="D78" i="8"/>
  <c r="C78" i="8" a="1"/>
  <c r="C78" i="8"/>
  <c r="B78" i="8" a="1"/>
  <c r="B78" i="8"/>
  <c r="K77" i="8" a="1"/>
  <c r="K77" i="8"/>
  <c r="J77" i="8" a="1"/>
  <c r="J77" i="8"/>
  <c r="I77" i="8" a="1"/>
  <c r="I77" i="8"/>
  <c r="H77" i="8" a="1"/>
  <c r="H77" i="8"/>
  <c r="G77" i="8" a="1"/>
  <c r="G77" i="8"/>
  <c r="F77" i="8" a="1"/>
  <c r="F77" i="8"/>
  <c r="E77" i="8" a="1"/>
  <c r="E77" i="8"/>
  <c r="D77" i="8" a="1"/>
  <c r="D77" i="8"/>
  <c r="C77" i="8" a="1"/>
  <c r="C77" i="8"/>
  <c r="B77" i="8" a="1"/>
  <c r="B77" i="8"/>
  <c r="K76" i="8" a="1"/>
  <c r="K76" i="8"/>
  <c r="J76" i="8" a="1"/>
  <c r="J76" i="8"/>
  <c r="I76" i="8" a="1"/>
  <c r="I76" i="8"/>
  <c r="H76" i="8" a="1"/>
  <c r="H76" i="8"/>
  <c r="G76" i="8" a="1"/>
  <c r="G76" i="8"/>
  <c r="F76" i="8" a="1"/>
  <c r="F76" i="8"/>
  <c r="E76" i="8" a="1"/>
  <c r="E76" i="8"/>
  <c r="C76" i="8" a="1"/>
  <c r="C76" i="8"/>
  <c r="B76" i="8" a="1"/>
  <c r="B76" i="8"/>
  <c r="K75" i="8" a="1"/>
  <c r="K75" i="8"/>
  <c r="J75" i="8" a="1"/>
  <c r="J75" i="8"/>
  <c r="I75" i="8" a="1"/>
  <c r="I75" i="8"/>
  <c r="H75" i="8" a="1"/>
  <c r="H75" i="8"/>
  <c r="G75" i="8" a="1"/>
  <c r="G75" i="8"/>
  <c r="F75" i="8" a="1"/>
  <c r="F75" i="8"/>
  <c r="E75" i="8" a="1"/>
  <c r="E75" i="8"/>
  <c r="C75" i="8" a="1"/>
  <c r="C75" i="8"/>
  <c r="B75" i="8" a="1"/>
  <c r="B75" i="8"/>
  <c r="K74" i="8" a="1"/>
  <c r="K74" i="8"/>
  <c r="J74" i="8" a="1"/>
  <c r="J74" i="8"/>
  <c r="I74" i="8" a="1"/>
  <c r="I74" i="8"/>
  <c r="H74" i="8" a="1"/>
  <c r="H74" i="8"/>
  <c r="G74" i="8" a="1"/>
  <c r="G74" i="8"/>
  <c r="F74" i="8" a="1"/>
  <c r="F74" i="8"/>
  <c r="E74" i="8" a="1"/>
  <c r="E74" i="8"/>
  <c r="C74" i="8" a="1"/>
  <c r="C74" i="8"/>
  <c r="B74" i="8" a="1"/>
  <c r="B74" i="8"/>
  <c r="K73" i="8" a="1"/>
  <c r="K73" i="8"/>
  <c r="J73" i="8" a="1"/>
  <c r="J73" i="8"/>
  <c r="I73" i="8" a="1"/>
  <c r="I73" i="8"/>
  <c r="H73" i="8" a="1"/>
  <c r="H73" i="8"/>
  <c r="G73" i="8" a="1"/>
  <c r="G73" i="8"/>
  <c r="F73" i="8" a="1"/>
  <c r="F73" i="8"/>
  <c r="E73" i="8" a="1"/>
  <c r="E73" i="8"/>
  <c r="C73" i="8" a="1"/>
  <c r="C73" i="8"/>
  <c r="B73" i="8" a="1"/>
  <c r="B73" i="8"/>
  <c r="K72" i="8" a="1"/>
  <c r="K72" i="8"/>
  <c r="J72" i="8" a="1"/>
  <c r="J72" i="8"/>
  <c r="I72" i="8" a="1"/>
  <c r="I72" i="8"/>
  <c r="H72" i="8" a="1"/>
  <c r="H72" i="8"/>
  <c r="G72" i="8" a="1"/>
  <c r="G72" i="8"/>
  <c r="F72" i="8" a="1"/>
  <c r="F72" i="8"/>
  <c r="E72" i="8" a="1"/>
  <c r="E72" i="8"/>
  <c r="C72" i="8" a="1"/>
  <c r="C72" i="8"/>
  <c r="B72" i="8" a="1"/>
  <c r="B72" i="8"/>
  <c r="K71" i="8" a="1"/>
  <c r="K71" i="8"/>
  <c r="J71" i="8" a="1"/>
  <c r="J71" i="8"/>
  <c r="I71" i="8" a="1"/>
  <c r="I71" i="8"/>
  <c r="H71" i="8" a="1"/>
  <c r="H71" i="8"/>
  <c r="G71" i="8" a="1"/>
  <c r="G71" i="8"/>
  <c r="F71" i="8" a="1"/>
  <c r="F71" i="8"/>
  <c r="E71" i="8" a="1"/>
  <c r="E71" i="8"/>
  <c r="C71" i="8" a="1"/>
  <c r="C71" i="8"/>
  <c r="B71" i="8" a="1"/>
  <c r="B71" i="8"/>
  <c r="K70" i="8" a="1"/>
  <c r="K70" i="8"/>
  <c r="J70" i="8" a="1"/>
  <c r="J70" i="8"/>
  <c r="I70" i="8" a="1"/>
  <c r="I70" i="8"/>
  <c r="H70" i="8" a="1"/>
  <c r="H70" i="8"/>
  <c r="G70" i="8" a="1"/>
  <c r="G70" i="8"/>
  <c r="F70" i="8" a="1"/>
  <c r="F70" i="8"/>
  <c r="E70" i="8" a="1"/>
  <c r="E70" i="8"/>
  <c r="C70" i="8" a="1"/>
  <c r="C70" i="8"/>
  <c r="B70" i="8" a="1"/>
  <c r="B70" i="8"/>
  <c r="K69" i="8" a="1"/>
  <c r="K69" i="8"/>
  <c r="J69" i="8" a="1"/>
  <c r="J69" i="8"/>
  <c r="I69" i="8" a="1"/>
  <c r="I69" i="8"/>
  <c r="H69" i="8" a="1"/>
  <c r="H69" i="8"/>
  <c r="G69" i="8" a="1"/>
  <c r="G69" i="8"/>
  <c r="F69" i="8" a="1"/>
  <c r="F69" i="8"/>
  <c r="E69" i="8" a="1"/>
  <c r="E69" i="8"/>
  <c r="C69" i="8" a="1"/>
  <c r="C69" i="8"/>
  <c r="B69" i="8" a="1"/>
  <c r="B69" i="8"/>
  <c r="K68" i="8" a="1"/>
  <c r="K68" i="8"/>
  <c r="J68" i="8" a="1"/>
  <c r="J68" i="8"/>
  <c r="I68" i="8" a="1"/>
  <c r="I68" i="8"/>
  <c r="H68" i="8" a="1"/>
  <c r="H68" i="8"/>
  <c r="G68" i="8" a="1"/>
  <c r="G68" i="8"/>
  <c r="F68" i="8" a="1"/>
  <c r="F68" i="8"/>
  <c r="E68" i="8" a="1"/>
  <c r="E68" i="8"/>
  <c r="D68" i="8" a="1"/>
  <c r="D68" i="8"/>
  <c r="C68" i="8" a="1"/>
  <c r="C68" i="8"/>
  <c r="B68" i="8" a="1"/>
  <c r="B68" i="8"/>
  <c r="K67" i="8" a="1"/>
  <c r="K67" i="8"/>
  <c r="J67" i="8" a="1"/>
  <c r="J67" i="8"/>
  <c r="I67" i="8" a="1"/>
  <c r="I67" i="8"/>
  <c r="H67" i="8" a="1"/>
  <c r="H67" i="8"/>
  <c r="G67" i="8" a="1"/>
  <c r="G67" i="8"/>
  <c r="F67" i="8" a="1"/>
  <c r="F67" i="8"/>
  <c r="E67" i="8" a="1"/>
  <c r="E67" i="8"/>
  <c r="C67" i="8" a="1"/>
  <c r="C67" i="8"/>
  <c r="B67" i="8" a="1"/>
  <c r="B67" i="8"/>
  <c r="K66" i="8" a="1"/>
  <c r="K66" i="8"/>
  <c r="J66" i="8" a="1"/>
  <c r="J66" i="8"/>
  <c r="I66" i="8" a="1"/>
  <c r="I66" i="8"/>
  <c r="H66" i="8" a="1"/>
  <c r="H66" i="8"/>
  <c r="G66" i="8" a="1"/>
  <c r="G66" i="8"/>
  <c r="F66" i="8" a="1"/>
  <c r="F66" i="8"/>
  <c r="E66" i="8" a="1"/>
  <c r="E66" i="8"/>
  <c r="C66" i="8" a="1"/>
  <c r="C66" i="8"/>
  <c r="B66" i="8" a="1"/>
  <c r="B66" i="8"/>
  <c r="K65" i="8" a="1"/>
  <c r="K65" i="8"/>
  <c r="J65" i="8" a="1"/>
  <c r="J65" i="8"/>
  <c r="I65" i="8" a="1"/>
  <c r="I65" i="8"/>
  <c r="H65" i="8" a="1"/>
  <c r="H65" i="8"/>
  <c r="G65" i="8" a="1"/>
  <c r="G65" i="8"/>
  <c r="F65" i="8" a="1"/>
  <c r="F65" i="8"/>
  <c r="E65" i="8" a="1"/>
  <c r="E65" i="8"/>
  <c r="C65" i="8" a="1"/>
  <c r="C65" i="8"/>
  <c r="B65" i="8" a="1"/>
  <c r="B65" i="8"/>
  <c r="K64" i="8" a="1"/>
  <c r="K64" i="8"/>
  <c r="J64" i="8" a="1"/>
  <c r="J64" i="8"/>
  <c r="I64" i="8" a="1"/>
  <c r="I64" i="8"/>
  <c r="H64" i="8" a="1"/>
  <c r="H64" i="8"/>
  <c r="G64" i="8" a="1"/>
  <c r="G64" i="8"/>
  <c r="F64" i="8" a="1"/>
  <c r="F64" i="8"/>
  <c r="E64" i="8" a="1"/>
  <c r="E64" i="8"/>
  <c r="D64" i="8" a="1"/>
  <c r="D64" i="8"/>
  <c r="C64" i="8" a="1"/>
  <c r="C64" i="8"/>
  <c r="B64" i="8" a="1"/>
  <c r="B64" i="8"/>
  <c r="K63" i="8" a="1"/>
  <c r="K63" i="8"/>
  <c r="J63" i="8" a="1"/>
  <c r="J63" i="8"/>
  <c r="I63" i="8" a="1"/>
  <c r="I63" i="8"/>
  <c r="H63" i="8" a="1"/>
  <c r="H63" i="8"/>
  <c r="G63" i="8" a="1"/>
  <c r="G63" i="8"/>
  <c r="F63" i="8" a="1"/>
  <c r="F63" i="8"/>
  <c r="E63" i="8" a="1"/>
  <c r="E63" i="8"/>
  <c r="D63" i="8" a="1"/>
  <c r="D63" i="8"/>
  <c r="C63" i="8" a="1"/>
  <c r="C63" i="8"/>
  <c r="B63" i="8" a="1"/>
  <c r="B63" i="8"/>
  <c r="K62" i="8" a="1"/>
  <c r="K62" i="8"/>
  <c r="J62" i="8" a="1"/>
  <c r="J62" i="8"/>
  <c r="I62" i="8" a="1"/>
  <c r="I62" i="8"/>
  <c r="H62" i="8" a="1"/>
  <c r="H62" i="8"/>
  <c r="G62" i="8" a="1"/>
  <c r="G62" i="8"/>
  <c r="F62" i="8" a="1"/>
  <c r="F62" i="8"/>
  <c r="E62" i="8" a="1"/>
  <c r="E62" i="8"/>
  <c r="D62" i="8" a="1"/>
  <c r="D62" i="8"/>
  <c r="C62" i="8" a="1"/>
  <c r="C62" i="8"/>
  <c r="B62" i="8" a="1"/>
  <c r="B62" i="8"/>
  <c r="K61" i="8" a="1"/>
  <c r="K61" i="8"/>
  <c r="J61" i="8" a="1"/>
  <c r="J61" i="8"/>
  <c r="I61" i="8" a="1"/>
  <c r="I61" i="8"/>
  <c r="H61" i="8" a="1"/>
  <c r="H61" i="8"/>
  <c r="G61" i="8" a="1"/>
  <c r="G61" i="8"/>
  <c r="F61" i="8" a="1"/>
  <c r="F61" i="8"/>
  <c r="E61" i="8" a="1"/>
  <c r="E61" i="8"/>
  <c r="D61" i="8" a="1"/>
  <c r="D61" i="8"/>
  <c r="C61" i="8" a="1"/>
  <c r="C61" i="8"/>
  <c r="B61" i="8" a="1"/>
  <c r="B61" i="8"/>
  <c r="K60" i="8" a="1"/>
  <c r="K60" i="8"/>
  <c r="J60" i="8" a="1"/>
  <c r="J60" i="8"/>
  <c r="I60" i="8" a="1"/>
  <c r="I60" i="8"/>
  <c r="H60" i="8" a="1"/>
  <c r="H60" i="8"/>
  <c r="G60" i="8" a="1"/>
  <c r="G60" i="8"/>
  <c r="F60" i="8" a="1"/>
  <c r="F60" i="8"/>
  <c r="E60" i="8" a="1"/>
  <c r="E60" i="8"/>
  <c r="D60" i="8" a="1"/>
  <c r="D60" i="8"/>
  <c r="C60" i="8" a="1"/>
  <c r="C60" i="8"/>
  <c r="B60" i="8" a="1"/>
  <c r="B60" i="8"/>
  <c r="K59" i="8" a="1"/>
  <c r="K59" i="8"/>
  <c r="J59" i="8" a="1"/>
  <c r="J59" i="8"/>
  <c r="I59" i="8" a="1"/>
  <c r="I59" i="8"/>
  <c r="H59" i="8" a="1"/>
  <c r="H59" i="8"/>
  <c r="G59" i="8" a="1"/>
  <c r="G59" i="8"/>
  <c r="F59" i="8" a="1"/>
  <c r="F59" i="8"/>
  <c r="E59" i="8" a="1"/>
  <c r="E59" i="8"/>
  <c r="C59" i="8" a="1"/>
  <c r="C59" i="8"/>
  <c r="B59" i="8" a="1"/>
  <c r="B59" i="8"/>
  <c r="K58" i="8" a="1"/>
  <c r="K58" i="8"/>
  <c r="J58" i="8" a="1"/>
  <c r="J58" i="8"/>
  <c r="I58" i="8" a="1"/>
  <c r="I58" i="8"/>
  <c r="H58" i="8" a="1"/>
  <c r="H58" i="8"/>
  <c r="G58" i="8" a="1"/>
  <c r="G58" i="8"/>
  <c r="F58" i="8" a="1"/>
  <c r="F58" i="8"/>
  <c r="E58" i="8" a="1"/>
  <c r="E58" i="8"/>
  <c r="C58" i="8" a="1"/>
  <c r="C58" i="8"/>
  <c r="B58" i="8" a="1"/>
  <c r="B58" i="8"/>
  <c r="K57" i="8" a="1"/>
  <c r="K57" i="8"/>
  <c r="J57" i="8" a="1"/>
  <c r="J57" i="8"/>
  <c r="I57" i="8" a="1"/>
  <c r="I57" i="8"/>
  <c r="H57" i="8" a="1"/>
  <c r="H57" i="8"/>
  <c r="G57" i="8" a="1"/>
  <c r="G57" i="8"/>
  <c r="F57" i="8" a="1"/>
  <c r="F57" i="8"/>
  <c r="E57" i="8" a="1"/>
  <c r="E57" i="8"/>
  <c r="D57" i="8" a="1"/>
  <c r="D57" i="8"/>
  <c r="C57" i="8" a="1"/>
  <c r="C57" i="8"/>
  <c r="B57" i="8" a="1"/>
  <c r="B57" i="8"/>
  <c r="K56" i="8" a="1"/>
  <c r="K56" i="8"/>
  <c r="J56" i="8" a="1"/>
  <c r="J56" i="8"/>
  <c r="I56" i="8" a="1"/>
  <c r="I56" i="8"/>
  <c r="H56" i="8" a="1"/>
  <c r="H56" i="8"/>
  <c r="G56" i="8" a="1"/>
  <c r="G56" i="8"/>
  <c r="F56" i="8" a="1"/>
  <c r="F56" i="8"/>
  <c r="E56" i="8" a="1"/>
  <c r="E56" i="8"/>
  <c r="C56" i="8" a="1"/>
  <c r="C56" i="8"/>
  <c r="B56" i="8" a="1"/>
  <c r="B56" i="8"/>
  <c r="K55" i="8" a="1"/>
  <c r="K55" i="8"/>
  <c r="J55" i="8" a="1"/>
  <c r="J55" i="8"/>
  <c r="I55" i="8" a="1"/>
  <c r="I55" i="8"/>
  <c r="H55" i="8" a="1"/>
  <c r="H55" i="8"/>
  <c r="G55" i="8" a="1"/>
  <c r="G55" i="8"/>
  <c r="F55" i="8" a="1"/>
  <c r="F55" i="8"/>
  <c r="E55" i="8" a="1"/>
  <c r="E55" i="8"/>
  <c r="C55" i="8" a="1"/>
  <c r="C55" i="8"/>
  <c r="B55" i="8" a="1"/>
  <c r="B55" i="8"/>
  <c r="K54" i="8" a="1"/>
  <c r="K54" i="8"/>
  <c r="J54" i="8" a="1"/>
  <c r="J54" i="8"/>
  <c r="I54" i="8" a="1"/>
  <c r="I54" i="8"/>
  <c r="H54" i="8" a="1"/>
  <c r="H54" i="8"/>
  <c r="G54" i="8" a="1"/>
  <c r="G54" i="8"/>
  <c r="F54" i="8" a="1"/>
  <c r="F54" i="8"/>
  <c r="E54" i="8" a="1"/>
  <c r="E54" i="8"/>
  <c r="C54" i="8" a="1"/>
  <c r="C54" i="8"/>
  <c r="B54" i="8" a="1"/>
  <c r="B54" i="8"/>
  <c r="K53" i="8" a="1"/>
  <c r="K53" i="8"/>
  <c r="J53" i="8" a="1"/>
  <c r="J53" i="8"/>
  <c r="I53" i="8" a="1"/>
  <c r="I53" i="8"/>
  <c r="H53" i="8" a="1"/>
  <c r="H53" i="8"/>
  <c r="G53" i="8" a="1"/>
  <c r="G53" i="8"/>
  <c r="F53" i="8" a="1"/>
  <c r="F53" i="8"/>
  <c r="E53" i="8" a="1"/>
  <c r="E53" i="8"/>
  <c r="C53" i="8" a="1"/>
  <c r="C53" i="8"/>
  <c r="B53" i="8" a="1"/>
  <c r="B53" i="8"/>
  <c r="K52" i="8" a="1"/>
  <c r="K52" i="8"/>
  <c r="J52" i="8" a="1"/>
  <c r="J52" i="8"/>
  <c r="I52" i="8" a="1"/>
  <c r="I52" i="8"/>
  <c r="H52" i="8" a="1"/>
  <c r="H52" i="8"/>
  <c r="G52" i="8" a="1"/>
  <c r="G52" i="8"/>
  <c r="F52" i="8" a="1"/>
  <c r="F52" i="8"/>
  <c r="E52" i="8" a="1"/>
  <c r="E52" i="8"/>
  <c r="C52" i="8" a="1"/>
  <c r="C52" i="8"/>
  <c r="B52" i="8" a="1"/>
  <c r="B52" i="8"/>
  <c r="K51" i="8" a="1"/>
  <c r="K51" i="8"/>
  <c r="J51" i="8" a="1"/>
  <c r="J51" i="8"/>
  <c r="I51" i="8" a="1"/>
  <c r="I51" i="8"/>
  <c r="H51" i="8" a="1"/>
  <c r="H51" i="8"/>
  <c r="G51" i="8" a="1"/>
  <c r="G51" i="8"/>
  <c r="F51" i="8" a="1"/>
  <c r="F51" i="8"/>
  <c r="E51" i="8" a="1"/>
  <c r="E51" i="8"/>
  <c r="C51" i="8" a="1"/>
  <c r="C51" i="8"/>
  <c r="B51" i="8" a="1"/>
  <c r="B51" i="8"/>
  <c r="K50" i="8" a="1"/>
  <c r="K50" i="8"/>
  <c r="J50" i="8" a="1"/>
  <c r="J50" i="8"/>
  <c r="I50" i="8" a="1"/>
  <c r="I50" i="8"/>
  <c r="H50" i="8" a="1"/>
  <c r="H50" i="8"/>
  <c r="G50" i="8" a="1"/>
  <c r="G50" i="8"/>
  <c r="F50" i="8" a="1"/>
  <c r="F50" i="8"/>
  <c r="E50" i="8" a="1"/>
  <c r="E50" i="8"/>
  <c r="C50" i="8" a="1"/>
  <c r="C50" i="8"/>
  <c r="B50" i="8" a="1"/>
  <c r="B50" i="8"/>
  <c r="K49" i="8" a="1"/>
  <c r="K49" i="8"/>
  <c r="J49" i="8" a="1"/>
  <c r="J49" i="8"/>
  <c r="I49" i="8" a="1"/>
  <c r="I49" i="8"/>
  <c r="H49" i="8" a="1"/>
  <c r="H49" i="8"/>
  <c r="G49" i="8" a="1"/>
  <c r="G49" i="8"/>
  <c r="F49" i="8" a="1"/>
  <c r="F49" i="8"/>
  <c r="E49" i="8" a="1"/>
  <c r="E49" i="8"/>
  <c r="C49" i="8" a="1"/>
  <c r="C49" i="8"/>
  <c r="B49" i="8" a="1"/>
  <c r="B49" i="8"/>
  <c r="K48" i="8" a="1"/>
  <c r="K48" i="8"/>
  <c r="J48" i="8" a="1"/>
  <c r="J48" i="8"/>
  <c r="I48" i="8" a="1"/>
  <c r="I48" i="8"/>
  <c r="H48" i="8" a="1"/>
  <c r="H48" i="8"/>
  <c r="G48" i="8" a="1"/>
  <c r="G48" i="8"/>
  <c r="F48" i="8" a="1"/>
  <c r="F48" i="8"/>
  <c r="E48" i="8" a="1"/>
  <c r="E48" i="8"/>
  <c r="C48" i="8" a="1"/>
  <c r="C48" i="8"/>
  <c r="B48" i="8" a="1"/>
  <c r="B48" i="8"/>
  <c r="K47" i="8" a="1"/>
  <c r="K47" i="8"/>
  <c r="J47" i="8" a="1"/>
  <c r="J47" i="8"/>
  <c r="I47" i="8" a="1"/>
  <c r="I47" i="8"/>
  <c r="H47" i="8" a="1"/>
  <c r="H47" i="8"/>
  <c r="G47" i="8" a="1"/>
  <c r="G47" i="8"/>
  <c r="F47" i="8" a="1"/>
  <c r="F47" i="8"/>
  <c r="E47" i="8" a="1"/>
  <c r="E47" i="8"/>
  <c r="C47" i="8" a="1"/>
  <c r="C47" i="8"/>
  <c r="B47" i="8" a="1"/>
  <c r="B47" i="8"/>
  <c r="K46" i="8" a="1"/>
  <c r="K46" i="8"/>
  <c r="J46" i="8" a="1"/>
  <c r="J46" i="8"/>
  <c r="I46" i="8" a="1"/>
  <c r="I46" i="8"/>
  <c r="H46" i="8" a="1"/>
  <c r="H46" i="8"/>
  <c r="G46" i="8" a="1"/>
  <c r="G46" i="8"/>
  <c r="F46" i="8" a="1"/>
  <c r="F46" i="8"/>
  <c r="E46" i="8" a="1"/>
  <c r="E46" i="8"/>
  <c r="D46" i="8" a="1"/>
  <c r="D46" i="8"/>
  <c r="C46" i="8" a="1"/>
  <c r="C46" i="8"/>
  <c r="B46" i="8" a="1"/>
  <c r="B46" i="8"/>
  <c r="K45" i="8" a="1"/>
  <c r="K45" i="8"/>
  <c r="J45" i="8" a="1"/>
  <c r="J45" i="8"/>
  <c r="I45" i="8" a="1"/>
  <c r="I45" i="8"/>
  <c r="H45" i="8" a="1"/>
  <c r="H45" i="8"/>
  <c r="G45" i="8" a="1"/>
  <c r="G45" i="8"/>
  <c r="F45" i="8" a="1"/>
  <c r="F45" i="8"/>
  <c r="E45" i="8" a="1"/>
  <c r="E45" i="8"/>
  <c r="C45" i="8" a="1"/>
  <c r="C45" i="8"/>
  <c r="B45" i="8" a="1"/>
  <c r="B45" i="8"/>
  <c r="K44" i="8" a="1"/>
  <c r="K44" i="8"/>
  <c r="J44" i="8" a="1"/>
  <c r="J44" i="8"/>
  <c r="I44" i="8" a="1"/>
  <c r="I44" i="8"/>
  <c r="H44" i="8" a="1"/>
  <c r="H44" i="8"/>
  <c r="G44" i="8" a="1"/>
  <c r="G44" i="8"/>
  <c r="F44" i="8" a="1"/>
  <c r="F44" i="8"/>
  <c r="E44" i="8" a="1"/>
  <c r="E44" i="8"/>
  <c r="D44" i="8" a="1"/>
  <c r="D44" i="8"/>
  <c r="C44" i="8" a="1"/>
  <c r="C44" i="8"/>
  <c r="B44" i="8" a="1"/>
  <c r="B44" i="8"/>
  <c r="K43" i="8" a="1"/>
  <c r="K43" i="8"/>
  <c r="J43" i="8" a="1"/>
  <c r="J43" i="8"/>
  <c r="I43" i="8" a="1"/>
  <c r="I43" i="8"/>
  <c r="H43" i="8" a="1"/>
  <c r="H43" i="8"/>
  <c r="G43" i="8" a="1"/>
  <c r="G43" i="8"/>
  <c r="F43" i="8" a="1"/>
  <c r="F43" i="8"/>
  <c r="E43" i="8" a="1"/>
  <c r="E43" i="8"/>
  <c r="D43" i="8" a="1"/>
  <c r="D43" i="8"/>
  <c r="C43" i="8" a="1"/>
  <c r="C43" i="8"/>
  <c r="B43" i="8" a="1"/>
  <c r="B43" i="8"/>
  <c r="K42" i="8" a="1"/>
  <c r="K42" i="8"/>
  <c r="J42" i="8" a="1"/>
  <c r="J42" i="8"/>
  <c r="I42" i="8" a="1"/>
  <c r="I42" i="8"/>
  <c r="H42" i="8" a="1"/>
  <c r="H42" i="8"/>
  <c r="G42" i="8" a="1"/>
  <c r="G42" i="8"/>
  <c r="F42" i="8" a="1"/>
  <c r="F42" i="8"/>
  <c r="E42" i="8" a="1"/>
  <c r="E42" i="8"/>
  <c r="D42" i="8" a="1"/>
  <c r="D42" i="8"/>
  <c r="C42" i="8" a="1"/>
  <c r="C42" i="8"/>
  <c r="B42" i="8" a="1"/>
  <c r="B42" i="8"/>
  <c r="K41" i="8" a="1"/>
  <c r="K41" i="8"/>
  <c r="J41" i="8" a="1"/>
  <c r="J41" i="8"/>
  <c r="I41" i="8" a="1"/>
  <c r="I41" i="8"/>
  <c r="H41" i="8" a="1"/>
  <c r="H41" i="8"/>
  <c r="G41" i="8" a="1"/>
  <c r="G41" i="8"/>
  <c r="F41" i="8" a="1"/>
  <c r="F41" i="8"/>
  <c r="E41" i="8" a="1"/>
  <c r="E41" i="8"/>
  <c r="D41" i="8" a="1"/>
  <c r="D41" i="8"/>
  <c r="C41" i="8" a="1"/>
  <c r="C41" i="8"/>
  <c r="B41" i="8" a="1"/>
  <c r="B41" i="8"/>
  <c r="K40" i="8" a="1"/>
  <c r="K40" i="8"/>
  <c r="J40" i="8" a="1"/>
  <c r="J40" i="8"/>
  <c r="I40" i="8" a="1"/>
  <c r="I40" i="8"/>
  <c r="H40" i="8" a="1"/>
  <c r="H40" i="8"/>
  <c r="G40" i="8" a="1"/>
  <c r="G40" i="8"/>
  <c r="F40" i="8" a="1"/>
  <c r="F40" i="8"/>
  <c r="E40" i="8" a="1"/>
  <c r="E40" i="8"/>
  <c r="D40" i="8" a="1"/>
  <c r="D40" i="8"/>
  <c r="C40" i="8" a="1"/>
  <c r="C40" i="8"/>
  <c r="B40" i="8" a="1"/>
  <c r="B40" i="8"/>
  <c r="K39" i="8" a="1"/>
  <c r="K39" i="8"/>
  <c r="J39" i="8" a="1"/>
  <c r="J39" i="8"/>
  <c r="I39" i="8" a="1"/>
  <c r="I39" i="8"/>
  <c r="H39" i="8" a="1"/>
  <c r="H39" i="8"/>
  <c r="G39" i="8" a="1"/>
  <c r="G39" i="8"/>
  <c r="F39" i="8" a="1"/>
  <c r="F39" i="8"/>
  <c r="E39" i="8" a="1"/>
  <c r="E39" i="8"/>
  <c r="D39" i="8" a="1"/>
  <c r="D39" i="8"/>
  <c r="C39" i="8" a="1"/>
  <c r="C39" i="8"/>
  <c r="B39" i="8" a="1"/>
  <c r="B39" i="8"/>
  <c r="K38" i="8" a="1"/>
  <c r="K38" i="8"/>
  <c r="J38" i="8" a="1"/>
  <c r="J38" i="8"/>
  <c r="I38" i="8" a="1"/>
  <c r="I38" i="8"/>
  <c r="H38" i="8" a="1"/>
  <c r="H38" i="8"/>
  <c r="G38" i="8" a="1"/>
  <c r="G38" i="8"/>
  <c r="F38" i="8" a="1"/>
  <c r="F38" i="8"/>
  <c r="E38" i="8" a="1"/>
  <c r="E38" i="8"/>
  <c r="D38" i="8" a="1"/>
  <c r="D38" i="8"/>
  <c r="C38" i="8" a="1"/>
  <c r="C38" i="8"/>
  <c r="B38" i="8" a="1"/>
  <c r="B38" i="8"/>
  <c r="K37" i="8" a="1"/>
  <c r="K37" i="8"/>
  <c r="J37" i="8" a="1"/>
  <c r="J37" i="8"/>
  <c r="I37" i="8" a="1"/>
  <c r="I37" i="8"/>
  <c r="H37" i="8" a="1"/>
  <c r="H37" i="8"/>
  <c r="G37" i="8" a="1"/>
  <c r="G37" i="8"/>
  <c r="F37" i="8" a="1"/>
  <c r="F37" i="8"/>
  <c r="E37" i="8" a="1"/>
  <c r="E37" i="8"/>
  <c r="D37" i="8" a="1"/>
  <c r="D37" i="8"/>
  <c r="C37" i="8" a="1"/>
  <c r="C37" i="8"/>
  <c r="B37" i="8" a="1"/>
  <c r="B37" i="8"/>
  <c r="K36" i="8" a="1"/>
  <c r="K36" i="8"/>
  <c r="J36" i="8" a="1"/>
  <c r="J36" i="8"/>
  <c r="I36" i="8" a="1"/>
  <c r="I36" i="8"/>
  <c r="H36" i="8" a="1"/>
  <c r="H36" i="8"/>
  <c r="G36" i="8" a="1"/>
  <c r="G36" i="8"/>
  <c r="F36" i="8" a="1"/>
  <c r="F36" i="8"/>
  <c r="E36" i="8" a="1"/>
  <c r="E36" i="8"/>
  <c r="D36" i="8" a="1"/>
  <c r="D36" i="8"/>
  <c r="C36" i="8" a="1"/>
  <c r="C36" i="8"/>
  <c r="B36" i="8" a="1"/>
  <c r="B36" i="8"/>
  <c r="K35" i="8" a="1"/>
  <c r="K35" i="8"/>
  <c r="J35" i="8" a="1"/>
  <c r="J35" i="8"/>
  <c r="I35" i="8" a="1"/>
  <c r="I35" i="8"/>
  <c r="H35" i="8" a="1"/>
  <c r="H35" i="8"/>
  <c r="G35" i="8" a="1"/>
  <c r="G35" i="8"/>
  <c r="F35" i="8" a="1"/>
  <c r="F35" i="8"/>
  <c r="E35" i="8" a="1"/>
  <c r="E35" i="8"/>
  <c r="C35" i="8" a="1"/>
  <c r="C35" i="8"/>
  <c r="B35" i="8" a="1"/>
  <c r="B35" i="8"/>
  <c r="K34" i="8" a="1"/>
  <c r="K34" i="8"/>
  <c r="J34" i="8" a="1"/>
  <c r="J34" i="8"/>
  <c r="I34" i="8" a="1"/>
  <c r="I34" i="8"/>
  <c r="H34" i="8" a="1"/>
  <c r="H34" i="8"/>
  <c r="G34" i="8" a="1"/>
  <c r="G34" i="8"/>
  <c r="F34" i="8" a="1"/>
  <c r="F34" i="8"/>
  <c r="E34" i="8" a="1"/>
  <c r="E34" i="8"/>
  <c r="C34" i="8" a="1"/>
  <c r="C34" i="8"/>
  <c r="B34" i="8" a="1"/>
  <c r="B34" i="8"/>
  <c r="K33" i="8" a="1"/>
  <c r="K33" i="8"/>
  <c r="J33" i="8" a="1"/>
  <c r="J33" i="8"/>
  <c r="I33" i="8" a="1"/>
  <c r="I33" i="8"/>
  <c r="H33" i="8" a="1"/>
  <c r="H33" i="8"/>
  <c r="G33" i="8" a="1"/>
  <c r="G33" i="8"/>
  <c r="F33" i="8" a="1"/>
  <c r="F33" i="8"/>
  <c r="E33" i="8" a="1"/>
  <c r="E33" i="8"/>
  <c r="D33" i="8" a="1"/>
  <c r="D33" i="8"/>
  <c r="C33" i="8" a="1"/>
  <c r="C33" i="8"/>
  <c r="K32" i="8" a="1"/>
  <c r="K32" i="8"/>
  <c r="I32" i="8" a="1"/>
  <c r="I32" i="8"/>
  <c r="H32" i="8" a="1"/>
  <c r="H32" i="8"/>
  <c r="G32" i="8" a="1"/>
  <c r="G32" i="8"/>
  <c r="F32" i="8" a="1"/>
  <c r="F32" i="8"/>
  <c r="E32" i="8" a="1"/>
  <c r="E32" i="8"/>
  <c r="C32" i="8" a="1"/>
  <c r="C32" i="8"/>
  <c r="B32" i="8" a="1"/>
  <c r="B32" i="8"/>
  <c r="K31" i="8" a="1"/>
  <c r="K31" i="8"/>
  <c r="I31" i="8" a="1"/>
  <c r="I31" i="8"/>
  <c r="H31" i="8" a="1"/>
  <c r="H31" i="8"/>
  <c r="G31" i="8" a="1"/>
  <c r="G31" i="8"/>
  <c r="F31" i="8" a="1"/>
  <c r="F31" i="8"/>
  <c r="E31" i="8" a="1"/>
  <c r="E31" i="8"/>
  <c r="C31" i="8" a="1"/>
  <c r="C31" i="8"/>
  <c r="B31" i="8" a="1"/>
  <c r="B31" i="8"/>
  <c r="K30" i="8" a="1"/>
  <c r="K30" i="8"/>
  <c r="J30" i="8" a="1"/>
  <c r="J30" i="8"/>
  <c r="I30" i="8" a="1"/>
  <c r="I30" i="8"/>
  <c r="H30" i="8" a="1"/>
  <c r="H30" i="8"/>
  <c r="G30" i="8" a="1"/>
  <c r="G30" i="8"/>
  <c r="F30" i="8" a="1"/>
  <c r="F30" i="8"/>
  <c r="E30" i="8" a="1"/>
  <c r="E30" i="8"/>
  <c r="D30" i="8" a="1"/>
  <c r="D30" i="8"/>
  <c r="C30" i="8" a="1"/>
  <c r="C30" i="8"/>
  <c r="B30" i="8" a="1"/>
  <c r="B30" i="8"/>
  <c r="K29" i="8" a="1"/>
  <c r="K29" i="8"/>
  <c r="J29" i="8" a="1"/>
  <c r="J29" i="8"/>
  <c r="I29" i="8" a="1"/>
  <c r="I29" i="8"/>
  <c r="H29" i="8" a="1"/>
  <c r="H29" i="8"/>
  <c r="G29" i="8" a="1"/>
  <c r="G29" i="8"/>
  <c r="F29" i="8" a="1"/>
  <c r="F29" i="8"/>
  <c r="E29" i="8" a="1"/>
  <c r="E29" i="8"/>
  <c r="D29" i="8" a="1"/>
  <c r="D29" i="8"/>
  <c r="C29" i="8" a="1"/>
  <c r="C29" i="8"/>
  <c r="B29" i="8" a="1"/>
  <c r="B29" i="8"/>
  <c r="K28" i="8" a="1"/>
  <c r="K28" i="8"/>
  <c r="J28" i="8" a="1"/>
  <c r="J28" i="8"/>
  <c r="I28" i="8" a="1"/>
  <c r="I28" i="8"/>
  <c r="H28" i="8" a="1"/>
  <c r="H28" i="8"/>
  <c r="G28" i="8" a="1"/>
  <c r="G28" i="8"/>
  <c r="F28" i="8" a="1"/>
  <c r="F28" i="8"/>
  <c r="E28" i="8" a="1"/>
  <c r="E28" i="8"/>
  <c r="C28" i="8" a="1"/>
  <c r="C28" i="8"/>
  <c r="B28" i="8" a="1"/>
  <c r="B28" i="8"/>
  <c r="K27" i="8" a="1"/>
  <c r="K27" i="8"/>
  <c r="J27" i="8" a="1"/>
  <c r="J27" i="8"/>
  <c r="I27" i="8" a="1"/>
  <c r="I27" i="8"/>
  <c r="H27" i="8" a="1"/>
  <c r="H27" i="8"/>
  <c r="G27" i="8" a="1"/>
  <c r="G27" i="8"/>
  <c r="F27" i="8" a="1"/>
  <c r="F27" i="8"/>
  <c r="E27" i="8" a="1"/>
  <c r="E27" i="8"/>
  <c r="C27" i="8" a="1"/>
  <c r="C27" i="8"/>
  <c r="B27" i="8" a="1"/>
  <c r="B27" i="8"/>
  <c r="K26" i="8" a="1"/>
  <c r="K26" i="8"/>
  <c r="J26" i="8" a="1"/>
  <c r="J26" i="8"/>
  <c r="I26" i="8" a="1"/>
  <c r="I26" i="8"/>
  <c r="H26" i="8" a="1"/>
  <c r="H26" i="8"/>
  <c r="G26" i="8" a="1"/>
  <c r="G26" i="8"/>
  <c r="F26" i="8" a="1"/>
  <c r="F26" i="8"/>
  <c r="E26" i="8" a="1"/>
  <c r="E26" i="8"/>
  <c r="C26" i="8" a="1"/>
  <c r="C26" i="8"/>
  <c r="B26" i="8" a="1"/>
  <c r="B26" i="8"/>
  <c r="K25" i="8" a="1"/>
  <c r="K25" i="8"/>
  <c r="J25" i="8" a="1"/>
  <c r="J25" i="8"/>
  <c r="I25" i="8" a="1"/>
  <c r="I25" i="8"/>
  <c r="H25" i="8" a="1"/>
  <c r="H25" i="8"/>
  <c r="G25" i="8" a="1"/>
  <c r="G25" i="8"/>
  <c r="F25" i="8" a="1"/>
  <c r="F25" i="8"/>
  <c r="E25" i="8" a="1"/>
  <c r="E25" i="8"/>
  <c r="C25" i="8" a="1"/>
  <c r="C25" i="8"/>
  <c r="B25" i="8" a="1"/>
  <c r="B25" i="8"/>
  <c r="K24" i="8" a="1"/>
  <c r="K24" i="8"/>
  <c r="J24" i="8" a="1"/>
  <c r="J24" i="8"/>
  <c r="I24" i="8" a="1"/>
  <c r="I24" i="8"/>
  <c r="H24" i="8" a="1"/>
  <c r="H24" i="8"/>
  <c r="G24" i="8" a="1"/>
  <c r="G24" i="8"/>
  <c r="F24" i="8" a="1"/>
  <c r="F24" i="8"/>
  <c r="E24" i="8" a="1"/>
  <c r="E24" i="8"/>
  <c r="C24" i="8" a="1"/>
  <c r="C24" i="8"/>
  <c r="B24" i="8" a="1"/>
  <c r="B24" i="8"/>
  <c r="K23" i="8" a="1"/>
  <c r="K23" i="8"/>
  <c r="J23" i="8" a="1"/>
  <c r="J23" i="8"/>
  <c r="I23" i="8" a="1"/>
  <c r="I23" i="8"/>
  <c r="H23" i="8" a="1"/>
  <c r="H23" i="8"/>
  <c r="G23" i="8" a="1"/>
  <c r="G23" i="8"/>
  <c r="F23" i="8" a="1"/>
  <c r="F23" i="8"/>
  <c r="E23" i="8" a="1"/>
  <c r="E23" i="8"/>
  <c r="C23" i="8" a="1"/>
  <c r="C23" i="8"/>
  <c r="B23" i="8" a="1"/>
  <c r="B23" i="8"/>
  <c r="K22" i="8" a="1"/>
  <c r="K22" i="8"/>
  <c r="J22" i="8" a="1"/>
  <c r="J22" i="8"/>
  <c r="I22" i="8" a="1"/>
  <c r="I22" i="8"/>
  <c r="H22" i="8" a="1"/>
  <c r="H22" i="8"/>
  <c r="G22" i="8" a="1"/>
  <c r="G22" i="8"/>
  <c r="F22" i="8" a="1"/>
  <c r="F22" i="8"/>
  <c r="E22" i="8" a="1"/>
  <c r="E22" i="8"/>
  <c r="C22" i="8" a="1"/>
  <c r="C22" i="8"/>
  <c r="B22" i="8" a="1"/>
  <c r="B22" i="8"/>
  <c r="K21" i="8" a="1"/>
  <c r="K21" i="8"/>
  <c r="J21" i="8" a="1"/>
  <c r="J21" i="8"/>
  <c r="I21" i="8" a="1"/>
  <c r="I21" i="8"/>
  <c r="H21" i="8" a="1"/>
  <c r="H21" i="8"/>
  <c r="G21" i="8" a="1"/>
  <c r="G21" i="8"/>
  <c r="F21" i="8" a="1"/>
  <c r="F21" i="8"/>
  <c r="E21" i="8" a="1"/>
  <c r="E21" i="8"/>
  <c r="C21" i="8" a="1"/>
  <c r="C21" i="8"/>
  <c r="B21" i="8" a="1"/>
  <c r="B21" i="8"/>
  <c r="K20" i="8" a="1"/>
  <c r="K20" i="8"/>
  <c r="J20" i="8" a="1"/>
  <c r="J20" i="8"/>
  <c r="I20" i="8" a="1"/>
  <c r="I20" i="8"/>
  <c r="H20" i="8" a="1"/>
  <c r="H20" i="8"/>
  <c r="G20" i="8" a="1"/>
  <c r="G20" i="8"/>
  <c r="F20" i="8" a="1"/>
  <c r="F20" i="8"/>
  <c r="E20" i="8" a="1"/>
  <c r="E20" i="8"/>
  <c r="D20" i="8" a="1"/>
  <c r="D20" i="8"/>
  <c r="C20" i="8" a="1"/>
  <c r="C20" i="8"/>
  <c r="B20" i="8" a="1"/>
  <c r="B20" i="8"/>
  <c r="K19" i="8" a="1"/>
  <c r="K19" i="8"/>
  <c r="J19" i="8" a="1"/>
  <c r="J19" i="8"/>
  <c r="I19" i="8" a="1"/>
  <c r="I19" i="8"/>
  <c r="H19" i="8" a="1"/>
  <c r="H19" i="8"/>
  <c r="G19" i="8" a="1"/>
  <c r="G19" i="8"/>
  <c r="F19" i="8" a="1"/>
  <c r="F19" i="8"/>
  <c r="E19" i="8" a="1"/>
  <c r="E19" i="8"/>
  <c r="C19" i="8" a="1"/>
  <c r="C19" i="8"/>
  <c r="B19" i="8" a="1"/>
  <c r="B19" i="8"/>
  <c r="K18" i="8" a="1"/>
  <c r="K18" i="8"/>
  <c r="J18" i="8" a="1"/>
  <c r="J18" i="8"/>
  <c r="I18" i="8" a="1"/>
  <c r="I18" i="8"/>
  <c r="H18" i="8" a="1"/>
  <c r="H18" i="8"/>
  <c r="G18" i="8" a="1"/>
  <c r="G18" i="8"/>
  <c r="F18" i="8" a="1"/>
  <c r="F18" i="8"/>
  <c r="E18" i="8" a="1"/>
  <c r="E18" i="8"/>
  <c r="C18" i="8" a="1"/>
  <c r="C18" i="8"/>
  <c r="B18" i="8" a="1"/>
  <c r="B18" i="8"/>
  <c r="K17" i="8" a="1"/>
  <c r="K17" i="8"/>
  <c r="J17" i="8" a="1"/>
  <c r="J17" i="8"/>
  <c r="I17" i="8" a="1"/>
  <c r="I17" i="8"/>
  <c r="H17" i="8" a="1"/>
  <c r="H17" i="8"/>
  <c r="G17" i="8" a="1"/>
  <c r="G17" i="8"/>
  <c r="F17" i="8" a="1"/>
  <c r="F17" i="8"/>
  <c r="E17" i="8" a="1"/>
  <c r="E17" i="8"/>
  <c r="C17" i="8" a="1"/>
  <c r="C17" i="8"/>
  <c r="B17" i="8" a="1"/>
  <c r="B17" i="8"/>
  <c r="K16" i="8" a="1"/>
  <c r="K16" i="8"/>
  <c r="J16" i="8" a="1"/>
  <c r="J16" i="8"/>
  <c r="I16" i="8" a="1"/>
  <c r="I16" i="8"/>
  <c r="H16" i="8" a="1"/>
  <c r="H16" i="8"/>
  <c r="G16" i="8" a="1"/>
  <c r="G16" i="8"/>
  <c r="F16" i="8" a="1"/>
  <c r="F16" i="8"/>
  <c r="E16" i="8" a="1"/>
  <c r="E16" i="8"/>
  <c r="C16" i="8" a="1"/>
  <c r="C16" i="8"/>
  <c r="B16" i="8" a="1"/>
  <c r="B16" i="8"/>
  <c r="K15" i="8" a="1"/>
  <c r="K15" i="8"/>
  <c r="J15" i="8" a="1"/>
  <c r="J15" i="8"/>
  <c r="I15" i="8" a="1"/>
  <c r="I15" i="8"/>
  <c r="H15" i="8" a="1"/>
  <c r="H15" i="8"/>
  <c r="G15" i="8" a="1"/>
  <c r="G15" i="8"/>
  <c r="F15" i="8" a="1"/>
  <c r="F15" i="8"/>
  <c r="E15" i="8" a="1"/>
  <c r="E15" i="8"/>
  <c r="C15" i="8" a="1"/>
  <c r="C15" i="8"/>
  <c r="B15" i="8" a="1"/>
  <c r="B15" i="8"/>
  <c r="K14" i="8" a="1"/>
  <c r="K14" i="8"/>
  <c r="J14" i="8" a="1"/>
  <c r="J14" i="8"/>
  <c r="I14" i="8" a="1"/>
  <c r="I14" i="8"/>
  <c r="H14" i="8" a="1"/>
  <c r="H14" i="8"/>
  <c r="G14" i="8" a="1"/>
  <c r="G14" i="8"/>
  <c r="F14" i="8" a="1"/>
  <c r="F14" i="8"/>
  <c r="E14" i="8" a="1"/>
  <c r="E14" i="8"/>
  <c r="D14" i="8" a="1"/>
  <c r="D14" i="8"/>
  <c r="C14" i="8" a="1"/>
  <c r="C14" i="8"/>
  <c r="B14" i="8" a="1"/>
  <c r="B14" i="8"/>
  <c r="K13" i="8" a="1"/>
  <c r="K13" i="8"/>
  <c r="J13" i="8" a="1"/>
  <c r="J13" i="8"/>
  <c r="I13" i="8" a="1"/>
  <c r="I13" i="8"/>
  <c r="H13" i="8" a="1"/>
  <c r="H13" i="8"/>
  <c r="G13" i="8" a="1"/>
  <c r="G13" i="8"/>
  <c r="F13" i="8" a="1"/>
  <c r="F13" i="8"/>
  <c r="E13" i="8" a="1"/>
  <c r="E13" i="8"/>
  <c r="C13" i="8" a="1"/>
  <c r="C13" i="8"/>
  <c r="B13" i="8" a="1"/>
  <c r="B13" i="8"/>
  <c r="K12" i="8" a="1"/>
  <c r="K12" i="8"/>
  <c r="J12" i="8" a="1"/>
  <c r="J12" i="8"/>
  <c r="I12" i="8" a="1"/>
  <c r="I12" i="8"/>
  <c r="H12" i="8" a="1"/>
  <c r="H12" i="8"/>
  <c r="G12" i="8" a="1"/>
  <c r="G12" i="8"/>
  <c r="F12" i="8" a="1"/>
  <c r="F12" i="8"/>
  <c r="E12" i="8" a="1"/>
  <c r="E12" i="8"/>
  <c r="C12" i="8" a="1"/>
  <c r="C12" i="8"/>
  <c r="B12" i="8" a="1"/>
  <c r="B12" i="8"/>
  <c r="K11" i="8" a="1"/>
  <c r="K11" i="8"/>
  <c r="J11" i="8" a="1"/>
  <c r="J11" i="8"/>
  <c r="I11" i="8" a="1"/>
  <c r="I11" i="8"/>
  <c r="H11" i="8" a="1"/>
  <c r="H11" i="8"/>
  <c r="G11" i="8" a="1"/>
  <c r="G11" i="8"/>
  <c r="F11" i="8" a="1"/>
  <c r="F11" i="8"/>
  <c r="E11" i="8" a="1"/>
  <c r="E11" i="8"/>
  <c r="C11" i="8" a="1"/>
  <c r="C11" i="8"/>
  <c r="B11" i="8" a="1"/>
  <c r="B11" i="8"/>
  <c r="K10" i="8" a="1"/>
  <c r="K10" i="8"/>
  <c r="J10" i="8" a="1"/>
  <c r="J10" i="8"/>
  <c r="I10" i="8" a="1"/>
  <c r="I10" i="8"/>
  <c r="H10" i="8" a="1"/>
  <c r="H10" i="8"/>
  <c r="G10" i="8" a="1"/>
  <c r="G10" i="8"/>
  <c r="F10" i="8" a="1"/>
  <c r="F10" i="8"/>
  <c r="E10" i="8" a="1"/>
  <c r="E10" i="8"/>
  <c r="C10" i="8" a="1"/>
  <c r="C10" i="8"/>
  <c r="B10" i="8" a="1"/>
  <c r="B10" i="8"/>
  <c r="K9" i="8" a="1"/>
  <c r="K9" i="8"/>
  <c r="J9" i="8" a="1"/>
  <c r="J9" i="8"/>
  <c r="I9" i="8" a="1"/>
  <c r="I9" i="8"/>
  <c r="H9" i="8" a="1"/>
  <c r="H9" i="8"/>
  <c r="G9" i="8" a="1"/>
  <c r="G9" i="8"/>
  <c r="F9" i="8" a="1"/>
  <c r="F9" i="8"/>
  <c r="E9" i="8" a="1"/>
  <c r="E9" i="8"/>
  <c r="C9" i="8" a="1"/>
  <c r="C9" i="8"/>
  <c r="B9" i="8" a="1"/>
  <c r="B9" i="8"/>
  <c r="K8" i="8" a="1"/>
  <c r="K8" i="8"/>
  <c r="J8" i="8" a="1"/>
  <c r="J8" i="8"/>
  <c r="I8" i="8" a="1"/>
  <c r="I8" i="8"/>
  <c r="H8" i="8" a="1"/>
  <c r="H8" i="8"/>
  <c r="G8" i="8" a="1"/>
  <c r="G8" i="8"/>
  <c r="F8" i="8" a="1"/>
  <c r="F8" i="8"/>
  <c r="E8" i="8" a="1"/>
  <c r="E8" i="8"/>
  <c r="C8" i="8" a="1"/>
  <c r="C8" i="8"/>
  <c r="B8" i="8" a="1"/>
  <c r="B8" i="8"/>
  <c r="K7" i="8" a="1"/>
  <c r="K7" i="8"/>
  <c r="J7" i="8" a="1"/>
  <c r="J7" i="8"/>
  <c r="I7" i="8" a="1"/>
  <c r="I7" i="8"/>
  <c r="H7" i="8" a="1"/>
  <c r="H7" i="8"/>
  <c r="G7" i="8" a="1"/>
  <c r="G7" i="8"/>
  <c r="F7" i="8" a="1"/>
  <c r="F7" i="8"/>
  <c r="E7" i="8" a="1"/>
  <c r="E7" i="8"/>
  <c r="C7" i="8" a="1"/>
  <c r="C7" i="8"/>
  <c r="B7" i="8" a="1"/>
  <c r="B7" i="8"/>
  <c r="K6" i="8" a="1"/>
  <c r="K6" i="8"/>
  <c r="J6" i="8" a="1"/>
  <c r="J6" i="8"/>
  <c r="I6" i="8" a="1"/>
  <c r="I6" i="8"/>
  <c r="H6" i="8" a="1"/>
  <c r="H6" i="8"/>
  <c r="G6" i="8" a="1"/>
  <c r="G6" i="8"/>
  <c r="F6" i="8" a="1"/>
  <c r="F6" i="8"/>
  <c r="E6" i="8" a="1"/>
  <c r="E6" i="8"/>
  <c r="C6" i="8" a="1"/>
  <c r="C6" i="8"/>
  <c r="B6" i="8" a="1"/>
  <c r="B6" i="8"/>
  <c r="K5" i="8" a="1"/>
  <c r="K5" i="8"/>
  <c r="J5" i="8" a="1"/>
  <c r="J5" i="8"/>
  <c r="I5" i="8" a="1"/>
  <c r="I5" i="8"/>
  <c r="H5" i="8" a="1"/>
  <c r="H5" i="8"/>
  <c r="G5" i="8" a="1"/>
  <c r="G5" i="8"/>
  <c r="F5" i="8" a="1"/>
  <c r="F5" i="8"/>
  <c r="E5" i="8" a="1"/>
  <c r="E5" i="8"/>
  <c r="C5" i="8" a="1"/>
  <c r="C5" i="8"/>
  <c r="B5" i="8" a="1"/>
  <c r="B5" i="8"/>
  <c r="K4" i="8" a="1"/>
  <c r="K4" i="8"/>
  <c r="J4" i="8" a="1"/>
  <c r="J4" i="8"/>
  <c r="I4" i="8" a="1"/>
  <c r="I4" i="8"/>
  <c r="H4" i="8" a="1"/>
  <c r="H4" i="8"/>
  <c r="G4" i="8" a="1"/>
  <c r="G4" i="8"/>
  <c r="F4" i="8" a="1"/>
  <c r="F4" i="8"/>
  <c r="E4" i="8" a="1"/>
  <c r="E4" i="8"/>
  <c r="D4" i="8" a="1"/>
  <c r="D4" i="8"/>
  <c r="C4" i="8" a="1"/>
  <c r="C4" i="8"/>
  <c r="B4" i="8" a="1"/>
  <c r="B4" i="8"/>
  <c r="K3" i="8" a="1"/>
  <c r="K3" i="8"/>
  <c r="J3" i="8" a="1"/>
  <c r="J3" i="8"/>
  <c r="I3" i="8" a="1"/>
  <c r="I3" i="8"/>
  <c r="H3" i="8" a="1"/>
  <c r="H3" i="8"/>
  <c r="G3" i="8" a="1"/>
  <c r="G3" i="8"/>
  <c r="F3" i="8" a="1"/>
  <c r="F3" i="8"/>
  <c r="E3" i="8" a="1"/>
  <c r="E3" i="8"/>
  <c r="C3" i="8" a="1"/>
  <c r="C3" i="8"/>
  <c r="B3" i="8" a="1"/>
  <c r="B3" i="8"/>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6" i="7"/>
  <c r="F35" i="7"/>
  <c r="F34" i="7"/>
  <c r="F33" i="7"/>
  <c r="F32" i="7"/>
  <c r="F31" i="7"/>
  <c r="F30" i="7"/>
  <c r="F29" i="7"/>
  <c r="F27" i="7"/>
  <c r="F26" i="7"/>
  <c r="F25" i="7"/>
  <c r="F24" i="7"/>
  <c r="F16" i="7"/>
  <c r="G37" i="2"/>
  <c r="E27" i="2"/>
  <c r="L27" i="2" s="1"/>
  <c r="L25" i="2"/>
  <c r="L22" i="2"/>
  <c r="L21" i="2"/>
  <c r="G21" i="2"/>
  <c r="L19" i="2"/>
  <c r="M12" i="2"/>
  <c r="M11" i="2"/>
  <c r="M10" i="2"/>
  <c r="M9" i="2"/>
  <c r="M3" i="2"/>
  <c r="M2" i="2"/>
  <c r="G289" i="1"/>
  <c r="E286" i="1"/>
  <c r="E284" i="1"/>
  <c r="G257" i="1"/>
  <c r="G274" i="1"/>
  <c r="G273" i="1"/>
  <c r="E273" i="1"/>
  <c r="G271" i="1"/>
  <c r="E271" i="1"/>
  <c r="G225" i="1"/>
  <c r="H169" i="23" s="1"/>
  <c r="E225" i="1"/>
  <c r="G208" i="1"/>
  <c r="E208" i="1"/>
  <c r="F176" i="23"/>
  <c r="G146" i="1"/>
  <c r="E137" i="1"/>
  <c r="G117" i="1"/>
  <c r="H118" i="23" s="1"/>
  <c r="E117" i="1"/>
  <c r="F118" i="23" s="1"/>
  <c r="G101" i="1"/>
  <c r="H102" i="23" s="1"/>
  <c r="E101" i="1"/>
  <c r="G72" i="1"/>
  <c r="H73" i="23" s="1"/>
  <c r="E71" i="1"/>
  <c r="E65" i="1"/>
  <c r="G39" i="1"/>
  <c r="H40" i="23" s="1"/>
  <c r="E39" i="1"/>
  <c r="G10" i="1"/>
  <c r="H11" i="23" s="1"/>
  <c r="E10" i="1"/>
  <c r="U261" i="27" l="1"/>
  <c r="U264" i="27"/>
  <c r="U205" i="27"/>
  <c r="U273" i="27"/>
  <c r="U211" i="27"/>
  <c r="U208" i="27"/>
  <c r="U275" i="27"/>
  <c r="U270" i="27"/>
  <c r="U276" i="27"/>
  <c r="U271" i="27"/>
  <c r="U282" i="27"/>
  <c r="U281" i="27"/>
  <c r="U283" i="27"/>
  <c r="U274" i="27"/>
  <c r="U209" i="27"/>
  <c r="U272" i="27"/>
  <c r="U248" i="27"/>
  <c r="U242" i="27"/>
  <c r="U233" i="27"/>
  <c r="U284" i="27"/>
  <c r="U247" i="27"/>
  <c r="U285" i="27"/>
  <c r="U279" i="27"/>
  <c r="U278" i="27"/>
  <c r="U280" i="27"/>
  <c r="U239" i="27"/>
  <c r="V258" i="27"/>
  <c r="U214" i="27"/>
  <c r="U259" i="27"/>
  <c r="U258" i="27"/>
  <c r="U216" i="27"/>
  <c r="U218" i="27"/>
  <c r="U217" i="27"/>
  <c r="V175" i="27"/>
  <c r="V131" i="27"/>
  <c r="V129" i="27"/>
  <c r="V136" i="27"/>
  <c r="V138" i="27"/>
  <c r="V134" i="27"/>
  <c r="V132" i="27"/>
  <c r="V133" i="27"/>
  <c r="V128" i="27"/>
  <c r="V162" i="27"/>
  <c r="V166" i="27"/>
  <c r="V137" i="27"/>
  <c r="V163" i="27"/>
  <c r="V139" i="27"/>
  <c r="V148" i="27"/>
  <c r="V130" i="27"/>
  <c r="V145" i="27"/>
  <c r="V135" i="27"/>
  <c r="V159" i="27"/>
  <c r="V149" i="27"/>
  <c r="V91" i="27"/>
  <c r="V28" i="27"/>
  <c r="V83" i="27"/>
  <c r="V154" i="27"/>
  <c r="V119" i="27"/>
  <c r="V53" i="27"/>
  <c r="V109" i="27"/>
  <c r="V97" i="27"/>
  <c r="V67" i="27"/>
  <c r="V49" i="27"/>
  <c r="V151" i="27"/>
  <c r="V29" i="27"/>
  <c r="V140" i="27"/>
  <c r="V122" i="27"/>
  <c r="V94" i="27"/>
  <c r="V40" i="27"/>
  <c r="V34" i="27"/>
  <c r="V165" i="27"/>
  <c r="V92" i="27"/>
  <c r="V59" i="27"/>
  <c r="V127" i="27"/>
  <c r="V118" i="27"/>
  <c r="V100" i="27"/>
  <c r="V88" i="27"/>
  <c r="V79" i="27"/>
  <c r="V150" i="27"/>
  <c r="V98" i="27"/>
  <c r="V125" i="27"/>
  <c r="V115" i="27"/>
  <c r="V103" i="27"/>
  <c r="V58" i="27"/>
  <c r="V277" i="27" s="1"/>
  <c r="V116" i="27"/>
  <c r="V26" i="27"/>
  <c r="V142" i="27"/>
  <c r="V70" i="27"/>
  <c r="V61" i="27"/>
  <c r="V146" i="27"/>
  <c r="V80" i="27"/>
  <c r="V32" i="27"/>
  <c r="V107" i="27"/>
  <c r="V62" i="27"/>
  <c r="V141" i="27"/>
  <c r="V102" i="27"/>
  <c r="V81" i="27"/>
  <c r="V121" i="27"/>
  <c r="V161" i="27"/>
  <c r="V68" i="27"/>
  <c r="V157" i="27"/>
  <c r="V41" i="27"/>
  <c r="V111" i="27"/>
  <c r="V65" i="27"/>
  <c r="V112" i="27"/>
  <c r="V101" i="27"/>
  <c r="V8" i="27"/>
  <c r="V71" i="27"/>
  <c r="V85" i="27"/>
  <c r="V82" i="27"/>
  <c r="V52" i="27"/>
  <c r="V89" i="27"/>
  <c r="V31" i="27"/>
  <c r="V168" i="27"/>
  <c r="V152" i="27"/>
  <c r="V153" i="27"/>
  <c r="V144" i="27"/>
  <c r="V38" i="27"/>
  <c r="V37" i="27"/>
  <c r="V124" i="27"/>
  <c r="V106" i="27"/>
  <c r="V55" i="27"/>
  <c r="V7" i="27"/>
  <c r="V11" i="27"/>
  <c r="V104" i="27"/>
  <c r="V23" i="27"/>
  <c r="V13" i="27"/>
  <c r="V43" i="27"/>
  <c r="V158" i="27"/>
  <c r="V76" i="27"/>
  <c r="V22" i="27"/>
  <c r="V20" i="27"/>
  <c r="V35" i="27"/>
  <c r="V143" i="27"/>
  <c r="V16" i="27"/>
  <c r="V44" i="27"/>
  <c r="V74" i="27"/>
  <c r="V4" i="27"/>
  <c r="V113" i="27"/>
  <c r="V93" i="27"/>
  <c r="V10" i="27"/>
  <c r="V5" i="27"/>
  <c r="V164" i="27"/>
  <c r="V64" i="27"/>
  <c r="V147" i="27"/>
  <c r="V77" i="27"/>
  <c r="V17" i="27"/>
  <c r="V19" i="27"/>
  <c r="V266" i="27" s="1"/>
  <c r="V110" i="27"/>
  <c r="V126" i="27"/>
  <c r="V54" i="27"/>
  <c r="V36" i="27"/>
  <c r="V27" i="27"/>
  <c r="V24" i="27"/>
  <c r="V18" i="27"/>
  <c r="V265" i="27" s="1"/>
  <c r="V9" i="27"/>
  <c r="V167" i="27"/>
  <c r="V86" i="27"/>
  <c r="V117" i="27"/>
  <c r="V90" i="27"/>
  <c r="V51" i="27"/>
  <c r="V48" i="27"/>
  <c r="V269" i="27" s="1"/>
  <c r="V95" i="27"/>
  <c r="V12" i="27"/>
  <c r="V105" i="27"/>
  <c r="V6" i="27"/>
  <c r="V21" i="27"/>
  <c r="V268" i="27" s="1"/>
  <c r="V155" i="27"/>
  <c r="V99" i="27"/>
  <c r="V25" i="27"/>
  <c r="V84" i="27"/>
  <c r="V3" i="27"/>
  <c r="V46" i="27"/>
  <c r="V50" i="27"/>
  <c r="V14" i="27"/>
  <c r="V114" i="27"/>
  <c r="V56" i="27"/>
  <c r="V96" i="27"/>
  <c r="V60" i="27"/>
  <c r="V57" i="27"/>
  <c r="V78" i="27"/>
  <c r="V75" i="27"/>
  <c r="V33" i="27"/>
  <c r="V160" i="27"/>
  <c r="V73" i="27"/>
  <c r="V66" i="27"/>
  <c r="V63" i="27"/>
  <c r="V45" i="27"/>
  <c r="V42" i="27"/>
  <c r="V39" i="27"/>
  <c r="V15" i="27"/>
  <c r="V262" i="27" s="1"/>
  <c r="V47" i="27"/>
  <c r="V72" i="27"/>
  <c r="V87" i="27"/>
  <c r="V30" i="27"/>
  <c r="V156" i="27"/>
  <c r="V120" i="27"/>
  <c r="V108" i="27"/>
  <c r="V69" i="27"/>
  <c r="V123" i="27"/>
  <c r="V1" i="27"/>
  <c r="W2" i="27"/>
  <c r="V176" i="27"/>
  <c r="V177" i="27"/>
  <c r="U179" i="27"/>
  <c r="F126" i="23"/>
  <c r="T125" i="1"/>
  <c r="H148" i="23"/>
  <c r="H277" i="23"/>
  <c r="F209" i="23"/>
  <c r="T218" i="1"/>
  <c r="H190" i="23"/>
  <c r="H280" i="23"/>
  <c r="F168" i="23"/>
  <c r="T170" i="1"/>
  <c r="H198" i="23"/>
  <c r="H168" i="23"/>
  <c r="F169" i="23"/>
  <c r="T171" i="1"/>
  <c r="F175" i="23"/>
  <c r="T175" i="1"/>
  <c r="H263" i="23"/>
  <c r="H175" i="23"/>
  <c r="F177" i="23"/>
  <c r="T177" i="1"/>
  <c r="H265" i="23"/>
  <c r="H177" i="23"/>
  <c r="H266" i="23"/>
  <c r="H178" i="23"/>
  <c r="H271" i="23"/>
  <c r="H183" i="23"/>
  <c r="F270" i="23"/>
  <c r="T278" i="1"/>
  <c r="F272" i="23"/>
  <c r="T279" i="1"/>
  <c r="H189" i="23"/>
  <c r="T10" i="1"/>
  <c r="F11" i="23"/>
  <c r="T39" i="1"/>
  <c r="F40" i="23"/>
  <c r="T286" i="1"/>
  <c r="F278" i="23"/>
  <c r="T65" i="1"/>
  <c r="F66" i="23"/>
  <c r="T71" i="1"/>
  <c r="F72" i="23"/>
  <c r="T284" i="1"/>
  <c r="F276" i="23"/>
  <c r="T101" i="1"/>
  <c r="F102" i="23"/>
  <c r="T137" i="1"/>
  <c r="T146" i="1" s="1"/>
  <c r="F138" i="23"/>
  <c r="T208" i="1"/>
  <c r="F198" i="23"/>
  <c r="H213" i="23"/>
  <c r="F159" i="23"/>
  <c r="T271" i="1"/>
  <c r="F263" i="23"/>
  <c r="T225" i="1"/>
  <c r="F213" i="23"/>
  <c r="T273" i="1"/>
  <c r="F265" i="23"/>
  <c r="T117" i="1"/>
  <c r="G221" i="1"/>
  <c r="G264" i="1" s="1"/>
  <c r="H294" i="23" s="1"/>
  <c r="G119" i="1"/>
  <c r="E72" i="1"/>
  <c r="E146" i="1"/>
  <c r="T293" i="1" s="1"/>
  <c r="D18" i="11" a="1"/>
  <c r="D18" i="11" s="1"/>
  <c r="D18" i="10" a="1"/>
  <c r="D18" i="10" s="1"/>
  <c r="D18" i="9" a="1"/>
  <c r="D18" i="9" s="1"/>
  <c r="D35" i="8" a="1"/>
  <c r="D35" i="8" s="1"/>
  <c r="D29" i="11" a="1"/>
  <c r="D29" i="11" s="1"/>
  <c r="D29" i="10" a="1"/>
  <c r="D29" i="10" s="1"/>
  <c r="D29" i="9" a="1"/>
  <c r="D29" i="9" s="1"/>
  <c r="D50" i="8" a="1"/>
  <c r="D50" i="8" s="1"/>
  <c r="D30" i="11" a="1"/>
  <c r="D30" i="11" s="1"/>
  <c r="D30" i="10" a="1"/>
  <c r="D30" i="10" s="1"/>
  <c r="D30" i="9" a="1"/>
  <c r="D30" i="9" s="1"/>
  <c r="D51" i="8" a="1"/>
  <c r="D51" i="8" s="1"/>
  <c r="D33" i="11" a="1"/>
  <c r="D33" i="11" s="1"/>
  <c r="D33" i="10" a="1"/>
  <c r="D33" i="10" s="1"/>
  <c r="D33" i="9" a="1"/>
  <c r="D33" i="9" s="1"/>
  <c r="D75" i="8" a="1"/>
  <c r="D75" i="8" s="1"/>
  <c r="D35" i="11" a="1"/>
  <c r="D35" i="11" s="1"/>
  <c r="D35" i="10" a="1"/>
  <c r="D35" i="10" s="1"/>
  <c r="D35" i="9" a="1"/>
  <c r="D35" i="9" s="1"/>
  <c r="D55" i="8" a="1"/>
  <c r="D55" i="8" s="1"/>
  <c r="D38" i="11" a="1"/>
  <c r="D38" i="11" s="1"/>
  <c r="D38" i="10" a="1"/>
  <c r="D38" i="10" s="1"/>
  <c r="D38" i="9" a="1"/>
  <c r="D38" i="9" s="1"/>
  <c r="D53" i="8" a="1"/>
  <c r="D53" i="8" s="1"/>
  <c r="D39" i="11" a="1"/>
  <c r="D39" i="11" s="1"/>
  <c r="D39" i="10" a="1"/>
  <c r="D39" i="10" s="1"/>
  <c r="D39" i="9" a="1"/>
  <c r="D39" i="9" s="1"/>
  <c r="D58" i="8" a="1"/>
  <c r="D58" i="8" s="1"/>
  <c r="D41" i="11" a="1"/>
  <c r="D41" i="11" s="1"/>
  <c r="D41" i="10" a="1"/>
  <c r="D41" i="10" s="1"/>
  <c r="D41" i="9" a="1"/>
  <c r="D41" i="9" s="1"/>
  <c r="D59" i="8" a="1"/>
  <c r="D59" i="8" s="1"/>
  <c r="D43" i="11" a="1"/>
  <c r="D43" i="11" s="1"/>
  <c r="D43" i="10" a="1"/>
  <c r="D43" i="10" s="1"/>
  <c r="D43" i="9" a="1"/>
  <c r="D43" i="9" s="1"/>
  <c r="D15" i="8" a="1"/>
  <c r="D15" i="8" s="1"/>
  <c r="D48" i="11" a="1"/>
  <c r="D48" i="11" s="1"/>
  <c r="D48" i="10" a="1"/>
  <c r="D48" i="10" s="1"/>
  <c r="D48" i="9" a="1"/>
  <c r="D48" i="9" s="1"/>
  <c r="D65" i="8" a="1"/>
  <c r="D65" i="8" s="1"/>
  <c r="D49" i="11" a="1"/>
  <c r="D49" i="11" s="1"/>
  <c r="D49" i="10" a="1"/>
  <c r="D49" i="10" s="1"/>
  <c r="D49" i="9" a="1"/>
  <c r="D49" i="9" s="1"/>
  <c r="D8" i="8" a="1"/>
  <c r="D8" i="8" s="1"/>
  <c r="D50" i="11" a="1"/>
  <c r="D50" i="11" s="1"/>
  <c r="D50" i="10" a="1"/>
  <c r="D50" i="10" s="1"/>
  <c r="D50" i="9" a="1"/>
  <c r="D50" i="9" s="1"/>
  <c r="D7" i="8" a="1"/>
  <c r="D7" i="8" s="1"/>
  <c r="D26" i="11" a="1"/>
  <c r="D26" i="11" s="1"/>
  <c r="D26" i="10" a="1"/>
  <c r="D26" i="10" s="1"/>
  <c r="D26" i="9" a="1"/>
  <c r="D26" i="9" s="1"/>
  <c r="D74" i="8" a="1"/>
  <c r="D74" i="8" s="1"/>
  <c r="D27" i="11" a="1"/>
  <c r="D27" i="11" s="1"/>
  <c r="D27" i="10" a="1"/>
  <c r="D27" i="10" s="1"/>
  <c r="D27" i="9" a="1"/>
  <c r="D27" i="9" s="1"/>
  <c r="D73" i="8" a="1"/>
  <c r="D73" i="8" s="1"/>
  <c r="D28" i="11" a="1"/>
  <c r="D28" i="11" s="1"/>
  <c r="D28" i="10" a="1"/>
  <c r="D28" i="10" s="1"/>
  <c r="D28" i="9" a="1"/>
  <c r="D28" i="9" s="1"/>
  <c r="D72" i="8" a="1"/>
  <c r="D72" i="8" s="1"/>
  <c r="D31" i="11" a="1"/>
  <c r="D31" i="11" s="1"/>
  <c r="D31" i="10" a="1"/>
  <c r="D31" i="10" s="1"/>
  <c r="D31" i="9" a="1"/>
  <c r="D31" i="9" s="1"/>
  <c r="D6" i="8" a="1"/>
  <c r="D6" i="8" s="1"/>
  <c r="D32" i="11" a="1"/>
  <c r="D32" i="11" s="1"/>
  <c r="D32" i="10" a="1"/>
  <c r="D32" i="10" s="1"/>
  <c r="D32" i="9" a="1"/>
  <c r="D32" i="9" s="1"/>
  <c r="D13" i="8" a="1"/>
  <c r="D13" i="8" s="1"/>
  <c r="D34" i="11" a="1"/>
  <c r="D34" i="11" s="1"/>
  <c r="D34" i="10" a="1"/>
  <c r="D34" i="10" s="1"/>
  <c r="D34" i="9" a="1"/>
  <c r="D34" i="9" s="1"/>
  <c r="D52" i="8" a="1"/>
  <c r="D52" i="8" s="1"/>
  <c r="D37" i="11" a="1"/>
  <c r="D37" i="11" s="1"/>
  <c r="D37" i="10" a="1"/>
  <c r="D37" i="10" s="1"/>
  <c r="D37" i="9" a="1"/>
  <c r="D37" i="9" s="1"/>
  <c r="D76" i="8" a="1"/>
  <c r="D76" i="8" s="1"/>
  <c r="D40" i="11" a="1"/>
  <c r="D40" i="11" s="1"/>
  <c r="D40" i="10" a="1"/>
  <c r="D40" i="10" s="1"/>
  <c r="D40" i="9" a="1"/>
  <c r="D40" i="9" s="1"/>
  <c r="D17" i="8" a="1"/>
  <c r="D17" i="8" s="1"/>
  <c r="D44" i="11" a="1"/>
  <c r="D44" i="11" s="1"/>
  <c r="D44" i="10" a="1"/>
  <c r="D44" i="10" s="1"/>
  <c r="D44" i="9" a="1"/>
  <c r="D44" i="9" s="1"/>
  <c r="D11" i="8" a="1"/>
  <c r="D11" i="8" s="1"/>
  <c r="D45" i="11" a="1"/>
  <c r="D45" i="11" s="1"/>
  <c r="D45" i="10" a="1"/>
  <c r="D45" i="10" s="1"/>
  <c r="D45" i="9" a="1"/>
  <c r="D45" i="9" s="1"/>
  <c r="D10" i="8" a="1"/>
  <c r="D10" i="8" s="1"/>
  <c r="D46" i="11" a="1"/>
  <c r="D46" i="11" s="1"/>
  <c r="D46" i="10" a="1"/>
  <c r="D46" i="10" s="1"/>
  <c r="D46" i="9" a="1"/>
  <c r="D46" i="9" s="1"/>
  <c r="D9" i="8" a="1"/>
  <c r="D9" i="8" s="1"/>
  <c r="D47" i="11" a="1"/>
  <c r="D47" i="11" s="1"/>
  <c r="D47" i="10" a="1"/>
  <c r="D47" i="10" s="1"/>
  <c r="D47" i="9" a="1"/>
  <c r="D47" i="9" s="1"/>
  <c r="D34" i="8" a="1"/>
  <c r="D34" i="8" s="1"/>
  <c r="D51" i="11" a="1"/>
  <c r="D51" i="11" s="1"/>
  <c r="D51" i="10" a="1"/>
  <c r="D51" i="10" s="1"/>
  <c r="D51" i="9" a="1"/>
  <c r="D51" i="9" s="1"/>
  <c r="D54" i="8" a="1"/>
  <c r="D54" i="8" s="1"/>
  <c r="D52" i="11" a="1"/>
  <c r="D52" i="11" s="1"/>
  <c r="D52" i="10" a="1"/>
  <c r="D52" i="10" s="1"/>
  <c r="D52" i="9" a="1"/>
  <c r="D52" i="9" s="1"/>
  <c r="D66" i="8" a="1"/>
  <c r="D66" i="8" s="1"/>
  <c r="D53" i="11" a="1"/>
  <c r="D53" i="11" s="1"/>
  <c r="D53" i="10" a="1"/>
  <c r="D53" i="10" s="1"/>
  <c r="D53" i="9" a="1"/>
  <c r="D53" i="9" s="1"/>
  <c r="D5" i="8" a="1"/>
  <c r="D5" i="8" s="1"/>
  <c r="D54" i="11" a="1"/>
  <c r="D54" i="11" s="1"/>
  <c r="D54" i="10" a="1"/>
  <c r="D54" i="10" s="1"/>
  <c r="D54" i="9" a="1"/>
  <c r="D54" i="9" s="1"/>
  <c r="D3" i="8" a="1"/>
  <c r="D3" i="8" s="1"/>
  <c r="D57" i="11" a="1"/>
  <c r="D57" i="11" s="1"/>
  <c r="D57" i="10" a="1"/>
  <c r="D57" i="10" s="1"/>
  <c r="D57" i="9" a="1"/>
  <c r="D57" i="9" s="1"/>
  <c r="D45" i="8" a="1"/>
  <c r="D45" i="8" s="1"/>
  <c r="D8" i="11" a="1"/>
  <c r="D8" i="11" s="1"/>
  <c r="D8" i="10" a="1"/>
  <c r="D8" i="10" s="1"/>
  <c r="D8" i="9" a="1"/>
  <c r="D8" i="9" s="1"/>
  <c r="D12" i="8" a="1"/>
  <c r="D12" i="8" s="1"/>
  <c r="D42" i="11" a="1"/>
  <c r="D42" i="11" s="1"/>
  <c r="D42" i="10" a="1"/>
  <c r="D42" i="10" s="1"/>
  <c r="D42" i="9" a="1"/>
  <c r="D42" i="9" s="1"/>
  <c r="D71" i="8" a="1"/>
  <c r="D71" i="8" s="1"/>
  <c r="D55" i="11" a="1"/>
  <c r="D55" i="11" s="1"/>
  <c r="D55" i="10" a="1"/>
  <c r="D55" i="10" s="1"/>
  <c r="D55" i="9" a="1"/>
  <c r="D55" i="9" s="1"/>
  <c r="D69" i="8" a="1"/>
  <c r="D69" i="8" s="1"/>
  <c r="D56" i="11" a="1"/>
  <c r="D56" i="11" s="1"/>
  <c r="D56" i="10" a="1"/>
  <c r="D56" i="10" s="1"/>
  <c r="D56" i="9" a="1"/>
  <c r="D56" i="9" s="1"/>
  <c r="D70" i="8" a="1"/>
  <c r="D70" i="8" s="1"/>
  <c r="D58" i="11" a="1"/>
  <c r="D58" i="11" s="1"/>
  <c r="D58" i="10" a="1"/>
  <c r="D58" i="10" s="1"/>
  <c r="D58" i="9" a="1"/>
  <c r="D58" i="9" s="1"/>
  <c r="D56" i="8" a="1"/>
  <c r="D56" i="8" s="1"/>
  <c r="D59" i="11" a="1"/>
  <c r="D59" i="11" s="1"/>
  <c r="D59" i="10" a="1"/>
  <c r="D59" i="10" s="1"/>
  <c r="D59" i="9" a="1"/>
  <c r="D59" i="9" s="1"/>
  <c r="D18" i="8" a="1"/>
  <c r="D18" i="8" s="1"/>
  <c r="D61" i="11" a="1"/>
  <c r="D61" i="11" s="1"/>
  <c r="D61" i="10" a="1"/>
  <c r="D61" i="10" s="1"/>
  <c r="D61" i="9" a="1"/>
  <c r="D61" i="9" s="1"/>
  <c r="D27" i="8" a="1"/>
  <c r="D27" i="8" s="1"/>
  <c r="D62" i="11" a="1"/>
  <c r="D62" i="11" s="1"/>
  <c r="D62" i="10" a="1"/>
  <c r="D62" i="10" s="1"/>
  <c r="D62" i="9" a="1"/>
  <c r="D62" i="9" s="1"/>
  <c r="D26" i="8" a="1"/>
  <c r="D26" i="8" s="1"/>
  <c r="D63" i="11" a="1"/>
  <c r="D63" i="11" s="1"/>
  <c r="D63" i="10" a="1"/>
  <c r="D63" i="10" s="1"/>
  <c r="D63" i="9" a="1"/>
  <c r="D63" i="9" s="1"/>
  <c r="D25" i="8" a="1"/>
  <c r="D25" i="8" s="1"/>
  <c r="D64" i="11" a="1"/>
  <c r="D64" i="11" s="1"/>
  <c r="D64" i="10" a="1"/>
  <c r="D64" i="10" s="1"/>
  <c r="D64" i="9" a="1"/>
  <c r="D64" i="9" s="1"/>
  <c r="D24" i="8" a="1"/>
  <c r="D24" i="8" s="1"/>
  <c r="D65" i="11" a="1"/>
  <c r="D65" i="11" s="1"/>
  <c r="D65" i="10" a="1"/>
  <c r="D65" i="10" s="1"/>
  <c r="D65" i="9" a="1"/>
  <c r="D65" i="9" s="1"/>
  <c r="D28" i="8" a="1"/>
  <c r="D28" i="8" s="1"/>
  <c r="D66" i="11" a="1"/>
  <c r="D66" i="11" s="1"/>
  <c r="D66" i="10" a="1"/>
  <c r="D66" i="10" s="1"/>
  <c r="D66" i="9" a="1"/>
  <c r="D66" i="9" s="1"/>
  <c r="D32" i="8" a="1"/>
  <c r="D32" i="8" s="1"/>
  <c r="D67" i="11" a="1"/>
  <c r="D67" i="11" s="1"/>
  <c r="D67" i="10" a="1"/>
  <c r="D67" i="10" s="1"/>
  <c r="D67" i="9" a="1"/>
  <c r="D67" i="9" s="1"/>
  <c r="D31" i="8" a="1"/>
  <c r="D31" i="8" s="1"/>
  <c r="D68" i="11" a="1"/>
  <c r="D68" i="11" s="1"/>
  <c r="D68" i="10" a="1"/>
  <c r="D68" i="10" s="1"/>
  <c r="D68" i="9" a="1"/>
  <c r="D68" i="9" s="1"/>
  <c r="D21" i="8" a="1"/>
  <c r="D21" i="8" s="1"/>
  <c r="D69" i="11" a="1"/>
  <c r="D69" i="11" s="1"/>
  <c r="D69" i="10" a="1"/>
  <c r="D69" i="10" s="1"/>
  <c r="D69" i="9" a="1"/>
  <c r="D69" i="9" s="1"/>
  <c r="D22" i="8" a="1"/>
  <c r="D22" i="8" s="1"/>
  <c r="D70" i="11" a="1"/>
  <c r="D70" i="11" s="1"/>
  <c r="D70" i="10" a="1"/>
  <c r="D70" i="10" s="1"/>
  <c r="D70" i="9" a="1"/>
  <c r="D70" i="9" s="1"/>
  <c r="D23" i="8" a="1"/>
  <c r="D23" i="8" s="1"/>
  <c r="D71" i="11" a="1"/>
  <c r="D71" i="11" s="1"/>
  <c r="D71" i="10" a="1"/>
  <c r="D71" i="10" s="1"/>
  <c r="D71" i="9" a="1"/>
  <c r="D71" i="9" s="1"/>
  <c r="D48" i="8" a="1"/>
  <c r="D48" i="8" s="1"/>
  <c r="D72" i="11" a="1"/>
  <c r="D72" i="11" s="1"/>
  <c r="D72" i="10" a="1"/>
  <c r="D72" i="10" s="1"/>
  <c r="D72" i="9" a="1"/>
  <c r="D72" i="9" s="1"/>
  <c r="D47" i="8" a="1"/>
  <c r="D47" i="8" s="1"/>
  <c r="D73" i="11" a="1"/>
  <c r="D73" i="11" s="1"/>
  <c r="D73" i="10" a="1"/>
  <c r="D73" i="10" s="1"/>
  <c r="D73" i="9" a="1"/>
  <c r="D73" i="9" s="1"/>
  <c r="D67" i="8" a="1"/>
  <c r="D67" i="8" s="1"/>
  <c r="D74" i="11" a="1"/>
  <c r="D74" i="11" s="1"/>
  <c r="D74" i="10" a="1"/>
  <c r="D74" i="10" s="1"/>
  <c r="D74" i="9" a="1"/>
  <c r="D74" i="9" s="1"/>
  <c r="D49" i="8" a="1"/>
  <c r="D49" i="8" s="1"/>
  <c r="D75" i="11" a="1"/>
  <c r="D75" i="11" s="1"/>
  <c r="D75" i="10" a="1"/>
  <c r="D75" i="10" s="1"/>
  <c r="D75" i="9" a="1"/>
  <c r="D75" i="9" s="1"/>
  <c r="D19" i="8" a="1"/>
  <c r="D19" i="8" s="1"/>
  <c r="D76" i="11" a="1"/>
  <c r="D76" i="11" s="1"/>
  <c r="D76" i="10" a="1"/>
  <c r="D76" i="10" s="1"/>
  <c r="D76" i="9" a="1"/>
  <c r="D76" i="9" s="1"/>
  <c r="D16" i="8" a="1"/>
  <c r="D16" i="8" s="1"/>
  <c r="J77" i="17"/>
  <c r="I77" i="17"/>
  <c r="H77" i="17"/>
  <c r="G77" i="17"/>
  <c r="F77" i="17"/>
  <c r="C77" i="17"/>
  <c r="J78" i="17"/>
  <c r="I78" i="17"/>
  <c r="H78" i="17"/>
  <c r="G78" i="17"/>
  <c r="F78" i="17"/>
  <c r="C78" i="17"/>
  <c r="J79" i="17"/>
  <c r="I79" i="17"/>
  <c r="H79" i="17"/>
  <c r="G79" i="17"/>
  <c r="F79" i="17"/>
  <c r="C79" i="17"/>
  <c r="J80" i="17"/>
  <c r="I80" i="17"/>
  <c r="H80" i="17"/>
  <c r="G80" i="17"/>
  <c r="F80" i="17"/>
  <c r="C80" i="17"/>
  <c r="J81" i="17"/>
  <c r="I81" i="17"/>
  <c r="H81" i="17"/>
  <c r="G81" i="17"/>
  <c r="F81" i="17"/>
  <c r="C81" i="17"/>
  <c r="J82" i="17"/>
  <c r="I82" i="17"/>
  <c r="H82" i="17"/>
  <c r="G82" i="17"/>
  <c r="F82" i="17"/>
  <c r="C82" i="17"/>
  <c r="J83" i="17"/>
  <c r="I83" i="17"/>
  <c r="H83" i="17"/>
  <c r="G83" i="17"/>
  <c r="F83" i="17"/>
  <c r="C83" i="17"/>
  <c r="J84" i="17"/>
  <c r="I84" i="17"/>
  <c r="H84" i="17"/>
  <c r="G84" i="17"/>
  <c r="F84" i="17"/>
  <c r="C84" i="17"/>
  <c r="J85" i="17"/>
  <c r="I85" i="17"/>
  <c r="H85" i="17"/>
  <c r="G85" i="17"/>
  <c r="F85" i="17"/>
  <c r="C85" i="17"/>
  <c r="J86" i="17"/>
  <c r="I86" i="17"/>
  <c r="H86" i="17"/>
  <c r="G86" i="17"/>
  <c r="F86" i="17"/>
  <c r="C86" i="17"/>
  <c r="J87" i="17"/>
  <c r="I87" i="17"/>
  <c r="H87" i="17"/>
  <c r="G87" i="17"/>
  <c r="F87" i="17"/>
  <c r="C87" i="17"/>
  <c r="J88" i="17"/>
  <c r="I88" i="17"/>
  <c r="H88" i="17"/>
  <c r="G88" i="17"/>
  <c r="F88" i="17"/>
  <c r="C88" i="17"/>
  <c r="J89" i="17"/>
  <c r="I89" i="17"/>
  <c r="H89" i="17"/>
  <c r="G89" i="17"/>
  <c r="F89" i="17"/>
  <c r="C89" i="17"/>
  <c r="J90" i="17"/>
  <c r="I90" i="17"/>
  <c r="H90" i="17"/>
  <c r="G90" i="17"/>
  <c r="F90" i="17"/>
  <c r="C90" i="17"/>
  <c r="J91" i="17"/>
  <c r="I91" i="17"/>
  <c r="H91" i="17"/>
  <c r="G91" i="17"/>
  <c r="F91" i="17"/>
  <c r="C91" i="17"/>
  <c r="J92" i="17"/>
  <c r="I92" i="17"/>
  <c r="H92" i="17"/>
  <c r="G92" i="17"/>
  <c r="F92" i="17"/>
  <c r="C92" i="17"/>
  <c r="J93" i="17"/>
  <c r="I93" i="17"/>
  <c r="H93" i="17"/>
  <c r="G93" i="17"/>
  <c r="F93" i="17"/>
  <c r="C93" i="17"/>
  <c r="J94" i="17"/>
  <c r="I94" i="17"/>
  <c r="H94" i="17"/>
  <c r="G94" i="17"/>
  <c r="F94" i="17"/>
  <c r="C94" i="17"/>
  <c r="J95" i="17"/>
  <c r="I95" i="17"/>
  <c r="H95" i="17"/>
  <c r="G95" i="17"/>
  <c r="F95" i="17"/>
  <c r="C95" i="17"/>
  <c r="J96" i="17"/>
  <c r="I96" i="17"/>
  <c r="H96" i="17"/>
  <c r="G96" i="17"/>
  <c r="F96" i="17"/>
  <c r="C96" i="17"/>
  <c r="J97" i="17"/>
  <c r="I97" i="17"/>
  <c r="H97" i="17"/>
  <c r="G97" i="17"/>
  <c r="F97" i="17"/>
  <c r="C97" i="17"/>
  <c r="J98" i="17"/>
  <c r="I98" i="17"/>
  <c r="H98" i="17"/>
  <c r="G98" i="17"/>
  <c r="F98" i="17"/>
  <c r="C98" i="17"/>
  <c r="J99" i="17"/>
  <c r="I99" i="17"/>
  <c r="H99" i="17"/>
  <c r="G99" i="17"/>
  <c r="F99" i="17"/>
  <c r="C99" i="17"/>
  <c r="J100" i="17"/>
  <c r="I100" i="17"/>
  <c r="H100" i="17"/>
  <c r="G100" i="17"/>
  <c r="F100" i="17"/>
  <c r="C100" i="17"/>
  <c r="J101" i="17"/>
  <c r="I101" i="17"/>
  <c r="H101" i="17"/>
  <c r="G101" i="17"/>
  <c r="F101" i="17"/>
  <c r="C101" i="17"/>
  <c r="J102" i="17"/>
  <c r="I102" i="17"/>
  <c r="H102" i="17"/>
  <c r="G102" i="17"/>
  <c r="F102" i="17"/>
  <c r="C102" i="17"/>
  <c r="J103" i="17"/>
  <c r="I103" i="17"/>
  <c r="H103" i="17"/>
  <c r="G103" i="17"/>
  <c r="F103" i="17"/>
  <c r="C103" i="17"/>
  <c r="J104" i="17"/>
  <c r="I104" i="17"/>
  <c r="H104" i="17"/>
  <c r="G104" i="17"/>
  <c r="F104" i="17"/>
  <c r="C104" i="17"/>
  <c r="J105" i="17"/>
  <c r="I105" i="17"/>
  <c r="H105" i="17"/>
  <c r="G105" i="17"/>
  <c r="F105" i="17"/>
  <c r="C105" i="17"/>
  <c r="J106" i="17"/>
  <c r="I106" i="17"/>
  <c r="H106" i="17"/>
  <c r="G106" i="17"/>
  <c r="F106" i="17"/>
  <c r="C106" i="17"/>
  <c r="J107" i="17"/>
  <c r="I107" i="17"/>
  <c r="H107" i="17"/>
  <c r="G107" i="17"/>
  <c r="F107" i="17"/>
  <c r="C107" i="17"/>
  <c r="J108" i="17"/>
  <c r="I108" i="17"/>
  <c r="H108" i="17"/>
  <c r="G108" i="17"/>
  <c r="F108" i="17"/>
  <c r="C108" i="17"/>
  <c r="J109" i="17"/>
  <c r="I109" i="17"/>
  <c r="H109" i="17"/>
  <c r="G109" i="17"/>
  <c r="F109" i="17"/>
  <c r="C109" i="17"/>
  <c r="J110" i="17"/>
  <c r="I110" i="17"/>
  <c r="H110" i="17"/>
  <c r="G110" i="17"/>
  <c r="F110" i="17"/>
  <c r="C110" i="17"/>
  <c r="J111" i="17"/>
  <c r="I111" i="17"/>
  <c r="H111" i="17"/>
  <c r="G111" i="17"/>
  <c r="F111" i="17"/>
  <c r="C111" i="17"/>
  <c r="J112" i="17"/>
  <c r="I112" i="17"/>
  <c r="H112" i="17"/>
  <c r="G112" i="17"/>
  <c r="F112" i="17"/>
  <c r="C112" i="17"/>
  <c r="J113" i="17"/>
  <c r="I113" i="17"/>
  <c r="H113" i="17"/>
  <c r="G113" i="17"/>
  <c r="F113" i="17"/>
  <c r="C113" i="17"/>
  <c r="J114" i="17"/>
  <c r="I114" i="17"/>
  <c r="H114" i="17"/>
  <c r="G114" i="17"/>
  <c r="F114" i="17"/>
  <c r="C114" i="17"/>
  <c r="J115" i="17"/>
  <c r="I115" i="17"/>
  <c r="H115" i="17"/>
  <c r="G115" i="17"/>
  <c r="F115" i="17"/>
  <c r="C115" i="17"/>
  <c r="J116" i="17"/>
  <c r="I116" i="17"/>
  <c r="H116" i="17"/>
  <c r="G116" i="17"/>
  <c r="F116" i="17"/>
  <c r="C116" i="17"/>
  <c r="J117" i="17"/>
  <c r="I117" i="17"/>
  <c r="H117" i="17"/>
  <c r="G117" i="17"/>
  <c r="F117" i="17"/>
  <c r="C117" i="17"/>
  <c r="J118" i="17"/>
  <c r="I118" i="17"/>
  <c r="H118" i="17"/>
  <c r="G118" i="17"/>
  <c r="F118" i="17"/>
  <c r="C118" i="17"/>
  <c r="J119" i="17"/>
  <c r="I119" i="17"/>
  <c r="H119" i="17"/>
  <c r="G119" i="17"/>
  <c r="F119" i="17"/>
  <c r="C119" i="17"/>
  <c r="J120" i="17"/>
  <c r="I120" i="17"/>
  <c r="H120" i="17"/>
  <c r="G120" i="17"/>
  <c r="F120" i="17"/>
  <c r="C120" i="17"/>
  <c r="J121" i="17"/>
  <c r="I121" i="17"/>
  <c r="H121" i="17"/>
  <c r="G121" i="17"/>
  <c r="F121" i="17"/>
  <c r="C121" i="17"/>
  <c r="J122" i="17"/>
  <c r="I122" i="17"/>
  <c r="H122" i="17"/>
  <c r="G122" i="17"/>
  <c r="F122" i="17"/>
  <c r="C122" i="17"/>
  <c r="J123" i="17"/>
  <c r="I123" i="17"/>
  <c r="H123" i="17"/>
  <c r="G123" i="17"/>
  <c r="F123" i="17"/>
  <c r="C123" i="17"/>
  <c r="J124" i="17"/>
  <c r="I124" i="17"/>
  <c r="H124" i="17"/>
  <c r="G124" i="17"/>
  <c r="F124" i="17"/>
  <c r="C124" i="17"/>
  <c r="J125" i="17"/>
  <c r="I125" i="17"/>
  <c r="H125" i="17"/>
  <c r="G125" i="17"/>
  <c r="F125" i="17"/>
  <c r="C125" i="17"/>
  <c r="V267" i="27" l="1"/>
  <c r="V264" i="27"/>
  <c r="V263" i="27"/>
  <c r="V276" i="27"/>
  <c r="V208" i="27"/>
  <c r="V270" i="27"/>
  <c r="V275" i="27"/>
  <c r="V271" i="27"/>
  <c r="V282" i="27"/>
  <c r="V281" i="27"/>
  <c r="V283" i="27"/>
  <c r="V272" i="27"/>
  <c r="V273" i="27"/>
  <c r="V274" i="27"/>
  <c r="V212" i="27"/>
  <c r="V248" i="27"/>
  <c r="V284" i="27"/>
  <c r="V279" i="27"/>
  <c r="V280" i="27"/>
  <c r="V285" i="27"/>
  <c r="V278" i="27"/>
  <c r="V216" i="27"/>
  <c r="V249" i="27"/>
  <c r="V259" i="27"/>
  <c r="W131" i="27"/>
  <c r="W135" i="27"/>
  <c r="W139" i="27"/>
  <c r="W138" i="27"/>
  <c r="W133" i="27"/>
  <c r="W129" i="27"/>
  <c r="W136" i="27"/>
  <c r="W134" i="27"/>
  <c r="W130" i="27"/>
  <c r="W137" i="27"/>
  <c r="W148" i="27"/>
  <c r="W142" i="27"/>
  <c r="W147" i="27"/>
  <c r="W166" i="27"/>
  <c r="W159" i="27"/>
  <c r="W128" i="27"/>
  <c r="W155" i="27"/>
  <c r="W132" i="27"/>
  <c r="W146" i="27"/>
  <c r="W3" i="27"/>
  <c r="W162" i="27"/>
  <c r="W119" i="27"/>
  <c r="W29" i="27"/>
  <c r="W161" i="27"/>
  <c r="W112" i="27"/>
  <c r="W85" i="27"/>
  <c r="W79" i="27"/>
  <c r="W31" i="27"/>
  <c r="W83" i="27"/>
  <c r="W71" i="27"/>
  <c r="W26" i="27"/>
  <c r="W124" i="27"/>
  <c r="W91" i="27"/>
  <c r="W52" i="27"/>
  <c r="W156" i="27"/>
  <c r="W38" i="27"/>
  <c r="W77" i="27"/>
  <c r="W145" i="27"/>
  <c r="W70" i="27"/>
  <c r="W65" i="27"/>
  <c r="W100" i="27"/>
  <c r="W94" i="27"/>
  <c r="W40" i="27"/>
  <c r="W34" i="27"/>
  <c r="W10" i="27"/>
  <c r="W88" i="27"/>
  <c r="W50" i="27"/>
  <c r="W63" i="27"/>
  <c r="W116" i="27"/>
  <c r="W17" i="27"/>
  <c r="W125" i="27"/>
  <c r="W109" i="27"/>
  <c r="W56" i="27"/>
  <c r="W86" i="27"/>
  <c r="W73" i="27"/>
  <c r="W55" i="27"/>
  <c r="W16" i="27"/>
  <c r="W110" i="27"/>
  <c r="W80" i="27"/>
  <c r="W92" i="27"/>
  <c r="W121" i="27"/>
  <c r="W97" i="27"/>
  <c r="W7" i="27"/>
  <c r="W160" i="27"/>
  <c r="W154" i="27"/>
  <c r="W46" i="27"/>
  <c r="W13" i="27"/>
  <c r="W44" i="27"/>
  <c r="W143" i="27"/>
  <c r="W113" i="27"/>
  <c r="W165" i="27"/>
  <c r="W64" i="27"/>
  <c r="W61" i="27"/>
  <c r="W4" i="27"/>
  <c r="W104" i="27"/>
  <c r="W127" i="27"/>
  <c r="W122" i="27"/>
  <c r="W107" i="27"/>
  <c r="W68" i="27"/>
  <c r="W25" i="27"/>
  <c r="W5" i="27"/>
  <c r="W75" i="27"/>
  <c r="W30" i="27"/>
  <c r="W82" i="27"/>
  <c r="W157" i="27"/>
  <c r="W89" i="27"/>
  <c r="W115" i="27"/>
  <c r="W76" i="27"/>
  <c r="W53" i="27"/>
  <c r="W149" i="27"/>
  <c r="W106" i="27"/>
  <c r="W49" i="27"/>
  <c r="W37" i="27"/>
  <c r="W11" i="27"/>
  <c r="W150" i="27"/>
  <c r="W67" i="27"/>
  <c r="W58" i="27"/>
  <c r="W277" i="27" s="1"/>
  <c r="W101" i="27"/>
  <c r="W153" i="27"/>
  <c r="W164" i="27"/>
  <c r="W35" i="27"/>
  <c r="W74" i="27"/>
  <c r="W123" i="27"/>
  <c r="W105" i="27"/>
  <c r="W90" i="27"/>
  <c r="W43" i="27"/>
  <c r="W41" i="27"/>
  <c r="W108" i="27"/>
  <c r="W98" i="27"/>
  <c r="W19" i="27"/>
  <c r="W266" i="27" s="1"/>
  <c r="W20" i="27"/>
  <c r="W267" i="27" s="1"/>
  <c r="W59" i="27"/>
  <c r="W23" i="27"/>
  <c r="W22" i="27"/>
  <c r="W32" i="27"/>
  <c r="W158" i="27"/>
  <c r="W152" i="27"/>
  <c r="W117" i="27"/>
  <c r="W120" i="27"/>
  <c r="W167" i="27"/>
  <c r="W69" i="27"/>
  <c r="W42" i="27"/>
  <c r="W18" i="27"/>
  <c r="W265" i="27" s="1"/>
  <c r="W151" i="27"/>
  <c r="W14" i="27"/>
  <c r="W48" i="27"/>
  <c r="W45" i="27"/>
  <c r="W21" i="27"/>
  <c r="W268" i="27" s="1"/>
  <c r="W15" i="27"/>
  <c r="W262" i="27" s="1"/>
  <c r="W51" i="27"/>
  <c r="W78" i="27"/>
  <c r="W66" i="27"/>
  <c r="W57" i="27"/>
  <c r="W36" i="27"/>
  <c r="W144" i="27"/>
  <c r="W111" i="27"/>
  <c r="W102" i="27"/>
  <c r="W81" i="27"/>
  <c r="W118" i="27"/>
  <c r="W84" i="27"/>
  <c r="W8" i="27"/>
  <c r="W140" i="27"/>
  <c r="W87" i="27"/>
  <c r="W27" i="27"/>
  <c r="W6" i="27"/>
  <c r="W28" i="27"/>
  <c r="W126" i="27"/>
  <c r="W99" i="27"/>
  <c r="W93" i="27"/>
  <c r="W9" i="27"/>
  <c r="W103" i="27"/>
  <c r="W168" i="27"/>
  <c r="W114" i="27"/>
  <c r="W72" i="27"/>
  <c r="W60" i="27"/>
  <c r="W95" i="27"/>
  <c r="W163" i="27"/>
  <c r="W62" i="27"/>
  <c r="W39" i="27"/>
  <c r="W47" i="27"/>
  <c r="W54" i="27"/>
  <c r="W12" i="27"/>
  <c r="W96" i="27"/>
  <c r="W33" i="27"/>
  <c r="W24" i="27"/>
  <c r="W141" i="27"/>
  <c r="V179" i="27"/>
  <c r="V196" i="27"/>
  <c r="W173" i="27"/>
  <c r="W169" i="27"/>
  <c r="W170" i="27"/>
  <c r="W171" i="27"/>
  <c r="W176" i="27"/>
  <c r="W175" i="27"/>
  <c r="W172" i="27"/>
  <c r="W177" i="27"/>
  <c r="W174" i="27"/>
  <c r="X2" i="27"/>
  <c r="W1" i="27"/>
  <c r="H281" i="23"/>
  <c r="F280" i="23"/>
  <c r="T288" i="1"/>
  <c r="F148" i="23"/>
  <c r="F277" i="23"/>
  <c r="T285" i="1"/>
  <c r="E221" i="1"/>
  <c r="H256" i="23"/>
  <c r="H289" i="23"/>
  <c r="F190" i="23"/>
  <c r="G121" i="1"/>
  <c r="H122" i="23" s="1"/>
  <c r="H120" i="23"/>
  <c r="G266" i="1"/>
  <c r="H296" i="23" s="1"/>
  <c r="H210" i="23"/>
  <c r="T72" i="1"/>
  <c r="T119" i="1" s="1"/>
  <c r="F73" i="23"/>
  <c r="E119" i="1"/>
  <c r="F120" i="23" s="1"/>
  <c r="W263" i="27" l="1"/>
  <c r="W264" i="27"/>
  <c r="W269" i="27"/>
  <c r="W276" i="27"/>
  <c r="W282" i="27"/>
  <c r="W281" i="27"/>
  <c r="W275" i="27"/>
  <c r="W270" i="27"/>
  <c r="W271" i="27"/>
  <c r="W283" i="27"/>
  <c r="W272" i="27"/>
  <c r="W274" i="27"/>
  <c r="W273" i="27"/>
  <c r="W284" i="27"/>
  <c r="W215" i="27"/>
  <c r="W285" i="27"/>
  <c r="W279" i="27"/>
  <c r="W280" i="27"/>
  <c r="W278" i="27"/>
  <c r="X130" i="27"/>
  <c r="X137" i="27"/>
  <c r="X133" i="27"/>
  <c r="X131" i="27"/>
  <c r="X129" i="27"/>
  <c r="X138" i="27"/>
  <c r="X136" i="27"/>
  <c r="X134" i="27"/>
  <c r="X139" i="27"/>
  <c r="X154" i="27"/>
  <c r="X3" i="27"/>
  <c r="X146" i="27"/>
  <c r="X155" i="27"/>
  <c r="X132" i="27"/>
  <c r="X149" i="27"/>
  <c r="X128" i="27"/>
  <c r="X162" i="27"/>
  <c r="X166" i="27"/>
  <c r="X148" i="27"/>
  <c r="X135" i="27"/>
  <c r="X85" i="27"/>
  <c r="X73" i="27"/>
  <c r="X89" i="27"/>
  <c r="X79" i="27"/>
  <c r="X125" i="27"/>
  <c r="X26" i="27"/>
  <c r="X118" i="27"/>
  <c r="X106" i="27"/>
  <c r="X94" i="27"/>
  <c r="X61" i="27"/>
  <c r="X38" i="27"/>
  <c r="X109" i="27"/>
  <c r="X116" i="27"/>
  <c r="X76" i="27"/>
  <c r="X64" i="27"/>
  <c r="X71" i="27"/>
  <c r="X124" i="27"/>
  <c r="X103" i="27"/>
  <c r="X119" i="27"/>
  <c r="X29" i="27"/>
  <c r="X92" i="27"/>
  <c r="X67" i="27"/>
  <c r="X49" i="27"/>
  <c r="X31" i="27"/>
  <c r="X25" i="27"/>
  <c r="X32" i="27"/>
  <c r="X164" i="27"/>
  <c r="X50" i="27"/>
  <c r="X35" i="27"/>
  <c r="X14" i="27"/>
  <c r="X83" i="27"/>
  <c r="X115" i="27"/>
  <c r="X19" i="27"/>
  <c r="X266" i="27" s="1"/>
  <c r="X5" i="27"/>
  <c r="X158" i="27"/>
  <c r="X143" i="27"/>
  <c r="X98" i="27"/>
  <c r="X127" i="27"/>
  <c r="X46" i="27"/>
  <c r="X37" i="27"/>
  <c r="X10" i="27"/>
  <c r="X101" i="27"/>
  <c r="X11" i="27"/>
  <c r="X140" i="27"/>
  <c r="X17" i="27"/>
  <c r="X151" i="27"/>
  <c r="X70" i="27"/>
  <c r="X58" i="27"/>
  <c r="X277" i="27" s="1"/>
  <c r="X168" i="27"/>
  <c r="X117" i="27"/>
  <c r="X23" i="27"/>
  <c r="X104" i="27"/>
  <c r="X111" i="27"/>
  <c r="X74" i="27"/>
  <c r="X152" i="27"/>
  <c r="X28" i="27"/>
  <c r="X7" i="27"/>
  <c r="X65" i="27"/>
  <c r="X80" i="27"/>
  <c r="X150" i="27"/>
  <c r="X82" i="27"/>
  <c r="X44" i="27"/>
  <c r="X160" i="27"/>
  <c r="X108" i="27"/>
  <c r="X93" i="27"/>
  <c r="X66" i="27"/>
  <c r="X48" i="27"/>
  <c r="X15" i="27"/>
  <c r="X262" i="27" s="1"/>
  <c r="X112" i="27"/>
  <c r="X59" i="27"/>
  <c r="X142" i="27"/>
  <c r="X121" i="27"/>
  <c r="X91" i="27"/>
  <c r="X110" i="27"/>
  <c r="X88" i="27"/>
  <c r="X34" i="27"/>
  <c r="X147" i="27"/>
  <c r="X77" i="27"/>
  <c r="X100" i="27"/>
  <c r="X40" i="27"/>
  <c r="X16" i="27"/>
  <c r="X153" i="27"/>
  <c r="X122" i="27"/>
  <c r="X161" i="27"/>
  <c r="X43" i="27"/>
  <c r="X13" i="27"/>
  <c r="X20" i="27"/>
  <c r="X267" i="27" s="1"/>
  <c r="X62" i="27"/>
  <c r="X96" i="27"/>
  <c r="X41" i="27"/>
  <c r="X156" i="27"/>
  <c r="X113" i="27"/>
  <c r="X157" i="27"/>
  <c r="X22" i="27"/>
  <c r="X4" i="27"/>
  <c r="X107" i="27"/>
  <c r="X86" i="27"/>
  <c r="X55" i="27"/>
  <c r="X120" i="27"/>
  <c r="X18" i="27"/>
  <c r="X265" i="27" s="1"/>
  <c r="X52" i="27"/>
  <c r="X72" i="27"/>
  <c r="X24" i="27"/>
  <c r="X9" i="27"/>
  <c r="X99" i="27"/>
  <c r="X51" i="27"/>
  <c r="X69" i="27"/>
  <c r="X12" i="27"/>
  <c r="X42" i="27"/>
  <c r="X53" i="27"/>
  <c r="X144" i="27"/>
  <c r="X123" i="27"/>
  <c r="X114" i="27"/>
  <c r="X87" i="27"/>
  <c r="X78" i="27"/>
  <c r="X57" i="27"/>
  <c r="X68" i="27"/>
  <c r="X56" i="27"/>
  <c r="X141" i="27"/>
  <c r="X105" i="27"/>
  <c r="X81" i="27"/>
  <c r="X36" i="27"/>
  <c r="X47" i="27"/>
  <c r="X167" i="27"/>
  <c r="X102" i="27"/>
  <c r="X95" i="27"/>
  <c r="X159" i="27"/>
  <c r="X97" i="27"/>
  <c r="X84" i="27"/>
  <c r="X75" i="27"/>
  <c r="X27" i="27"/>
  <c r="X54" i="27"/>
  <c r="X39" i="27"/>
  <c r="X33" i="27"/>
  <c r="X165" i="27"/>
  <c r="X163" i="27"/>
  <c r="X60" i="27"/>
  <c r="X63" i="27"/>
  <c r="X21" i="27"/>
  <c r="X268" i="27" s="1"/>
  <c r="X8" i="27"/>
  <c r="X30" i="27"/>
  <c r="X6" i="27"/>
  <c r="X90" i="27"/>
  <c r="X126" i="27"/>
  <c r="X145" i="27"/>
  <c r="X45" i="27"/>
  <c r="X169" i="27"/>
  <c r="X177" i="27"/>
  <c r="X171" i="27"/>
  <c r="X176" i="27"/>
  <c r="X175" i="27"/>
  <c r="X173" i="27"/>
  <c r="X172" i="27"/>
  <c r="X170" i="27"/>
  <c r="X174" i="27"/>
  <c r="X1" i="27"/>
  <c r="Y2" i="27"/>
  <c r="W179" i="27"/>
  <c r="W181" i="27"/>
  <c r="X182" i="27" s="1"/>
  <c r="E264" i="1"/>
  <c r="F256" i="23" s="1"/>
  <c r="F281" i="23"/>
  <c r="T289" i="1"/>
  <c r="F210" i="23"/>
  <c r="T221" i="1"/>
  <c r="H258" i="23"/>
  <c r="H304" i="23"/>
  <c r="E121" i="1"/>
  <c r="F122" i="23" s="1"/>
  <c r="T121" i="1"/>
  <c r="X263" i="27" l="1"/>
  <c r="X264" i="27"/>
  <c r="X269" i="27"/>
  <c r="X281" i="27"/>
  <c r="X275" i="27"/>
  <c r="X276" i="27"/>
  <c r="X282" i="27"/>
  <c r="X271" i="27"/>
  <c r="X270" i="27"/>
  <c r="X272" i="27"/>
  <c r="X283" i="27"/>
  <c r="X274" i="27"/>
  <c r="X273" i="27"/>
  <c r="X284" i="27"/>
  <c r="X285" i="27"/>
  <c r="X279" i="27"/>
  <c r="X278" i="27"/>
  <c r="X280" i="27"/>
  <c r="Y134" i="27"/>
  <c r="Y135" i="27"/>
  <c r="Y133" i="27"/>
  <c r="Y131" i="27"/>
  <c r="Y129" i="27"/>
  <c r="Y138" i="27"/>
  <c r="Y136" i="27"/>
  <c r="Y130" i="27"/>
  <c r="Y137" i="27"/>
  <c r="Y139" i="27"/>
  <c r="Y154" i="27"/>
  <c r="Y142" i="27"/>
  <c r="Y149" i="27"/>
  <c r="Y162" i="27"/>
  <c r="Y151" i="27"/>
  <c r="Y158" i="27"/>
  <c r="Y132" i="27"/>
  <c r="Y128" i="27"/>
  <c r="Y165" i="27"/>
  <c r="Y147" i="27"/>
  <c r="Y17" i="27"/>
  <c r="Y264" i="27" s="1"/>
  <c r="Y115" i="27"/>
  <c r="Y97" i="27"/>
  <c r="Y46" i="27"/>
  <c r="Y168" i="27"/>
  <c r="Y106" i="27"/>
  <c r="Y53" i="27"/>
  <c r="Y127" i="27"/>
  <c r="Y112" i="27"/>
  <c r="Y65" i="27"/>
  <c r="Y121" i="27"/>
  <c r="Y76" i="27"/>
  <c r="Y83" i="27"/>
  <c r="Y109" i="27"/>
  <c r="Y94" i="27"/>
  <c r="Y82" i="27"/>
  <c r="Y71" i="27"/>
  <c r="Y26" i="27"/>
  <c r="Y91" i="27"/>
  <c r="Y73" i="27"/>
  <c r="Y58" i="27"/>
  <c r="Y277" i="27" s="1"/>
  <c r="Y141" i="27"/>
  <c r="Y3" i="27"/>
  <c r="Y92" i="27"/>
  <c r="Y79" i="27"/>
  <c r="Y70" i="27"/>
  <c r="Y55" i="27"/>
  <c r="Y22" i="27"/>
  <c r="Y19" i="27"/>
  <c r="Y266" i="27" s="1"/>
  <c r="Y122" i="27"/>
  <c r="Y80" i="27"/>
  <c r="Y23" i="27"/>
  <c r="Y113" i="27"/>
  <c r="Y62" i="27"/>
  <c r="Y84" i="27"/>
  <c r="Y110" i="27"/>
  <c r="Y59" i="27"/>
  <c r="Y67" i="27"/>
  <c r="Y61" i="27"/>
  <c r="Y43" i="27"/>
  <c r="Y16" i="27"/>
  <c r="Y263" i="27" s="1"/>
  <c r="Y8" i="27"/>
  <c r="Y104" i="27"/>
  <c r="Y107" i="27"/>
  <c r="Y50" i="27"/>
  <c r="Y143" i="27"/>
  <c r="Y157" i="27"/>
  <c r="Y103" i="27"/>
  <c r="Y34" i="27"/>
  <c r="Y28" i="27"/>
  <c r="Y44" i="27"/>
  <c r="Y156" i="27"/>
  <c r="Y116" i="27"/>
  <c r="Y38" i="27"/>
  <c r="Y85" i="27"/>
  <c r="Y13" i="27"/>
  <c r="Y153" i="27"/>
  <c r="Y29" i="27"/>
  <c r="Y125" i="27"/>
  <c r="Y64" i="27"/>
  <c r="Y101" i="27"/>
  <c r="Y56" i="27"/>
  <c r="Y32" i="27"/>
  <c r="Y144" i="27"/>
  <c r="Y86" i="27"/>
  <c r="Y40" i="27"/>
  <c r="Y31" i="27"/>
  <c r="Y49" i="27"/>
  <c r="Y68" i="27"/>
  <c r="Y140" i="27"/>
  <c r="Y119" i="27"/>
  <c r="Y88" i="27"/>
  <c r="Y20" i="27"/>
  <c r="Y267" i="27" s="1"/>
  <c r="Y111" i="27"/>
  <c r="Y5" i="27"/>
  <c r="Y14" i="27"/>
  <c r="Y120" i="27"/>
  <c r="Y114" i="27"/>
  <c r="Y78" i="27"/>
  <c r="Y60" i="27"/>
  <c r="Y18" i="27"/>
  <c r="Y265" i="27" s="1"/>
  <c r="Y4" i="27"/>
  <c r="Y164" i="27"/>
  <c r="Y98" i="27"/>
  <c r="Y124" i="27"/>
  <c r="Y77" i="27"/>
  <c r="Y100" i="27"/>
  <c r="Y148" i="27"/>
  <c r="Y118" i="27"/>
  <c r="Y145" i="27"/>
  <c r="Y160" i="27"/>
  <c r="Y25" i="27"/>
  <c r="Y108" i="27"/>
  <c r="Y93" i="27"/>
  <c r="Y74" i="27"/>
  <c r="Y11" i="27"/>
  <c r="Y41" i="27"/>
  <c r="Y35" i="27"/>
  <c r="Y152" i="27"/>
  <c r="Y105" i="27"/>
  <c r="Y102" i="27"/>
  <c r="Y90" i="27"/>
  <c r="Y159" i="27"/>
  <c r="Y126" i="27"/>
  <c r="Y81" i="27"/>
  <c r="Y9" i="27"/>
  <c r="Y52" i="27"/>
  <c r="Y10" i="27"/>
  <c r="Y163" i="27"/>
  <c r="Y66" i="27"/>
  <c r="Y63" i="27"/>
  <c r="Y54" i="27"/>
  <c r="Y45" i="27"/>
  <c r="Y95" i="27"/>
  <c r="Y155" i="27"/>
  <c r="Y33" i="27"/>
  <c r="Y7" i="27"/>
  <c r="Y72" i="27"/>
  <c r="Y69" i="27"/>
  <c r="Y42" i="27"/>
  <c r="Y24" i="27"/>
  <c r="Y27" i="27"/>
  <c r="Y123" i="27"/>
  <c r="Y48" i="27"/>
  <c r="Y12" i="27"/>
  <c r="Y146" i="27"/>
  <c r="Y75" i="27"/>
  <c r="Y57" i="27"/>
  <c r="Y39" i="27"/>
  <c r="Y117" i="27"/>
  <c r="Y99" i="27"/>
  <c r="Y87" i="27"/>
  <c r="Y89" i="27"/>
  <c r="Y161" i="27"/>
  <c r="Y167" i="27"/>
  <c r="Y37" i="27"/>
  <c r="Y15" i="27"/>
  <c r="Y262" i="27" s="1"/>
  <c r="Y6" i="27"/>
  <c r="Y51" i="27"/>
  <c r="Y166" i="27"/>
  <c r="Y21" i="27"/>
  <c r="Y268" i="27" s="1"/>
  <c r="Y150" i="27"/>
  <c r="Y96" i="27"/>
  <c r="Y36" i="27"/>
  <c r="Y30" i="27"/>
  <c r="Y47" i="27"/>
  <c r="X181" i="27"/>
  <c r="Y182" i="27" s="1"/>
  <c r="X179" i="27"/>
  <c r="Y173" i="27"/>
  <c r="Y171" i="27"/>
  <c r="Y177" i="27"/>
  <c r="Y176" i="27"/>
  <c r="Y174" i="27"/>
  <c r="Y169" i="27"/>
  <c r="Y175" i="27"/>
  <c r="Y172" i="27"/>
  <c r="Y170" i="27"/>
  <c r="Y1" i="27"/>
  <c r="Z2" i="27"/>
  <c r="T264" i="1"/>
  <c r="E289" i="23"/>
  <c r="F294" i="23"/>
  <c r="E266" i="1"/>
  <c r="F258" i="23" s="1"/>
  <c r="Y271" i="27" l="1"/>
  <c r="Y269" i="27"/>
  <c r="Y281" i="27"/>
  <c r="Y282" i="27"/>
  <c r="Y275" i="27"/>
  <c r="Y270" i="27"/>
  <c r="Y276" i="27"/>
  <c r="Y274" i="27"/>
  <c r="Y272" i="27"/>
  <c r="Y283" i="27"/>
  <c r="Y273" i="27"/>
  <c r="Y284" i="27"/>
  <c r="Y278" i="27"/>
  <c r="Y280" i="27"/>
  <c r="Y285" i="27"/>
  <c r="Y279" i="27"/>
  <c r="Z128" i="27"/>
  <c r="Z132" i="27"/>
  <c r="Z136" i="27"/>
  <c r="Z137" i="27"/>
  <c r="Z131" i="27"/>
  <c r="Z135" i="27"/>
  <c r="Z133" i="27"/>
  <c r="Z129" i="27"/>
  <c r="Z143" i="27"/>
  <c r="Z158" i="27"/>
  <c r="Z130" i="27"/>
  <c r="Z139" i="27"/>
  <c r="Z154" i="27"/>
  <c r="Z165" i="27"/>
  <c r="Z3" i="27"/>
  <c r="Z138" i="27"/>
  <c r="Z151" i="27"/>
  <c r="Z134" i="27"/>
  <c r="Z65" i="27"/>
  <c r="Z125" i="27"/>
  <c r="Z92" i="27"/>
  <c r="Z26" i="27"/>
  <c r="Z109" i="27"/>
  <c r="Z64" i="27"/>
  <c r="Z61" i="27"/>
  <c r="Z34" i="27"/>
  <c r="Z77" i="27"/>
  <c r="Z97" i="27"/>
  <c r="Z67" i="27"/>
  <c r="Z71" i="27"/>
  <c r="Z29" i="27"/>
  <c r="Z17" i="27"/>
  <c r="Z153" i="27"/>
  <c r="Z124" i="27"/>
  <c r="Z91" i="27"/>
  <c r="Z85" i="27"/>
  <c r="Z58" i="27"/>
  <c r="Z119" i="27"/>
  <c r="Z100" i="27"/>
  <c r="Z83" i="27"/>
  <c r="Z38" i="27"/>
  <c r="Z157" i="27"/>
  <c r="Z142" i="27"/>
  <c r="Z106" i="27"/>
  <c r="Z79" i="27"/>
  <c r="Z98" i="27"/>
  <c r="Z115" i="27"/>
  <c r="Z103" i="27"/>
  <c r="Z75" i="27"/>
  <c r="Z168" i="27"/>
  <c r="Z118" i="27"/>
  <c r="Z94" i="27"/>
  <c r="Z49" i="27"/>
  <c r="Z40" i="27"/>
  <c r="Z25" i="27"/>
  <c r="Z99" i="27"/>
  <c r="Z93" i="27"/>
  <c r="Z76" i="27"/>
  <c r="Z167" i="27"/>
  <c r="Z11" i="27"/>
  <c r="Z8" i="27"/>
  <c r="Z53" i="27"/>
  <c r="Z121" i="27"/>
  <c r="Z73" i="27"/>
  <c r="Z52" i="27"/>
  <c r="Z88" i="27"/>
  <c r="Z46" i="27"/>
  <c r="Z37" i="27"/>
  <c r="Z22" i="27"/>
  <c r="Z16" i="27"/>
  <c r="Z163" i="27"/>
  <c r="Z107" i="27"/>
  <c r="Z59" i="27"/>
  <c r="Z127" i="27"/>
  <c r="Z55" i="27"/>
  <c r="Z4" i="27"/>
  <c r="Z160" i="27"/>
  <c r="Z80" i="27"/>
  <c r="Z140" i="27"/>
  <c r="Z116" i="27"/>
  <c r="Z89" i="27"/>
  <c r="Z56" i="27"/>
  <c r="Z32" i="27"/>
  <c r="Z156" i="27"/>
  <c r="Z68" i="27"/>
  <c r="Z161" i="27"/>
  <c r="Z104" i="27"/>
  <c r="Z123" i="27"/>
  <c r="Z111" i="27"/>
  <c r="Z63" i="27"/>
  <c r="Z24" i="27"/>
  <c r="Z18" i="27"/>
  <c r="Z6" i="27"/>
  <c r="Z47" i="27"/>
  <c r="Z82" i="27"/>
  <c r="Z152" i="27"/>
  <c r="Z112" i="27"/>
  <c r="Z110" i="27"/>
  <c r="Z164" i="27"/>
  <c r="Z43" i="27"/>
  <c r="Z150" i="27"/>
  <c r="Z62" i="27"/>
  <c r="Z113" i="27"/>
  <c r="Z122" i="27"/>
  <c r="Z23" i="27"/>
  <c r="Z86" i="27"/>
  <c r="Z105" i="27"/>
  <c r="Z84" i="27"/>
  <c r="Z5" i="27"/>
  <c r="Z14" i="27"/>
  <c r="Z141" i="27"/>
  <c r="Z70" i="27"/>
  <c r="Z31" i="27"/>
  <c r="Z13" i="27"/>
  <c r="Z101" i="27"/>
  <c r="Z44" i="27"/>
  <c r="Z35" i="27"/>
  <c r="Z28" i="27"/>
  <c r="Z7" i="27"/>
  <c r="Z117" i="27"/>
  <c r="Z102" i="27"/>
  <c r="Z90" i="27"/>
  <c r="Z78" i="27"/>
  <c r="Z60" i="27"/>
  <c r="Z33" i="27"/>
  <c r="Z19" i="27"/>
  <c r="Z41" i="27"/>
  <c r="Z12" i="27"/>
  <c r="Z108" i="27"/>
  <c r="Z149" i="27"/>
  <c r="Z54" i="27"/>
  <c r="Z27" i="27"/>
  <c r="Z69" i="27"/>
  <c r="Z45" i="27"/>
  <c r="Z15" i="27"/>
  <c r="Z95" i="27"/>
  <c r="Z50" i="27"/>
  <c r="Z126" i="27"/>
  <c r="Z48" i="27"/>
  <c r="Z39" i="27"/>
  <c r="Z162" i="27"/>
  <c r="Z66" i="27"/>
  <c r="Z159" i="27"/>
  <c r="Z30" i="27"/>
  <c r="Z146" i="27"/>
  <c r="Z20" i="27"/>
  <c r="Z51" i="27"/>
  <c r="Z36" i="27"/>
  <c r="Z10" i="27"/>
  <c r="Z74" i="27"/>
  <c r="Z9" i="27"/>
  <c r="Z144" i="27"/>
  <c r="Z120" i="27"/>
  <c r="Z147" i="27"/>
  <c r="Z114" i="27"/>
  <c r="Z145" i="27"/>
  <c r="Z87" i="27"/>
  <c r="Z72" i="27"/>
  <c r="Z148" i="27"/>
  <c r="Z81" i="27"/>
  <c r="Z42" i="27"/>
  <c r="Z166" i="27"/>
  <c r="Z21" i="27"/>
  <c r="Z155" i="27"/>
  <c r="Z96" i="27"/>
  <c r="Z57" i="27"/>
  <c r="Y181" i="27"/>
  <c r="Z182" i="27" s="1"/>
  <c r="Y179" i="27"/>
  <c r="Z176" i="27"/>
  <c r="Z175" i="27"/>
  <c r="Z177" i="27"/>
  <c r="Z171" i="27"/>
  <c r="Z169" i="27"/>
  <c r="Z173" i="27"/>
  <c r="Z172" i="27"/>
  <c r="Z170" i="27"/>
  <c r="Z174" i="27"/>
  <c r="AA2" i="27"/>
  <c r="Z1" i="27"/>
  <c r="T266" i="1"/>
  <c r="F304" i="23"/>
  <c r="F296" i="23"/>
  <c r="AA130" i="27" l="1"/>
  <c r="AA138" i="27"/>
  <c r="AA128" i="27"/>
  <c r="AA137" i="27"/>
  <c r="AA139" i="27"/>
  <c r="AA135" i="27"/>
  <c r="AA131" i="27"/>
  <c r="AA133" i="27"/>
  <c r="AA129" i="27"/>
  <c r="AA132" i="27"/>
  <c r="AA3" i="27"/>
  <c r="AA143" i="27"/>
  <c r="AA79" i="27"/>
  <c r="AA151" i="27"/>
  <c r="AA165" i="27"/>
  <c r="AA157" i="27"/>
  <c r="AA134" i="27"/>
  <c r="AA136" i="27"/>
  <c r="AA168" i="27"/>
  <c r="AA76" i="27"/>
  <c r="AA158" i="27"/>
  <c r="AA153" i="27"/>
  <c r="AA148" i="27"/>
  <c r="AA121" i="27"/>
  <c r="AA94" i="27"/>
  <c r="AA110" i="27"/>
  <c r="AA53" i="27"/>
  <c r="AA85" i="27"/>
  <c r="AA73" i="27"/>
  <c r="AA61" i="27"/>
  <c r="AA43" i="27"/>
  <c r="AA77" i="27"/>
  <c r="AA164" i="27"/>
  <c r="AA31" i="27"/>
  <c r="AA100" i="27"/>
  <c r="AA91" i="27"/>
  <c r="AA67" i="27"/>
  <c r="AA64" i="27"/>
  <c r="AA89" i="27"/>
  <c r="AA38" i="27"/>
  <c r="AA160" i="27"/>
  <c r="AA154" i="27"/>
  <c r="AA109" i="27"/>
  <c r="AA97" i="27"/>
  <c r="AA119" i="27"/>
  <c r="AA65" i="27"/>
  <c r="AA125" i="27"/>
  <c r="AA166" i="27"/>
  <c r="AA58" i="27"/>
  <c r="AA13" i="27"/>
  <c r="AA107" i="27"/>
  <c r="AA14" i="27"/>
  <c r="AA90" i="27"/>
  <c r="AA84" i="27"/>
  <c r="AA75" i="27"/>
  <c r="AA98" i="27"/>
  <c r="AA92" i="27"/>
  <c r="AA28" i="27"/>
  <c r="AA19" i="27"/>
  <c r="AA16" i="27"/>
  <c r="AA10" i="27"/>
  <c r="AA41" i="27"/>
  <c r="AA112" i="27"/>
  <c r="AA142" i="27"/>
  <c r="AA124" i="27"/>
  <c r="AA118" i="27"/>
  <c r="AA70" i="27"/>
  <c r="AA37" i="27"/>
  <c r="AA23" i="27"/>
  <c r="AA29" i="27"/>
  <c r="AA122" i="27"/>
  <c r="AA44" i="27"/>
  <c r="AA141" i="27"/>
  <c r="AA150" i="27"/>
  <c r="AA80" i="27"/>
  <c r="AA8" i="27"/>
  <c r="AA83" i="27"/>
  <c r="AA26" i="27"/>
  <c r="AA101" i="27"/>
  <c r="AA17" i="27"/>
  <c r="AA88" i="27"/>
  <c r="AA74" i="27"/>
  <c r="AA50" i="27"/>
  <c r="AA40" i="27"/>
  <c r="AA68" i="27"/>
  <c r="AA56" i="27"/>
  <c r="AA87" i="27"/>
  <c r="AA48" i="27"/>
  <c r="AA21" i="27"/>
  <c r="AA47" i="27"/>
  <c r="AA71" i="27"/>
  <c r="AA103" i="27"/>
  <c r="AA59" i="27"/>
  <c r="AA106" i="27"/>
  <c r="AA127" i="27"/>
  <c r="AA7" i="27"/>
  <c r="AA20" i="27"/>
  <c r="AA145" i="27"/>
  <c r="AA62" i="27"/>
  <c r="AA34" i="27"/>
  <c r="AA140" i="27"/>
  <c r="AA52" i="27"/>
  <c r="AA49" i="27"/>
  <c r="AA99" i="27"/>
  <c r="AA116" i="27"/>
  <c r="AA156" i="27"/>
  <c r="AA11" i="27"/>
  <c r="AA152" i="27"/>
  <c r="AA82" i="27"/>
  <c r="AA32" i="27"/>
  <c r="AA115" i="27"/>
  <c r="AA163" i="27"/>
  <c r="AA104" i="27"/>
  <c r="AA46" i="27"/>
  <c r="AA22" i="27"/>
  <c r="AA4" i="27"/>
  <c r="AA144" i="27"/>
  <c r="AA81" i="27"/>
  <c r="AA24" i="27"/>
  <c r="AA9" i="27"/>
  <c r="AA6" i="27"/>
  <c r="AA5" i="27"/>
  <c r="AA114" i="27"/>
  <c r="AA108" i="27"/>
  <c r="AA39" i="27"/>
  <c r="AA27" i="27"/>
  <c r="AA45" i="27"/>
  <c r="AA15" i="27"/>
  <c r="AA146" i="27"/>
  <c r="AA57" i="27"/>
  <c r="AA147" i="27"/>
  <c r="AA55" i="27"/>
  <c r="AA86" i="27"/>
  <c r="AA162" i="27"/>
  <c r="AA161" i="27"/>
  <c r="AA63" i="27"/>
  <c r="AA54" i="27"/>
  <c r="AA35" i="27"/>
  <c r="AA126" i="27"/>
  <c r="AA123" i="27"/>
  <c r="AA69" i="27"/>
  <c r="AA66" i="27"/>
  <c r="AA42" i="27"/>
  <c r="AA25" i="27"/>
  <c r="AA117" i="27"/>
  <c r="AA102" i="27"/>
  <c r="AA167" i="27"/>
  <c r="AA159" i="27"/>
  <c r="AA120" i="27"/>
  <c r="AA33" i="27"/>
  <c r="AA149" i="27"/>
  <c r="AA93" i="27"/>
  <c r="AA155" i="27"/>
  <c r="AA96" i="27"/>
  <c r="AA30" i="27"/>
  <c r="AA95" i="27"/>
  <c r="AA36" i="27"/>
  <c r="AA12" i="27"/>
  <c r="AA113" i="27"/>
  <c r="AA105" i="27"/>
  <c r="AA72" i="27"/>
  <c r="AA60" i="27"/>
  <c r="AA78" i="27"/>
  <c r="AA51" i="27"/>
  <c r="AA18" i="27"/>
  <c r="AA111" i="27"/>
  <c r="AA173" i="27"/>
  <c r="AA171" i="27"/>
  <c r="AA169" i="27"/>
  <c r="AA175" i="27"/>
  <c r="AA174" i="27"/>
  <c r="AA177" i="27"/>
  <c r="AA170" i="27"/>
  <c r="AA176" i="27"/>
  <c r="AA172" i="27"/>
  <c r="AB2" i="27"/>
  <c r="AA1" i="27"/>
  <c r="Z181" i="27"/>
  <c r="AA182" i="27" s="1"/>
  <c r="Z179" i="27"/>
  <c r="AB133" i="27" l="1"/>
  <c r="AB132" i="27"/>
  <c r="AB139" i="27"/>
  <c r="AB128" i="27"/>
  <c r="AB135" i="27"/>
  <c r="AB131" i="27"/>
  <c r="AB138" i="27"/>
  <c r="AB3" i="27"/>
  <c r="AB137" i="27"/>
  <c r="AB153" i="27"/>
  <c r="AB168" i="27"/>
  <c r="AB154" i="27"/>
  <c r="AB129" i="27"/>
  <c r="AB130" i="27"/>
  <c r="AB157" i="27"/>
  <c r="AB165" i="27"/>
  <c r="AB161" i="27"/>
  <c r="AB134" i="27"/>
  <c r="AB136" i="27"/>
  <c r="AB98" i="27"/>
  <c r="AB160" i="27"/>
  <c r="AB156" i="27"/>
  <c r="AB164" i="27"/>
  <c r="AB88" i="27"/>
  <c r="AB82" i="27"/>
  <c r="AB83" i="27"/>
  <c r="AB65" i="27"/>
  <c r="AB148" i="27"/>
  <c r="AB124" i="27"/>
  <c r="AB71" i="27"/>
  <c r="AB106" i="27"/>
  <c r="AB76" i="27"/>
  <c r="AB52" i="27"/>
  <c r="AB49" i="27"/>
  <c r="AB116" i="27"/>
  <c r="AB29" i="27"/>
  <c r="AB150" i="27"/>
  <c r="AB73" i="27"/>
  <c r="AB37" i="27"/>
  <c r="AB115" i="27"/>
  <c r="AB112" i="27"/>
  <c r="AB53" i="27"/>
  <c r="AB59" i="27"/>
  <c r="AB26" i="27"/>
  <c r="AB151" i="27"/>
  <c r="AB89" i="27"/>
  <c r="AB38" i="27"/>
  <c r="AB152" i="27"/>
  <c r="AB167" i="27"/>
  <c r="AB92" i="27"/>
  <c r="AB121" i="27"/>
  <c r="AB100" i="27"/>
  <c r="AB70" i="27"/>
  <c r="AB46" i="27"/>
  <c r="AB163" i="27"/>
  <c r="AB74" i="27"/>
  <c r="AB120" i="27"/>
  <c r="AB149" i="27"/>
  <c r="AB58" i="27"/>
  <c r="AB25" i="27"/>
  <c r="AB22" i="27"/>
  <c r="AB11" i="27"/>
  <c r="AB127" i="27"/>
  <c r="AB85" i="27"/>
  <c r="AB32" i="27"/>
  <c r="AB41" i="27"/>
  <c r="AB107" i="27"/>
  <c r="AB110" i="27"/>
  <c r="AB34" i="27"/>
  <c r="AB159" i="27"/>
  <c r="AB142" i="27"/>
  <c r="AB118" i="27"/>
  <c r="AB20" i="27"/>
  <c r="AB23" i="27"/>
  <c r="AB67" i="27"/>
  <c r="AB13" i="27"/>
  <c r="AB19" i="27"/>
  <c r="AB4" i="27"/>
  <c r="AB8" i="27"/>
  <c r="AB103" i="27"/>
  <c r="AB97" i="27"/>
  <c r="AB94" i="27"/>
  <c r="AB10" i="27"/>
  <c r="AB7" i="27"/>
  <c r="AB144" i="27"/>
  <c r="AB155" i="27"/>
  <c r="AB50" i="27"/>
  <c r="AB86" i="27"/>
  <c r="AB84" i="27"/>
  <c r="AB81" i="27"/>
  <c r="AB78" i="27"/>
  <c r="AB57" i="27"/>
  <c r="AB36" i="27"/>
  <c r="AB6" i="27"/>
  <c r="AB91" i="27"/>
  <c r="AB17" i="27"/>
  <c r="AB61" i="27"/>
  <c r="AB77" i="27"/>
  <c r="AB55" i="27"/>
  <c r="AB125" i="27"/>
  <c r="AB64" i="27"/>
  <c r="AB119" i="27"/>
  <c r="AB79" i="27"/>
  <c r="AB80" i="27"/>
  <c r="AB104" i="27"/>
  <c r="AB14" i="27"/>
  <c r="AB141" i="27"/>
  <c r="AB68" i="27"/>
  <c r="AB113" i="27"/>
  <c r="AB147" i="27"/>
  <c r="AB102" i="27"/>
  <c r="AB16" i="27"/>
  <c r="AB122" i="27"/>
  <c r="AB101" i="27"/>
  <c r="AB109" i="27"/>
  <c r="AB28" i="27"/>
  <c r="AB5" i="27"/>
  <c r="AB146" i="27"/>
  <c r="AB40" i="27"/>
  <c r="AB145" i="27"/>
  <c r="AB62" i="27"/>
  <c r="AB123" i="27"/>
  <c r="AB90" i="27"/>
  <c r="AB45" i="27"/>
  <c r="AB93" i="27"/>
  <c r="AB66" i="27"/>
  <c r="AB30" i="27"/>
  <c r="AB140" i="27"/>
  <c r="AB126" i="27"/>
  <c r="AB114" i="27"/>
  <c r="AB72" i="27"/>
  <c r="AB15" i="27"/>
  <c r="AB143" i="27"/>
  <c r="AB35" i="27"/>
  <c r="AB60" i="27"/>
  <c r="AB27" i="27"/>
  <c r="AB9" i="27"/>
  <c r="AB162" i="27"/>
  <c r="AB44" i="27"/>
  <c r="AB69" i="27"/>
  <c r="AB42" i="27"/>
  <c r="AB43" i="27"/>
  <c r="AB54" i="27"/>
  <c r="AB47" i="27"/>
  <c r="AB63" i="27"/>
  <c r="AB95" i="27"/>
  <c r="AB117" i="27"/>
  <c r="AB31" i="27"/>
  <c r="AB99" i="27"/>
  <c r="AB75" i="27"/>
  <c r="AB18" i="27"/>
  <c r="AB56" i="27"/>
  <c r="AB166" i="27"/>
  <c r="AB105" i="27"/>
  <c r="AB87" i="27"/>
  <c r="AB12" i="27"/>
  <c r="AB96" i="27"/>
  <c r="AB21" i="27"/>
  <c r="AB108" i="27"/>
  <c r="AB158" i="27"/>
  <c r="AB51" i="27"/>
  <c r="AB111" i="27"/>
  <c r="AB48" i="27"/>
  <c r="AB33" i="27"/>
  <c r="AB39" i="27"/>
  <c r="AB24" i="27"/>
  <c r="AA179" i="27"/>
  <c r="AA181" i="27"/>
  <c r="AB182" i="27" s="1"/>
  <c r="AB173" i="27"/>
  <c r="AB177" i="27"/>
  <c r="AB174" i="27"/>
  <c r="AB170" i="27"/>
  <c r="AB171" i="27"/>
  <c r="AB176" i="27"/>
  <c r="AB172" i="27"/>
  <c r="AB175" i="27"/>
  <c r="AB169" i="27"/>
  <c r="AC2" i="27"/>
  <c r="AB1" i="27"/>
  <c r="AC129" i="27" l="1"/>
  <c r="AC133" i="27"/>
  <c r="AC137" i="27"/>
  <c r="AC130" i="27"/>
  <c r="AC128" i="27"/>
  <c r="AC135" i="27"/>
  <c r="AC131" i="27"/>
  <c r="AC3" i="27"/>
  <c r="AC153" i="27"/>
  <c r="AC151" i="27"/>
  <c r="AC132" i="27"/>
  <c r="AC161" i="27"/>
  <c r="AC168" i="27"/>
  <c r="AC142" i="27"/>
  <c r="AC139" i="27"/>
  <c r="AC61" i="27"/>
  <c r="AC134" i="27"/>
  <c r="AC136" i="27"/>
  <c r="AC157" i="27"/>
  <c r="AC138" i="27"/>
  <c r="AC160" i="27"/>
  <c r="AC110" i="27"/>
  <c r="AC89" i="27"/>
  <c r="AC121" i="27"/>
  <c r="AC118" i="27"/>
  <c r="AC70" i="27"/>
  <c r="AC28" i="27"/>
  <c r="AC19" i="27"/>
  <c r="AC127" i="27"/>
  <c r="AC163" i="27"/>
  <c r="AC92" i="27"/>
  <c r="AC67" i="27"/>
  <c r="AC64" i="27"/>
  <c r="AC150" i="27"/>
  <c r="AC124" i="27"/>
  <c r="AC115" i="27"/>
  <c r="AC103" i="27"/>
  <c r="AC83" i="27"/>
  <c r="AC71" i="27"/>
  <c r="AC145" i="27"/>
  <c r="AC91" i="27"/>
  <c r="AC88" i="27"/>
  <c r="AC79" i="27"/>
  <c r="AC85" i="27"/>
  <c r="AC112" i="27"/>
  <c r="AC13" i="27"/>
  <c r="AC80" i="27"/>
  <c r="AC166" i="27"/>
  <c r="AC140" i="27"/>
  <c r="AC35" i="27"/>
  <c r="AC14" i="27"/>
  <c r="AC117" i="27"/>
  <c r="AC99" i="27"/>
  <c r="AC66" i="27"/>
  <c r="AC17" i="27"/>
  <c r="AC167" i="27"/>
  <c r="AC55" i="27"/>
  <c r="AC144" i="27"/>
  <c r="AC101" i="27"/>
  <c r="AC77" i="27"/>
  <c r="AC125" i="27"/>
  <c r="AC20" i="27"/>
  <c r="AC11" i="27"/>
  <c r="AC116" i="27"/>
  <c r="AC65" i="27"/>
  <c r="AC76" i="27"/>
  <c r="AC58" i="27"/>
  <c r="AC34" i="27"/>
  <c r="AC4" i="27"/>
  <c r="AC8" i="27"/>
  <c r="AC41" i="27"/>
  <c r="AC107" i="27"/>
  <c r="AC38" i="27"/>
  <c r="AC22" i="27"/>
  <c r="AC68" i="27"/>
  <c r="AC149" i="27"/>
  <c r="AC59" i="27"/>
  <c r="AC52" i="27"/>
  <c r="AC32" i="27"/>
  <c r="AC104" i="27"/>
  <c r="AC73" i="27"/>
  <c r="AC25" i="27"/>
  <c r="AC122" i="27"/>
  <c r="AC53" i="27"/>
  <c r="AC106" i="27"/>
  <c r="AC43" i="27"/>
  <c r="AC40" i="27"/>
  <c r="AC126" i="27"/>
  <c r="AC111" i="27"/>
  <c r="AC96" i="27"/>
  <c r="AC87" i="27"/>
  <c r="AC81" i="27"/>
  <c r="AC69" i="27"/>
  <c r="AC63" i="27"/>
  <c r="AC45" i="27"/>
  <c r="AC42" i="27"/>
  <c r="AC95" i="27"/>
  <c r="AC98" i="27"/>
  <c r="AC119" i="27"/>
  <c r="AC29" i="27"/>
  <c r="AC156" i="27"/>
  <c r="AC97" i="27"/>
  <c r="AC100" i="27"/>
  <c r="AC108" i="27"/>
  <c r="AC109" i="27"/>
  <c r="AC46" i="27"/>
  <c r="AC86" i="27"/>
  <c r="AC94" i="27"/>
  <c r="AC50" i="27"/>
  <c r="AC120" i="27"/>
  <c r="AC105" i="27"/>
  <c r="AC152" i="27"/>
  <c r="AC93" i="27"/>
  <c r="AC10" i="27"/>
  <c r="AC44" i="27"/>
  <c r="AC5" i="27"/>
  <c r="AC26" i="27"/>
  <c r="AC49" i="27"/>
  <c r="AC7" i="27"/>
  <c r="AC159" i="27"/>
  <c r="AC113" i="27"/>
  <c r="AC84" i="27"/>
  <c r="AC27" i="27"/>
  <c r="AC148" i="27"/>
  <c r="AC155" i="27"/>
  <c r="AC141" i="27"/>
  <c r="AC78" i="27"/>
  <c r="AC56" i="27"/>
  <c r="AC60" i="27"/>
  <c r="AC48" i="27"/>
  <c r="AC143" i="27"/>
  <c r="AC165" i="27"/>
  <c r="AC146" i="27"/>
  <c r="AC72" i="27"/>
  <c r="AC24" i="27"/>
  <c r="AC21" i="27"/>
  <c r="AC162" i="27"/>
  <c r="AC75" i="27"/>
  <c r="AC164" i="27"/>
  <c r="AC82" i="27"/>
  <c r="AC37" i="27"/>
  <c r="AC23" i="27"/>
  <c r="AC147" i="27"/>
  <c r="AC123" i="27"/>
  <c r="AC114" i="27"/>
  <c r="AC39" i="27"/>
  <c r="AC33" i="27"/>
  <c r="AC54" i="27"/>
  <c r="AC18" i="27"/>
  <c r="AC158" i="27"/>
  <c r="AC47" i="27"/>
  <c r="AC154" i="27"/>
  <c r="AC51" i="27"/>
  <c r="AC74" i="27"/>
  <c r="AC62" i="27"/>
  <c r="AC90" i="27"/>
  <c r="AC30" i="27"/>
  <c r="AC15" i="27"/>
  <c r="AC12" i="27"/>
  <c r="AC6" i="27"/>
  <c r="AC36" i="27"/>
  <c r="AC16" i="27"/>
  <c r="AC9" i="27"/>
  <c r="AC102" i="27"/>
  <c r="AC31" i="27"/>
  <c r="AC57" i="27"/>
  <c r="AC171" i="27"/>
  <c r="AC169" i="27"/>
  <c r="AC176" i="27"/>
  <c r="AC172" i="27"/>
  <c r="AC170" i="27"/>
  <c r="AC177" i="27"/>
  <c r="AC173" i="27"/>
  <c r="AC174" i="27"/>
  <c r="AC175" i="27"/>
  <c r="AC1" i="27"/>
  <c r="AD2" i="27"/>
  <c r="AB179" i="27"/>
  <c r="AB181" i="27"/>
  <c r="AC182" i="27" s="1"/>
  <c r="AD136" i="27" l="1"/>
  <c r="AD132" i="27"/>
  <c r="AD130" i="27"/>
  <c r="AD137" i="27"/>
  <c r="AD139" i="27"/>
  <c r="AD128" i="27"/>
  <c r="AD133" i="27"/>
  <c r="AD135" i="27"/>
  <c r="AD168" i="27"/>
  <c r="AD131" i="27"/>
  <c r="AD3" i="27"/>
  <c r="AD134" i="27"/>
  <c r="AD156" i="27"/>
  <c r="AD153" i="27"/>
  <c r="AD129" i="27"/>
  <c r="AD164" i="27"/>
  <c r="AD157" i="27"/>
  <c r="AD150" i="27"/>
  <c r="AD138" i="27"/>
  <c r="AD160" i="27"/>
  <c r="AD140" i="27"/>
  <c r="AD163" i="27"/>
  <c r="AD106" i="27"/>
  <c r="AD70" i="27"/>
  <c r="AD55" i="27"/>
  <c r="AD46" i="27"/>
  <c r="AD19" i="27"/>
  <c r="AD116" i="27"/>
  <c r="AD17" i="27"/>
  <c r="AD144" i="27"/>
  <c r="AD59" i="27"/>
  <c r="AD73" i="27"/>
  <c r="AD88" i="27"/>
  <c r="AD89" i="27"/>
  <c r="AD155" i="27"/>
  <c r="AD142" i="27"/>
  <c r="AD49" i="27"/>
  <c r="AD26" i="27"/>
  <c r="AD118" i="27"/>
  <c r="AD110" i="27"/>
  <c r="AD29" i="27"/>
  <c r="AD92" i="27"/>
  <c r="AD124" i="27"/>
  <c r="AD71" i="27"/>
  <c r="AD65" i="27"/>
  <c r="AD38" i="27"/>
  <c r="AD127" i="27"/>
  <c r="AD91" i="27"/>
  <c r="AD25" i="27"/>
  <c r="AD84" i="27"/>
  <c r="AD53" i="27"/>
  <c r="AD22" i="27"/>
  <c r="AD101" i="27"/>
  <c r="AD74" i="27"/>
  <c r="AD5" i="27"/>
  <c r="AD167" i="27"/>
  <c r="AD119" i="27"/>
  <c r="AD77" i="27"/>
  <c r="AD109" i="27"/>
  <c r="AD100" i="27"/>
  <c r="AD40" i="27"/>
  <c r="AD56" i="27"/>
  <c r="AD98" i="27"/>
  <c r="AD94" i="27"/>
  <c r="AD64" i="27"/>
  <c r="AD152" i="27"/>
  <c r="AD52" i="27"/>
  <c r="AD28" i="27"/>
  <c r="AD7" i="27"/>
  <c r="AD41" i="27"/>
  <c r="AD23" i="27"/>
  <c r="AD103" i="27"/>
  <c r="AD166" i="27"/>
  <c r="AD147" i="27"/>
  <c r="AD61" i="27"/>
  <c r="AD58" i="27"/>
  <c r="AD43" i="27"/>
  <c r="AD37" i="27"/>
  <c r="AD34" i="27"/>
  <c r="AD16" i="27"/>
  <c r="AD8" i="27"/>
  <c r="AD108" i="27"/>
  <c r="AD149" i="27"/>
  <c r="AD83" i="27"/>
  <c r="AD145" i="27"/>
  <c r="AD112" i="27"/>
  <c r="AD82" i="27"/>
  <c r="AD79" i="27"/>
  <c r="AD4" i="27"/>
  <c r="AD11" i="27"/>
  <c r="AD42" i="27"/>
  <c r="AD125" i="27"/>
  <c r="AD121" i="27"/>
  <c r="AD85" i="27"/>
  <c r="AD76" i="27"/>
  <c r="AD67" i="27"/>
  <c r="AD158" i="27"/>
  <c r="AD86" i="27"/>
  <c r="AD80" i="27"/>
  <c r="AD148" i="27"/>
  <c r="AD44" i="27"/>
  <c r="AD104" i="27"/>
  <c r="AD35" i="27"/>
  <c r="AD68" i="27"/>
  <c r="AD162" i="27"/>
  <c r="AD50" i="27"/>
  <c r="AD113" i="27"/>
  <c r="AD97" i="27"/>
  <c r="AD32" i="27"/>
  <c r="AD114" i="27"/>
  <c r="AD111" i="27"/>
  <c r="AD87" i="27"/>
  <c r="AD48" i="27"/>
  <c r="AD30" i="27"/>
  <c r="AD12" i="27"/>
  <c r="AD105" i="27"/>
  <c r="AD47" i="27"/>
  <c r="AD126" i="27"/>
  <c r="AD51" i="27"/>
  <c r="AD165" i="27"/>
  <c r="AD60" i="27"/>
  <c r="AD27" i="27"/>
  <c r="AD122" i="27"/>
  <c r="AD78" i="27"/>
  <c r="AD63" i="27"/>
  <c r="AD107" i="27"/>
  <c r="AD24" i="27"/>
  <c r="AD72" i="27"/>
  <c r="AD39" i="27"/>
  <c r="AD15" i="27"/>
  <c r="AD31" i="27"/>
  <c r="AD99" i="27"/>
  <c r="AD62" i="27"/>
  <c r="AD120" i="27"/>
  <c r="AD96" i="27"/>
  <c r="AD69" i="27"/>
  <c r="AD93" i="27"/>
  <c r="AD146" i="27"/>
  <c r="AD14" i="27"/>
  <c r="AD66" i="27"/>
  <c r="AD33" i="27"/>
  <c r="AD21" i="27"/>
  <c r="AD6" i="27"/>
  <c r="AD143" i="27"/>
  <c r="AD141" i="27"/>
  <c r="AD117" i="27"/>
  <c r="AD57" i="27"/>
  <c r="AD36" i="27"/>
  <c r="AD154" i="27"/>
  <c r="AD161" i="27"/>
  <c r="AD123" i="27"/>
  <c r="AD81" i="27"/>
  <c r="AD151" i="27"/>
  <c r="AD159" i="27"/>
  <c r="AD54" i="27"/>
  <c r="AD95" i="27"/>
  <c r="AD9" i="27"/>
  <c r="AD18" i="27"/>
  <c r="AD75" i="27"/>
  <c r="AD115" i="27"/>
  <c r="AD20" i="27"/>
  <c r="AD45" i="27"/>
  <c r="AD13" i="27"/>
  <c r="AD102" i="27"/>
  <c r="AD90" i="27"/>
  <c r="AD10" i="27"/>
  <c r="AC179" i="27"/>
  <c r="AC181" i="27"/>
  <c r="AD182" i="27" s="1"/>
  <c r="AD171" i="27"/>
  <c r="AD175" i="27"/>
  <c r="AD172" i="27"/>
  <c r="AD177" i="27"/>
  <c r="AD176" i="27"/>
  <c r="AD169" i="27"/>
  <c r="AD174" i="27"/>
  <c r="AD170" i="27"/>
  <c r="AD173" i="27"/>
  <c r="AD1" i="27"/>
  <c r="AE2" i="27"/>
  <c r="AE129" i="27" l="1"/>
  <c r="AE139" i="27"/>
  <c r="AE133" i="27"/>
  <c r="AE134" i="27"/>
  <c r="AE132" i="27"/>
  <c r="AE130" i="27"/>
  <c r="AE137" i="27"/>
  <c r="AE128" i="27"/>
  <c r="AE135" i="27"/>
  <c r="AE153" i="27"/>
  <c r="AE136" i="27"/>
  <c r="AE131" i="27"/>
  <c r="AE3" i="27"/>
  <c r="AE156" i="27"/>
  <c r="AE164" i="27"/>
  <c r="AE138" i="27"/>
  <c r="AE160" i="27"/>
  <c r="AE38" i="27"/>
  <c r="AE125" i="27"/>
  <c r="AE103" i="27"/>
  <c r="AE64" i="27"/>
  <c r="AE46" i="27"/>
  <c r="AE119" i="27"/>
  <c r="AE77" i="27"/>
  <c r="AE124" i="27"/>
  <c r="AE115" i="27"/>
  <c r="AE109" i="27"/>
  <c r="AE97" i="27"/>
  <c r="AE89" i="27"/>
  <c r="AE49" i="27"/>
  <c r="AE40" i="27"/>
  <c r="AE76" i="27"/>
  <c r="AE43" i="27"/>
  <c r="AE98" i="27"/>
  <c r="AE71" i="27"/>
  <c r="AE29" i="27"/>
  <c r="AE17" i="27"/>
  <c r="AE121" i="27"/>
  <c r="AE82" i="27"/>
  <c r="AE65" i="27"/>
  <c r="AE59" i="27"/>
  <c r="AE58" i="27"/>
  <c r="AE70" i="27"/>
  <c r="AE116" i="27"/>
  <c r="AE26" i="27"/>
  <c r="AE94" i="27"/>
  <c r="AE37" i="27"/>
  <c r="AE80" i="27"/>
  <c r="AE41" i="27"/>
  <c r="AE62" i="27"/>
  <c r="AE108" i="27"/>
  <c r="AE72" i="27"/>
  <c r="AE100" i="27"/>
  <c r="AE91" i="27"/>
  <c r="AE61" i="27"/>
  <c r="AE166" i="27"/>
  <c r="AE68" i="27"/>
  <c r="AE20" i="27"/>
  <c r="AE11" i="27"/>
  <c r="AE162" i="27"/>
  <c r="AE152" i="27"/>
  <c r="AE148" i="27"/>
  <c r="AE74" i="27"/>
  <c r="AE79" i="27"/>
  <c r="AE19" i="27"/>
  <c r="AE32" i="27"/>
  <c r="AE106" i="27"/>
  <c r="AE145" i="27"/>
  <c r="AE140" i="27"/>
  <c r="AE5" i="27"/>
  <c r="AE53" i="27"/>
  <c r="AE141" i="27"/>
  <c r="AE112" i="27"/>
  <c r="AE158" i="27"/>
  <c r="AE165" i="27"/>
  <c r="AE55" i="27"/>
  <c r="AE22" i="27"/>
  <c r="AE16" i="27"/>
  <c r="AE155" i="27"/>
  <c r="AE122" i="27"/>
  <c r="AE101" i="27"/>
  <c r="AE56" i="27"/>
  <c r="AE28" i="27"/>
  <c r="AE10" i="27"/>
  <c r="AE73" i="27"/>
  <c r="AE146" i="27"/>
  <c r="AE154" i="27"/>
  <c r="AE48" i="27"/>
  <c r="AE39" i="27"/>
  <c r="AE9" i="27"/>
  <c r="AE6" i="27"/>
  <c r="AE167" i="27"/>
  <c r="AE83" i="27"/>
  <c r="AE163" i="27"/>
  <c r="AE67" i="27"/>
  <c r="AE88" i="27"/>
  <c r="AE4" i="27"/>
  <c r="AE23" i="27"/>
  <c r="AE52" i="27"/>
  <c r="AE31" i="27"/>
  <c r="AE86" i="27"/>
  <c r="AE159" i="27"/>
  <c r="AE7" i="27"/>
  <c r="AE34" i="27"/>
  <c r="AE25" i="27"/>
  <c r="AE111" i="27"/>
  <c r="AE149" i="27"/>
  <c r="AE107" i="27"/>
  <c r="AE144" i="27"/>
  <c r="AE102" i="27"/>
  <c r="AE50" i="27"/>
  <c r="AE113" i="27"/>
  <c r="AE35" i="27"/>
  <c r="AE42" i="27"/>
  <c r="AE110" i="27"/>
  <c r="AE123" i="27"/>
  <c r="AE51" i="27"/>
  <c r="AE33" i="27"/>
  <c r="AE142" i="27"/>
  <c r="AE143" i="27"/>
  <c r="AE60" i="27"/>
  <c r="AE30" i="27"/>
  <c r="AE18" i="27"/>
  <c r="AE118" i="27"/>
  <c r="AE14" i="27"/>
  <c r="AE117" i="27"/>
  <c r="AE105" i="27"/>
  <c r="AE66" i="27"/>
  <c r="AE21" i="27"/>
  <c r="AE13" i="27"/>
  <c r="AE126" i="27"/>
  <c r="AE96" i="27"/>
  <c r="AE87" i="27"/>
  <c r="AE84" i="27"/>
  <c r="AE57" i="27"/>
  <c r="AE12" i="27"/>
  <c r="AE157" i="27"/>
  <c r="AE78" i="27"/>
  <c r="AE161" i="27"/>
  <c r="AE95" i="27"/>
  <c r="AE104" i="27"/>
  <c r="AE114" i="27"/>
  <c r="AE45" i="27"/>
  <c r="AE36" i="27"/>
  <c r="AE150" i="27"/>
  <c r="AE92" i="27"/>
  <c r="AE44" i="27"/>
  <c r="AE8" i="27"/>
  <c r="AE147" i="27"/>
  <c r="AE120" i="27"/>
  <c r="AE93" i="27"/>
  <c r="AE54" i="27"/>
  <c r="AE27" i="27"/>
  <c r="AE168" i="27"/>
  <c r="AE85" i="27"/>
  <c r="AE90" i="27"/>
  <c r="AE81" i="27"/>
  <c r="AE75" i="27"/>
  <c r="AE151" i="27"/>
  <c r="AE63" i="27"/>
  <c r="AE24" i="27"/>
  <c r="AE47" i="27"/>
  <c r="AE15" i="27"/>
  <c r="AE69" i="27"/>
  <c r="AE127" i="27"/>
  <c r="AE99" i="27"/>
  <c r="AE169" i="27"/>
  <c r="AE177" i="27"/>
  <c r="AE174" i="27"/>
  <c r="AE170" i="27"/>
  <c r="AE172" i="27"/>
  <c r="AE171" i="27"/>
  <c r="AE175" i="27"/>
  <c r="AE173" i="27"/>
  <c r="AE176" i="27"/>
  <c r="AF2" i="27"/>
  <c r="AE1" i="27"/>
  <c r="AD179" i="27"/>
  <c r="AD181" i="27"/>
  <c r="AE182" i="27" s="1"/>
  <c r="AF130" i="27" l="1"/>
  <c r="AF134" i="27"/>
  <c r="AF138" i="27"/>
  <c r="AF132" i="27"/>
  <c r="AF139" i="27"/>
  <c r="AF137" i="27"/>
  <c r="AF128" i="27"/>
  <c r="AF133" i="27"/>
  <c r="AF136" i="27"/>
  <c r="AF150" i="27"/>
  <c r="AF135" i="27"/>
  <c r="AF160" i="27"/>
  <c r="AF131" i="27"/>
  <c r="AF3" i="27"/>
  <c r="AF152" i="27"/>
  <c r="AF156" i="27"/>
  <c r="AF163" i="27"/>
  <c r="AF129" i="27"/>
  <c r="AF127" i="27"/>
  <c r="AF140" i="27"/>
  <c r="AF121" i="27"/>
  <c r="AF100" i="27"/>
  <c r="AF91" i="27"/>
  <c r="AF79" i="27"/>
  <c r="AF46" i="27"/>
  <c r="AF34" i="27"/>
  <c r="AF53" i="27"/>
  <c r="AF29" i="27"/>
  <c r="AF17" i="27"/>
  <c r="AF112" i="27"/>
  <c r="AF103" i="27"/>
  <c r="AF73" i="27"/>
  <c r="AF64" i="27"/>
  <c r="AF98" i="27"/>
  <c r="AF97" i="27"/>
  <c r="AF55" i="27"/>
  <c r="AF52" i="27"/>
  <c r="AF119" i="27"/>
  <c r="AF77" i="27"/>
  <c r="AF144" i="27"/>
  <c r="AF125" i="27"/>
  <c r="AF85" i="27"/>
  <c r="AF61" i="27"/>
  <c r="AF38" i="27"/>
  <c r="AF159" i="27"/>
  <c r="AF155" i="27"/>
  <c r="AF109" i="27"/>
  <c r="AF148" i="27"/>
  <c r="AF124" i="27"/>
  <c r="AF122" i="27"/>
  <c r="AF105" i="27"/>
  <c r="AF93" i="27"/>
  <c r="AF81" i="27"/>
  <c r="AF82" i="27"/>
  <c r="AF67" i="27"/>
  <c r="AF16" i="27"/>
  <c r="AF10" i="27"/>
  <c r="AF26" i="27"/>
  <c r="AF43" i="27"/>
  <c r="AF31" i="27"/>
  <c r="AF22" i="27"/>
  <c r="AF23" i="27"/>
  <c r="AF142" i="27"/>
  <c r="AF19" i="27"/>
  <c r="AF7" i="27"/>
  <c r="AF4" i="27"/>
  <c r="AF104" i="27"/>
  <c r="AF65" i="27"/>
  <c r="AF115" i="27"/>
  <c r="AF76" i="27"/>
  <c r="AF25" i="27"/>
  <c r="AF56" i="27"/>
  <c r="AF5" i="27"/>
  <c r="AF89" i="27"/>
  <c r="AF70" i="27"/>
  <c r="AF32" i="27"/>
  <c r="AF74" i="27"/>
  <c r="AF71" i="27"/>
  <c r="AF92" i="27"/>
  <c r="AF58" i="27"/>
  <c r="AF101" i="27"/>
  <c r="AF11" i="27"/>
  <c r="AF8" i="27"/>
  <c r="AF165" i="27"/>
  <c r="AF94" i="27"/>
  <c r="AF40" i="27"/>
  <c r="AF28" i="27"/>
  <c r="AF162" i="27"/>
  <c r="AF41" i="27"/>
  <c r="AF96" i="27"/>
  <c r="AF72" i="27"/>
  <c r="AF51" i="27"/>
  <c r="AF157" i="27"/>
  <c r="AF153" i="27"/>
  <c r="AF106" i="27"/>
  <c r="AF37" i="27"/>
  <c r="AF110" i="27"/>
  <c r="AF83" i="27"/>
  <c r="AF166" i="27"/>
  <c r="AF88" i="27"/>
  <c r="AF118" i="27"/>
  <c r="AF116" i="27"/>
  <c r="AF49" i="27"/>
  <c r="AF20" i="27"/>
  <c r="AF158" i="27"/>
  <c r="AF161" i="27"/>
  <c r="AF143" i="27"/>
  <c r="AF126" i="27"/>
  <c r="AF59" i="27"/>
  <c r="AF86" i="27"/>
  <c r="AF62" i="27"/>
  <c r="AF50" i="27"/>
  <c r="AF146" i="27"/>
  <c r="AF68" i="27"/>
  <c r="AF151" i="27"/>
  <c r="AF80" i="27"/>
  <c r="AF35" i="27"/>
  <c r="AF108" i="27"/>
  <c r="AF57" i="27"/>
  <c r="AF12" i="27"/>
  <c r="AF9" i="27"/>
  <c r="AF145" i="27"/>
  <c r="AF44" i="27"/>
  <c r="AF90" i="27"/>
  <c r="AF6" i="27"/>
  <c r="AF168" i="27"/>
  <c r="AF117" i="27"/>
  <c r="AF99" i="27"/>
  <c r="AF18" i="27"/>
  <c r="AF15" i="27"/>
  <c r="AF95" i="27"/>
  <c r="AF141" i="27"/>
  <c r="AF114" i="27"/>
  <c r="AF75" i="27"/>
  <c r="AF24" i="27"/>
  <c r="AF167" i="27"/>
  <c r="AF147" i="27"/>
  <c r="AF149" i="27"/>
  <c r="AF14" i="27"/>
  <c r="AF123" i="27"/>
  <c r="AF33" i="27"/>
  <c r="AF113" i="27"/>
  <c r="AF30" i="27"/>
  <c r="AF164" i="27"/>
  <c r="AF107" i="27"/>
  <c r="AF120" i="27"/>
  <c r="AF111" i="27"/>
  <c r="AF13" i="27"/>
  <c r="AF78" i="27"/>
  <c r="AF154" i="27"/>
  <c r="AF84" i="27"/>
  <c r="AF69" i="27"/>
  <c r="AF63" i="27"/>
  <c r="AF36" i="27"/>
  <c r="AF102" i="27"/>
  <c r="AF87" i="27"/>
  <c r="AF54" i="27"/>
  <c r="AF48" i="27"/>
  <c r="AF21" i="27"/>
  <c r="AF60" i="27"/>
  <c r="AF27" i="27"/>
  <c r="AF47" i="27"/>
  <c r="AF45" i="27"/>
  <c r="AF39" i="27"/>
  <c r="AF42" i="27"/>
  <c r="AF66" i="27"/>
  <c r="AF169" i="27"/>
  <c r="AF176" i="27"/>
  <c r="AF170" i="27"/>
  <c r="AF177" i="27"/>
  <c r="AF172" i="27"/>
  <c r="AF175" i="27"/>
  <c r="AF171" i="27"/>
  <c r="AF174" i="27"/>
  <c r="AF173" i="27"/>
  <c r="AF1" i="27"/>
  <c r="AG2" i="27"/>
  <c r="AE181" i="27"/>
  <c r="AF182" i="27" s="1"/>
  <c r="AE179" i="27"/>
  <c r="AG135" i="27" l="1"/>
  <c r="AG128" i="27"/>
  <c r="AG134" i="27"/>
  <c r="AG136" i="27"/>
  <c r="AG132" i="27"/>
  <c r="AG130" i="27"/>
  <c r="AG139" i="27"/>
  <c r="AG137" i="27"/>
  <c r="AG152" i="27"/>
  <c r="AG163" i="27"/>
  <c r="AG140" i="27"/>
  <c r="AG144" i="27"/>
  <c r="AG167" i="27"/>
  <c r="AG133" i="27"/>
  <c r="AG159" i="27"/>
  <c r="AG127" i="27"/>
  <c r="AG131" i="27"/>
  <c r="AG3" i="27"/>
  <c r="AG129" i="27"/>
  <c r="AG138" i="27"/>
  <c r="AG119" i="27"/>
  <c r="AG71" i="27"/>
  <c r="AG59" i="27"/>
  <c r="AG97" i="27"/>
  <c r="AG82" i="27"/>
  <c r="AG31" i="27"/>
  <c r="AG103" i="27"/>
  <c r="AG38" i="27"/>
  <c r="AG100" i="27"/>
  <c r="AG155" i="27"/>
  <c r="AG125" i="27"/>
  <c r="AG26" i="27"/>
  <c r="AG118" i="27"/>
  <c r="AG46" i="27"/>
  <c r="AG64" i="27"/>
  <c r="AG116" i="27"/>
  <c r="AG110" i="27"/>
  <c r="AG29" i="27"/>
  <c r="AG166" i="27"/>
  <c r="AG70" i="27"/>
  <c r="AG89" i="27"/>
  <c r="AG77" i="27"/>
  <c r="AG85" i="27"/>
  <c r="AG73" i="27"/>
  <c r="AG17" i="27"/>
  <c r="AG162" i="27"/>
  <c r="AG160" i="27"/>
  <c r="AG121" i="27"/>
  <c r="AG112" i="27"/>
  <c r="AG49" i="27"/>
  <c r="AG19" i="27"/>
  <c r="AG90" i="27"/>
  <c r="AG75" i="27"/>
  <c r="AG76" i="27"/>
  <c r="AG10" i="27"/>
  <c r="AG161" i="27"/>
  <c r="AG151" i="27"/>
  <c r="AG107" i="27"/>
  <c r="AG88" i="27"/>
  <c r="AG79" i="27"/>
  <c r="AG158" i="27"/>
  <c r="AG164" i="27"/>
  <c r="AG106" i="27"/>
  <c r="AG91" i="27"/>
  <c r="AG58" i="27"/>
  <c r="AG52" i="27"/>
  <c r="AG43" i="27"/>
  <c r="AG13" i="27"/>
  <c r="AG147" i="27"/>
  <c r="AG11" i="27"/>
  <c r="AG154" i="27"/>
  <c r="AG124" i="27"/>
  <c r="AG80" i="27"/>
  <c r="AG148" i="27"/>
  <c r="AG157" i="27"/>
  <c r="AG67" i="27"/>
  <c r="AG16" i="27"/>
  <c r="AG41" i="27"/>
  <c r="AG98" i="27"/>
  <c r="AG83" i="27"/>
  <c r="AG115" i="27"/>
  <c r="AG37" i="27"/>
  <c r="AG146" i="27"/>
  <c r="AG68" i="27"/>
  <c r="AG143" i="27"/>
  <c r="AG50" i="27"/>
  <c r="AG109" i="27"/>
  <c r="AG123" i="27"/>
  <c r="AG117" i="27"/>
  <c r="AG42" i="27"/>
  <c r="AG94" i="27"/>
  <c r="AG55" i="27"/>
  <c r="AG53" i="27"/>
  <c r="AG92" i="27"/>
  <c r="AG34" i="27"/>
  <c r="AG62" i="27"/>
  <c r="AG65" i="27"/>
  <c r="AG61" i="27"/>
  <c r="AG22" i="27"/>
  <c r="AG101" i="27"/>
  <c r="AG35" i="27"/>
  <c r="AG7" i="27"/>
  <c r="AG165" i="27"/>
  <c r="AG25" i="27"/>
  <c r="AG86" i="27"/>
  <c r="AG102" i="27"/>
  <c r="AG99" i="27"/>
  <c r="AG149" i="27"/>
  <c r="AG74" i="27"/>
  <c r="AG141" i="27"/>
  <c r="AG113" i="27"/>
  <c r="AG40" i="27"/>
  <c r="AG28" i="27"/>
  <c r="AG122" i="27"/>
  <c r="AG78" i="27"/>
  <c r="AG72" i="27"/>
  <c r="AG39" i="27"/>
  <c r="AG145" i="27"/>
  <c r="AG84" i="27"/>
  <c r="AG150" i="27"/>
  <c r="AG66" i="27"/>
  <c r="AG44" i="27"/>
  <c r="AG96" i="27"/>
  <c r="AG87" i="27"/>
  <c r="AG69" i="27"/>
  <c r="AG63" i="27"/>
  <c r="AG36" i="27"/>
  <c r="AG12" i="27"/>
  <c r="AG56" i="27"/>
  <c r="AG8" i="27"/>
  <c r="AG108" i="27"/>
  <c r="AG57" i="27"/>
  <c r="AG54" i="27"/>
  <c r="AG51" i="27"/>
  <c r="AG6" i="27"/>
  <c r="AG18" i="27"/>
  <c r="AG142" i="27"/>
  <c r="AG105" i="27"/>
  <c r="AG153" i="27"/>
  <c r="AG168" i="27"/>
  <c r="AG104" i="27"/>
  <c r="AG14" i="27"/>
  <c r="AG126" i="27"/>
  <c r="AG23" i="27"/>
  <c r="AG33" i="27"/>
  <c r="AG24" i="27"/>
  <c r="AG15" i="27"/>
  <c r="AG111" i="27"/>
  <c r="AG60" i="27"/>
  <c r="AG27" i="27"/>
  <c r="AG4" i="27"/>
  <c r="AG81" i="27"/>
  <c r="AG45" i="27"/>
  <c r="AG95" i="27"/>
  <c r="AG5" i="27"/>
  <c r="AG32" i="27"/>
  <c r="AG120" i="27"/>
  <c r="AG30" i="27"/>
  <c r="AG156" i="27"/>
  <c r="AG114" i="27"/>
  <c r="AG93" i="27"/>
  <c r="AG20" i="27"/>
  <c r="AG48" i="27"/>
  <c r="AG47" i="27"/>
  <c r="AG21" i="27"/>
  <c r="AG9" i="27"/>
  <c r="AG177" i="27"/>
  <c r="AG175" i="27"/>
  <c r="AG172" i="27"/>
  <c r="AG169" i="27"/>
  <c r="AG171" i="27"/>
  <c r="AG174" i="27"/>
  <c r="AG173" i="27"/>
  <c r="AG176" i="27"/>
  <c r="AG170" i="27"/>
  <c r="AH2" i="27"/>
  <c r="AG1" i="27"/>
  <c r="AF179" i="27"/>
  <c r="AF181" i="27"/>
  <c r="AG182" i="27" s="1"/>
  <c r="AH128" i="27" l="1"/>
  <c r="AH135" i="27"/>
  <c r="AH134" i="27"/>
  <c r="AH132" i="27"/>
  <c r="AH130" i="27"/>
  <c r="AH137" i="27"/>
  <c r="AH133" i="27"/>
  <c r="AH166" i="27"/>
  <c r="AH150" i="27"/>
  <c r="AH136" i="27"/>
  <c r="AH127" i="27"/>
  <c r="AH167" i="27"/>
  <c r="AH159" i="27"/>
  <c r="AH138" i="27"/>
  <c r="AH139" i="27"/>
  <c r="AH163" i="27"/>
  <c r="AH131" i="27"/>
  <c r="AH3" i="27"/>
  <c r="AH144" i="27"/>
  <c r="AH156" i="27"/>
  <c r="AH129" i="27"/>
  <c r="AH116" i="27"/>
  <c r="AH17" i="27"/>
  <c r="AH162" i="27"/>
  <c r="AH92" i="27"/>
  <c r="AH59" i="27"/>
  <c r="AH109" i="27"/>
  <c r="AH106" i="27"/>
  <c r="AH76" i="27"/>
  <c r="AH77" i="27"/>
  <c r="AH158" i="27"/>
  <c r="AH147" i="27"/>
  <c r="AH142" i="27"/>
  <c r="AH121" i="27"/>
  <c r="AH88" i="27"/>
  <c r="AH82" i="27"/>
  <c r="AH110" i="27"/>
  <c r="AH53" i="27"/>
  <c r="AH73" i="27"/>
  <c r="AH37" i="27"/>
  <c r="AH65" i="27"/>
  <c r="AH155" i="27"/>
  <c r="AH124" i="27"/>
  <c r="AH94" i="27"/>
  <c r="AH91" i="27"/>
  <c r="AH119" i="27"/>
  <c r="AH89" i="27"/>
  <c r="AH29" i="27"/>
  <c r="AH100" i="27"/>
  <c r="AH97" i="27"/>
  <c r="AH64" i="27"/>
  <c r="AH98" i="27"/>
  <c r="AH146" i="27"/>
  <c r="AH61" i="27"/>
  <c r="AH55" i="27"/>
  <c r="AH46" i="27"/>
  <c r="AH56" i="27"/>
  <c r="AH153" i="27"/>
  <c r="AH114" i="27"/>
  <c r="AH69" i="27"/>
  <c r="AH63" i="27"/>
  <c r="AH71" i="27"/>
  <c r="AH103" i="27"/>
  <c r="AH23" i="27"/>
  <c r="AH168" i="27"/>
  <c r="AH28" i="27"/>
  <c r="AH122" i="27"/>
  <c r="AH118" i="27"/>
  <c r="AH67" i="27"/>
  <c r="AH52" i="27"/>
  <c r="AH49" i="27"/>
  <c r="AH8" i="27"/>
  <c r="AH104" i="27"/>
  <c r="AH50" i="27"/>
  <c r="AH149" i="27"/>
  <c r="AH31" i="27"/>
  <c r="AH22" i="27"/>
  <c r="AH19" i="27"/>
  <c r="AH20" i="27"/>
  <c r="AH11" i="27"/>
  <c r="AH26" i="27"/>
  <c r="AH151" i="27"/>
  <c r="AH85" i="27"/>
  <c r="AH79" i="27"/>
  <c r="AH58" i="27"/>
  <c r="AH13" i="27"/>
  <c r="AH165" i="27"/>
  <c r="AH161" i="27"/>
  <c r="AH125" i="27"/>
  <c r="AH80" i="27"/>
  <c r="AH44" i="27"/>
  <c r="AH101" i="27"/>
  <c r="AH5" i="27"/>
  <c r="AH99" i="27"/>
  <c r="AH164" i="27"/>
  <c r="AH115" i="27"/>
  <c r="AH83" i="27"/>
  <c r="AH38" i="27"/>
  <c r="AH112" i="27"/>
  <c r="AH70" i="27"/>
  <c r="AH157" i="27"/>
  <c r="AH14" i="27"/>
  <c r="AH145" i="27"/>
  <c r="AH16" i="27"/>
  <c r="AH32" i="27"/>
  <c r="AH41" i="27"/>
  <c r="AH107" i="27"/>
  <c r="AH120" i="27"/>
  <c r="AH4" i="27"/>
  <c r="AH111" i="27"/>
  <c r="AH96" i="27"/>
  <c r="AH7" i="27"/>
  <c r="AH141" i="27"/>
  <c r="AH34" i="27"/>
  <c r="AH25" i="27"/>
  <c r="AH74" i="27"/>
  <c r="AH143" i="27"/>
  <c r="AH43" i="27"/>
  <c r="AH68" i="27"/>
  <c r="AH36" i="27"/>
  <c r="AH47" i="27"/>
  <c r="AH6" i="27"/>
  <c r="AH84" i="27"/>
  <c r="AH160" i="27"/>
  <c r="AH42" i="27"/>
  <c r="AH27" i="27"/>
  <c r="AH15" i="27"/>
  <c r="AH102" i="27"/>
  <c r="AH117" i="27"/>
  <c r="AH60" i="27"/>
  <c r="AH54" i="27"/>
  <c r="AH30" i="27"/>
  <c r="AH154" i="27"/>
  <c r="AH81" i="27"/>
  <c r="AH9" i="27"/>
  <c r="AH152" i="27"/>
  <c r="AH62" i="27"/>
  <c r="AH72" i="27"/>
  <c r="AH86" i="27"/>
  <c r="AH87" i="27"/>
  <c r="AH12" i="27"/>
  <c r="AH10" i="27"/>
  <c r="AH40" i="27"/>
  <c r="AH126" i="27"/>
  <c r="AH75" i="27"/>
  <c r="AH57" i="27"/>
  <c r="AH45" i="27"/>
  <c r="AH148" i="27"/>
  <c r="AH95" i="27"/>
  <c r="AH108" i="27"/>
  <c r="AH66" i="27"/>
  <c r="AH51" i="27"/>
  <c r="AH39" i="27"/>
  <c r="AH35" i="27"/>
  <c r="AH105" i="27"/>
  <c r="AH78" i="27"/>
  <c r="AH48" i="27"/>
  <c r="AH93" i="27"/>
  <c r="AH33" i="27"/>
  <c r="AH123" i="27"/>
  <c r="AH90" i="27"/>
  <c r="AH21" i="27"/>
  <c r="AH18" i="27"/>
  <c r="AH24" i="27"/>
  <c r="AH140" i="27"/>
  <c r="AH113" i="27"/>
  <c r="AH176" i="27"/>
  <c r="AH174" i="27"/>
  <c r="AH171" i="27"/>
  <c r="AH172" i="27"/>
  <c r="AH175" i="27"/>
  <c r="AH173" i="27"/>
  <c r="AH169" i="27"/>
  <c r="AH177" i="27"/>
  <c r="AH170" i="27"/>
  <c r="AH1" i="27"/>
  <c r="AI2" i="27"/>
  <c r="AG181" i="27"/>
  <c r="AH182" i="27" s="1"/>
  <c r="AG179" i="27"/>
  <c r="AI131" i="27" l="1"/>
  <c r="AI135" i="27"/>
  <c r="AI139" i="27"/>
  <c r="AI129" i="27"/>
  <c r="AI138" i="27"/>
  <c r="AI134" i="27"/>
  <c r="AI136" i="27"/>
  <c r="AI132" i="27"/>
  <c r="AI130" i="27"/>
  <c r="AI128" i="27"/>
  <c r="AI133" i="27"/>
  <c r="AI150" i="27"/>
  <c r="AI144" i="27"/>
  <c r="AI137" i="27"/>
  <c r="AI162" i="27"/>
  <c r="AI166" i="27"/>
  <c r="AI159" i="27"/>
  <c r="AI163" i="27"/>
  <c r="AI145" i="27"/>
  <c r="AI102" i="27"/>
  <c r="AI118" i="27"/>
  <c r="AI88" i="27"/>
  <c r="AI58" i="27"/>
  <c r="AI149" i="27"/>
  <c r="AI119" i="27"/>
  <c r="AI125" i="27"/>
  <c r="AI116" i="27"/>
  <c r="AI83" i="27"/>
  <c r="AI70" i="27"/>
  <c r="AI98" i="27"/>
  <c r="AI53" i="27"/>
  <c r="AI165" i="27"/>
  <c r="AI97" i="27"/>
  <c r="AI82" i="27"/>
  <c r="AI71" i="27"/>
  <c r="AI17" i="27"/>
  <c r="AI121" i="27"/>
  <c r="AI112" i="27"/>
  <c r="AI59" i="27"/>
  <c r="AI73" i="27"/>
  <c r="AI155" i="27"/>
  <c r="AI103" i="27"/>
  <c r="AI76" i="27"/>
  <c r="AI40" i="27"/>
  <c r="AI32" i="27"/>
  <c r="AI157" i="27"/>
  <c r="AI41" i="27"/>
  <c r="AI50" i="27"/>
  <c r="AI117" i="27"/>
  <c r="AI57" i="27"/>
  <c r="AI55" i="27"/>
  <c r="AI49" i="27"/>
  <c r="AI46" i="27"/>
  <c r="AI28" i="27"/>
  <c r="AI142" i="27"/>
  <c r="AI109" i="27"/>
  <c r="AI100" i="27"/>
  <c r="AI68" i="27"/>
  <c r="AI110" i="27"/>
  <c r="AI34" i="27"/>
  <c r="AI16" i="27"/>
  <c r="AI10" i="27"/>
  <c r="AI146" i="27"/>
  <c r="AI101" i="27"/>
  <c r="AI168" i="27"/>
  <c r="AI92" i="27"/>
  <c r="AI26" i="27"/>
  <c r="AI151" i="27"/>
  <c r="AI153" i="27"/>
  <c r="AI77" i="27"/>
  <c r="AI91" i="27"/>
  <c r="AI67" i="27"/>
  <c r="AI37" i="27"/>
  <c r="AI31" i="27"/>
  <c r="AI13" i="27"/>
  <c r="AI80" i="27"/>
  <c r="AI38" i="27"/>
  <c r="AI106" i="27"/>
  <c r="AI52" i="27"/>
  <c r="AI4" i="27"/>
  <c r="AI104" i="27"/>
  <c r="AI89" i="27"/>
  <c r="AI127" i="27"/>
  <c r="AI79" i="27"/>
  <c r="AI11" i="27"/>
  <c r="AI107" i="27"/>
  <c r="AI147" i="27"/>
  <c r="AI120" i="27"/>
  <c r="AI114" i="27"/>
  <c r="AI66" i="27"/>
  <c r="AI33" i="27"/>
  <c r="AI95" i="27"/>
  <c r="AI47" i="27"/>
  <c r="AI61" i="27"/>
  <c r="AI43" i="27"/>
  <c r="AI148" i="27"/>
  <c r="AI124" i="27"/>
  <c r="AI115" i="27"/>
  <c r="AI94" i="27"/>
  <c r="AI65" i="27"/>
  <c r="AI3" i="27"/>
  <c r="AI122" i="27"/>
  <c r="AI143" i="27"/>
  <c r="AI29" i="27"/>
  <c r="AI8" i="27"/>
  <c r="AI23" i="27"/>
  <c r="AI62" i="27"/>
  <c r="AI14" i="27"/>
  <c r="AI20" i="27"/>
  <c r="AI154" i="27"/>
  <c r="AI64" i="27"/>
  <c r="AI25" i="27"/>
  <c r="AI19" i="27"/>
  <c r="AI7" i="27"/>
  <c r="AI164" i="27"/>
  <c r="AI113" i="27"/>
  <c r="AI123" i="27"/>
  <c r="AI93" i="27"/>
  <c r="AI5" i="27"/>
  <c r="AI86" i="27"/>
  <c r="AI85" i="27"/>
  <c r="AI56" i="27"/>
  <c r="AI111" i="27"/>
  <c r="AI105" i="27"/>
  <c r="AI60" i="27"/>
  <c r="AI158" i="27"/>
  <c r="AI35" i="27"/>
  <c r="AI63" i="27"/>
  <c r="AI51" i="27"/>
  <c r="AI39" i="27"/>
  <c r="AI36" i="27"/>
  <c r="AI18" i="27"/>
  <c r="AI44" i="27"/>
  <c r="AI81" i="27"/>
  <c r="AI21" i="27"/>
  <c r="AI74" i="27"/>
  <c r="AI87" i="27"/>
  <c r="AI54" i="27"/>
  <c r="AI167" i="27"/>
  <c r="AI22" i="27"/>
  <c r="AI84" i="27"/>
  <c r="AI69" i="27"/>
  <c r="AI126" i="27"/>
  <c r="AI141" i="27"/>
  <c r="AI27" i="27"/>
  <c r="AI24" i="27"/>
  <c r="AI6" i="27"/>
  <c r="AI99" i="27"/>
  <c r="AI96" i="27"/>
  <c r="AI90" i="27"/>
  <c r="AI12" i="27"/>
  <c r="AI161" i="27"/>
  <c r="AI48" i="27"/>
  <c r="AI42" i="27"/>
  <c r="AI152" i="27"/>
  <c r="AI45" i="27"/>
  <c r="AI108" i="27"/>
  <c r="AI9" i="27"/>
  <c r="AI160" i="27"/>
  <c r="AI75" i="27"/>
  <c r="AI30" i="27"/>
  <c r="AI78" i="27"/>
  <c r="AI15" i="27"/>
  <c r="AI156" i="27"/>
  <c r="AI72" i="27"/>
  <c r="AI140" i="27"/>
  <c r="AI177" i="27"/>
  <c r="AI175" i="27"/>
  <c r="AI170" i="27"/>
  <c r="AI171" i="27"/>
  <c r="AI176" i="27"/>
  <c r="AI173" i="27"/>
  <c r="AI169" i="27"/>
  <c r="AI174" i="27"/>
  <c r="AI172" i="27"/>
  <c r="AI1" i="27"/>
  <c r="AJ2" i="27"/>
  <c r="AH179" i="27"/>
  <c r="AH181" i="27"/>
  <c r="AI182" i="27" s="1"/>
  <c r="AJ131" i="27" l="1"/>
  <c r="AJ138" i="27"/>
  <c r="AJ129" i="27"/>
  <c r="AJ136" i="27"/>
  <c r="AJ134" i="27"/>
  <c r="AJ132" i="27"/>
  <c r="AJ130" i="27"/>
  <c r="AJ139" i="27"/>
  <c r="AJ144" i="27"/>
  <c r="AJ155" i="27"/>
  <c r="AJ159" i="27"/>
  <c r="AJ133" i="27"/>
  <c r="AJ162" i="27"/>
  <c r="AJ137" i="27"/>
  <c r="AJ51" i="27"/>
  <c r="AJ135" i="27"/>
  <c r="AJ166" i="27"/>
  <c r="AJ128" i="27"/>
  <c r="AJ3" i="27"/>
  <c r="AJ103" i="27"/>
  <c r="AJ77" i="27"/>
  <c r="AJ65" i="27"/>
  <c r="AJ29" i="27"/>
  <c r="AJ141" i="27"/>
  <c r="AJ157" i="27"/>
  <c r="AJ151" i="27"/>
  <c r="AJ94" i="27"/>
  <c r="AJ91" i="27"/>
  <c r="AJ55" i="27"/>
  <c r="AJ43" i="27"/>
  <c r="AJ22" i="27"/>
  <c r="AJ59" i="27"/>
  <c r="AJ115" i="27"/>
  <c r="AJ79" i="27"/>
  <c r="AJ67" i="27"/>
  <c r="AJ85" i="27"/>
  <c r="AJ61" i="27"/>
  <c r="AJ107" i="27"/>
  <c r="AJ116" i="27"/>
  <c r="AJ145" i="27"/>
  <c r="AJ118" i="27"/>
  <c r="AJ109" i="27"/>
  <c r="AJ100" i="27"/>
  <c r="AJ76" i="27"/>
  <c r="AJ64" i="27"/>
  <c r="AJ125" i="27"/>
  <c r="AJ121" i="27"/>
  <c r="AJ68" i="27"/>
  <c r="AJ160" i="27"/>
  <c r="AJ153" i="27"/>
  <c r="AJ102" i="27"/>
  <c r="AJ75" i="27"/>
  <c r="AJ149" i="27"/>
  <c r="AJ49" i="27"/>
  <c r="AJ4" i="27"/>
  <c r="AJ122" i="27"/>
  <c r="AJ113" i="27"/>
  <c r="AJ119" i="27"/>
  <c r="AJ19" i="27"/>
  <c r="AJ20" i="27"/>
  <c r="AJ23" i="27"/>
  <c r="AJ17" i="27"/>
  <c r="AJ154" i="27"/>
  <c r="AJ92" i="27"/>
  <c r="AJ26" i="27"/>
  <c r="AJ112" i="27"/>
  <c r="AJ7" i="27"/>
  <c r="AJ152" i="27"/>
  <c r="AJ71" i="27"/>
  <c r="AJ97" i="27"/>
  <c r="AJ82" i="27"/>
  <c r="AJ8" i="27"/>
  <c r="AJ110" i="27"/>
  <c r="AJ98" i="27"/>
  <c r="AJ148" i="27"/>
  <c r="AJ46" i="27"/>
  <c r="AJ34" i="27"/>
  <c r="AJ32" i="27"/>
  <c r="AJ158" i="27"/>
  <c r="AJ146" i="27"/>
  <c r="AJ142" i="27"/>
  <c r="AJ11" i="27"/>
  <c r="AJ38" i="27"/>
  <c r="AJ124" i="27"/>
  <c r="AJ106" i="27"/>
  <c r="AJ58" i="27"/>
  <c r="AJ52" i="27"/>
  <c r="AJ37" i="27"/>
  <c r="AJ16" i="27"/>
  <c r="AJ80" i="27"/>
  <c r="AJ168" i="27"/>
  <c r="AJ41" i="27"/>
  <c r="AJ72" i="27"/>
  <c r="AJ63" i="27"/>
  <c r="AJ57" i="27"/>
  <c r="AJ70" i="27"/>
  <c r="AJ83" i="27"/>
  <c r="AJ73" i="27"/>
  <c r="AJ89" i="27"/>
  <c r="AJ28" i="27"/>
  <c r="AJ10" i="27"/>
  <c r="AJ101" i="27"/>
  <c r="AJ56" i="27"/>
  <c r="AJ164" i="27"/>
  <c r="AJ104" i="27"/>
  <c r="AJ35" i="27"/>
  <c r="AJ143" i="27"/>
  <c r="AJ161" i="27"/>
  <c r="AJ123" i="27"/>
  <c r="AJ88" i="27"/>
  <c r="AJ13" i="27"/>
  <c r="AJ14" i="27"/>
  <c r="AJ90" i="27"/>
  <c r="AJ87" i="27"/>
  <c r="AJ62" i="27"/>
  <c r="AJ50" i="27"/>
  <c r="AJ147" i="27"/>
  <c r="AJ96" i="27"/>
  <c r="AJ93" i="27"/>
  <c r="AJ5" i="27"/>
  <c r="AJ39" i="27"/>
  <c r="AJ126" i="27"/>
  <c r="AJ120" i="27"/>
  <c r="AJ111" i="27"/>
  <c r="AJ54" i="27"/>
  <c r="AJ31" i="27"/>
  <c r="AJ108" i="27"/>
  <c r="AJ9" i="27"/>
  <c r="AJ74" i="27"/>
  <c r="AJ25" i="27"/>
  <c r="AJ117" i="27"/>
  <c r="AJ156" i="27"/>
  <c r="AJ167" i="27"/>
  <c r="AJ53" i="27"/>
  <c r="AJ40" i="27"/>
  <c r="AJ44" i="27"/>
  <c r="AJ140" i="27"/>
  <c r="AJ36" i="27"/>
  <c r="AJ30" i="27"/>
  <c r="AJ24" i="27"/>
  <c r="AJ105" i="27"/>
  <c r="AJ66" i="27"/>
  <c r="AJ18" i="27"/>
  <c r="AJ15" i="27"/>
  <c r="AJ99" i="27"/>
  <c r="AJ86" i="27"/>
  <c r="AJ48" i="27"/>
  <c r="AJ21" i="27"/>
  <c r="AJ163" i="27"/>
  <c r="AJ84" i="27"/>
  <c r="AJ78" i="27"/>
  <c r="AJ45" i="27"/>
  <c r="AJ27" i="27"/>
  <c r="AJ150" i="27"/>
  <c r="AJ42" i="27"/>
  <c r="AJ165" i="27"/>
  <c r="AJ81" i="27"/>
  <c r="AJ12" i="27"/>
  <c r="AJ6" i="27"/>
  <c r="AJ95" i="27"/>
  <c r="AJ47" i="27"/>
  <c r="AJ69" i="27"/>
  <c r="AJ60" i="27"/>
  <c r="AJ114" i="27"/>
  <c r="AJ33" i="27"/>
  <c r="AJ127" i="27"/>
  <c r="AI179" i="27"/>
  <c r="AI181" i="27"/>
  <c r="AJ182" i="27" s="1"/>
  <c r="AJ177" i="27"/>
  <c r="AJ176" i="27"/>
  <c r="AJ174" i="27"/>
  <c r="AJ172" i="27"/>
  <c r="AJ170" i="27"/>
  <c r="AJ171" i="27"/>
  <c r="AJ175" i="27"/>
  <c r="AJ173" i="27"/>
  <c r="AJ169" i="27"/>
  <c r="AJ1" i="27"/>
  <c r="AK2" i="27"/>
  <c r="AK131" i="27" l="1"/>
  <c r="AK129" i="27"/>
  <c r="AK136" i="27"/>
  <c r="AK134" i="27"/>
  <c r="AK132" i="27"/>
  <c r="AK145" i="27"/>
  <c r="AK148" i="27"/>
  <c r="AK155" i="27"/>
  <c r="AK166" i="27"/>
  <c r="AK133" i="27"/>
  <c r="AK130" i="27"/>
  <c r="AK137" i="27"/>
  <c r="AK139" i="27"/>
  <c r="AK162" i="27"/>
  <c r="AK135" i="27"/>
  <c r="AK138" i="27"/>
  <c r="AK128" i="27"/>
  <c r="AK154" i="27"/>
  <c r="AK101" i="27"/>
  <c r="AK92" i="27"/>
  <c r="AK79" i="27"/>
  <c r="AK49" i="27"/>
  <c r="AK110" i="27"/>
  <c r="AK112" i="27"/>
  <c r="AK71" i="27"/>
  <c r="AK124" i="27"/>
  <c r="AK70" i="27"/>
  <c r="AK58" i="27"/>
  <c r="AK55" i="27"/>
  <c r="AK119" i="27"/>
  <c r="AK147" i="27"/>
  <c r="AK115" i="27"/>
  <c r="AK106" i="27"/>
  <c r="AK103" i="27"/>
  <c r="AK67" i="27"/>
  <c r="AK61" i="27"/>
  <c r="AK43" i="27"/>
  <c r="AK65" i="27"/>
  <c r="AK29" i="27"/>
  <c r="AK91" i="27"/>
  <c r="AK116" i="27"/>
  <c r="AK77" i="27"/>
  <c r="AK53" i="27"/>
  <c r="AK59" i="27"/>
  <c r="AK97" i="27"/>
  <c r="AK88" i="27"/>
  <c r="AK85" i="27"/>
  <c r="AK82" i="27"/>
  <c r="AK109" i="27"/>
  <c r="AK37" i="27"/>
  <c r="AK7" i="27"/>
  <c r="AK167" i="27"/>
  <c r="AK40" i="27"/>
  <c r="AK38" i="27"/>
  <c r="AK3" i="27"/>
  <c r="AK125" i="27"/>
  <c r="AK168" i="27"/>
  <c r="AK56" i="27"/>
  <c r="AK8" i="27"/>
  <c r="AK17" i="27"/>
  <c r="AK73" i="27"/>
  <c r="AK46" i="27"/>
  <c r="AK25" i="27"/>
  <c r="AK122" i="27"/>
  <c r="AK68" i="27"/>
  <c r="AK44" i="27"/>
  <c r="AK164" i="27"/>
  <c r="AK165" i="27"/>
  <c r="AK13" i="27"/>
  <c r="AK143" i="27"/>
  <c r="AK20" i="27"/>
  <c r="AK26" i="27"/>
  <c r="AK31" i="27"/>
  <c r="AK10" i="27"/>
  <c r="AK121" i="27"/>
  <c r="AK64" i="27"/>
  <c r="AK80" i="27"/>
  <c r="AK160" i="27"/>
  <c r="AK98" i="27"/>
  <c r="AK161" i="27"/>
  <c r="AK34" i="27"/>
  <c r="AK22" i="27"/>
  <c r="AK157" i="27"/>
  <c r="AK50" i="27"/>
  <c r="AK62" i="27"/>
  <c r="AK60" i="27"/>
  <c r="AK45" i="27"/>
  <c r="AK15" i="27"/>
  <c r="AK95" i="27"/>
  <c r="AK28" i="27"/>
  <c r="AK107" i="27"/>
  <c r="AK89" i="27"/>
  <c r="AK118" i="27"/>
  <c r="AK11" i="27"/>
  <c r="AK23" i="27"/>
  <c r="AK113" i="27"/>
  <c r="AK52" i="27"/>
  <c r="AK74" i="27"/>
  <c r="AK149" i="27"/>
  <c r="AK100" i="27"/>
  <c r="AK151" i="27"/>
  <c r="AK142" i="27"/>
  <c r="AK35" i="27"/>
  <c r="AK146" i="27"/>
  <c r="AK140" i="27"/>
  <c r="AK144" i="27"/>
  <c r="AK126" i="27"/>
  <c r="AK111" i="27"/>
  <c r="AK99" i="27"/>
  <c r="AK32" i="27"/>
  <c r="AK156" i="27"/>
  <c r="AK83" i="27"/>
  <c r="AK19" i="27"/>
  <c r="AK14" i="27"/>
  <c r="AK42" i="27"/>
  <c r="AK36" i="27"/>
  <c r="AK152" i="27"/>
  <c r="AK102" i="27"/>
  <c r="AK57" i="27"/>
  <c r="AK6" i="27"/>
  <c r="AK4" i="27"/>
  <c r="AK153" i="27"/>
  <c r="AK24" i="27"/>
  <c r="AK104" i="27"/>
  <c r="AK47" i="27"/>
  <c r="AK93" i="27"/>
  <c r="AK158" i="27"/>
  <c r="AK5" i="27"/>
  <c r="AK90" i="27"/>
  <c r="AK51" i="27"/>
  <c r="AK96" i="27"/>
  <c r="AK78" i="27"/>
  <c r="AK33" i="27"/>
  <c r="AK150" i="27"/>
  <c r="AK76" i="27"/>
  <c r="AK48" i="27"/>
  <c r="AK54" i="27"/>
  <c r="AK9" i="27"/>
  <c r="AK94" i="27"/>
  <c r="AK159" i="27"/>
  <c r="AK41" i="27"/>
  <c r="AK16" i="27"/>
  <c r="AK141" i="27"/>
  <c r="AK105" i="27"/>
  <c r="AK87" i="27"/>
  <c r="AK84" i="27"/>
  <c r="AK69" i="27"/>
  <c r="AK27" i="27"/>
  <c r="AK12" i="27"/>
  <c r="AK120" i="27"/>
  <c r="AK63" i="27"/>
  <c r="AK30" i="27"/>
  <c r="AK127" i="27"/>
  <c r="AK86" i="27"/>
  <c r="AK114" i="27"/>
  <c r="AK81" i="27"/>
  <c r="AK75" i="27"/>
  <c r="AK21" i="27"/>
  <c r="AK163" i="27"/>
  <c r="AK18" i="27"/>
  <c r="AK72" i="27"/>
  <c r="AK39" i="27"/>
  <c r="AK117" i="27"/>
  <c r="AK123" i="27"/>
  <c r="AK108" i="27"/>
  <c r="AK66" i="27"/>
  <c r="AK176" i="27"/>
  <c r="AK175" i="27"/>
  <c r="AK173" i="27"/>
  <c r="AK171" i="27"/>
  <c r="AK177" i="27"/>
  <c r="AK174" i="27"/>
  <c r="AK172" i="27"/>
  <c r="AK170" i="27"/>
  <c r="AK169" i="27"/>
  <c r="AK1" i="27"/>
  <c r="AL2" i="27"/>
  <c r="AJ181" i="27"/>
  <c r="AK182" i="27" s="1"/>
  <c r="AJ179" i="27"/>
  <c r="AL128" i="27" l="1"/>
  <c r="AL132" i="27"/>
  <c r="AL136" i="27"/>
  <c r="AL134" i="27"/>
  <c r="AL130" i="27"/>
  <c r="AL137" i="27"/>
  <c r="AL133" i="27"/>
  <c r="AL131" i="27"/>
  <c r="AL129" i="27"/>
  <c r="AL138" i="27"/>
  <c r="AL135" i="27"/>
  <c r="AL165" i="27"/>
  <c r="AL147" i="27"/>
  <c r="AL3" i="27"/>
  <c r="AL158" i="27"/>
  <c r="AL154" i="27"/>
  <c r="AL162" i="27"/>
  <c r="AL139" i="27"/>
  <c r="AL98" i="27"/>
  <c r="AL83" i="27"/>
  <c r="AL168" i="27"/>
  <c r="AL103" i="27"/>
  <c r="AL70" i="27"/>
  <c r="AL78" i="27"/>
  <c r="AL109" i="27"/>
  <c r="AL85" i="27"/>
  <c r="AL73" i="27"/>
  <c r="AL64" i="27"/>
  <c r="AL89" i="27"/>
  <c r="AL97" i="27"/>
  <c r="AL88" i="27"/>
  <c r="AL49" i="27"/>
  <c r="AL110" i="27"/>
  <c r="AL125" i="27"/>
  <c r="AL127" i="27"/>
  <c r="AL124" i="27"/>
  <c r="AL118" i="27"/>
  <c r="AL79" i="27"/>
  <c r="AL38" i="27"/>
  <c r="AL106" i="27"/>
  <c r="AL29" i="27"/>
  <c r="AL82" i="27"/>
  <c r="AL71" i="27"/>
  <c r="AL53" i="27"/>
  <c r="AL161" i="27"/>
  <c r="AL91" i="27"/>
  <c r="AL58" i="27"/>
  <c r="AL43" i="27"/>
  <c r="AL34" i="27"/>
  <c r="AL101" i="27"/>
  <c r="AL104" i="27"/>
  <c r="AL23" i="27"/>
  <c r="AL111" i="27"/>
  <c r="AL96" i="27"/>
  <c r="AL72" i="27"/>
  <c r="AL157" i="27"/>
  <c r="AL76" i="27"/>
  <c r="AL156" i="27"/>
  <c r="AL74" i="27"/>
  <c r="AL5" i="27"/>
  <c r="AL163" i="27"/>
  <c r="AL59" i="27"/>
  <c r="AL26" i="27"/>
  <c r="AL115" i="27"/>
  <c r="AL61" i="27"/>
  <c r="AL55" i="27"/>
  <c r="AL40" i="27"/>
  <c r="AL19" i="27"/>
  <c r="AL16" i="27"/>
  <c r="AL153" i="27"/>
  <c r="AL65" i="27"/>
  <c r="AL151" i="27"/>
  <c r="AL119" i="27"/>
  <c r="AL17" i="27"/>
  <c r="AL107" i="27"/>
  <c r="AL4" i="27"/>
  <c r="AL149" i="27"/>
  <c r="AL22" i="27"/>
  <c r="AL7" i="27"/>
  <c r="AL122" i="27"/>
  <c r="AL68" i="27"/>
  <c r="AL8" i="27"/>
  <c r="AL25" i="27"/>
  <c r="AL20" i="27"/>
  <c r="AL140" i="27"/>
  <c r="AL116" i="27"/>
  <c r="AL100" i="27"/>
  <c r="AL31" i="27"/>
  <c r="AL80" i="27"/>
  <c r="AL56" i="27"/>
  <c r="AL32" i="27"/>
  <c r="AL11" i="27"/>
  <c r="AL62" i="27"/>
  <c r="AL99" i="27"/>
  <c r="AL84" i="27"/>
  <c r="AL69" i="27"/>
  <c r="AL13" i="27"/>
  <c r="AL46" i="27"/>
  <c r="AL92" i="27"/>
  <c r="AL112" i="27"/>
  <c r="AL148" i="27"/>
  <c r="AL77" i="27"/>
  <c r="AL145" i="27"/>
  <c r="AL35" i="27"/>
  <c r="AL37" i="27"/>
  <c r="AL143" i="27"/>
  <c r="AL146" i="27"/>
  <c r="AL164" i="27"/>
  <c r="AL123" i="27"/>
  <c r="AL108" i="27"/>
  <c r="AL93" i="27"/>
  <c r="AL121" i="27"/>
  <c r="AL44" i="27"/>
  <c r="AL152" i="27"/>
  <c r="AL117" i="27"/>
  <c r="AL105" i="27"/>
  <c r="AL142" i="27"/>
  <c r="AL86" i="27"/>
  <c r="AL14" i="27"/>
  <c r="AL167" i="27"/>
  <c r="AL113" i="27"/>
  <c r="AL10" i="27"/>
  <c r="AL41" i="27"/>
  <c r="AL144" i="27"/>
  <c r="AL90" i="27"/>
  <c r="AL57" i="27"/>
  <c r="AL120" i="27"/>
  <c r="AL66" i="27"/>
  <c r="AL27" i="27"/>
  <c r="AL18" i="27"/>
  <c r="AL12" i="27"/>
  <c r="AL95" i="27"/>
  <c r="AL155" i="27"/>
  <c r="AL75" i="27"/>
  <c r="AL30" i="27"/>
  <c r="AL159" i="27"/>
  <c r="AL42" i="27"/>
  <c r="AL102" i="27"/>
  <c r="AL67" i="27"/>
  <c r="AL114" i="27"/>
  <c r="AL94" i="27"/>
  <c r="AL81" i="27"/>
  <c r="AL51" i="27"/>
  <c r="AL39" i="27"/>
  <c r="AL6" i="27"/>
  <c r="AL47" i="27"/>
  <c r="AL160" i="27"/>
  <c r="AL52" i="27"/>
  <c r="AL54" i="27"/>
  <c r="AL36" i="27"/>
  <c r="AL28" i="27"/>
  <c r="AL45" i="27"/>
  <c r="AL15" i="27"/>
  <c r="AL150" i="27"/>
  <c r="AL50" i="27"/>
  <c r="AL24" i="27"/>
  <c r="AL9" i="27"/>
  <c r="AL48" i="27"/>
  <c r="AL141" i="27"/>
  <c r="AL166" i="27"/>
  <c r="AL126" i="27"/>
  <c r="AL87" i="27"/>
  <c r="AL21" i="27"/>
  <c r="AL33" i="27"/>
  <c r="AL63" i="27"/>
  <c r="AL60" i="27"/>
  <c r="AK181" i="27"/>
  <c r="AL182" i="27" s="1"/>
  <c r="AK179" i="27"/>
  <c r="AL175" i="27"/>
  <c r="AL174" i="27"/>
  <c r="AL172" i="27"/>
  <c r="AL170" i="27"/>
  <c r="AL177" i="27"/>
  <c r="AL176" i="27"/>
  <c r="AL173" i="27"/>
  <c r="AL171" i="27"/>
  <c r="AL169" i="27"/>
  <c r="AL1" i="27"/>
  <c r="AM2" i="27"/>
  <c r="AM137" i="27" l="1"/>
  <c r="AM133" i="27"/>
  <c r="AM131" i="27"/>
  <c r="AM129" i="27"/>
  <c r="AM138" i="27"/>
  <c r="AM136" i="27"/>
  <c r="AM134" i="27"/>
  <c r="AM135" i="27"/>
  <c r="AM132" i="27"/>
  <c r="AM165" i="27"/>
  <c r="AM3" i="27"/>
  <c r="AM101" i="27"/>
  <c r="AM147" i="27"/>
  <c r="AM130" i="27"/>
  <c r="AM149" i="27"/>
  <c r="AM139" i="27"/>
  <c r="AM128" i="27"/>
  <c r="AM141" i="27"/>
  <c r="AM145" i="27"/>
  <c r="AM38" i="27"/>
  <c r="AM59" i="27"/>
  <c r="AM142" i="27"/>
  <c r="AM82" i="27"/>
  <c r="AM34" i="27"/>
  <c r="AM17" i="27"/>
  <c r="AM153" i="27"/>
  <c r="AM92" i="27"/>
  <c r="AM115" i="27"/>
  <c r="AM94" i="27"/>
  <c r="AM158" i="27"/>
  <c r="AM148" i="27"/>
  <c r="AM118" i="27"/>
  <c r="AM67" i="27"/>
  <c r="AM58" i="27"/>
  <c r="AM107" i="27"/>
  <c r="AM157" i="27"/>
  <c r="AM112" i="27"/>
  <c r="AM97" i="27"/>
  <c r="AM85" i="27"/>
  <c r="AM73" i="27"/>
  <c r="AM61" i="27"/>
  <c r="AM77" i="27"/>
  <c r="AM143" i="27"/>
  <c r="AM127" i="27"/>
  <c r="AM121" i="27"/>
  <c r="AM100" i="27"/>
  <c r="AM76" i="27"/>
  <c r="AM70" i="27"/>
  <c r="AM95" i="27"/>
  <c r="AM110" i="27"/>
  <c r="AM83" i="27"/>
  <c r="AM168" i="27"/>
  <c r="AM64" i="27"/>
  <c r="AM116" i="27"/>
  <c r="AM98" i="27"/>
  <c r="AM89" i="27"/>
  <c r="AM71" i="27"/>
  <c r="AM29" i="27"/>
  <c r="AM154" i="27"/>
  <c r="AM124" i="27"/>
  <c r="AM109" i="27"/>
  <c r="AM103" i="27"/>
  <c r="AM55" i="27"/>
  <c r="AM43" i="27"/>
  <c r="AM19" i="27"/>
  <c r="AM140" i="27"/>
  <c r="AM86" i="27"/>
  <c r="AM144" i="27"/>
  <c r="AM114" i="27"/>
  <c r="AM81" i="27"/>
  <c r="AM78" i="27"/>
  <c r="AM166" i="27"/>
  <c r="AM25" i="27"/>
  <c r="AM32" i="27"/>
  <c r="AM50" i="27"/>
  <c r="AM113" i="27"/>
  <c r="AM28" i="27"/>
  <c r="AM10" i="27"/>
  <c r="AM41" i="27"/>
  <c r="AM49" i="27"/>
  <c r="AM16" i="27"/>
  <c r="AM13" i="27"/>
  <c r="AM163" i="27"/>
  <c r="AM74" i="27"/>
  <c r="AM160" i="27"/>
  <c r="AM80" i="27"/>
  <c r="AM161" i="27"/>
  <c r="AM104" i="27"/>
  <c r="AM125" i="27"/>
  <c r="AM91" i="27"/>
  <c r="AM52" i="27"/>
  <c r="AM44" i="27"/>
  <c r="AM11" i="27"/>
  <c r="AM156" i="27"/>
  <c r="AM122" i="27"/>
  <c r="AM26" i="27"/>
  <c r="AM46" i="27"/>
  <c r="AM8" i="27"/>
  <c r="AM79" i="27"/>
  <c r="AM56" i="27"/>
  <c r="AM23" i="27"/>
  <c r="AM159" i="27"/>
  <c r="AM35" i="27"/>
  <c r="AM14" i="27"/>
  <c r="AM90" i="27"/>
  <c r="AM66" i="27"/>
  <c r="AM60" i="27"/>
  <c r="AM4" i="27"/>
  <c r="AM106" i="27"/>
  <c r="AM88" i="27"/>
  <c r="AM164" i="27"/>
  <c r="AM151" i="27"/>
  <c r="AM53" i="27"/>
  <c r="AM102" i="27"/>
  <c r="AM108" i="27"/>
  <c r="AM40" i="27"/>
  <c r="AM22" i="27"/>
  <c r="AM152" i="27"/>
  <c r="AM20" i="27"/>
  <c r="AM119" i="27"/>
  <c r="AM65" i="27"/>
  <c r="AM68" i="27"/>
  <c r="AM167" i="27"/>
  <c r="AM126" i="27"/>
  <c r="AM69" i="27"/>
  <c r="AM45" i="27"/>
  <c r="AM12" i="27"/>
  <c r="AM105" i="27"/>
  <c r="AM96" i="27"/>
  <c r="AM15" i="27"/>
  <c r="AM120" i="27"/>
  <c r="AM27" i="27"/>
  <c r="AM123" i="27"/>
  <c r="AM57" i="27"/>
  <c r="AM54" i="27"/>
  <c r="AM30" i="27"/>
  <c r="AM18" i="27"/>
  <c r="AM72" i="27"/>
  <c r="AM63" i="27"/>
  <c r="AM51" i="27"/>
  <c r="AM162" i="27"/>
  <c r="AM150" i="27"/>
  <c r="AM42" i="27"/>
  <c r="AM33" i="27"/>
  <c r="AM24" i="27"/>
  <c r="AM9" i="27"/>
  <c r="AM37" i="27"/>
  <c r="AM5" i="27"/>
  <c r="AM62" i="27"/>
  <c r="AM84" i="27"/>
  <c r="AM155" i="27"/>
  <c r="AM48" i="27"/>
  <c r="AM6" i="27"/>
  <c r="AM117" i="27"/>
  <c r="AM111" i="27"/>
  <c r="AM99" i="27"/>
  <c r="AM93" i="27"/>
  <c r="AM146" i="27"/>
  <c r="AM36" i="27"/>
  <c r="AM39" i="27"/>
  <c r="AM75" i="27"/>
  <c r="AM31" i="27"/>
  <c r="AM7" i="27"/>
  <c r="AM87" i="27"/>
  <c r="AM21" i="27"/>
  <c r="AM47" i="27"/>
  <c r="AL181" i="27"/>
  <c r="AM182" i="27" s="1"/>
  <c r="AL179" i="27"/>
  <c r="AM174" i="27"/>
  <c r="AM177" i="27"/>
  <c r="AM176" i="27"/>
  <c r="AM172" i="27"/>
  <c r="AM175" i="27"/>
  <c r="AM170" i="27"/>
  <c r="AM171" i="27"/>
  <c r="AM173" i="27"/>
  <c r="AM169" i="27"/>
  <c r="AM1" i="27"/>
  <c r="AN2" i="27"/>
  <c r="AN130" i="27" l="1"/>
  <c r="AN131" i="27"/>
  <c r="AN135" i="27"/>
  <c r="AN133" i="27"/>
  <c r="AN129" i="27"/>
  <c r="AN138" i="27"/>
  <c r="AN136" i="27"/>
  <c r="AN134" i="27"/>
  <c r="AN168" i="27"/>
  <c r="AN141" i="27"/>
  <c r="AN148" i="27"/>
  <c r="AN128" i="27"/>
  <c r="AN81" i="27"/>
  <c r="AN158" i="27"/>
  <c r="AN132" i="27"/>
  <c r="AN157" i="27"/>
  <c r="AN146" i="27"/>
  <c r="AN151" i="27"/>
  <c r="AN147" i="27"/>
  <c r="AN145" i="27"/>
  <c r="AN165" i="27"/>
  <c r="AN149" i="27"/>
  <c r="AN137" i="27"/>
  <c r="AN139" i="27"/>
  <c r="AN154" i="27"/>
  <c r="AN3" i="27"/>
  <c r="AN89" i="27"/>
  <c r="AN153" i="27"/>
  <c r="AN100" i="27"/>
  <c r="AN67" i="27"/>
  <c r="AN55" i="27"/>
  <c r="AN22" i="27"/>
  <c r="AN65" i="27"/>
  <c r="AN125" i="27"/>
  <c r="AN91" i="27"/>
  <c r="AN98" i="27"/>
  <c r="AN164" i="27"/>
  <c r="AN92" i="27"/>
  <c r="AN59" i="27"/>
  <c r="AN26" i="27"/>
  <c r="AN94" i="27"/>
  <c r="AN88" i="27"/>
  <c r="AN64" i="27"/>
  <c r="AN70" i="27"/>
  <c r="AN49" i="27"/>
  <c r="AN31" i="27"/>
  <c r="AN160" i="27"/>
  <c r="AN118" i="27"/>
  <c r="AN103" i="27"/>
  <c r="AN61" i="27"/>
  <c r="AN77" i="27"/>
  <c r="AN115" i="27"/>
  <c r="AN79" i="27"/>
  <c r="AN73" i="27"/>
  <c r="AN58" i="27"/>
  <c r="AN156" i="27"/>
  <c r="AN142" i="27"/>
  <c r="AN159" i="27"/>
  <c r="AN87" i="27"/>
  <c r="AN78" i="27"/>
  <c r="AN63" i="27"/>
  <c r="AN110" i="27"/>
  <c r="AN53" i="27"/>
  <c r="AN20" i="27"/>
  <c r="AN155" i="27"/>
  <c r="AN76" i="27"/>
  <c r="AN124" i="27"/>
  <c r="AN82" i="27"/>
  <c r="AN46" i="27"/>
  <c r="AN56" i="27"/>
  <c r="AN140" i="27"/>
  <c r="AN121" i="27"/>
  <c r="AN109" i="27"/>
  <c r="AN43" i="27"/>
  <c r="AN40" i="27"/>
  <c r="AN150" i="27"/>
  <c r="AN23" i="27"/>
  <c r="AN119" i="27"/>
  <c r="AN116" i="27"/>
  <c r="AN52" i="27"/>
  <c r="AN28" i="27"/>
  <c r="AN16" i="27"/>
  <c r="AN13" i="27"/>
  <c r="AN7" i="27"/>
  <c r="AN68" i="27"/>
  <c r="AN32" i="27"/>
  <c r="AN104" i="27"/>
  <c r="AN107" i="27"/>
  <c r="AN29" i="27"/>
  <c r="AN17" i="27"/>
  <c r="AN4" i="27"/>
  <c r="AN167" i="27"/>
  <c r="AN152" i="27"/>
  <c r="AN101" i="27"/>
  <c r="AN163" i="27"/>
  <c r="AN74" i="27"/>
  <c r="AN5" i="27"/>
  <c r="AN123" i="27"/>
  <c r="AN117" i="27"/>
  <c r="AN105" i="27"/>
  <c r="AN36" i="27"/>
  <c r="AN33" i="27"/>
  <c r="AN21" i="27"/>
  <c r="AN162" i="27"/>
  <c r="AN112" i="27"/>
  <c r="AN34" i="27"/>
  <c r="AN127" i="27"/>
  <c r="AN71" i="27"/>
  <c r="AN97" i="27"/>
  <c r="AN86" i="27"/>
  <c r="AN50" i="27"/>
  <c r="AN85" i="27"/>
  <c r="AN19" i="27"/>
  <c r="AN10" i="27"/>
  <c r="AN11" i="27"/>
  <c r="AN113" i="27"/>
  <c r="AN14" i="27"/>
  <c r="AN126" i="27"/>
  <c r="AN120" i="27"/>
  <c r="AN96" i="27"/>
  <c r="AN122" i="27"/>
  <c r="AN35" i="27"/>
  <c r="AN99" i="27"/>
  <c r="AN38" i="27"/>
  <c r="AN8" i="27"/>
  <c r="AN106" i="27"/>
  <c r="AN37" i="27"/>
  <c r="AN44" i="27"/>
  <c r="AN48" i="27"/>
  <c r="AN39" i="27"/>
  <c r="AN18" i="27"/>
  <c r="AN15" i="27"/>
  <c r="AN93" i="27"/>
  <c r="AN95" i="27"/>
  <c r="AN60" i="27"/>
  <c r="AN111" i="27"/>
  <c r="AN69" i="27"/>
  <c r="AN45" i="27"/>
  <c r="AN12" i="27"/>
  <c r="AN27" i="27"/>
  <c r="AN57" i="27"/>
  <c r="AN30" i="27"/>
  <c r="AN9" i="27"/>
  <c r="AN6" i="27"/>
  <c r="AN143" i="27"/>
  <c r="AN161" i="27"/>
  <c r="AN90" i="27"/>
  <c r="AN66" i="27"/>
  <c r="AN54" i="27"/>
  <c r="AN42" i="27"/>
  <c r="AN83" i="27"/>
  <c r="AN80" i="27"/>
  <c r="AN41" i="27"/>
  <c r="AN62" i="27"/>
  <c r="AN84" i="27"/>
  <c r="AN47" i="27"/>
  <c r="AN25" i="27"/>
  <c r="AN114" i="27"/>
  <c r="AN75" i="27"/>
  <c r="AN72" i="27"/>
  <c r="AN24" i="27"/>
  <c r="AN144" i="27"/>
  <c r="AN102" i="27"/>
  <c r="AN51" i="27"/>
  <c r="AN108" i="27"/>
  <c r="AN166" i="27"/>
  <c r="AN172" i="27"/>
  <c r="AN170" i="27"/>
  <c r="AN173" i="27"/>
  <c r="AN171" i="27"/>
  <c r="AN176" i="27"/>
  <c r="AN175" i="27"/>
  <c r="AN174" i="27"/>
  <c r="AN177" i="27"/>
  <c r="AN169" i="27"/>
  <c r="AN1" i="27"/>
  <c r="AO2" i="27"/>
  <c r="AM181" i="27"/>
  <c r="AN182" i="27" s="1"/>
  <c r="AM179" i="27"/>
  <c r="AO129" i="27" l="1"/>
  <c r="AO133" i="27"/>
  <c r="AO137" i="27"/>
  <c r="AO138" i="27"/>
  <c r="AO135" i="27"/>
  <c r="AO131" i="27"/>
  <c r="AO136" i="27"/>
  <c r="AO134" i="27"/>
  <c r="AO168" i="27"/>
  <c r="AO165" i="27"/>
  <c r="AO157" i="27"/>
  <c r="AO161" i="27"/>
  <c r="AO147" i="27"/>
  <c r="AO153" i="27"/>
  <c r="AO132" i="27"/>
  <c r="AO81" i="27"/>
  <c r="AO96" i="27"/>
  <c r="AO154" i="27"/>
  <c r="AO3" i="27"/>
  <c r="AO93" i="27"/>
  <c r="AO146" i="27"/>
  <c r="AO130" i="27"/>
  <c r="AO139" i="27"/>
  <c r="AO128" i="27"/>
  <c r="AO98" i="27"/>
  <c r="AO29" i="27"/>
  <c r="AO112" i="27"/>
  <c r="AO106" i="27"/>
  <c r="AO103" i="27"/>
  <c r="AO91" i="27"/>
  <c r="AO58" i="27"/>
  <c r="AO28" i="27"/>
  <c r="AO26" i="27"/>
  <c r="AO121" i="27"/>
  <c r="AO77" i="27"/>
  <c r="AO148" i="27"/>
  <c r="AO100" i="27"/>
  <c r="AO110" i="27"/>
  <c r="AO17" i="27"/>
  <c r="AO97" i="27"/>
  <c r="AO119" i="27"/>
  <c r="AO89" i="27"/>
  <c r="AO88" i="27"/>
  <c r="AO167" i="27"/>
  <c r="AO142" i="27"/>
  <c r="AO115" i="27"/>
  <c r="AO67" i="27"/>
  <c r="AO143" i="27"/>
  <c r="AO152" i="27"/>
  <c r="AO59" i="27"/>
  <c r="AO151" i="27"/>
  <c r="AO55" i="27"/>
  <c r="AO34" i="27"/>
  <c r="AO5" i="27"/>
  <c r="AO164" i="27"/>
  <c r="AO116" i="27"/>
  <c r="AO127" i="27"/>
  <c r="AO70" i="27"/>
  <c r="AO31" i="27"/>
  <c r="AO16" i="27"/>
  <c r="AO10" i="27"/>
  <c r="AO41" i="27"/>
  <c r="AO149" i="27"/>
  <c r="AO92" i="27"/>
  <c r="AO25" i="27"/>
  <c r="AO22" i="27"/>
  <c r="AO19" i="27"/>
  <c r="AO163" i="27"/>
  <c r="AO159" i="27"/>
  <c r="AO50" i="27"/>
  <c r="AO38" i="27"/>
  <c r="AO125" i="27"/>
  <c r="AO85" i="27"/>
  <c r="AO76" i="27"/>
  <c r="AO46" i="27"/>
  <c r="AO43" i="27"/>
  <c r="AO40" i="27"/>
  <c r="AO11" i="27"/>
  <c r="AO53" i="27"/>
  <c r="AO160" i="27"/>
  <c r="AO73" i="27"/>
  <c r="AO122" i="27"/>
  <c r="AO107" i="27"/>
  <c r="AO65" i="27"/>
  <c r="AO156" i="27"/>
  <c r="AO124" i="27"/>
  <c r="AO64" i="27"/>
  <c r="AO123" i="27"/>
  <c r="AO80" i="27"/>
  <c r="AO83" i="27"/>
  <c r="AO82" i="27"/>
  <c r="AO20" i="27"/>
  <c r="AO155" i="27"/>
  <c r="AO118" i="27"/>
  <c r="AO52" i="27"/>
  <c r="AO13" i="27"/>
  <c r="AO8" i="27"/>
  <c r="AO104" i="27"/>
  <c r="AO108" i="27"/>
  <c r="AO84" i="27"/>
  <c r="AO75" i="27"/>
  <c r="AO12" i="27"/>
  <c r="AO95" i="27"/>
  <c r="AO7" i="27"/>
  <c r="AO35" i="27"/>
  <c r="AO71" i="27"/>
  <c r="AO79" i="27"/>
  <c r="AO49" i="27"/>
  <c r="AO61" i="27"/>
  <c r="AO68" i="27"/>
  <c r="AO62" i="27"/>
  <c r="AO94" i="27"/>
  <c r="AO37" i="27"/>
  <c r="AO114" i="27"/>
  <c r="AO23" i="27"/>
  <c r="AO90" i="27"/>
  <c r="AO109" i="27"/>
  <c r="AO32" i="27"/>
  <c r="AO150" i="27"/>
  <c r="AO44" i="27"/>
  <c r="AO74" i="27"/>
  <c r="AO166" i="27"/>
  <c r="AO86" i="27"/>
  <c r="AO6" i="27"/>
  <c r="AO36" i="27"/>
  <c r="AO15" i="27"/>
  <c r="AO101" i="27"/>
  <c r="AO141" i="27"/>
  <c r="AO117" i="27"/>
  <c r="AO42" i="27"/>
  <c r="AO39" i="27"/>
  <c r="AO21" i="27"/>
  <c r="AO162" i="27"/>
  <c r="AO140" i="27"/>
  <c r="AO126" i="27"/>
  <c r="AO66" i="27"/>
  <c r="AO48" i="27"/>
  <c r="AO111" i="27"/>
  <c r="AO4" i="27"/>
  <c r="AO14" i="27"/>
  <c r="AO120" i="27"/>
  <c r="AO113" i="27"/>
  <c r="AO69" i="27"/>
  <c r="AO60" i="27"/>
  <c r="AO57" i="27"/>
  <c r="AO33" i="27"/>
  <c r="AO30" i="27"/>
  <c r="AO27" i="27"/>
  <c r="AO145" i="27"/>
  <c r="AO102" i="27"/>
  <c r="AO72" i="27"/>
  <c r="AO63" i="27"/>
  <c r="AO24" i="27"/>
  <c r="AO158" i="27"/>
  <c r="AO105" i="27"/>
  <c r="AO9" i="27"/>
  <c r="AO51" i="27"/>
  <c r="AO47" i="27"/>
  <c r="AO87" i="27"/>
  <c r="AO18" i="27"/>
  <c r="AO56" i="27"/>
  <c r="AO78" i="27"/>
  <c r="AO144" i="27"/>
  <c r="AO99" i="27"/>
  <c r="AO54" i="27"/>
  <c r="AO45" i="27"/>
  <c r="AO172" i="27"/>
  <c r="AO173" i="27"/>
  <c r="AO176" i="27"/>
  <c r="AO174" i="27"/>
  <c r="AO177" i="27"/>
  <c r="AO170" i="27"/>
  <c r="AO171" i="27"/>
  <c r="AO169" i="27"/>
  <c r="AO175" i="27"/>
  <c r="AO1" i="27"/>
  <c r="AP2" i="27"/>
  <c r="AN179" i="27"/>
  <c r="AN181" i="27"/>
  <c r="AO182" i="27" s="1"/>
  <c r="AP133" i="27" l="1"/>
  <c r="AP132" i="27"/>
  <c r="AP139" i="27"/>
  <c r="AP128" i="27"/>
  <c r="AP135" i="27"/>
  <c r="AP131" i="27"/>
  <c r="AP129" i="27"/>
  <c r="AP138" i="27"/>
  <c r="AP3" i="27"/>
  <c r="AP109" i="27"/>
  <c r="AP134" i="27"/>
  <c r="AP168" i="27"/>
  <c r="AP136" i="27"/>
  <c r="AP160" i="27"/>
  <c r="AP151" i="27"/>
  <c r="AP141" i="27"/>
  <c r="AP157" i="27"/>
  <c r="AP161" i="27"/>
  <c r="AP130" i="27"/>
  <c r="AP137" i="27"/>
  <c r="AP153" i="27"/>
  <c r="AP148" i="27"/>
  <c r="AP65" i="27"/>
  <c r="AP143" i="27"/>
  <c r="AP145" i="27"/>
  <c r="AP79" i="27"/>
  <c r="AP58" i="27"/>
  <c r="AP163" i="27"/>
  <c r="AP85" i="27"/>
  <c r="AP76" i="27"/>
  <c r="AP70" i="27"/>
  <c r="AP83" i="27"/>
  <c r="AP123" i="27"/>
  <c r="AP92" i="27"/>
  <c r="AP121" i="27"/>
  <c r="AP112" i="27"/>
  <c r="AP53" i="27"/>
  <c r="AP59" i="27"/>
  <c r="AP26" i="27"/>
  <c r="AP106" i="27"/>
  <c r="AP64" i="27"/>
  <c r="AP49" i="27"/>
  <c r="AP116" i="27"/>
  <c r="AP38" i="27"/>
  <c r="AP155" i="27"/>
  <c r="AP125" i="27"/>
  <c r="AP100" i="27"/>
  <c r="AP94" i="27"/>
  <c r="AP73" i="27"/>
  <c r="AP119" i="27"/>
  <c r="AP152" i="27"/>
  <c r="AP91" i="27"/>
  <c r="AP61" i="27"/>
  <c r="AP98" i="27"/>
  <c r="AP77" i="27"/>
  <c r="AP29" i="27"/>
  <c r="AP103" i="27"/>
  <c r="AP88" i="27"/>
  <c r="AP55" i="27"/>
  <c r="AP147" i="27"/>
  <c r="AP54" i="27"/>
  <c r="AP89" i="27"/>
  <c r="AP43" i="27"/>
  <c r="AP4" i="27"/>
  <c r="AP166" i="27"/>
  <c r="AP142" i="27"/>
  <c r="AP13" i="27"/>
  <c r="AP101" i="27"/>
  <c r="AP56" i="27"/>
  <c r="AP44" i="27"/>
  <c r="AP74" i="27"/>
  <c r="AP167" i="27"/>
  <c r="AP127" i="27"/>
  <c r="AP97" i="27"/>
  <c r="AP28" i="27"/>
  <c r="AP22" i="27"/>
  <c r="AP16" i="27"/>
  <c r="AP150" i="27"/>
  <c r="AP20" i="27"/>
  <c r="AP110" i="27"/>
  <c r="AP34" i="27"/>
  <c r="AP50" i="27"/>
  <c r="AP113" i="27"/>
  <c r="AP7" i="27"/>
  <c r="AP41" i="27"/>
  <c r="AP23" i="27"/>
  <c r="AP67" i="27"/>
  <c r="AP31" i="27"/>
  <c r="AP25" i="27"/>
  <c r="AP32" i="27"/>
  <c r="AP124" i="27"/>
  <c r="AP17" i="27"/>
  <c r="AP37" i="27"/>
  <c r="AP10" i="27"/>
  <c r="AP122" i="27"/>
  <c r="AP80" i="27"/>
  <c r="AP140" i="27"/>
  <c r="AP5" i="27"/>
  <c r="AP39" i="27"/>
  <c r="AP18" i="27"/>
  <c r="AP9" i="27"/>
  <c r="AP156" i="27"/>
  <c r="AP82" i="27"/>
  <c r="AP149" i="27"/>
  <c r="AP46" i="27"/>
  <c r="AP71" i="27"/>
  <c r="AP19" i="27"/>
  <c r="AP86" i="27"/>
  <c r="AP35" i="27"/>
  <c r="AP68" i="27"/>
  <c r="AP8" i="27"/>
  <c r="AP14" i="27"/>
  <c r="AP111" i="27"/>
  <c r="AP52" i="27"/>
  <c r="AP107" i="27"/>
  <c r="AP11" i="27"/>
  <c r="AP117" i="27"/>
  <c r="AP162" i="27"/>
  <c r="AP62" i="27"/>
  <c r="AP90" i="27"/>
  <c r="AP51" i="27"/>
  <c r="AP21" i="27"/>
  <c r="AP47" i="27"/>
  <c r="AP165" i="27"/>
  <c r="AP63" i="27"/>
  <c r="AP40" i="27"/>
  <c r="AP96" i="27"/>
  <c r="AP81" i="27"/>
  <c r="AP164" i="27"/>
  <c r="AP114" i="27"/>
  <c r="AP48" i="27"/>
  <c r="AP27" i="27"/>
  <c r="AP95" i="27"/>
  <c r="AP146" i="27"/>
  <c r="AP78" i="27"/>
  <c r="AP15" i="27"/>
  <c r="AP102" i="27"/>
  <c r="AP42" i="27"/>
  <c r="AP158" i="27"/>
  <c r="AP154" i="27"/>
  <c r="AP108" i="27"/>
  <c r="AP105" i="27"/>
  <c r="AP93" i="27"/>
  <c r="AP126" i="27"/>
  <c r="AP99" i="27"/>
  <c r="AP36" i="27"/>
  <c r="AP104" i="27"/>
  <c r="AP120" i="27"/>
  <c r="AP87" i="27"/>
  <c r="AP72" i="27"/>
  <c r="AP30" i="27"/>
  <c r="AP24" i="27"/>
  <c r="AP12" i="27"/>
  <c r="AP144" i="27"/>
  <c r="AP118" i="27"/>
  <c r="AP66" i="27"/>
  <c r="AP33" i="27"/>
  <c r="AP57" i="27"/>
  <c r="AP60" i="27"/>
  <c r="AP115" i="27"/>
  <c r="AP159" i="27"/>
  <c r="AP69" i="27"/>
  <c r="AP75" i="27"/>
  <c r="AP84" i="27"/>
  <c r="AP45" i="27"/>
  <c r="AP6" i="27"/>
  <c r="AO181" i="27"/>
  <c r="AP182" i="27" s="1"/>
  <c r="AO179" i="27"/>
  <c r="AP170" i="27"/>
  <c r="AP171" i="27"/>
  <c r="AP172" i="27"/>
  <c r="AP174" i="27"/>
  <c r="AP173" i="27"/>
  <c r="AP177" i="27"/>
  <c r="AP176" i="27"/>
  <c r="AP175" i="27"/>
  <c r="AP169" i="27"/>
  <c r="AP1" i="27"/>
  <c r="AQ2" i="27"/>
  <c r="AQ136" i="27" l="1"/>
  <c r="AQ137" i="27"/>
  <c r="AQ139" i="27"/>
  <c r="AQ128" i="27"/>
  <c r="AQ133" i="27"/>
  <c r="AQ135" i="27"/>
  <c r="AQ131" i="27"/>
  <c r="AQ129" i="27"/>
  <c r="AQ138" i="27"/>
  <c r="AQ156" i="27"/>
  <c r="AQ141" i="27"/>
  <c r="AQ148" i="27"/>
  <c r="AQ3" i="27"/>
  <c r="AQ160" i="27"/>
  <c r="AQ168" i="27"/>
  <c r="AQ134" i="27"/>
  <c r="AQ93" i="27"/>
  <c r="AQ157" i="27"/>
  <c r="AQ130" i="27"/>
  <c r="AQ132" i="27"/>
  <c r="AQ151" i="27"/>
  <c r="AQ153" i="27"/>
  <c r="AQ164" i="27"/>
  <c r="AQ98" i="27"/>
  <c r="AQ29" i="27"/>
  <c r="AQ17" i="27"/>
  <c r="AQ142" i="27"/>
  <c r="AQ40" i="27"/>
  <c r="AQ22" i="27"/>
  <c r="AQ110" i="27"/>
  <c r="AQ163" i="27"/>
  <c r="AQ150" i="27"/>
  <c r="AQ59" i="27"/>
  <c r="AQ127" i="27"/>
  <c r="AQ91" i="27"/>
  <c r="AQ82" i="27"/>
  <c r="AQ88" i="27"/>
  <c r="AQ76" i="27"/>
  <c r="AQ67" i="27"/>
  <c r="AQ43" i="27"/>
  <c r="AQ92" i="27"/>
  <c r="AQ115" i="27"/>
  <c r="AQ109" i="27"/>
  <c r="AQ70" i="27"/>
  <c r="AQ61" i="27"/>
  <c r="AQ83" i="27"/>
  <c r="AQ145" i="27"/>
  <c r="AQ118" i="27"/>
  <c r="AQ112" i="27"/>
  <c r="AQ100" i="27"/>
  <c r="AQ79" i="27"/>
  <c r="AQ58" i="27"/>
  <c r="AQ89" i="27"/>
  <c r="AQ53" i="27"/>
  <c r="AQ152" i="27"/>
  <c r="AQ26" i="27"/>
  <c r="AQ85" i="27"/>
  <c r="AQ52" i="27"/>
  <c r="AQ31" i="27"/>
  <c r="AQ28" i="27"/>
  <c r="AQ166" i="27"/>
  <c r="AQ144" i="27"/>
  <c r="AQ117" i="27"/>
  <c r="AQ75" i="27"/>
  <c r="AQ94" i="27"/>
  <c r="AQ44" i="27"/>
  <c r="AQ32" i="27"/>
  <c r="AQ50" i="27"/>
  <c r="AQ13" i="27"/>
  <c r="AQ20" i="27"/>
  <c r="AQ11" i="27"/>
  <c r="AQ104" i="27"/>
  <c r="AQ140" i="27"/>
  <c r="AQ119" i="27"/>
  <c r="AQ77" i="27"/>
  <c r="AQ55" i="27"/>
  <c r="AQ4" i="27"/>
  <c r="AQ41" i="27"/>
  <c r="AQ23" i="27"/>
  <c r="AQ116" i="27"/>
  <c r="AQ65" i="27"/>
  <c r="AQ64" i="27"/>
  <c r="AQ34" i="27"/>
  <c r="AQ19" i="27"/>
  <c r="AQ74" i="27"/>
  <c r="AQ49" i="27"/>
  <c r="AQ68" i="27"/>
  <c r="AQ56" i="27"/>
  <c r="AQ121" i="27"/>
  <c r="AQ73" i="27"/>
  <c r="AQ25" i="27"/>
  <c r="AQ10" i="27"/>
  <c r="AQ8" i="27"/>
  <c r="AQ105" i="27"/>
  <c r="AQ78" i="27"/>
  <c r="AQ167" i="27"/>
  <c r="AQ106" i="27"/>
  <c r="AQ122" i="27"/>
  <c r="AQ7" i="27"/>
  <c r="AQ162" i="27"/>
  <c r="AQ71" i="27"/>
  <c r="AQ90" i="27"/>
  <c r="AQ101" i="27"/>
  <c r="AQ120" i="27"/>
  <c r="AQ86" i="27"/>
  <c r="AQ80" i="27"/>
  <c r="AQ158" i="27"/>
  <c r="AQ35" i="27"/>
  <c r="AQ126" i="27"/>
  <c r="AQ54" i="27"/>
  <c r="AQ45" i="27"/>
  <c r="AQ46" i="27"/>
  <c r="AQ143" i="27"/>
  <c r="AQ14" i="27"/>
  <c r="AQ39" i="27"/>
  <c r="AQ33" i="27"/>
  <c r="AQ9" i="27"/>
  <c r="AQ165" i="27"/>
  <c r="AQ30" i="27"/>
  <c r="AQ159" i="27"/>
  <c r="AQ107" i="27"/>
  <c r="AQ62" i="27"/>
  <c r="AQ27" i="27"/>
  <c r="AQ24" i="27"/>
  <c r="AQ12" i="27"/>
  <c r="AQ6" i="27"/>
  <c r="AQ99" i="27"/>
  <c r="AQ69" i="27"/>
  <c r="AQ72" i="27"/>
  <c r="AQ146" i="27"/>
  <c r="AQ149" i="27"/>
  <c r="AQ97" i="27"/>
  <c r="AQ84" i="27"/>
  <c r="AQ63" i="27"/>
  <c r="AQ48" i="27"/>
  <c r="AQ21" i="27"/>
  <c r="AQ47" i="27"/>
  <c r="AQ16" i="27"/>
  <c r="AQ124" i="27"/>
  <c r="AQ5" i="27"/>
  <c r="AQ123" i="27"/>
  <c r="AQ114" i="27"/>
  <c r="AQ111" i="27"/>
  <c r="AQ15" i="27"/>
  <c r="AQ154" i="27"/>
  <c r="AQ95" i="27"/>
  <c r="AQ147" i="27"/>
  <c r="AQ155" i="27"/>
  <c r="AQ96" i="27"/>
  <c r="AQ18" i="27"/>
  <c r="AQ125" i="27"/>
  <c r="AQ87" i="27"/>
  <c r="AQ57" i="27"/>
  <c r="AQ81" i="27"/>
  <c r="AQ108" i="27"/>
  <c r="AQ113" i="27"/>
  <c r="AQ42" i="27"/>
  <c r="AQ36" i="27"/>
  <c r="AQ38" i="27"/>
  <c r="AQ60" i="27"/>
  <c r="AQ66" i="27"/>
  <c r="AQ51" i="27"/>
  <c r="AQ103" i="27"/>
  <c r="AQ37" i="27"/>
  <c r="AQ102" i="27"/>
  <c r="AQ161" i="27"/>
  <c r="AP179" i="27"/>
  <c r="AP181" i="27"/>
  <c r="AQ182" i="27" s="1"/>
  <c r="AQ170" i="27"/>
  <c r="AQ171" i="27"/>
  <c r="AQ172" i="27"/>
  <c r="AQ175" i="27"/>
  <c r="AQ173" i="27"/>
  <c r="AQ174" i="27"/>
  <c r="AQ169" i="27"/>
  <c r="AQ176" i="27"/>
  <c r="AQ177" i="27"/>
  <c r="AR2" i="27"/>
  <c r="AQ1" i="27"/>
  <c r="AR130" i="27" l="1"/>
  <c r="AR134" i="27"/>
  <c r="AR138" i="27"/>
  <c r="AR129" i="27"/>
  <c r="AR139" i="27"/>
  <c r="AR128" i="27"/>
  <c r="AR133" i="27"/>
  <c r="AR135" i="27"/>
  <c r="AR131" i="27"/>
  <c r="AR160" i="27"/>
  <c r="AR3" i="27"/>
  <c r="AR136" i="27"/>
  <c r="AR71" i="27"/>
  <c r="AR156" i="27"/>
  <c r="AR151" i="27"/>
  <c r="AR153" i="27"/>
  <c r="AR164" i="27"/>
  <c r="AR137" i="27"/>
  <c r="AR132" i="27"/>
  <c r="AR109" i="27"/>
  <c r="AR110" i="27"/>
  <c r="AR121" i="27"/>
  <c r="AR118" i="27"/>
  <c r="AR100" i="27"/>
  <c r="AR79" i="27"/>
  <c r="AR76" i="27"/>
  <c r="AR91" i="27"/>
  <c r="AR116" i="27"/>
  <c r="AR38" i="27"/>
  <c r="AR92" i="27"/>
  <c r="AR103" i="27"/>
  <c r="AR97" i="27"/>
  <c r="AR61" i="27"/>
  <c r="AR17" i="27"/>
  <c r="AR59" i="27"/>
  <c r="AR49" i="27"/>
  <c r="AR64" i="27"/>
  <c r="AR98" i="27"/>
  <c r="AR82" i="27"/>
  <c r="AR67" i="27"/>
  <c r="AR88" i="27"/>
  <c r="AR107" i="27"/>
  <c r="AR5" i="27"/>
  <c r="AR125" i="27"/>
  <c r="AR14" i="27"/>
  <c r="AR114" i="27"/>
  <c r="AR60" i="27"/>
  <c r="AR115" i="27"/>
  <c r="AR58" i="27"/>
  <c r="AR28" i="27"/>
  <c r="AR146" i="27"/>
  <c r="AR83" i="27"/>
  <c r="AR34" i="27"/>
  <c r="AR31" i="27"/>
  <c r="AR25" i="27"/>
  <c r="AR22" i="27"/>
  <c r="AR16" i="27"/>
  <c r="AR122" i="27"/>
  <c r="AR152" i="27"/>
  <c r="AR77" i="27"/>
  <c r="AR26" i="27"/>
  <c r="AR94" i="27"/>
  <c r="AR37" i="27"/>
  <c r="AR32" i="27"/>
  <c r="AR158" i="27"/>
  <c r="AR144" i="27"/>
  <c r="AR112" i="27"/>
  <c r="AR165" i="27"/>
  <c r="AR142" i="27"/>
  <c r="AR127" i="27"/>
  <c r="AR106" i="27"/>
  <c r="AR55" i="27"/>
  <c r="AR19" i="27"/>
  <c r="AR7" i="27"/>
  <c r="AR4" i="27"/>
  <c r="AR155" i="27"/>
  <c r="AR124" i="27"/>
  <c r="AR29" i="27"/>
  <c r="AR70" i="27"/>
  <c r="AR46" i="27"/>
  <c r="AR13" i="27"/>
  <c r="AR52" i="27"/>
  <c r="AR65" i="27"/>
  <c r="AR163" i="27"/>
  <c r="AR11" i="27"/>
  <c r="AR8" i="27"/>
  <c r="AR50" i="27"/>
  <c r="AR86" i="27"/>
  <c r="AR96" i="27"/>
  <c r="AR75" i="27"/>
  <c r="AR42" i="27"/>
  <c r="AR30" i="27"/>
  <c r="AR150" i="27"/>
  <c r="AR89" i="27"/>
  <c r="AR53" i="27"/>
  <c r="AR85" i="27"/>
  <c r="AR80" i="27"/>
  <c r="AR44" i="27"/>
  <c r="AR20" i="27"/>
  <c r="AR140" i="27"/>
  <c r="AR35" i="27"/>
  <c r="AR159" i="27"/>
  <c r="AR104" i="27"/>
  <c r="AR74" i="27"/>
  <c r="AR62" i="27"/>
  <c r="AR43" i="27"/>
  <c r="AR40" i="27"/>
  <c r="AR10" i="27"/>
  <c r="AR143" i="27"/>
  <c r="AR73" i="27"/>
  <c r="AR147" i="27"/>
  <c r="AR126" i="27"/>
  <c r="AR101" i="27"/>
  <c r="AR68" i="27"/>
  <c r="AR87" i="27"/>
  <c r="AR63" i="27"/>
  <c r="AR39" i="27"/>
  <c r="AR117" i="27"/>
  <c r="AR102" i="27"/>
  <c r="AR90" i="27"/>
  <c r="AR48" i="27"/>
  <c r="AR33" i="27"/>
  <c r="AR21" i="27"/>
  <c r="AR154" i="27"/>
  <c r="AR111" i="27"/>
  <c r="AR78" i="27"/>
  <c r="AR157" i="27"/>
  <c r="AR84" i="27"/>
  <c r="AR15" i="27"/>
  <c r="AR95" i="27"/>
  <c r="AR47" i="27"/>
  <c r="AR51" i="27"/>
  <c r="AR41" i="27"/>
  <c r="AR105" i="27"/>
  <c r="AR161" i="27"/>
  <c r="AR108" i="27"/>
  <c r="AR119" i="27"/>
  <c r="AR162" i="27"/>
  <c r="AR167" i="27"/>
  <c r="AR99" i="27"/>
  <c r="AR45" i="27"/>
  <c r="AR149" i="27"/>
  <c r="AR93" i="27"/>
  <c r="AR69" i="27"/>
  <c r="AR141" i="27"/>
  <c r="AR120" i="27"/>
  <c r="AR57" i="27"/>
  <c r="AR36" i="27"/>
  <c r="AR24" i="27"/>
  <c r="AR18" i="27"/>
  <c r="AR54" i="27"/>
  <c r="AR6" i="27"/>
  <c r="AR27" i="27"/>
  <c r="AR23" i="27"/>
  <c r="AR123" i="27"/>
  <c r="AR81" i="27"/>
  <c r="AR9" i="27"/>
  <c r="AR113" i="27"/>
  <c r="AR66" i="27"/>
  <c r="AR168" i="27"/>
  <c r="AR148" i="27"/>
  <c r="AR145" i="27"/>
  <c r="AR56" i="27"/>
  <c r="AR166" i="27"/>
  <c r="AR72" i="27"/>
  <c r="AR12" i="27"/>
  <c r="AR173" i="27"/>
  <c r="AR176" i="27"/>
  <c r="AR172" i="27"/>
  <c r="AR175" i="27"/>
  <c r="AR174" i="27"/>
  <c r="AR169" i="27"/>
  <c r="AR170" i="27"/>
  <c r="AR177" i="27"/>
  <c r="AR171" i="27"/>
  <c r="AS2" i="27"/>
  <c r="AR1" i="27"/>
  <c r="AQ179" i="27"/>
  <c r="AQ181" i="27"/>
  <c r="AR182" i="27" s="1"/>
  <c r="AS132" i="27" l="1"/>
  <c r="AS133" i="27"/>
  <c r="AS130" i="27"/>
  <c r="AS137" i="27"/>
  <c r="AS128" i="27"/>
  <c r="AS135" i="27"/>
  <c r="AS90" i="27"/>
  <c r="AS138" i="27"/>
  <c r="AS139" i="27"/>
  <c r="AS109" i="27"/>
  <c r="AS120" i="27"/>
  <c r="AS126" i="27"/>
  <c r="AS134" i="27"/>
  <c r="AS3" i="27"/>
  <c r="AS163" i="27"/>
  <c r="AS136" i="27"/>
  <c r="AS129" i="27"/>
  <c r="AS131" i="27"/>
  <c r="AS143" i="27"/>
  <c r="AS127" i="27"/>
  <c r="AS94" i="27"/>
  <c r="AS52" i="27"/>
  <c r="AS49" i="27"/>
  <c r="AS31" i="27"/>
  <c r="AS71" i="27"/>
  <c r="AS29" i="27"/>
  <c r="AS95" i="27"/>
  <c r="AS59" i="27"/>
  <c r="AS100" i="27"/>
  <c r="AS82" i="27"/>
  <c r="AS89" i="27"/>
  <c r="AS38" i="27"/>
  <c r="AS124" i="27"/>
  <c r="AS115" i="27"/>
  <c r="AS85" i="27"/>
  <c r="AS46" i="27"/>
  <c r="AS43" i="27"/>
  <c r="AS26" i="27"/>
  <c r="AS34" i="27"/>
  <c r="AS159" i="27"/>
  <c r="AS155" i="27"/>
  <c r="AS125" i="27"/>
  <c r="AS76" i="27"/>
  <c r="AS121" i="27"/>
  <c r="AS97" i="27"/>
  <c r="AS64" i="27"/>
  <c r="AS61" i="27"/>
  <c r="AS110" i="27"/>
  <c r="AS92" i="27"/>
  <c r="AS123" i="27"/>
  <c r="AS72" i="27"/>
  <c r="AS69" i="27"/>
  <c r="AS142" i="27"/>
  <c r="AS122" i="27"/>
  <c r="AS80" i="27"/>
  <c r="AS17" i="27"/>
  <c r="AS91" i="27"/>
  <c r="AS25" i="27"/>
  <c r="AS68" i="27"/>
  <c r="AS118" i="27"/>
  <c r="AS41" i="27"/>
  <c r="AS107" i="27"/>
  <c r="AS74" i="27"/>
  <c r="AS148" i="27"/>
  <c r="AS79" i="27"/>
  <c r="AS10" i="27"/>
  <c r="AS164" i="27"/>
  <c r="AS20" i="27"/>
  <c r="AS23" i="27"/>
  <c r="AS149" i="27"/>
  <c r="AS77" i="27"/>
  <c r="AS103" i="27"/>
  <c r="AS44" i="27"/>
  <c r="AS140" i="27"/>
  <c r="AS86" i="27"/>
  <c r="AS112" i="27"/>
  <c r="AS73" i="27"/>
  <c r="AS56" i="27"/>
  <c r="AS104" i="27"/>
  <c r="AS165" i="27"/>
  <c r="AS160" i="27"/>
  <c r="AS67" i="27"/>
  <c r="AS22" i="27"/>
  <c r="AS16" i="27"/>
  <c r="AS13" i="27"/>
  <c r="AS7" i="27"/>
  <c r="AS162" i="27"/>
  <c r="AS116" i="27"/>
  <c r="AS83" i="27"/>
  <c r="AS53" i="27"/>
  <c r="AS58" i="27"/>
  <c r="AS19" i="27"/>
  <c r="AS146" i="27"/>
  <c r="AS101" i="27"/>
  <c r="AS158" i="27"/>
  <c r="AS50" i="27"/>
  <c r="AS144" i="27"/>
  <c r="AS105" i="27"/>
  <c r="AS57" i="27"/>
  <c r="AS54" i="27"/>
  <c r="AS12" i="27"/>
  <c r="AS81" i="27"/>
  <c r="AS65" i="27"/>
  <c r="AS166" i="27"/>
  <c r="AS152" i="27"/>
  <c r="AS154" i="27"/>
  <c r="AS14" i="27"/>
  <c r="AS4" i="27"/>
  <c r="AS11" i="27"/>
  <c r="AS28" i="27"/>
  <c r="AS161" i="27"/>
  <c r="AS70" i="27"/>
  <c r="AS37" i="27"/>
  <c r="AS111" i="27"/>
  <c r="AS108" i="27"/>
  <c r="AS93" i="27"/>
  <c r="AS40" i="27"/>
  <c r="AS98" i="27"/>
  <c r="AS5" i="27"/>
  <c r="AS141" i="27"/>
  <c r="AS66" i="27"/>
  <c r="AS45" i="27"/>
  <c r="AS55" i="27"/>
  <c r="AS102" i="27"/>
  <c r="AS99" i="27"/>
  <c r="AS51" i="27"/>
  <c r="AS147" i="27"/>
  <c r="AS106" i="27"/>
  <c r="AS168" i="27"/>
  <c r="AS167" i="27"/>
  <c r="AS42" i="27"/>
  <c r="AS150" i="27"/>
  <c r="AS119" i="27"/>
  <c r="AS62" i="27"/>
  <c r="AS87" i="27"/>
  <c r="AS63" i="27"/>
  <c r="AS33" i="27"/>
  <c r="AS15" i="27"/>
  <c r="AS96" i="27"/>
  <c r="AS8" i="27"/>
  <c r="AS117" i="27"/>
  <c r="AS24" i="27"/>
  <c r="AS32" i="27"/>
  <c r="AS39" i="27"/>
  <c r="AS114" i="27"/>
  <c r="AS75" i="27"/>
  <c r="AS36" i="27"/>
  <c r="AS145" i="27"/>
  <c r="AS35" i="27"/>
  <c r="AS60" i="27"/>
  <c r="AS30" i="27"/>
  <c r="AS9" i="27"/>
  <c r="AS157" i="27"/>
  <c r="AS47" i="27"/>
  <c r="AS153" i="27"/>
  <c r="AS6" i="27"/>
  <c r="AS151" i="27"/>
  <c r="AS21" i="27"/>
  <c r="AS113" i="27"/>
  <c r="AS156" i="27"/>
  <c r="AS84" i="27"/>
  <c r="AS88" i="27"/>
  <c r="AS27" i="27"/>
  <c r="AS18" i="27"/>
  <c r="AS78" i="27"/>
  <c r="AS48" i="27"/>
  <c r="AS169" i="27"/>
  <c r="AS176" i="27"/>
  <c r="AS175" i="27"/>
  <c r="AS173" i="27"/>
  <c r="AS174" i="27"/>
  <c r="AS170" i="27"/>
  <c r="AS171" i="27"/>
  <c r="AS172" i="27"/>
  <c r="AS177" i="27"/>
  <c r="AT2" i="27"/>
  <c r="AS1" i="27"/>
  <c r="AR181" i="27"/>
  <c r="AS182" i="27" s="1"/>
  <c r="AR179" i="27"/>
  <c r="AT135" i="27" l="1"/>
  <c r="AT132" i="27"/>
  <c r="AT130" i="27"/>
  <c r="AT139" i="27"/>
  <c r="AT137" i="27"/>
  <c r="AT128" i="27"/>
  <c r="AT133" i="27"/>
  <c r="AT129" i="27"/>
  <c r="AT156" i="27"/>
  <c r="AT167" i="27"/>
  <c r="AT138" i="27"/>
  <c r="AT159" i="27"/>
  <c r="AT163" i="27"/>
  <c r="AT143" i="27"/>
  <c r="AT134" i="27"/>
  <c r="AT3" i="27"/>
  <c r="AT136" i="27"/>
  <c r="AT152" i="27"/>
  <c r="AT160" i="27"/>
  <c r="AT131" i="27"/>
  <c r="AT116" i="27"/>
  <c r="AT65" i="27"/>
  <c r="AT103" i="27"/>
  <c r="AT70" i="27"/>
  <c r="AT58" i="27"/>
  <c r="AT155" i="27"/>
  <c r="AT97" i="27"/>
  <c r="AT17" i="27"/>
  <c r="AT150" i="27"/>
  <c r="AT127" i="27"/>
  <c r="AT112" i="27"/>
  <c r="AT91" i="27"/>
  <c r="AT73" i="27"/>
  <c r="AT113" i="27"/>
  <c r="AT71" i="27"/>
  <c r="AT166" i="27"/>
  <c r="AT52" i="27"/>
  <c r="AT53" i="27"/>
  <c r="AT29" i="27"/>
  <c r="AT142" i="27"/>
  <c r="AT85" i="27"/>
  <c r="AT64" i="27"/>
  <c r="AT110" i="27"/>
  <c r="AT38" i="27"/>
  <c r="AT162" i="27"/>
  <c r="AT115" i="27"/>
  <c r="AT100" i="27"/>
  <c r="AT61" i="27"/>
  <c r="AT10" i="27"/>
  <c r="AT86" i="27"/>
  <c r="AT111" i="27"/>
  <c r="AT81" i="27"/>
  <c r="AT89" i="27"/>
  <c r="AT118" i="27"/>
  <c r="AT88" i="27"/>
  <c r="AT4" i="27"/>
  <c r="AT158" i="27"/>
  <c r="AT82" i="27"/>
  <c r="AT76" i="27"/>
  <c r="AT22" i="27"/>
  <c r="AT80" i="27"/>
  <c r="AT154" i="27"/>
  <c r="AT107" i="27"/>
  <c r="AT79" i="27"/>
  <c r="AT25" i="27"/>
  <c r="AT32" i="27"/>
  <c r="AT157" i="27"/>
  <c r="AT49" i="27"/>
  <c r="AT34" i="27"/>
  <c r="AT8" i="27"/>
  <c r="AT83" i="27"/>
  <c r="AT92" i="27"/>
  <c r="AT55" i="27"/>
  <c r="AT28" i="27"/>
  <c r="AT44" i="27"/>
  <c r="AT20" i="27"/>
  <c r="AT140" i="27"/>
  <c r="AT125" i="27"/>
  <c r="AT77" i="27"/>
  <c r="AT59" i="27"/>
  <c r="AT26" i="27"/>
  <c r="AT122" i="27"/>
  <c r="AT144" i="27"/>
  <c r="AT74" i="27"/>
  <c r="AT98" i="27"/>
  <c r="AT95" i="27"/>
  <c r="AT19" i="27"/>
  <c r="AT50" i="27"/>
  <c r="AT108" i="27"/>
  <c r="AT42" i="27"/>
  <c r="AT27" i="27"/>
  <c r="AT24" i="27"/>
  <c r="AT15" i="27"/>
  <c r="AT121" i="27"/>
  <c r="AT67" i="27"/>
  <c r="AT146" i="27"/>
  <c r="AT41" i="27"/>
  <c r="AT5" i="27"/>
  <c r="AT14" i="27"/>
  <c r="AT124" i="27"/>
  <c r="AT106" i="27"/>
  <c r="AT68" i="27"/>
  <c r="AT165" i="27"/>
  <c r="AT46" i="27"/>
  <c r="AT13" i="27"/>
  <c r="AT101" i="27"/>
  <c r="AT149" i="27"/>
  <c r="AT94" i="27"/>
  <c r="AT147" i="27"/>
  <c r="AT35" i="27"/>
  <c r="AT123" i="27"/>
  <c r="AT37" i="27"/>
  <c r="AT16" i="27"/>
  <c r="AT7" i="27"/>
  <c r="AT31" i="27"/>
  <c r="AT23" i="27"/>
  <c r="AT62" i="27"/>
  <c r="AT99" i="27"/>
  <c r="AT87" i="27"/>
  <c r="AT9" i="27"/>
  <c r="AT151" i="27"/>
  <c r="AT114" i="27"/>
  <c r="AT84" i="27"/>
  <c r="AT75" i="27"/>
  <c r="AT47" i="27"/>
  <c r="AT164" i="27"/>
  <c r="AT96" i="27"/>
  <c r="AT90" i="27"/>
  <c r="AT72" i="27"/>
  <c r="AT60" i="27"/>
  <c r="AT51" i="27"/>
  <c r="AT30" i="27"/>
  <c r="AT153" i="27"/>
  <c r="AT102" i="27"/>
  <c r="AT109" i="27"/>
  <c r="AT161" i="27"/>
  <c r="AT105" i="27"/>
  <c r="AT57" i="27"/>
  <c r="AT54" i="27"/>
  <c r="AT33" i="27"/>
  <c r="AT6" i="27"/>
  <c r="AT120" i="27"/>
  <c r="AT145" i="27"/>
  <c r="AT117" i="27"/>
  <c r="AT104" i="27"/>
  <c r="AT63" i="27"/>
  <c r="AT39" i="27"/>
  <c r="AT12" i="27"/>
  <c r="AT141" i="27"/>
  <c r="AT43" i="27"/>
  <c r="AT119" i="27"/>
  <c r="AT69" i="27"/>
  <c r="AT18" i="27"/>
  <c r="AT126" i="27"/>
  <c r="AT40" i="27"/>
  <c r="AT56" i="27"/>
  <c r="AT93" i="27"/>
  <c r="AT78" i="27"/>
  <c r="AT66" i="27"/>
  <c r="AT36" i="27"/>
  <c r="AT21" i="27"/>
  <c r="AT168" i="27"/>
  <c r="AT11" i="27"/>
  <c r="AT48" i="27"/>
  <c r="AT45" i="27"/>
  <c r="AT148" i="27"/>
  <c r="AT171" i="27"/>
  <c r="AT175" i="27"/>
  <c r="AT173" i="27"/>
  <c r="AT174" i="27"/>
  <c r="AT169" i="27"/>
  <c r="AT176" i="27"/>
  <c r="AT172" i="27"/>
  <c r="AT177" i="27"/>
  <c r="AT170" i="27"/>
  <c r="AT1" i="27"/>
  <c r="AU2" i="27"/>
  <c r="AS179" i="27"/>
  <c r="AS181" i="27"/>
  <c r="AT182" i="27" s="1"/>
  <c r="AU131" i="27" l="1"/>
  <c r="AU135" i="27"/>
  <c r="AU139" i="27"/>
  <c r="AU128" i="27"/>
  <c r="AU134" i="27"/>
  <c r="AU132" i="27"/>
  <c r="AU130" i="27"/>
  <c r="AU137" i="27"/>
  <c r="AU133" i="27"/>
  <c r="AU121" i="27"/>
  <c r="AU150" i="27"/>
  <c r="AU159" i="27"/>
  <c r="AU166" i="27"/>
  <c r="AU138" i="27"/>
  <c r="AU129" i="27"/>
  <c r="AU114" i="27"/>
  <c r="AU152" i="27"/>
  <c r="AU156" i="27"/>
  <c r="AU167" i="27"/>
  <c r="AU3" i="27"/>
  <c r="AU163" i="27"/>
  <c r="AU136" i="27"/>
  <c r="AU39" i="27"/>
  <c r="AU98" i="27"/>
  <c r="AU77" i="27"/>
  <c r="AU162" i="27"/>
  <c r="AU124" i="27"/>
  <c r="AU115" i="27"/>
  <c r="AU67" i="27"/>
  <c r="AU158" i="27"/>
  <c r="AU119" i="27"/>
  <c r="AU83" i="27"/>
  <c r="AU53" i="27"/>
  <c r="AU59" i="27"/>
  <c r="AU82" i="27"/>
  <c r="AU79" i="27"/>
  <c r="AU40" i="27"/>
  <c r="AU142" i="27"/>
  <c r="AU118" i="27"/>
  <c r="AU103" i="27"/>
  <c r="AU85" i="27"/>
  <c r="AU58" i="27"/>
  <c r="AU37" i="27"/>
  <c r="AU116" i="27"/>
  <c r="AU17" i="27"/>
  <c r="AU94" i="27"/>
  <c r="AU70" i="27"/>
  <c r="AU26" i="27"/>
  <c r="AU97" i="27"/>
  <c r="AU52" i="27"/>
  <c r="AU122" i="27"/>
  <c r="AU68" i="27"/>
  <c r="AU44" i="27"/>
  <c r="AU143" i="27"/>
  <c r="AU99" i="27"/>
  <c r="AU93" i="27"/>
  <c r="AU46" i="27"/>
  <c r="AU7" i="27"/>
  <c r="AU101" i="27"/>
  <c r="AU89" i="27"/>
  <c r="AU61" i="27"/>
  <c r="AU145" i="27"/>
  <c r="AU109" i="27"/>
  <c r="AU100" i="27"/>
  <c r="AU64" i="27"/>
  <c r="AU32" i="27"/>
  <c r="AU11" i="27"/>
  <c r="AU29" i="27"/>
  <c r="AU43" i="27"/>
  <c r="AU16" i="27"/>
  <c r="AU165" i="27"/>
  <c r="AU161" i="27"/>
  <c r="AU41" i="27"/>
  <c r="AU147" i="27"/>
  <c r="AU74" i="27"/>
  <c r="AU113" i="27"/>
  <c r="AU92" i="27"/>
  <c r="AU76" i="27"/>
  <c r="AU22" i="27"/>
  <c r="AU38" i="27"/>
  <c r="AU151" i="27"/>
  <c r="AU55" i="27"/>
  <c r="AU31" i="27"/>
  <c r="AU28" i="27"/>
  <c r="AU13" i="27"/>
  <c r="AU73" i="27"/>
  <c r="AU49" i="27"/>
  <c r="AU4" i="27"/>
  <c r="AU56" i="27"/>
  <c r="AU104" i="27"/>
  <c r="AU146" i="27"/>
  <c r="AU148" i="27"/>
  <c r="AU126" i="27"/>
  <c r="AU62" i="27"/>
  <c r="AU71" i="27"/>
  <c r="AU65" i="27"/>
  <c r="AU88" i="27"/>
  <c r="AU80" i="27"/>
  <c r="AU50" i="27"/>
  <c r="AU110" i="27"/>
  <c r="AU20" i="27"/>
  <c r="AU153" i="27"/>
  <c r="AU8" i="27"/>
  <c r="AU23" i="27"/>
  <c r="AU106" i="27"/>
  <c r="AU90" i="27"/>
  <c r="AU25" i="27"/>
  <c r="AU140" i="27"/>
  <c r="AU168" i="27"/>
  <c r="AU35" i="27"/>
  <c r="AU14" i="27"/>
  <c r="AU127" i="27"/>
  <c r="AU154" i="27"/>
  <c r="AU125" i="27"/>
  <c r="AU5" i="27"/>
  <c r="AU34" i="27"/>
  <c r="AU86" i="27"/>
  <c r="AU84" i="27"/>
  <c r="AU164" i="27"/>
  <c r="AU107" i="27"/>
  <c r="AU81" i="27"/>
  <c r="AU78" i="27"/>
  <c r="AU155" i="27"/>
  <c r="AU160" i="27"/>
  <c r="AU111" i="27"/>
  <c r="AU144" i="27"/>
  <c r="AU33" i="27"/>
  <c r="AU15" i="27"/>
  <c r="AU10" i="27"/>
  <c r="AU149" i="27"/>
  <c r="AU69" i="27"/>
  <c r="AU54" i="27"/>
  <c r="AU36" i="27"/>
  <c r="AU18" i="27"/>
  <c r="AU75" i="27"/>
  <c r="AU21" i="27"/>
  <c r="AU120" i="27"/>
  <c r="AU117" i="27"/>
  <c r="AU72" i="27"/>
  <c r="AU60" i="27"/>
  <c r="AU51" i="27"/>
  <c r="AU95" i="27"/>
  <c r="AU47" i="27"/>
  <c r="AU157" i="27"/>
  <c r="AU141" i="27"/>
  <c r="AU102" i="27"/>
  <c r="AU91" i="27"/>
  <c r="AU87" i="27"/>
  <c r="AU63" i="27"/>
  <c r="AU30" i="27"/>
  <c r="AU6" i="27"/>
  <c r="AU123" i="27"/>
  <c r="AU42" i="27"/>
  <c r="AU24" i="27"/>
  <c r="AU112" i="27"/>
  <c r="AU96" i="27"/>
  <c r="AU48" i="27"/>
  <c r="AU12" i="27"/>
  <c r="AU45" i="27"/>
  <c r="AU105" i="27"/>
  <c r="AU108" i="27"/>
  <c r="AU27" i="27"/>
  <c r="AU9" i="27"/>
  <c r="AU66" i="27"/>
  <c r="AU19" i="27"/>
  <c r="AU57" i="27"/>
  <c r="AU173" i="27"/>
  <c r="AU175" i="27"/>
  <c r="AU169" i="27"/>
  <c r="AU174" i="27"/>
  <c r="AU177" i="27"/>
  <c r="AU172" i="27"/>
  <c r="AU171" i="27"/>
  <c r="AU176" i="27"/>
  <c r="AU170" i="27"/>
  <c r="AV2" i="27"/>
  <c r="AU1" i="27"/>
  <c r="AT181" i="27"/>
  <c r="AU182" i="27" s="1"/>
  <c r="AT179" i="27"/>
  <c r="AV128" i="27" l="1"/>
  <c r="AV134" i="27"/>
  <c r="AV136" i="27"/>
  <c r="AV132" i="27"/>
  <c r="AV130" i="27"/>
  <c r="AV139" i="27"/>
  <c r="AV137" i="27"/>
  <c r="AV135" i="27"/>
  <c r="AV121" i="27"/>
  <c r="AV131" i="27"/>
  <c r="AV162" i="27"/>
  <c r="AV150" i="27"/>
  <c r="AV159" i="27"/>
  <c r="AV133" i="27"/>
  <c r="AV138" i="27"/>
  <c r="AV142" i="27"/>
  <c r="AV129" i="27"/>
  <c r="AV163" i="27"/>
  <c r="AV115" i="27"/>
  <c r="AV166" i="27"/>
  <c r="AV71" i="27"/>
  <c r="AV144" i="27"/>
  <c r="AV112" i="27"/>
  <c r="AV61" i="27"/>
  <c r="AV55" i="27"/>
  <c r="AV43" i="27"/>
  <c r="AV119" i="27"/>
  <c r="AV157" i="27"/>
  <c r="AV151" i="27"/>
  <c r="AV106" i="27"/>
  <c r="AV73" i="27"/>
  <c r="AV149" i="27"/>
  <c r="AV116" i="27"/>
  <c r="AV92" i="27"/>
  <c r="AV46" i="27"/>
  <c r="AV120" i="27"/>
  <c r="AV83" i="27"/>
  <c r="AV77" i="27"/>
  <c r="AV91" i="27"/>
  <c r="AV52" i="27"/>
  <c r="AV34" i="27"/>
  <c r="AV110" i="27"/>
  <c r="AV85" i="27"/>
  <c r="AV98" i="27"/>
  <c r="AV29" i="27"/>
  <c r="AV127" i="27"/>
  <c r="AV79" i="27"/>
  <c r="AV89" i="27"/>
  <c r="AV3" i="27"/>
  <c r="AV59" i="27"/>
  <c r="AV97" i="27"/>
  <c r="AV76" i="27"/>
  <c r="AV67" i="27"/>
  <c r="AV64" i="27"/>
  <c r="AV49" i="27"/>
  <c r="AV44" i="27"/>
  <c r="AV11" i="27"/>
  <c r="AV41" i="27"/>
  <c r="AV168" i="27"/>
  <c r="AV87" i="27"/>
  <c r="AV126" i="27"/>
  <c r="AV56" i="27"/>
  <c r="AV8" i="27"/>
  <c r="AV155" i="27"/>
  <c r="AV86" i="27"/>
  <c r="AV38" i="27"/>
  <c r="AV20" i="27"/>
  <c r="AV109" i="27"/>
  <c r="AV100" i="27"/>
  <c r="AV40" i="27"/>
  <c r="AV37" i="27"/>
  <c r="AV19" i="27"/>
  <c r="AV122" i="27"/>
  <c r="AV94" i="27"/>
  <c r="AV5" i="27"/>
  <c r="AV58" i="27"/>
  <c r="AV118" i="27"/>
  <c r="AV4" i="27"/>
  <c r="AV146" i="27"/>
  <c r="AV101" i="27"/>
  <c r="AV104" i="27"/>
  <c r="AV107" i="27"/>
  <c r="AV140" i="27"/>
  <c r="AV26" i="27"/>
  <c r="AV32" i="27"/>
  <c r="AV158" i="27"/>
  <c r="AV154" i="27"/>
  <c r="AV125" i="27"/>
  <c r="AV7" i="27"/>
  <c r="AV164" i="27"/>
  <c r="AV141" i="27"/>
  <c r="AV111" i="27"/>
  <c r="AV45" i="27"/>
  <c r="AV36" i="27"/>
  <c r="AV24" i="27"/>
  <c r="AV18" i="27"/>
  <c r="AV88" i="27"/>
  <c r="AV70" i="27"/>
  <c r="AV31" i="27"/>
  <c r="AV22" i="27"/>
  <c r="AV65" i="27"/>
  <c r="AV103" i="27"/>
  <c r="AV124" i="27"/>
  <c r="AV53" i="27"/>
  <c r="AV145" i="27"/>
  <c r="AV148" i="27"/>
  <c r="AV113" i="27"/>
  <c r="AV16" i="27"/>
  <c r="AV35" i="27"/>
  <c r="AV99" i="27"/>
  <c r="AV96" i="27"/>
  <c r="AV84" i="27"/>
  <c r="AV10" i="27"/>
  <c r="AV23" i="27"/>
  <c r="AV161" i="27"/>
  <c r="AV143" i="27"/>
  <c r="AV13" i="27"/>
  <c r="AV62" i="27"/>
  <c r="AV82" i="27"/>
  <c r="AV14" i="27"/>
  <c r="AV108" i="27"/>
  <c r="AV66" i="27"/>
  <c r="AV54" i="27"/>
  <c r="AV28" i="27"/>
  <c r="AV74" i="27"/>
  <c r="AV153" i="27"/>
  <c r="AV93" i="27"/>
  <c r="AV27" i="27"/>
  <c r="AV72" i="27"/>
  <c r="AV39" i="27"/>
  <c r="AV12" i="27"/>
  <c r="AV6" i="27"/>
  <c r="AV147" i="27"/>
  <c r="AV9" i="27"/>
  <c r="AV167" i="27"/>
  <c r="AV152" i="27"/>
  <c r="AV81" i="27"/>
  <c r="AV25" i="27"/>
  <c r="AV90" i="27"/>
  <c r="AV42" i="27"/>
  <c r="AV21" i="27"/>
  <c r="AV95" i="27"/>
  <c r="AV63" i="27"/>
  <c r="AV33" i="27"/>
  <c r="AV17" i="27"/>
  <c r="AV80" i="27"/>
  <c r="AV69" i="27"/>
  <c r="AV15" i="27"/>
  <c r="AV47" i="27"/>
  <c r="AV68" i="27"/>
  <c r="AV123" i="27"/>
  <c r="AV105" i="27"/>
  <c r="AV78" i="27"/>
  <c r="AV60" i="27"/>
  <c r="AV165" i="27"/>
  <c r="AV48" i="27"/>
  <c r="AV102" i="27"/>
  <c r="AV30" i="27"/>
  <c r="AV57" i="27"/>
  <c r="AV160" i="27"/>
  <c r="AV114" i="27"/>
  <c r="AV51" i="27"/>
  <c r="AV50" i="27"/>
  <c r="AV156" i="27"/>
  <c r="AV117" i="27"/>
  <c r="AV75" i="27"/>
  <c r="AU179" i="27"/>
  <c r="AU181" i="27"/>
  <c r="AV182" i="27" s="1"/>
  <c r="AV169" i="27"/>
  <c r="AV177" i="27"/>
  <c r="AV172" i="27"/>
  <c r="AV173" i="27"/>
  <c r="AV176" i="27"/>
  <c r="AV170" i="27"/>
  <c r="AV174" i="27"/>
  <c r="AV175" i="27"/>
  <c r="AV171" i="27"/>
  <c r="AV1" i="27"/>
  <c r="AW2" i="27"/>
  <c r="AW131" i="27" l="1"/>
  <c r="AW138" i="27"/>
  <c r="AW135" i="27"/>
  <c r="AW134" i="27"/>
  <c r="AW132" i="27"/>
  <c r="AW130" i="27"/>
  <c r="AW139" i="27"/>
  <c r="AW128" i="27"/>
  <c r="AW137" i="27"/>
  <c r="AW129" i="27"/>
  <c r="AW142" i="27"/>
  <c r="AW166" i="27"/>
  <c r="AW150" i="27"/>
  <c r="AW121" i="27"/>
  <c r="AW133" i="27"/>
  <c r="AW162" i="27"/>
  <c r="AW155" i="27"/>
  <c r="AW159" i="27"/>
  <c r="AW136" i="27"/>
  <c r="AW115" i="27"/>
  <c r="AW89" i="27"/>
  <c r="AW53" i="27"/>
  <c r="AW26" i="27"/>
  <c r="AW85" i="27"/>
  <c r="AW46" i="27"/>
  <c r="AW22" i="27"/>
  <c r="AW19" i="27"/>
  <c r="AW38" i="27"/>
  <c r="AW118" i="27"/>
  <c r="AW29" i="27"/>
  <c r="AW17" i="27"/>
  <c r="AW144" i="27"/>
  <c r="AW140" i="27"/>
  <c r="AW165" i="27"/>
  <c r="AW125" i="27"/>
  <c r="AW158" i="27"/>
  <c r="AW109" i="27"/>
  <c r="AW106" i="27"/>
  <c r="AW79" i="27"/>
  <c r="AW76" i="27"/>
  <c r="AW122" i="27"/>
  <c r="AW92" i="27"/>
  <c r="AW70" i="27"/>
  <c r="AW40" i="27"/>
  <c r="AW91" i="27"/>
  <c r="AW82" i="27"/>
  <c r="AW61" i="27"/>
  <c r="AW71" i="27"/>
  <c r="AW116" i="27"/>
  <c r="AW124" i="27"/>
  <c r="AW112" i="27"/>
  <c r="AW119" i="27"/>
  <c r="AW154" i="27"/>
  <c r="AW59" i="27"/>
  <c r="AW145" i="27"/>
  <c r="AW103" i="27"/>
  <c r="AW100" i="27"/>
  <c r="AW58" i="27"/>
  <c r="AW34" i="27"/>
  <c r="AW28" i="27"/>
  <c r="AW25" i="27"/>
  <c r="AW102" i="27"/>
  <c r="AW96" i="27"/>
  <c r="AW93" i="27"/>
  <c r="AW73" i="27"/>
  <c r="AW7" i="27"/>
  <c r="AW49" i="27"/>
  <c r="AW37" i="27"/>
  <c r="AW31" i="27"/>
  <c r="AW16" i="27"/>
  <c r="AW11" i="27"/>
  <c r="AW74" i="27"/>
  <c r="AW3" i="27"/>
  <c r="AW127" i="27"/>
  <c r="AW55" i="27"/>
  <c r="AW68" i="27"/>
  <c r="AW8" i="27"/>
  <c r="AW148" i="27"/>
  <c r="AW153" i="27"/>
  <c r="AW107" i="27"/>
  <c r="AW64" i="27"/>
  <c r="AW52" i="27"/>
  <c r="AW10" i="27"/>
  <c r="AW44" i="27"/>
  <c r="AW41" i="27"/>
  <c r="AW126" i="27"/>
  <c r="AW97" i="27"/>
  <c r="AW13" i="27"/>
  <c r="AW86" i="27"/>
  <c r="AW110" i="27"/>
  <c r="AW77" i="27"/>
  <c r="AW67" i="27"/>
  <c r="AW168" i="27"/>
  <c r="AW43" i="27"/>
  <c r="AW149" i="27"/>
  <c r="AW80" i="27"/>
  <c r="AW151" i="27"/>
  <c r="AW30" i="27"/>
  <c r="AW152" i="27"/>
  <c r="AW83" i="27"/>
  <c r="AW65" i="27"/>
  <c r="AW157" i="27"/>
  <c r="AW104" i="27"/>
  <c r="AW32" i="27"/>
  <c r="AW5" i="27"/>
  <c r="AW160" i="27"/>
  <c r="AW35" i="27"/>
  <c r="AW146" i="27"/>
  <c r="AW123" i="27"/>
  <c r="AW87" i="27"/>
  <c r="AW72" i="27"/>
  <c r="AW66" i="27"/>
  <c r="AW63" i="27"/>
  <c r="AW36" i="27"/>
  <c r="AW18" i="27"/>
  <c r="AW117" i="27"/>
  <c r="AW90" i="27"/>
  <c r="AW51" i="27"/>
  <c r="AW45" i="27"/>
  <c r="AW21" i="27"/>
  <c r="AW143" i="27"/>
  <c r="AW111" i="27"/>
  <c r="AW81" i="27"/>
  <c r="AW156" i="27"/>
  <c r="AW39" i="27"/>
  <c r="AW4" i="27"/>
  <c r="AW164" i="27"/>
  <c r="AW62" i="27"/>
  <c r="AW12" i="27"/>
  <c r="AW23" i="27"/>
  <c r="AW24" i="27"/>
  <c r="AW101" i="27"/>
  <c r="AW141" i="27"/>
  <c r="AW108" i="27"/>
  <c r="AW78" i="27"/>
  <c r="AW27" i="27"/>
  <c r="AW167" i="27"/>
  <c r="AW98" i="27"/>
  <c r="AW94" i="27"/>
  <c r="AW50" i="27"/>
  <c r="AW120" i="27"/>
  <c r="AW84" i="27"/>
  <c r="AW60" i="27"/>
  <c r="AW48" i="27"/>
  <c r="AW56" i="27"/>
  <c r="AW9" i="27"/>
  <c r="AW6" i="27"/>
  <c r="AW88" i="27"/>
  <c r="AW161" i="27"/>
  <c r="AW20" i="27"/>
  <c r="AW113" i="27"/>
  <c r="AW75" i="27"/>
  <c r="AW57" i="27"/>
  <c r="AW33" i="27"/>
  <c r="AW47" i="27"/>
  <c r="AW14" i="27"/>
  <c r="AW114" i="27"/>
  <c r="AW105" i="27"/>
  <c r="AW54" i="27"/>
  <c r="AW95" i="27"/>
  <c r="AW163" i="27"/>
  <c r="AW147" i="27"/>
  <c r="AW99" i="27"/>
  <c r="AW69" i="27"/>
  <c r="AW42" i="27"/>
  <c r="AW15" i="27"/>
  <c r="AV181" i="27"/>
  <c r="AW182" i="27" s="1"/>
  <c r="AV179" i="27"/>
  <c r="AW173" i="27"/>
  <c r="AW171" i="27"/>
  <c r="AW177" i="27"/>
  <c r="AW176" i="27"/>
  <c r="AW174" i="27"/>
  <c r="AW169" i="27"/>
  <c r="AW175" i="27"/>
  <c r="AW172" i="27"/>
  <c r="AW170" i="27"/>
  <c r="AW1" i="27"/>
  <c r="AX2" i="27"/>
  <c r="AX128" i="27" l="1"/>
  <c r="AX132" i="27"/>
  <c r="AX136" i="27"/>
  <c r="AX129" i="27"/>
  <c r="AX134" i="27"/>
  <c r="AX130" i="27"/>
  <c r="AX150" i="27"/>
  <c r="AX115" i="27"/>
  <c r="AX139" i="27"/>
  <c r="AX135" i="27"/>
  <c r="AX154" i="27"/>
  <c r="AX162" i="27"/>
  <c r="AX166" i="27"/>
  <c r="AX155" i="27"/>
  <c r="AX138" i="27"/>
  <c r="AX137" i="27"/>
  <c r="AX133" i="27"/>
  <c r="AX3" i="27"/>
  <c r="AX131" i="27"/>
  <c r="AX116" i="27"/>
  <c r="AX38" i="27"/>
  <c r="AX77" i="27"/>
  <c r="AX122" i="27"/>
  <c r="AX94" i="27"/>
  <c r="AX88" i="27"/>
  <c r="AX89" i="27"/>
  <c r="AX83" i="27"/>
  <c r="AX109" i="27"/>
  <c r="AX98" i="27"/>
  <c r="AX53" i="27"/>
  <c r="AX97" i="27"/>
  <c r="AX79" i="27"/>
  <c r="AX67" i="27"/>
  <c r="AX46" i="27"/>
  <c r="AX124" i="27"/>
  <c r="AX106" i="27"/>
  <c r="AX65" i="27"/>
  <c r="AX17" i="27"/>
  <c r="AX91" i="27"/>
  <c r="AX29" i="27"/>
  <c r="AX149" i="27"/>
  <c r="AX92" i="27"/>
  <c r="AX26" i="27"/>
  <c r="AX118" i="27"/>
  <c r="AX16" i="27"/>
  <c r="AX10" i="27"/>
  <c r="AX56" i="27"/>
  <c r="AX8" i="27"/>
  <c r="AX113" i="27"/>
  <c r="AX60" i="27"/>
  <c r="AX85" i="27"/>
  <c r="AX52" i="27"/>
  <c r="AX168" i="27"/>
  <c r="AX80" i="27"/>
  <c r="AX164" i="27"/>
  <c r="AX119" i="27"/>
  <c r="AX165" i="27"/>
  <c r="AX11" i="27"/>
  <c r="AX23" i="27"/>
  <c r="AX20" i="27"/>
  <c r="AX50" i="27"/>
  <c r="AX71" i="27"/>
  <c r="AX82" i="27"/>
  <c r="AX49" i="27"/>
  <c r="AX25" i="27"/>
  <c r="AX160" i="27"/>
  <c r="AX161" i="27"/>
  <c r="AX127" i="27"/>
  <c r="AX55" i="27"/>
  <c r="AX34" i="27"/>
  <c r="AX22" i="27"/>
  <c r="AX157" i="27"/>
  <c r="AX146" i="27"/>
  <c r="AX104" i="27"/>
  <c r="AX142" i="27"/>
  <c r="AX64" i="27"/>
  <c r="AX153" i="27"/>
  <c r="AX147" i="27"/>
  <c r="AX140" i="27"/>
  <c r="AX107" i="27"/>
  <c r="AX74" i="27"/>
  <c r="AX86" i="27"/>
  <c r="AX158" i="27"/>
  <c r="AX126" i="27"/>
  <c r="AX114" i="27"/>
  <c r="AX90" i="27"/>
  <c r="AX69" i="27"/>
  <c r="AX7" i="27"/>
  <c r="AX110" i="27"/>
  <c r="AX103" i="27"/>
  <c r="AX70" i="27"/>
  <c r="AX125" i="27"/>
  <c r="AX112" i="27"/>
  <c r="AX100" i="27"/>
  <c r="AX43" i="27"/>
  <c r="AX28" i="27"/>
  <c r="AX32" i="27"/>
  <c r="AX61" i="27"/>
  <c r="AX31" i="27"/>
  <c r="AX68" i="27"/>
  <c r="AX151" i="27"/>
  <c r="AX58" i="27"/>
  <c r="AX44" i="27"/>
  <c r="AX156" i="27"/>
  <c r="AX152" i="27"/>
  <c r="AX141" i="27"/>
  <c r="AX37" i="27"/>
  <c r="AX41" i="27"/>
  <c r="AX123" i="27"/>
  <c r="AX108" i="27"/>
  <c r="AX93" i="27"/>
  <c r="AX59" i="27"/>
  <c r="AX5" i="27"/>
  <c r="AX62" i="27"/>
  <c r="AX19" i="27"/>
  <c r="AX167" i="27"/>
  <c r="AX14" i="27"/>
  <c r="AX73" i="27"/>
  <c r="AX51" i="27"/>
  <c r="AX33" i="27"/>
  <c r="AX27" i="27"/>
  <c r="AX12" i="27"/>
  <c r="AX144" i="27"/>
  <c r="AX78" i="27"/>
  <c r="AX75" i="27"/>
  <c r="AX57" i="27"/>
  <c r="AX9" i="27"/>
  <c r="AX159" i="27"/>
  <c r="AX120" i="27"/>
  <c r="AX36" i="27"/>
  <c r="AX18" i="27"/>
  <c r="AX96" i="27"/>
  <c r="AX76" i="27"/>
  <c r="AX13" i="27"/>
  <c r="AX143" i="27"/>
  <c r="AX48" i="27"/>
  <c r="AX121" i="27"/>
  <c r="AX35" i="27"/>
  <c r="AX117" i="27"/>
  <c r="AX102" i="27"/>
  <c r="AX66" i="27"/>
  <c r="AX21" i="27"/>
  <c r="AX111" i="27"/>
  <c r="AX99" i="27"/>
  <c r="AX39" i="27"/>
  <c r="AX30" i="27"/>
  <c r="AX4" i="27"/>
  <c r="AX101" i="27"/>
  <c r="AX84" i="27"/>
  <c r="AX6" i="27"/>
  <c r="AX72" i="27"/>
  <c r="AX45" i="27"/>
  <c r="AX47" i="27"/>
  <c r="AX145" i="27"/>
  <c r="AX87" i="27"/>
  <c r="AX63" i="27"/>
  <c r="AX24" i="27"/>
  <c r="AX54" i="27"/>
  <c r="AX81" i="27"/>
  <c r="AX42" i="27"/>
  <c r="AX95" i="27"/>
  <c r="AX40" i="27"/>
  <c r="AX15" i="27"/>
  <c r="AX105" i="27"/>
  <c r="AX148" i="27"/>
  <c r="AX163" i="27"/>
  <c r="AX176" i="27"/>
  <c r="AX175" i="27"/>
  <c r="AX174" i="27"/>
  <c r="AX177" i="27"/>
  <c r="AX170" i="27"/>
  <c r="AX173" i="27"/>
  <c r="AX172" i="27"/>
  <c r="AX171" i="27"/>
  <c r="AX169" i="27"/>
  <c r="AY2" i="27"/>
  <c r="AX1" i="27"/>
  <c r="AW181" i="27"/>
  <c r="AX182" i="27" s="1"/>
  <c r="AW179" i="27"/>
  <c r="AY134" i="27" l="1"/>
  <c r="AY136" i="27"/>
  <c r="AY129" i="27"/>
  <c r="AY138" i="27"/>
  <c r="AY132" i="27"/>
  <c r="AY128" i="27"/>
  <c r="AY130" i="27"/>
  <c r="AY139" i="27"/>
  <c r="AY3" i="27"/>
  <c r="AY51" i="27"/>
  <c r="AY165" i="27"/>
  <c r="AY135" i="27"/>
  <c r="AY142" i="27"/>
  <c r="AY122" i="27"/>
  <c r="AY131" i="27"/>
  <c r="AY137" i="27"/>
  <c r="AY133" i="27"/>
  <c r="AY86" i="27"/>
  <c r="AY125" i="27"/>
  <c r="AY59" i="27"/>
  <c r="AY26" i="27"/>
  <c r="AY145" i="27"/>
  <c r="AY76" i="27"/>
  <c r="AY52" i="27"/>
  <c r="AY43" i="27"/>
  <c r="AY25" i="27"/>
  <c r="AY19" i="27"/>
  <c r="AY98" i="27"/>
  <c r="AY140" i="27"/>
  <c r="AY103" i="27"/>
  <c r="AY79" i="27"/>
  <c r="AY70" i="27"/>
  <c r="AY64" i="27"/>
  <c r="AY158" i="27"/>
  <c r="AY148" i="27"/>
  <c r="AY55" i="27"/>
  <c r="AY49" i="27"/>
  <c r="AY119" i="27"/>
  <c r="AY127" i="27"/>
  <c r="AY85" i="27"/>
  <c r="AY73" i="27"/>
  <c r="AY61" i="27"/>
  <c r="AY83" i="27"/>
  <c r="AY77" i="27"/>
  <c r="AY161" i="27"/>
  <c r="AY146" i="27"/>
  <c r="AY117" i="27"/>
  <c r="AY106" i="27"/>
  <c r="AY116" i="27"/>
  <c r="AY53" i="27"/>
  <c r="AY149" i="27"/>
  <c r="AY157" i="27"/>
  <c r="AY88" i="27"/>
  <c r="AY82" i="27"/>
  <c r="AY67" i="27"/>
  <c r="AY31" i="27"/>
  <c r="AY153" i="27"/>
  <c r="AY111" i="27"/>
  <c r="AY89" i="27"/>
  <c r="AY166" i="27"/>
  <c r="AY147" i="27"/>
  <c r="AY32" i="27"/>
  <c r="AY104" i="27"/>
  <c r="AY110" i="27"/>
  <c r="AY168" i="27"/>
  <c r="AY100" i="27"/>
  <c r="AY28" i="27"/>
  <c r="AY10" i="27"/>
  <c r="AY80" i="27"/>
  <c r="AY56" i="27"/>
  <c r="AY151" i="27"/>
  <c r="AY112" i="27"/>
  <c r="AY22" i="27"/>
  <c r="AY4" i="27"/>
  <c r="AY17" i="27"/>
  <c r="AY123" i="27"/>
  <c r="AY37" i="27"/>
  <c r="AY20" i="27"/>
  <c r="AY74" i="27"/>
  <c r="AY109" i="27"/>
  <c r="AY91" i="27"/>
  <c r="AY46" i="27"/>
  <c r="AY41" i="27"/>
  <c r="AY167" i="27"/>
  <c r="AY102" i="27"/>
  <c r="AY99" i="27"/>
  <c r="AY27" i="27"/>
  <c r="AY15" i="27"/>
  <c r="AY159" i="27"/>
  <c r="AY143" i="27"/>
  <c r="AY155" i="27"/>
  <c r="AY97" i="27"/>
  <c r="AY40" i="27"/>
  <c r="AY94" i="27"/>
  <c r="AY38" i="27"/>
  <c r="AY92" i="27"/>
  <c r="AY154" i="27"/>
  <c r="AY164" i="27"/>
  <c r="AY107" i="27"/>
  <c r="AY118" i="27"/>
  <c r="AY50" i="27"/>
  <c r="AY29" i="27"/>
  <c r="AY124" i="27"/>
  <c r="AY87" i="27"/>
  <c r="AY16" i="27"/>
  <c r="AY13" i="27"/>
  <c r="AY68" i="27"/>
  <c r="AY156" i="27"/>
  <c r="AY5" i="27"/>
  <c r="AY113" i="27"/>
  <c r="AY144" i="27"/>
  <c r="AY126" i="27"/>
  <c r="AY120" i="27"/>
  <c r="AY71" i="27"/>
  <c r="AY11" i="27"/>
  <c r="AY101" i="27"/>
  <c r="AY152" i="27"/>
  <c r="AY44" i="27"/>
  <c r="AY160" i="27"/>
  <c r="AY62" i="27"/>
  <c r="AY96" i="27"/>
  <c r="AY84" i="27"/>
  <c r="AY72" i="27"/>
  <c r="AY39" i="27"/>
  <c r="AY163" i="27"/>
  <c r="AY114" i="27"/>
  <c r="AY81" i="27"/>
  <c r="AY78" i="27"/>
  <c r="AY42" i="27"/>
  <c r="AY108" i="27"/>
  <c r="AY9" i="27"/>
  <c r="AY33" i="27"/>
  <c r="AY45" i="27"/>
  <c r="AY18" i="27"/>
  <c r="AY121" i="27"/>
  <c r="AY7" i="27"/>
  <c r="AY48" i="27"/>
  <c r="AY90" i="27"/>
  <c r="AY57" i="27"/>
  <c r="AY12" i="27"/>
  <c r="AY34" i="27"/>
  <c r="AY162" i="27"/>
  <c r="AY58" i="27"/>
  <c r="AY14" i="27"/>
  <c r="AY93" i="27"/>
  <c r="AY21" i="27"/>
  <c r="AY23" i="27"/>
  <c r="AY141" i="27"/>
  <c r="AY35" i="27"/>
  <c r="AY69" i="27"/>
  <c r="AY66" i="27"/>
  <c r="AY24" i="27"/>
  <c r="AY65" i="27"/>
  <c r="AY105" i="27"/>
  <c r="AY60" i="27"/>
  <c r="AY36" i="27"/>
  <c r="AY95" i="27"/>
  <c r="AY47" i="27"/>
  <c r="AY8" i="27"/>
  <c r="AY75" i="27"/>
  <c r="AY63" i="27"/>
  <c r="AY54" i="27"/>
  <c r="AY6" i="27"/>
  <c r="AY150" i="27"/>
  <c r="AY115" i="27"/>
  <c r="AY30" i="27"/>
  <c r="AX179" i="27"/>
  <c r="AX181" i="27"/>
  <c r="AY182" i="27" s="1"/>
  <c r="W183" i="27" s="1"/>
  <c r="AY173" i="27"/>
  <c r="AY171" i="27"/>
  <c r="AY169" i="27"/>
  <c r="AY175" i="27"/>
  <c r="AY174" i="27"/>
  <c r="AY177" i="27"/>
  <c r="AY170" i="27"/>
  <c r="AY172" i="27"/>
  <c r="AY176" i="27"/>
  <c r="AZ2" i="27"/>
  <c r="AY1" i="27"/>
  <c r="AZ137" i="27" l="1"/>
  <c r="AZ130" i="27"/>
  <c r="AZ131" i="27"/>
  <c r="AZ129" i="27"/>
  <c r="AZ136" i="27"/>
  <c r="AZ134" i="27"/>
  <c r="AZ132" i="27"/>
  <c r="AZ139" i="27"/>
  <c r="AZ154" i="27"/>
  <c r="AZ165" i="27"/>
  <c r="AZ158" i="27"/>
  <c r="AZ122" i="27"/>
  <c r="AZ128" i="27"/>
  <c r="AZ162" i="27"/>
  <c r="AZ133" i="27"/>
  <c r="AZ135" i="27"/>
  <c r="AZ142" i="27"/>
  <c r="AZ3" i="27"/>
  <c r="AZ138" i="27"/>
  <c r="AZ144" i="27"/>
  <c r="AZ153" i="27"/>
  <c r="AZ121" i="27"/>
  <c r="AZ97" i="27"/>
  <c r="AZ61" i="27"/>
  <c r="AZ52" i="27"/>
  <c r="AZ83" i="27"/>
  <c r="AZ117" i="27"/>
  <c r="AZ147" i="27"/>
  <c r="AZ70" i="27"/>
  <c r="AZ157" i="27"/>
  <c r="AZ92" i="27"/>
  <c r="AZ59" i="27"/>
  <c r="AZ73" i="27"/>
  <c r="AZ71" i="27"/>
  <c r="AZ124" i="27"/>
  <c r="AZ85" i="27"/>
  <c r="AZ82" i="27"/>
  <c r="AZ67" i="27"/>
  <c r="AZ168" i="27"/>
  <c r="AZ58" i="27"/>
  <c r="AZ125" i="27"/>
  <c r="AZ118" i="27"/>
  <c r="AZ112" i="27"/>
  <c r="AZ38" i="27"/>
  <c r="AZ100" i="27"/>
  <c r="AZ79" i="27"/>
  <c r="AZ76" i="27"/>
  <c r="AZ77" i="27"/>
  <c r="AZ17" i="27"/>
  <c r="AZ109" i="27"/>
  <c r="AZ64" i="27"/>
  <c r="AZ31" i="27"/>
  <c r="AZ10" i="27"/>
  <c r="AZ152" i="27"/>
  <c r="AZ86" i="27"/>
  <c r="AZ126" i="27"/>
  <c r="AZ96" i="27"/>
  <c r="AZ87" i="27"/>
  <c r="AZ106" i="27"/>
  <c r="AZ91" i="27"/>
  <c r="AZ40" i="27"/>
  <c r="AZ13" i="27"/>
  <c r="AZ44" i="27"/>
  <c r="AZ8" i="27"/>
  <c r="AZ53" i="27"/>
  <c r="AZ29" i="27"/>
  <c r="AZ7" i="27"/>
  <c r="AZ101" i="27"/>
  <c r="AZ68" i="27"/>
  <c r="AZ11" i="27"/>
  <c r="AZ163" i="27"/>
  <c r="AZ50" i="27"/>
  <c r="AZ115" i="27"/>
  <c r="AZ103" i="27"/>
  <c r="AZ28" i="27"/>
  <c r="AZ19" i="27"/>
  <c r="AZ160" i="27"/>
  <c r="AZ41" i="27"/>
  <c r="AZ141" i="27"/>
  <c r="AZ94" i="27"/>
  <c r="AZ46" i="27"/>
  <c r="AZ43" i="27"/>
  <c r="AZ156" i="27"/>
  <c r="AZ119" i="27"/>
  <c r="AZ22" i="27"/>
  <c r="AZ74" i="27"/>
  <c r="AZ55" i="27"/>
  <c r="AZ37" i="27"/>
  <c r="AZ4" i="27"/>
  <c r="AZ80" i="27"/>
  <c r="AZ32" i="27"/>
  <c r="AZ127" i="27"/>
  <c r="AZ24" i="27"/>
  <c r="AZ88" i="27"/>
  <c r="AZ98" i="27"/>
  <c r="AZ164" i="27"/>
  <c r="AZ89" i="27"/>
  <c r="AZ148" i="27"/>
  <c r="AZ26" i="27"/>
  <c r="AZ151" i="27"/>
  <c r="AZ149" i="27"/>
  <c r="AZ145" i="27"/>
  <c r="AZ143" i="27"/>
  <c r="AZ62" i="27"/>
  <c r="AZ65" i="27"/>
  <c r="AZ56" i="27"/>
  <c r="AZ14" i="27"/>
  <c r="AZ114" i="27"/>
  <c r="AZ49" i="27"/>
  <c r="AZ20" i="27"/>
  <c r="AZ105" i="27"/>
  <c r="AZ104" i="27"/>
  <c r="AZ110" i="27"/>
  <c r="AZ107" i="27"/>
  <c r="AZ108" i="27"/>
  <c r="AZ99" i="27"/>
  <c r="AZ25" i="27"/>
  <c r="AZ167" i="27"/>
  <c r="AZ113" i="27"/>
  <c r="AZ72" i="27"/>
  <c r="AZ95" i="27"/>
  <c r="AZ140" i="27"/>
  <c r="AZ90" i="27"/>
  <c r="AZ111" i="27"/>
  <c r="AZ69" i="27"/>
  <c r="AZ57" i="27"/>
  <c r="AZ9" i="27"/>
  <c r="AZ63" i="27"/>
  <c r="AZ36" i="27"/>
  <c r="AZ18" i="27"/>
  <c r="AZ47" i="27"/>
  <c r="AZ159" i="27"/>
  <c r="AZ6" i="27"/>
  <c r="AZ5" i="27"/>
  <c r="AZ123" i="27"/>
  <c r="AZ54" i="27"/>
  <c r="AZ42" i="27"/>
  <c r="AZ16" i="27"/>
  <c r="AZ102" i="27"/>
  <c r="AZ34" i="27"/>
  <c r="AZ35" i="27"/>
  <c r="AZ116" i="27"/>
  <c r="AZ66" i="27"/>
  <c r="AZ45" i="27"/>
  <c r="AZ33" i="27"/>
  <c r="AZ30" i="27"/>
  <c r="AZ12" i="27"/>
  <c r="AZ155" i="27"/>
  <c r="AZ81" i="27"/>
  <c r="AZ75" i="27"/>
  <c r="AZ48" i="27"/>
  <c r="AZ15" i="27"/>
  <c r="AZ166" i="27"/>
  <c r="AZ93" i="27"/>
  <c r="AZ84" i="27"/>
  <c r="AZ150" i="27"/>
  <c r="AZ120" i="27"/>
  <c r="AZ60" i="27"/>
  <c r="AZ27" i="27"/>
  <c r="AZ146" i="27"/>
  <c r="AZ78" i="27"/>
  <c r="AZ23" i="27"/>
  <c r="AZ51" i="27"/>
  <c r="AZ39" i="27"/>
  <c r="AZ161" i="27"/>
  <c r="AZ21" i="27"/>
  <c r="AZ173" i="27"/>
  <c r="AZ177" i="27"/>
  <c r="AZ174" i="27"/>
  <c r="AZ175" i="27"/>
  <c r="AZ170" i="27"/>
  <c r="AZ171" i="27"/>
  <c r="AZ169" i="27"/>
  <c r="AZ172" i="27"/>
  <c r="AZ176" i="27"/>
  <c r="BA2" i="27"/>
  <c r="AZ1" i="27"/>
  <c r="AY179" i="27"/>
  <c r="AY181" i="27"/>
  <c r="BA129" i="27" l="1"/>
  <c r="BA133" i="27"/>
  <c r="BA137" i="27"/>
  <c r="BA130" i="27"/>
  <c r="BA131" i="27"/>
  <c r="BA138" i="27"/>
  <c r="BA136" i="27"/>
  <c r="BA134" i="27"/>
  <c r="BA132" i="27"/>
  <c r="BA128" i="27"/>
  <c r="BA157" i="27"/>
  <c r="BA116" i="27"/>
  <c r="BA165" i="27"/>
  <c r="BA139" i="27"/>
  <c r="BA158" i="27"/>
  <c r="BA168" i="27"/>
  <c r="BA3" i="27"/>
  <c r="BA135" i="27"/>
  <c r="BA145" i="27"/>
  <c r="BA154" i="27"/>
  <c r="BA123" i="27"/>
  <c r="BA110" i="27"/>
  <c r="BA92" i="27"/>
  <c r="BA109" i="27"/>
  <c r="BA31" i="27"/>
  <c r="BA98" i="27"/>
  <c r="BA89" i="27"/>
  <c r="BA29" i="27"/>
  <c r="BA164" i="27"/>
  <c r="BA26" i="27"/>
  <c r="BA103" i="27"/>
  <c r="BA82" i="27"/>
  <c r="BA65" i="27"/>
  <c r="BA147" i="27"/>
  <c r="BA121" i="27"/>
  <c r="BA115" i="27"/>
  <c r="BA112" i="27"/>
  <c r="BA85" i="27"/>
  <c r="BA73" i="27"/>
  <c r="BA160" i="27"/>
  <c r="BA58" i="27"/>
  <c r="BA52" i="27"/>
  <c r="BA59" i="27"/>
  <c r="BA61" i="27"/>
  <c r="BA38" i="27"/>
  <c r="BA91" i="27"/>
  <c r="BA76" i="27"/>
  <c r="BA83" i="27"/>
  <c r="BA146" i="27"/>
  <c r="BA111" i="27"/>
  <c r="BA22" i="27"/>
  <c r="BA16" i="27"/>
  <c r="BA101" i="27"/>
  <c r="BA41" i="27"/>
  <c r="BA127" i="27"/>
  <c r="BA155" i="27"/>
  <c r="BA77" i="27"/>
  <c r="BA53" i="27"/>
  <c r="BA64" i="27"/>
  <c r="BA7" i="27"/>
  <c r="BA68" i="27"/>
  <c r="BA151" i="27"/>
  <c r="BA28" i="27"/>
  <c r="BA10" i="27"/>
  <c r="BA37" i="27"/>
  <c r="BA19" i="27"/>
  <c r="BA44" i="27"/>
  <c r="BA125" i="27"/>
  <c r="BA100" i="27"/>
  <c r="BA11" i="27"/>
  <c r="BA8" i="27"/>
  <c r="BA43" i="27"/>
  <c r="BA97" i="27"/>
  <c r="BA46" i="27"/>
  <c r="BA107" i="27"/>
  <c r="BA167" i="27"/>
  <c r="BA32" i="27"/>
  <c r="BA163" i="27"/>
  <c r="BA119" i="27"/>
  <c r="BA71" i="27"/>
  <c r="BA153" i="27"/>
  <c r="BA148" i="27"/>
  <c r="BA40" i="27"/>
  <c r="BA118" i="27"/>
  <c r="BA122" i="27"/>
  <c r="BA113" i="27"/>
  <c r="BA14" i="27"/>
  <c r="BA126" i="27"/>
  <c r="BA27" i="27"/>
  <c r="BA18" i="27"/>
  <c r="BA12" i="27"/>
  <c r="BA67" i="27"/>
  <c r="BA49" i="27"/>
  <c r="BA149" i="27"/>
  <c r="BA17" i="27"/>
  <c r="BA88" i="27"/>
  <c r="BA79" i="27"/>
  <c r="BA70" i="27"/>
  <c r="BA94" i="27"/>
  <c r="BA25" i="27"/>
  <c r="BA104" i="27"/>
  <c r="BA50" i="27"/>
  <c r="BA55" i="27"/>
  <c r="BA80" i="27"/>
  <c r="BA86" i="27"/>
  <c r="BA124" i="27"/>
  <c r="BA34" i="27"/>
  <c r="BA156" i="27"/>
  <c r="BA152" i="27"/>
  <c r="BA5" i="27"/>
  <c r="BA140" i="27"/>
  <c r="BA56" i="27"/>
  <c r="BA96" i="27"/>
  <c r="BA23" i="27"/>
  <c r="BA143" i="27"/>
  <c r="BA81" i="27"/>
  <c r="BA30" i="27"/>
  <c r="BA21" i="27"/>
  <c r="BA75" i="27"/>
  <c r="BA47" i="27"/>
  <c r="BA161" i="27"/>
  <c r="BA105" i="27"/>
  <c r="BA15" i="27"/>
  <c r="BA9" i="27"/>
  <c r="BA95" i="27"/>
  <c r="BA144" i="27"/>
  <c r="BA72" i="27"/>
  <c r="BA141" i="27"/>
  <c r="BA120" i="27"/>
  <c r="BA117" i="27"/>
  <c r="BA93" i="27"/>
  <c r="BA78" i="27"/>
  <c r="BA60" i="27"/>
  <c r="BA54" i="27"/>
  <c r="BA150" i="27"/>
  <c r="BA162" i="27"/>
  <c r="BA20" i="27"/>
  <c r="BA99" i="27"/>
  <c r="BA69" i="27"/>
  <c r="BA51" i="27"/>
  <c r="BA45" i="27"/>
  <c r="BA36" i="27"/>
  <c r="BA142" i="27"/>
  <c r="BA63" i="27"/>
  <c r="BA13" i="27"/>
  <c r="BA4" i="27"/>
  <c r="BA159" i="27"/>
  <c r="BA114" i="27"/>
  <c r="BA108" i="27"/>
  <c r="BA106" i="27"/>
  <c r="BA74" i="27"/>
  <c r="BA90" i="27"/>
  <c r="BA166" i="27"/>
  <c r="BA66" i="27"/>
  <c r="BA39" i="27"/>
  <c r="BA62" i="27"/>
  <c r="BA102" i="27"/>
  <c r="BA87" i="27"/>
  <c r="BA84" i="27"/>
  <c r="BA6" i="27"/>
  <c r="BA24" i="27"/>
  <c r="BA42" i="27"/>
  <c r="BA48" i="27"/>
  <c r="BA57" i="27"/>
  <c r="BA33" i="27"/>
  <c r="BA35" i="27"/>
  <c r="BA171" i="27"/>
  <c r="BA169" i="27"/>
  <c r="BA176" i="27"/>
  <c r="BA172" i="27"/>
  <c r="BA175" i="27"/>
  <c r="BA174" i="27"/>
  <c r="BA170" i="27"/>
  <c r="BA177" i="27"/>
  <c r="BA173" i="27"/>
  <c r="BA1" i="27"/>
  <c r="BB2" i="27"/>
  <c r="AZ179" i="27"/>
  <c r="BB131" i="27" l="1"/>
  <c r="BB137" i="27"/>
  <c r="BB133" i="27"/>
  <c r="BB129" i="27"/>
  <c r="BB138" i="27"/>
  <c r="BB136" i="27"/>
  <c r="BB134" i="27"/>
  <c r="BB128" i="27"/>
  <c r="BB154" i="27"/>
  <c r="BB165" i="27"/>
  <c r="BB139" i="27"/>
  <c r="BB116" i="27"/>
  <c r="BB157" i="27"/>
  <c r="BB153" i="27"/>
  <c r="BB3" i="27"/>
  <c r="BB135" i="27"/>
  <c r="BB132" i="27"/>
  <c r="BB111" i="27"/>
  <c r="BB117" i="27"/>
  <c r="BB147" i="27"/>
  <c r="BB123" i="27"/>
  <c r="BB130" i="27"/>
  <c r="BB144" i="27"/>
  <c r="BB168" i="27"/>
  <c r="BB107" i="27"/>
  <c r="BB161" i="27"/>
  <c r="BB119" i="27"/>
  <c r="BB53" i="27"/>
  <c r="BB82" i="27"/>
  <c r="BB52" i="27"/>
  <c r="BB49" i="27"/>
  <c r="BB19" i="27"/>
  <c r="BB36" i="27"/>
  <c r="BB65" i="27"/>
  <c r="BB17" i="27"/>
  <c r="BB145" i="27"/>
  <c r="BB142" i="27"/>
  <c r="BB103" i="27"/>
  <c r="BB91" i="27"/>
  <c r="BB67" i="27"/>
  <c r="BB98" i="27"/>
  <c r="BB77" i="27"/>
  <c r="BB26" i="27"/>
  <c r="BB163" i="27"/>
  <c r="BB70" i="27"/>
  <c r="BB64" i="27"/>
  <c r="BB43" i="27"/>
  <c r="BB89" i="27"/>
  <c r="BB148" i="27"/>
  <c r="BB100" i="27"/>
  <c r="BB94" i="27"/>
  <c r="BB106" i="27"/>
  <c r="BB83" i="27"/>
  <c r="BB155" i="27"/>
  <c r="BB121" i="27"/>
  <c r="BB88" i="27"/>
  <c r="BB115" i="27"/>
  <c r="BB79" i="27"/>
  <c r="BB37" i="27"/>
  <c r="BB122" i="27"/>
  <c r="BB8" i="27"/>
  <c r="BB164" i="27"/>
  <c r="BB127" i="27"/>
  <c r="BB140" i="27"/>
  <c r="BB23" i="27"/>
  <c r="BB150" i="27"/>
  <c r="BB126" i="27"/>
  <c r="BB46" i="27"/>
  <c r="BB101" i="27"/>
  <c r="BB104" i="27"/>
  <c r="BB86" i="27"/>
  <c r="BB118" i="27"/>
  <c r="BB110" i="27"/>
  <c r="BB71" i="27"/>
  <c r="BB76" i="27"/>
  <c r="BB10" i="27"/>
  <c r="BB20" i="27"/>
  <c r="BB160" i="27"/>
  <c r="BB92" i="27"/>
  <c r="BB59" i="27"/>
  <c r="BB40" i="27"/>
  <c r="BB25" i="27"/>
  <c r="BB68" i="27"/>
  <c r="BB74" i="27"/>
  <c r="BB167" i="27"/>
  <c r="BB38" i="27"/>
  <c r="BB156" i="27"/>
  <c r="BB85" i="27"/>
  <c r="BB50" i="27"/>
  <c r="BB143" i="27"/>
  <c r="BB125" i="27"/>
  <c r="BB31" i="27"/>
  <c r="BB7" i="27"/>
  <c r="BB152" i="27"/>
  <c r="BB112" i="27"/>
  <c r="BB41" i="27"/>
  <c r="BB97" i="27"/>
  <c r="BB58" i="27"/>
  <c r="BB28" i="27"/>
  <c r="BB4" i="27"/>
  <c r="BB32" i="27"/>
  <c r="BB14" i="27"/>
  <c r="BB159" i="27"/>
  <c r="BB87" i="27"/>
  <c r="BB21" i="27"/>
  <c r="BB16" i="27"/>
  <c r="BB55" i="27"/>
  <c r="BB29" i="27"/>
  <c r="BB124" i="27"/>
  <c r="BB151" i="27"/>
  <c r="BB61" i="27"/>
  <c r="BB109" i="27"/>
  <c r="BB13" i="27"/>
  <c r="BB5" i="27"/>
  <c r="BB146" i="27"/>
  <c r="BB22" i="27"/>
  <c r="BB93" i="27"/>
  <c r="BB80" i="27"/>
  <c r="BB120" i="27"/>
  <c r="BB99" i="27"/>
  <c r="BB149" i="27"/>
  <c r="BB56" i="27"/>
  <c r="BB11" i="27"/>
  <c r="BB34" i="27"/>
  <c r="BB35" i="27"/>
  <c r="BB114" i="27"/>
  <c r="BB96" i="27"/>
  <c r="BB72" i="27"/>
  <c r="BB57" i="27"/>
  <c r="BB27" i="27"/>
  <c r="BB12" i="27"/>
  <c r="BB105" i="27"/>
  <c r="BB66" i="27"/>
  <c r="BB33" i="27"/>
  <c r="BB6" i="27"/>
  <c r="BB162" i="27"/>
  <c r="BB30" i="27"/>
  <c r="BB78" i="27"/>
  <c r="BB18" i="27"/>
  <c r="BB75" i="27"/>
  <c r="BB51" i="27"/>
  <c r="BB45" i="27"/>
  <c r="BB113" i="27"/>
  <c r="BB44" i="27"/>
  <c r="BB102" i="27"/>
  <c r="BB63" i="27"/>
  <c r="BB42" i="27"/>
  <c r="BB39" i="27"/>
  <c r="BB15" i="27"/>
  <c r="BB62" i="27"/>
  <c r="BB108" i="27"/>
  <c r="BB95" i="27"/>
  <c r="BB47" i="27"/>
  <c r="BB81" i="27"/>
  <c r="BB60" i="27"/>
  <c r="BB84" i="27"/>
  <c r="BB69" i="27"/>
  <c r="BB48" i="27"/>
  <c r="BB9" i="27"/>
  <c r="BB166" i="27"/>
  <c r="BB54" i="27"/>
  <c r="BB158" i="27"/>
  <c r="BB141" i="27"/>
  <c r="BB73" i="27"/>
  <c r="BB24" i="27"/>
  <c r="BB90" i="27"/>
  <c r="BA179" i="27"/>
  <c r="BB171" i="27"/>
  <c r="BB175" i="27"/>
  <c r="BB172" i="27"/>
  <c r="BB174" i="27"/>
  <c r="BB170" i="27"/>
  <c r="BB177" i="27"/>
  <c r="BB173" i="27"/>
  <c r="BB169" i="27"/>
  <c r="BB176" i="27"/>
  <c r="BB1" i="27"/>
  <c r="BC2" i="27"/>
  <c r="BC133" i="27" l="1"/>
  <c r="BC138" i="27"/>
  <c r="BC135" i="27"/>
  <c r="BC131" i="27"/>
  <c r="BC129" i="27"/>
  <c r="BC136" i="27"/>
  <c r="BC134" i="27"/>
  <c r="BC3" i="27"/>
  <c r="BC128" i="27"/>
  <c r="BC117" i="27"/>
  <c r="BC153" i="27"/>
  <c r="BC130" i="27"/>
  <c r="BC139" i="27"/>
  <c r="BC168" i="27"/>
  <c r="BC137" i="27"/>
  <c r="BC161" i="27"/>
  <c r="BC160" i="27"/>
  <c r="BC132" i="27"/>
  <c r="BC151" i="27"/>
  <c r="BC103" i="27"/>
  <c r="BC145" i="27"/>
  <c r="BC157" i="27"/>
  <c r="BC116" i="27"/>
  <c r="BC89" i="27"/>
  <c r="BC71" i="27"/>
  <c r="BC118" i="27"/>
  <c r="BC73" i="27"/>
  <c r="BC37" i="27"/>
  <c r="BC125" i="27"/>
  <c r="BC109" i="27"/>
  <c r="BC100" i="27"/>
  <c r="BC46" i="27"/>
  <c r="BC77" i="27"/>
  <c r="BC94" i="27"/>
  <c r="BC49" i="27"/>
  <c r="BC110" i="27"/>
  <c r="BC98" i="27"/>
  <c r="BC167" i="27"/>
  <c r="BC97" i="27"/>
  <c r="BC119" i="27"/>
  <c r="BC65" i="27"/>
  <c r="BC152" i="27"/>
  <c r="BC82" i="27"/>
  <c r="BC59" i="27"/>
  <c r="BC91" i="27"/>
  <c r="BC85" i="27"/>
  <c r="BC67" i="27"/>
  <c r="BC64" i="27"/>
  <c r="BC10" i="27"/>
  <c r="BC4" i="27"/>
  <c r="BC68" i="27"/>
  <c r="BC159" i="27"/>
  <c r="BC123" i="27"/>
  <c r="BC87" i="27"/>
  <c r="BC69" i="27"/>
  <c r="BC60" i="27"/>
  <c r="BC163" i="27"/>
  <c r="BC127" i="27"/>
  <c r="BC86" i="27"/>
  <c r="BC70" i="27"/>
  <c r="BC58" i="27"/>
  <c r="BC55" i="27"/>
  <c r="BC31" i="27"/>
  <c r="BC50" i="27"/>
  <c r="BC149" i="27"/>
  <c r="BC26" i="27"/>
  <c r="BC79" i="27"/>
  <c r="BC22" i="27"/>
  <c r="BC101" i="27"/>
  <c r="BC11" i="27"/>
  <c r="BC148" i="27"/>
  <c r="BC124" i="27"/>
  <c r="BC106" i="27"/>
  <c r="BC40" i="27"/>
  <c r="BC16" i="27"/>
  <c r="BC20" i="27"/>
  <c r="BC146" i="27"/>
  <c r="BC104" i="27"/>
  <c r="BC150" i="27"/>
  <c r="BC162" i="27"/>
  <c r="BC38" i="27"/>
  <c r="BC121" i="27"/>
  <c r="BC34" i="27"/>
  <c r="BC19" i="27"/>
  <c r="BC155" i="27"/>
  <c r="BC29" i="27"/>
  <c r="BC115" i="27"/>
  <c r="BC80" i="27"/>
  <c r="BC44" i="27"/>
  <c r="BC83" i="27"/>
  <c r="BC76" i="27"/>
  <c r="BC8" i="27"/>
  <c r="BC74" i="27"/>
  <c r="BC113" i="27"/>
  <c r="BC66" i="27"/>
  <c r="BC12" i="27"/>
  <c r="BC52" i="27"/>
  <c r="BC61" i="27"/>
  <c r="BC17" i="27"/>
  <c r="BC166" i="27"/>
  <c r="BC35" i="27"/>
  <c r="BC14" i="27"/>
  <c r="BC32" i="27"/>
  <c r="BC140" i="27"/>
  <c r="BC107" i="27"/>
  <c r="BC23" i="27"/>
  <c r="BC5" i="27"/>
  <c r="BC56" i="27"/>
  <c r="BC93" i="27"/>
  <c r="BC28" i="27"/>
  <c r="BC7" i="27"/>
  <c r="BC141" i="27"/>
  <c r="BC126" i="27"/>
  <c r="BC114" i="27"/>
  <c r="BC111" i="27"/>
  <c r="BC88" i="27"/>
  <c r="BC43" i="27"/>
  <c r="BC62" i="27"/>
  <c r="BC156" i="27"/>
  <c r="BC147" i="27"/>
  <c r="BC108" i="27"/>
  <c r="BC105" i="27"/>
  <c r="BC158" i="27"/>
  <c r="BC154" i="27"/>
  <c r="BC36" i="27"/>
  <c r="BC84" i="27"/>
  <c r="BC39" i="27"/>
  <c r="BC24" i="27"/>
  <c r="BC21" i="27"/>
  <c r="BC6" i="27"/>
  <c r="BC95" i="27"/>
  <c r="BC112" i="27"/>
  <c r="BC164" i="27"/>
  <c r="BC75" i="27"/>
  <c r="BC48" i="27"/>
  <c r="BC142" i="27"/>
  <c r="BC143" i="27"/>
  <c r="BC81" i="27"/>
  <c r="BC78" i="27"/>
  <c r="BC27" i="27"/>
  <c r="BC96" i="27"/>
  <c r="BC90" i="27"/>
  <c r="BC53" i="27"/>
  <c r="BC102" i="27"/>
  <c r="BC51" i="27"/>
  <c r="BC45" i="27"/>
  <c r="BC33" i="27"/>
  <c r="BC42" i="27"/>
  <c r="BC30" i="27"/>
  <c r="BC122" i="27"/>
  <c r="BC72" i="27"/>
  <c r="BC15" i="27"/>
  <c r="BC47" i="27"/>
  <c r="BC165" i="27"/>
  <c r="BC63" i="27"/>
  <c r="BC9" i="27"/>
  <c r="BC25" i="27"/>
  <c r="BC57" i="27"/>
  <c r="BC92" i="27"/>
  <c r="BC13" i="27"/>
  <c r="BC99" i="27"/>
  <c r="BC54" i="27"/>
  <c r="BC41" i="27"/>
  <c r="BC144" i="27"/>
  <c r="BC120" i="27"/>
  <c r="BC18" i="27"/>
  <c r="BB179" i="27"/>
  <c r="BC169" i="27"/>
  <c r="BC177" i="27"/>
  <c r="BC174" i="27"/>
  <c r="BC170" i="27"/>
  <c r="BC173" i="27"/>
  <c r="BC172" i="27"/>
  <c r="BC175" i="27"/>
  <c r="BC171" i="27"/>
  <c r="BC176" i="27"/>
  <c r="BC1" i="27"/>
  <c r="BD2" i="27"/>
  <c r="BD130" i="27" l="1"/>
  <c r="BD134" i="27"/>
  <c r="BD138" i="27"/>
  <c r="BD136" i="27"/>
  <c r="BD132" i="27"/>
  <c r="BD139" i="27"/>
  <c r="BD133" i="27"/>
  <c r="BD131" i="27"/>
  <c r="BD129" i="27"/>
  <c r="BD137" i="27"/>
  <c r="BD148" i="27"/>
  <c r="BD3" i="27"/>
  <c r="BD151" i="27"/>
  <c r="BD62" i="27"/>
  <c r="BD146" i="27"/>
  <c r="BD149" i="27"/>
  <c r="BD157" i="27"/>
  <c r="BD147" i="27"/>
  <c r="BD153" i="27"/>
  <c r="BD164" i="27"/>
  <c r="BD128" i="27"/>
  <c r="BD160" i="27"/>
  <c r="BD168" i="27"/>
  <c r="BD135" i="27"/>
  <c r="BD156" i="27"/>
  <c r="BD111" i="27"/>
  <c r="BD144" i="27"/>
  <c r="BD112" i="27"/>
  <c r="BD83" i="27"/>
  <c r="BD163" i="27"/>
  <c r="BD92" i="27"/>
  <c r="BD115" i="27"/>
  <c r="BD64" i="27"/>
  <c r="BD16" i="27"/>
  <c r="BD110" i="27"/>
  <c r="BD98" i="27"/>
  <c r="BD118" i="27"/>
  <c r="BD79" i="27"/>
  <c r="BD91" i="27"/>
  <c r="BD71" i="27"/>
  <c r="BD121" i="27"/>
  <c r="BD103" i="27"/>
  <c r="BD70" i="27"/>
  <c r="BD152" i="27"/>
  <c r="BD88" i="27"/>
  <c r="BD82" i="27"/>
  <c r="BD116" i="27"/>
  <c r="BD94" i="27"/>
  <c r="BD73" i="27"/>
  <c r="BD145" i="27"/>
  <c r="BD109" i="27"/>
  <c r="BD100" i="27"/>
  <c r="BD58" i="27"/>
  <c r="BD52" i="27"/>
  <c r="BD56" i="27"/>
  <c r="BD20" i="27"/>
  <c r="BD113" i="27"/>
  <c r="BD69" i="27"/>
  <c r="BD63" i="27"/>
  <c r="BD124" i="27"/>
  <c r="BD68" i="27"/>
  <c r="BD32" i="27"/>
  <c r="BD119" i="27"/>
  <c r="BD74" i="27"/>
  <c r="BD50" i="27"/>
  <c r="BD89" i="27"/>
  <c r="BD55" i="27"/>
  <c r="BD44" i="27"/>
  <c r="BD141" i="27"/>
  <c r="BD38" i="27"/>
  <c r="BD61" i="27"/>
  <c r="BD28" i="27"/>
  <c r="BD125" i="27"/>
  <c r="BD122" i="27"/>
  <c r="BD101" i="27"/>
  <c r="BD77" i="27"/>
  <c r="BD17" i="27"/>
  <c r="BD59" i="27"/>
  <c r="BD26" i="27"/>
  <c r="BD37" i="27"/>
  <c r="BD13" i="27"/>
  <c r="BD166" i="27"/>
  <c r="BD140" i="27"/>
  <c r="BD65" i="27"/>
  <c r="BD53" i="27"/>
  <c r="BD142" i="27"/>
  <c r="BD106" i="27"/>
  <c r="BD31" i="27"/>
  <c r="BD19" i="27"/>
  <c r="BD10" i="27"/>
  <c r="BD7" i="27"/>
  <c r="BD4" i="27"/>
  <c r="BD80" i="27"/>
  <c r="BD85" i="27"/>
  <c r="BD40" i="27"/>
  <c r="BD41" i="27"/>
  <c r="BD67" i="27"/>
  <c r="BD150" i="27"/>
  <c r="BD162" i="27"/>
  <c r="BD90" i="27"/>
  <c r="BD24" i="27"/>
  <c r="BD167" i="27"/>
  <c r="BD76" i="27"/>
  <c r="BD127" i="27"/>
  <c r="BD29" i="27"/>
  <c r="BD25" i="27"/>
  <c r="BD23" i="27"/>
  <c r="BD5" i="27"/>
  <c r="BD34" i="27"/>
  <c r="BD14" i="27"/>
  <c r="BD104" i="27"/>
  <c r="BD105" i="27"/>
  <c r="BD99" i="27"/>
  <c r="BD46" i="27"/>
  <c r="BD126" i="27"/>
  <c r="BD8" i="27"/>
  <c r="BD143" i="27"/>
  <c r="BD18" i="27"/>
  <c r="BD43" i="27"/>
  <c r="BD159" i="27"/>
  <c r="BD81" i="27"/>
  <c r="BD57" i="27"/>
  <c r="BD36" i="27"/>
  <c r="BD21" i="27"/>
  <c r="BD22" i="27"/>
  <c r="BD123" i="27"/>
  <c r="BD86" i="27"/>
  <c r="BD114" i="27"/>
  <c r="BD93" i="27"/>
  <c r="BD72" i="27"/>
  <c r="BD15" i="27"/>
  <c r="BD9" i="27"/>
  <c r="BD95" i="27"/>
  <c r="BD11" i="27"/>
  <c r="BD108" i="27"/>
  <c r="BD87" i="27"/>
  <c r="BD75" i="27"/>
  <c r="BD158" i="27"/>
  <c r="BD35" i="27"/>
  <c r="BD97" i="27"/>
  <c r="BD49" i="27"/>
  <c r="BD117" i="27"/>
  <c r="BD42" i="27"/>
  <c r="BD39" i="27"/>
  <c r="BD30" i="27"/>
  <c r="BD27" i="27"/>
  <c r="BD47" i="27"/>
  <c r="BD161" i="27"/>
  <c r="BD155" i="27"/>
  <c r="BD102" i="27"/>
  <c r="BD12" i="27"/>
  <c r="BD120" i="27"/>
  <c r="BD84" i="27"/>
  <c r="BD45" i="27"/>
  <c r="BD165" i="27"/>
  <c r="BD154" i="27"/>
  <c r="BD51" i="27"/>
  <c r="BD48" i="27"/>
  <c r="BD107" i="27"/>
  <c r="BD60" i="27"/>
  <c r="BD78" i="27"/>
  <c r="BD6" i="27"/>
  <c r="BD54" i="27"/>
  <c r="BD66" i="27"/>
  <c r="BD96" i="27"/>
  <c r="BD33" i="27"/>
  <c r="BD169" i="27"/>
  <c r="BD176" i="27"/>
  <c r="BD170" i="27"/>
  <c r="BD177" i="27"/>
  <c r="BD173" i="27"/>
  <c r="BD172" i="27"/>
  <c r="BD171" i="27"/>
  <c r="BD175" i="27"/>
  <c r="BD174" i="27"/>
  <c r="BD1" i="27"/>
  <c r="BE2" i="27"/>
  <c r="BC179" i="27"/>
  <c r="BE129" i="27" l="1"/>
  <c r="BE139" i="27"/>
  <c r="BE128" i="27"/>
  <c r="BE133" i="27"/>
  <c r="BE135" i="27"/>
  <c r="BE131" i="27"/>
  <c r="BE138" i="27"/>
  <c r="BE136" i="27"/>
  <c r="BE149" i="27"/>
  <c r="BE137" i="27"/>
  <c r="BE130" i="27"/>
  <c r="BE144" i="27"/>
  <c r="BE153" i="27"/>
  <c r="BE3" i="27"/>
  <c r="BE145" i="27"/>
  <c r="BE148" i="27"/>
  <c r="BE151" i="27"/>
  <c r="BE134" i="27"/>
  <c r="BE132" i="27"/>
  <c r="BE124" i="27"/>
  <c r="BE88" i="27"/>
  <c r="BE31" i="27"/>
  <c r="BE29" i="27"/>
  <c r="BE71" i="27"/>
  <c r="BE59" i="27"/>
  <c r="BE106" i="27"/>
  <c r="BE89" i="27"/>
  <c r="BE38" i="27"/>
  <c r="BE127" i="27"/>
  <c r="BE61" i="27"/>
  <c r="BE46" i="27"/>
  <c r="BE77" i="27"/>
  <c r="BE53" i="27"/>
  <c r="BE17" i="27"/>
  <c r="BE26" i="27"/>
  <c r="BE112" i="27"/>
  <c r="BE125" i="27"/>
  <c r="BE115" i="27"/>
  <c r="BE70" i="27"/>
  <c r="BE98" i="27"/>
  <c r="BE163" i="27"/>
  <c r="BE142" i="27"/>
  <c r="BE118" i="27"/>
  <c r="BE37" i="27"/>
  <c r="BE25" i="27"/>
  <c r="BE4" i="27"/>
  <c r="BE164" i="27"/>
  <c r="BE101" i="27"/>
  <c r="BE44" i="27"/>
  <c r="BE8" i="27"/>
  <c r="BE113" i="27"/>
  <c r="BE57" i="27"/>
  <c r="BE82" i="27"/>
  <c r="BE43" i="27"/>
  <c r="BE34" i="27"/>
  <c r="BE104" i="27"/>
  <c r="BE56" i="27"/>
  <c r="BE97" i="27"/>
  <c r="BE158" i="27"/>
  <c r="BE155" i="27"/>
  <c r="BE32" i="27"/>
  <c r="BE152" i="27"/>
  <c r="BE107" i="27"/>
  <c r="BE65" i="27"/>
  <c r="BE94" i="27"/>
  <c r="BE79" i="27"/>
  <c r="BE76" i="27"/>
  <c r="BE52" i="27"/>
  <c r="BE7" i="27"/>
  <c r="BE116" i="27"/>
  <c r="BE110" i="27"/>
  <c r="BE64" i="27"/>
  <c r="BE22" i="27"/>
  <c r="BE13" i="27"/>
  <c r="BE122" i="27"/>
  <c r="BE74" i="27"/>
  <c r="BE92" i="27"/>
  <c r="BE91" i="27"/>
  <c r="BE85" i="27"/>
  <c r="BE19" i="27"/>
  <c r="BE10" i="27"/>
  <c r="BE119" i="27"/>
  <c r="BE68" i="27"/>
  <c r="BE160" i="27"/>
  <c r="BE67" i="27"/>
  <c r="BE28" i="27"/>
  <c r="BE16" i="27"/>
  <c r="BE93" i="27"/>
  <c r="BE84" i="27"/>
  <c r="BE81" i="27"/>
  <c r="BE48" i="27"/>
  <c r="BE83" i="27"/>
  <c r="BE100" i="27"/>
  <c r="BE103" i="27"/>
  <c r="BE165" i="27"/>
  <c r="BE141" i="27"/>
  <c r="BE11" i="27"/>
  <c r="BE66" i="27"/>
  <c r="BE49" i="27"/>
  <c r="BE143" i="27"/>
  <c r="BE140" i="27"/>
  <c r="BE50" i="27"/>
  <c r="BE62" i="27"/>
  <c r="BE167" i="27"/>
  <c r="BE146" i="27"/>
  <c r="BE123" i="27"/>
  <c r="BE73" i="27"/>
  <c r="BE147" i="27"/>
  <c r="BE58" i="27"/>
  <c r="BE80" i="27"/>
  <c r="BE20" i="27"/>
  <c r="BE5" i="27"/>
  <c r="BE86" i="27"/>
  <c r="BE166" i="27"/>
  <c r="BE41" i="27"/>
  <c r="BE23" i="27"/>
  <c r="BE14" i="27"/>
  <c r="BE161" i="27"/>
  <c r="BE121" i="27"/>
  <c r="BE154" i="27"/>
  <c r="BE54" i="27"/>
  <c r="BE51" i="27"/>
  <c r="BE47" i="27"/>
  <c r="BE109" i="27"/>
  <c r="BE55" i="27"/>
  <c r="BE120" i="27"/>
  <c r="BE157" i="27"/>
  <c r="BE36" i="27"/>
  <c r="BE60" i="27"/>
  <c r="BE42" i="27"/>
  <c r="BE12" i="27"/>
  <c r="BE150" i="27"/>
  <c r="BE72" i="27"/>
  <c r="BE114" i="27"/>
  <c r="BE87" i="27"/>
  <c r="BE69" i="27"/>
  <c r="BE63" i="27"/>
  <c r="BE15" i="27"/>
  <c r="BE162" i="27"/>
  <c r="BE105" i="27"/>
  <c r="BE90" i="27"/>
  <c r="BE78" i="27"/>
  <c r="BE18" i="27"/>
  <c r="BE9" i="27"/>
  <c r="BE168" i="27"/>
  <c r="BE126" i="27"/>
  <c r="BE96" i="27"/>
  <c r="BE102" i="27"/>
  <c r="BE99" i="27"/>
  <c r="BE21" i="27"/>
  <c r="BE108" i="27"/>
  <c r="BE33" i="27"/>
  <c r="BE111" i="27"/>
  <c r="BE30" i="27"/>
  <c r="BE24" i="27"/>
  <c r="BE95" i="27"/>
  <c r="BE159" i="27"/>
  <c r="BE27" i="27"/>
  <c r="BE117" i="27"/>
  <c r="BE6" i="27"/>
  <c r="BE39" i="27"/>
  <c r="BE156" i="27"/>
  <c r="BE45" i="27"/>
  <c r="BE35" i="27"/>
  <c r="BE75" i="27"/>
  <c r="BE40" i="27"/>
  <c r="BD179" i="27"/>
  <c r="BE177" i="27"/>
  <c r="BE175" i="27"/>
  <c r="BE172" i="27"/>
  <c r="BE169" i="27"/>
  <c r="BE171" i="27"/>
  <c r="BE173" i="27"/>
  <c r="BE176" i="27"/>
  <c r="BE170" i="27"/>
  <c r="BE174" i="27"/>
  <c r="BF2" i="27"/>
  <c r="BE1" i="27"/>
  <c r="BF132" i="27" l="1"/>
  <c r="BF137" i="27"/>
  <c r="BF128" i="27"/>
  <c r="BF133" i="27"/>
  <c r="BF135" i="27"/>
  <c r="BF129" i="27"/>
  <c r="BF131" i="27"/>
  <c r="BF130" i="27"/>
  <c r="BF156" i="27"/>
  <c r="BF145" i="27"/>
  <c r="BF151" i="27"/>
  <c r="BF164" i="27"/>
  <c r="BF3" i="27"/>
  <c r="BF147" i="27"/>
  <c r="BF160" i="27"/>
  <c r="BF139" i="27"/>
  <c r="BF146" i="27"/>
  <c r="BF140" i="27"/>
  <c r="BF134" i="27"/>
  <c r="BF138" i="27"/>
  <c r="BF136" i="27"/>
  <c r="BF163" i="27"/>
  <c r="BF103" i="27"/>
  <c r="BF85" i="27"/>
  <c r="BF43" i="27"/>
  <c r="BF37" i="27"/>
  <c r="BF34" i="27"/>
  <c r="BF65" i="27"/>
  <c r="BF38" i="27"/>
  <c r="BF29" i="27"/>
  <c r="BF121" i="27"/>
  <c r="BF94" i="27"/>
  <c r="BF82" i="27"/>
  <c r="BF110" i="27"/>
  <c r="BF124" i="27"/>
  <c r="BF100" i="27"/>
  <c r="BF116" i="27"/>
  <c r="BF98" i="27"/>
  <c r="BF159" i="27"/>
  <c r="BF155" i="27"/>
  <c r="BF88" i="27"/>
  <c r="BF55" i="27"/>
  <c r="BF97" i="27"/>
  <c r="BF67" i="27"/>
  <c r="BF53" i="27"/>
  <c r="BF125" i="27"/>
  <c r="BF59" i="27"/>
  <c r="BF112" i="27"/>
  <c r="BF89" i="27"/>
  <c r="BF77" i="27"/>
  <c r="BF79" i="27"/>
  <c r="BF46" i="27"/>
  <c r="BF101" i="27"/>
  <c r="BF11" i="27"/>
  <c r="BF83" i="27"/>
  <c r="BF14" i="27"/>
  <c r="BF81" i="27"/>
  <c r="BF118" i="27"/>
  <c r="BF44" i="27"/>
  <c r="BF115" i="27"/>
  <c r="BF4" i="27"/>
  <c r="BF80" i="27"/>
  <c r="BF107" i="27"/>
  <c r="BF141" i="27"/>
  <c r="BF91" i="27"/>
  <c r="BF49" i="27"/>
  <c r="BF40" i="27"/>
  <c r="BF22" i="27"/>
  <c r="BF143" i="27"/>
  <c r="BF50" i="27"/>
  <c r="BF5" i="27"/>
  <c r="BF106" i="27"/>
  <c r="BF71" i="27"/>
  <c r="BF148" i="27"/>
  <c r="BF25" i="27"/>
  <c r="BF41" i="27"/>
  <c r="BF165" i="27"/>
  <c r="BF23" i="27"/>
  <c r="BF127" i="27"/>
  <c r="BF28" i="27"/>
  <c r="BF162" i="27"/>
  <c r="BF8" i="27"/>
  <c r="BF64" i="27"/>
  <c r="BF61" i="27"/>
  <c r="BF13" i="27"/>
  <c r="BF56" i="27"/>
  <c r="BF158" i="27"/>
  <c r="BF166" i="27"/>
  <c r="BF92" i="27"/>
  <c r="BF26" i="27"/>
  <c r="BF31" i="27"/>
  <c r="BF10" i="27"/>
  <c r="BF32" i="27"/>
  <c r="BF123" i="27"/>
  <c r="BF117" i="27"/>
  <c r="BF72" i="27"/>
  <c r="BF6" i="27"/>
  <c r="BF47" i="27"/>
  <c r="BF119" i="27"/>
  <c r="BF17" i="27"/>
  <c r="BF58" i="27"/>
  <c r="BF73" i="27"/>
  <c r="BF52" i="27"/>
  <c r="BF76" i="27"/>
  <c r="BF74" i="27"/>
  <c r="BF161" i="27"/>
  <c r="BF142" i="27"/>
  <c r="BF114" i="27"/>
  <c r="BF87" i="27"/>
  <c r="BF45" i="27"/>
  <c r="BF104" i="27"/>
  <c r="BF35" i="27"/>
  <c r="BF70" i="27"/>
  <c r="BF16" i="27"/>
  <c r="BF122" i="27"/>
  <c r="BF68" i="27"/>
  <c r="BF24" i="27"/>
  <c r="BF7" i="27"/>
  <c r="BF33" i="27"/>
  <c r="BF19" i="27"/>
  <c r="BF102" i="27"/>
  <c r="BF90" i="27"/>
  <c r="BF54" i="27"/>
  <c r="BF152" i="27"/>
  <c r="BF167" i="27"/>
  <c r="BF111" i="27"/>
  <c r="BF108" i="27"/>
  <c r="BF78" i="27"/>
  <c r="BF149" i="27"/>
  <c r="BF113" i="27"/>
  <c r="BF66" i="27"/>
  <c r="BF48" i="27"/>
  <c r="BF36" i="27"/>
  <c r="BF75" i="27"/>
  <c r="BF9" i="27"/>
  <c r="BF105" i="27"/>
  <c r="BF95" i="27"/>
  <c r="BF62" i="27"/>
  <c r="BF99" i="27"/>
  <c r="BF93" i="27"/>
  <c r="BF84" i="27"/>
  <c r="BF42" i="27"/>
  <c r="BF150" i="27"/>
  <c r="BF126" i="27"/>
  <c r="BF51" i="27"/>
  <c r="BF109" i="27"/>
  <c r="BF20" i="27"/>
  <c r="BF86" i="27"/>
  <c r="BF69" i="27"/>
  <c r="BF63" i="27"/>
  <c r="BF60" i="27"/>
  <c r="BF57" i="27"/>
  <c r="BF120" i="27"/>
  <c r="BF96" i="27"/>
  <c r="BF18" i="27"/>
  <c r="BF12" i="27"/>
  <c r="BF154" i="27"/>
  <c r="BF168" i="27"/>
  <c r="BF30" i="27"/>
  <c r="BF15" i="27"/>
  <c r="BF144" i="27"/>
  <c r="BF157" i="27"/>
  <c r="BF21" i="27"/>
  <c r="BF39" i="27"/>
  <c r="BF27" i="27"/>
  <c r="BF153" i="27"/>
  <c r="BE179" i="27"/>
  <c r="BF176" i="27"/>
  <c r="BF174" i="27"/>
  <c r="BF169" i="27"/>
  <c r="BF171" i="27"/>
  <c r="BF172" i="27"/>
  <c r="BF175" i="27"/>
  <c r="BF170" i="27"/>
  <c r="BF177" i="27"/>
  <c r="BF173" i="27"/>
  <c r="BF1" i="27"/>
  <c r="BG2" i="27"/>
  <c r="BG131" i="27" l="1"/>
  <c r="BG135" i="27"/>
  <c r="BG139" i="27"/>
  <c r="BG133" i="27"/>
  <c r="BG128" i="27"/>
  <c r="BG129" i="27"/>
  <c r="BG138" i="27"/>
  <c r="BG130" i="27"/>
  <c r="BG147" i="27"/>
  <c r="BG137" i="27"/>
  <c r="BG132" i="27"/>
  <c r="BG148" i="27"/>
  <c r="BG156" i="27"/>
  <c r="BG163" i="27"/>
  <c r="BG167" i="27"/>
  <c r="BG3" i="27"/>
  <c r="BG160" i="27"/>
  <c r="BG159" i="27"/>
  <c r="BG134" i="27"/>
  <c r="BG136" i="27"/>
  <c r="BG155" i="27"/>
  <c r="BG85" i="27"/>
  <c r="BG76" i="27"/>
  <c r="BG40" i="27"/>
  <c r="BG71" i="27"/>
  <c r="BG65" i="27"/>
  <c r="BG142" i="27"/>
  <c r="BG115" i="27"/>
  <c r="BG91" i="27"/>
  <c r="BG166" i="27"/>
  <c r="BG26" i="27"/>
  <c r="BG97" i="27"/>
  <c r="BG46" i="27"/>
  <c r="BG119" i="27"/>
  <c r="BG29" i="27"/>
  <c r="BG124" i="27"/>
  <c r="BG88" i="27"/>
  <c r="BG82" i="27"/>
  <c r="BG73" i="27"/>
  <c r="BG31" i="27"/>
  <c r="BG114" i="27"/>
  <c r="BG53" i="27"/>
  <c r="BG162" i="27"/>
  <c r="BG106" i="27"/>
  <c r="BG103" i="27"/>
  <c r="BG64" i="27"/>
  <c r="BG110" i="27"/>
  <c r="BG17" i="27"/>
  <c r="BG59" i="27"/>
  <c r="BG152" i="27"/>
  <c r="BG52" i="27"/>
  <c r="BG158" i="27"/>
  <c r="BG161" i="27"/>
  <c r="BG83" i="27"/>
  <c r="BG107" i="27"/>
  <c r="BG74" i="27"/>
  <c r="BG35" i="27"/>
  <c r="BG144" i="27"/>
  <c r="BG111" i="27"/>
  <c r="BG70" i="27"/>
  <c r="BG146" i="27"/>
  <c r="BG56" i="27"/>
  <c r="BG20" i="27"/>
  <c r="BG154" i="27"/>
  <c r="BG150" i="27"/>
  <c r="BG122" i="27"/>
  <c r="BG44" i="27"/>
  <c r="BG141" i="27"/>
  <c r="BG118" i="27"/>
  <c r="BG68" i="27"/>
  <c r="BG41" i="27"/>
  <c r="BG109" i="27"/>
  <c r="BG100" i="27"/>
  <c r="BG7" i="27"/>
  <c r="BG37" i="27"/>
  <c r="BG16" i="27"/>
  <c r="BG11" i="27"/>
  <c r="BG140" i="27"/>
  <c r="BG92" i="27"/>
  <c r="BG112" i="27"/>
  <c r="BG94" i="27"/>
  <c r="BG79" i="27"/>
  <c r="BG49" i="27"/>
  <c r="BG38" i="27"/>
  <c r="BG55" i="27"/>
  <c r="BG28" i="27"/>
  <c r="BG25" i="27"/>
  <c r="BG22" i="27"/>
  <c r="BG13" i="27"/>
  <c r="BG32" i="27"/>
  <c r="BG62" i="27"/>
  <c r="BG93" i="27"/>
  <c r="BG27" i="27"/>
  <c r="BG12" i="27"/>
  <c r="BG149" i="27"/>
  <c r="BG164" i="27"/>
  <c r="BG19" i="27"/>
  <c r="BG98" i="27"/>
  <c r="BG77" i="27"/>
  <c r="BG121" i="27"/>
  <c r="BG4" i="27"/>
  <c r="BG5" i="27"/>
  <c r="BG125" i="27"/>
  <c r="BG67" i="27"/>
  <c r="BG80" i="27"/>
  <c r="BG86" i="27"/>
  <c r="BG101" i="27"/>
  <c r="BG8" i="27"/>
  <c r="BG126" i="27"/>
  <c r="BG117" i="27"/>
  <c r="BG102" i="27"/>
  <c r="BG61" i="27"/>
  <c r="BG113" i="27"/>
  <c r="BG99" i="27"/>
  <c r="BG116" i="27"/>
  <c r="BG23" i="27"/>
  <c r="BG58" i="27"/>
  <c r="BG96" i="27"/>
  <c r="BG84" i="27"/>
  <c r="BG78" i="27"/>
  <c r="BG60" i="27"/>
  <c r="BG72" i="27"/>
  <c r="BG51" i="27"/>
  <c r="BG43" i="27"/>
  <c r="BG165" i="27"/>
  <c r="BG105" i="27"/>
  <c r="BG81" i="27"/>
  <c r="BG153" i="27"/>
  <c r="BG54" i="27"/>
  <c r="BG30" i="27"/>
  <c r="BG63" i="27"/>
  <c r="BG45" i="27"/>
  <c r="BG42" i="27"/>
  <c r="BG21" i="27"/>
  <c r="BG104" i="27"/>
  <c r="BG15" i="27"/>
  <c r="BG120" i="27"/>
  <c r="BG57" i="27"/>
  <c r="BG127" i="27"/>
  <c r="BG50" i="27"/>
  <c r="BG14" i="27"/>
  <c r="BG33" i="27"/>
  <c r="BG145" i="27"/>
  <c r="BG34" i="27"/>
  <c r="BG66" i="27"/>
  <c r="BG48" i="27"/>
  <c r="BG151" i="27"/>
  <c r="BG108" i="27"/>
  <c r="BG39" i="27"/>
  <c r="BG6" i="27"/>
  <c r="BG168" i="27"/>
  <c r="BG123" i="27"/>
  <c r="BG18" i="27"/>
  <c r="BG47" i="27"/>
  <c r="BG10" i="27"/>
  <c r="BG75" i="27"/>
  <c r="BG89" i="27"/>
  <c r="BG87" i="27"/>
  <c r="BG157" i="27"/>
  <c r="BG36" i="27"/>
  <c r="BG69" i="27"/>
  <c r="BG9" i="27"/>
  <c r="BG143" i="27"/>
  <c r="BG24" i="27"/>
  <c r="BG90" i="27"/>
  <c r="BG95" i="27"/>
  <c r="BF179" i="27"/>
  <c r="BG177" i="27"/>
  <c r="BG175" i="27"/>
  <c r="BG170" i="27"/>
  <c r="BG169" i="27"/>
  <c r="BG171" i="27"/>
  <c r="BG176" i="27"/>
  <c r="BG172" i="27"/>
  <c r="BG174" i="27"/>
  <c r="BG173" i="27"/>
  <c r="BH2" i="27"/>
  <c r="BG1" i="27"/>
  <c r="BH128" i="27" l="1"/>
  <c r="BH135" i="27"/>
  <c r="BH130" i="27"/>
  <c r="BH139" i="27"/>
  <c r="BH137" i="27"/>
  <c r="BH133" i="27"/>
  <c r="BH131" i="27"/>
  <c r="BH134" i="27"/>
  <c r="BH129" i="27"/>
  <c r="BH136" i="27"/>
  <c r="BH62" i="27"/>
  <c r="BH132" i="27"/>
  <c r="BH167" i="27"/>
  <c r="BH159" i="27"/>
  <c r="BH163" i="27"/>
  <c r="BH148" i="27"/>
  <c r="BH156" i="27"/>
  <c r="BH152" i="27"/>
  <c r="BH3" i="27"/>
  <c r="BH166" i="27"/>
  <c r="BH138" i="27"/>
  <c r="BH89" i="27"/>
  <c r="BH17" i="27"/>
  <c r="BH158" i="27"/>
  <c r="BH82" i="27"/>
  <c r="BH116" i="27"/>
  <c r="BH65" i="27"/>
  <c r="BH150" i="27"/>
  <c r="BH127" i="27"/>
  <c r="BH103" i="27"/>
  <c r="BH70" i="27"/>
  <c r="BH157" i="27"/>
  <c r="BH151" i="27"/>
  <c r="BH143" i="27"/>
  <c r="BH115" i="27"/>
  <c r="BH112" i="27"/>
  <c r="BH73" i="27"/>
  <c r="BH58" i="27"/>
  <c r="BH40" i="27"/>
  <c r="BH37" i="27"/>
  <c r="BH142" i="27"/>
  <c r="BH71" i="27"/>
  <c r="BH38" i="27"/>
  <c r="BH92" i="27"/>
  <c r="BH109" i="27"/>
  <c r="BH100" i="27"/>
  <c r="BH91" i="27"/>
  <c r="BH85" i="27"/>
  <c r="BH121" i="27"/>
  <c r="BH94" i="27"/>
  <c r="BH28" i="27"/>
  <c r="BH19" i="27"/>
  <c r="BH4" i="27"/>
  <c r="BH104" i="27"/>
  <c r="BH41" i="27"/>
  <c r="BH23" i="27"/>
  <c r="BH113" i="27"/>
  <c r="BH120" i="27"/>
  <c r="BH119" i="27"/>
  <c r="BH77" i="27"/>
  <c r="BH26" i="27"/>
  <c r="BH124" i="27"/>
  <c r="BH97" i="27"/>
  <c r="BH49" i="27"/>
  <c r="BH34" i="27"/>
  <c r="BH13" i="27"/>
  <c r="BH44" i="27"/>
  <c r="BH98" i="27"/>
  <c r="BH161" i="27"/>
  <c r="BH118" i="27"/>
  <c r="BH46" i="27"/>
  <c r="BH16" i="27"/>
  <c r="BH56" i="27"/>
  <c r="BH114" i="27"/>
  <c r="BH66" i="27"/>
  <c r="BH61" i="27"/>
  <c r="BH8" i="27"/>
  <c r="BH50" i="27"/>
  <c r="BH79" i="27"/>
  <c r="BH25" i="27"/>
  <c r="BH107" i="27"/>
  <c r="BH5" i="27"/>
  <c r="BH43" i="27"/>
  <c r="BH83" i="27"/>
  <c r="BH29" i="27"/>
  <c r="BH59" i="27"/>
  <c r="BH55" i="27"/>
  <c r="BH22" i="27"/>
  <c r="BH7" i="27"/>
  <c r="BH122" i="27"/>
  <c r="BH106" i="27"/>
  <c r="BH74" i="27"/>
  <c r="BH155" i="27"/>
  <c r="BH147" i="27"/>
  <c r="BH96" i="27"/>
  <c r="BH60" i="27"/>
  <c r="BH54" i="27"/>
  <c r="BH45" i="27"/>
  <c r="BH39" i="27"/>
  <c r="BH9" i="27"/>
  <c r="BH88" i="27"/>
  <c r="BH64" i="27"/>
  <c r="BH76" i="27"/>
  <c r="BH110" i="27"/>
  <c r="BH52" i="27"/>
  <c r="BH101" i="27"/>
  <c r="BH125" i="27"/>
  <c r="BH168" i="27"/>
  <c r="BH153" i="27"/>
  <c r="BH102" i="27"/>
  <c r="BH35" i="27"/>
  <c r="BH14" i="27"/>
  <c r="BH126" i="27"/>
  <c r="BH154" i="27"/>
  <c r="BH140" i="27"/>
  <c r="BH86" i="27"/>
  <c r="BH10" i="27"/>
  <c r="BH20" i="27"/>
  <c r="BH123" i="27"/>
  <c r="BH87" i="27"/>
  <c r="BH75" i="27"/>
  <c r="BH36" i="27"/>
  <c r="BH24" i="27"/>
  <c r="BH141" i="27"/>
  <c r="BH84" i="27"/>
  <c r="BH57" i="27"/>
  <c r="BH27" i="27"/>
  <c r="BH95" i="27"/>
  <c r="BH146" i="27"/>
  <c r="BH111" i="27"/>
  <c r="BH31" i="27"/>
  <c r="BH108" i="27"/>
  <c r="BH72" i="27"/>
  <c r="BH33" i="27"/>
  <c r="BH81" i="27"/>
  <c r="BH30" i="27"/>
  <c r="BH21" i="27"/>
  <c r="BH12" i="27"/>
  <c r="BH164" i="27"/>
  <c r="BH53" i="27"/>
  <c r="BH78" i="27"/>
  <c r="BH68" i="27"/>
  <c r="BH67" i="27"/>
  <c r="BH80" i="27"/>
  <c r="BH32" i="27"/>
  <c r="BH149" i="27"/>
  <c r="BH117" i="27"/>
  <c r="BH18" i="27"/>
  <c r="BH15" i="27"/>
  <c r="BH145" i="27"/>
  <c r="BH105" i="27"/>
  <c r="BH99" i="27"/>
  <c r="BH93" i="27"/>
  <c r="BH48" i="27"/>
  <c r="BH51" i="27"/>
  <c r="BH47" i="27"/>
  <c r="BH90" i="27"/>
  <c r="BH69" i="27"/>
  <c r="BH42" i="27"/>
  <c r="BH6" i="27"/>
  <c r="BH165" i="27"/>
  <c r="BH160" i="27"/>
  <c r="BH162" i="27"/>
  <c r="BH11" i="27"/>
  <c r="BH63" i="27"/>
  <c r="BH144" i="27"/>
  <c r="BH177" i="27"/>
  <c r="BH176" i="27"/>
  <c r="BH174" i="27"/>
  <c r="BH172" i="27"/>
  <c r="BH171" i="27"/>
  <c r="BH170" i="27"/>
  <c r="BH175" i="27"/>
  <c r="BH169" i="27"/>
  <c r="BH173" i="27"/>
  <c r="BI2" i="27"/>
  <c r="BH1" i="27"/>
  <c r="BG179" i="27"/>
  <c r="BI134" i="27" l="1"/>
  <c r="BI132" i="27"/>
  <c r="BI130" i="27"/>
  <c r="BI128" i="27"/>
  <c r="BI137" i="27"/>
  <c r="BI135" i="27"/>
  <c r="BI133" i="27"/>
  <c r="BI162" i="27"/>
  <c r="BI136" i="27"/>
  <c r="BI166" i="27"/>
  <c r="BI152" i="27"/>
  <c r="BI163" i="27"/>
  <c r="BI129" i="27"/>
  <c r="BI86" i="27"/>
  <c r="BI131" i="27"/>
  <c r="BI138" i="27"/>
  <c r="BI140" i="27"/>
  <c r="BI139" i="27"/>
  <c r="BI159" i="27"/>
  <c r="BI74" i="27"/>
  <c r="BI98" i="27"/>
  <c r="BI119" i="27"/>
  <c r="BI110" i="27"/>
  <c r="BI77" i="27"/>
  <c r="BI38" i="27"/>
  <c r="BI67" i="27"/>
  <c r="BI150" i="27"/>
  <c r="BI91" i="27"/>
  <c r="BI64" i="27"/>
  <c r="BI149" i="27"/>
  <c r="BI71" i="27"/>
  <c r="BI17" i="27"/>
  <c r="BI92" i="27"/>
  <c r="BI26" i="27"/>
  <c r="BI85" i="27"/>
  <c r="BI83" i="27"/>
  <c r="BI65" i="27"/>
  <c r="BI118" i="27"/>
  <c r="BI97" i="27"/>
  <c r="BI143" i="27"/>
  <c r="BI127" i="27"/>
  <c r="BI76" i="27"/>
  <c r="BI116" i="27"/>
  <c r="BI82" i="27"/>
  <c r="BI73" i="27"/>
  <c r="BI70" i="27"/>
  <c r="BI46" i="27"/>
  <c r="BI37" i="27"/>
  <c r="BI165" i="27"/>
  <c r="BI107" i="27"/>
  <c r="BI35" i="27"/>
  <c r="BI14" i="27"/>
  <c r="BI99" i="27"/>
  <c r="BI66" i="27"/>
  <c r="BI125" i="27"/>
  <c r="BI19" i="27"/>
  <c r="BI4" i="27"/>
  <c r="BI113" i="27"/>
  <c r="BI121" i="27"/>
  <c r="BI88" i="27"/>
  <c r="BI43" i="27"/>
  <c r="BI168" i="27"/>
  <c r="BI25" i="27"/>
  <c r="BI80" i="27"/>
  <c r="BI56" i="27"/>
  <c r="BI20" i="27"/>
  <c r="BI161" i="27"/>
  <c r="BI3" i="27"/>
  <c r="BI16" i="27"/>
  <c r="BI8" i="27"/>
  <c r="BI41" i="27"/>
  <c r="BI145" i="27"/>
  <c r="BI28" i="27"/>
  <c r="BI146" i="27"/>
  <c r="BI101" i="27"/>
  <c r="BI44" i="27"/>
  <c r="BI104" i="27"/>
  <c r="BI158" i="27"/>
  <c r="BI154" i="27"/>
  <c r="BI13" i="27"/>
  <c r="BI10" i="27"/>
  <c r="BI11" i="27"/>
  <c r="BI151" i="27"/>
  <c r="BI157" i="27"/>
  <c r="BI23" i="27"/>
  <c r="BI96" i="27"/>
  <c r="BI59" i="27"/>
  <c r="BI109" i="27"/>
  <c r="BI53" i="27"/>
  <c r="BI100" i="27"/>
  <c r="BI103" i="27"/>
  <c r="BI94" i="27"/>
  <c r="BI61" i="27"/>
  <c r="BI52" i="27"/>
  <c r="BI31" i="27"/>
  <c r="BI7" i="27"/>
  <c r="BI106" i="27"/>
  <c r="BI142" i="27"/>
  <c r="BI89" i="27"/>
  <c r="BI5" i="27"/>
  <c r="BI79" i="27"/>
  <c r="BI164" i="27"/>
  <c r="BI29" i="27"/>
  <c r="BI123" i="27"/>
  <c r="BI105" i="27"/>
  <c r="BI124" i="27"/>
  <c r="BI112" i="27"/>
  <c r="BI50" i="27"/>
  <c r="BI120" i="27"/>
  <c r="BI115" i="27"/>
  <c r="BI40" i="27"/>
  <c r="BI93" i="27"/>
  <c r="BI90" i="27"/>
  <c r="BI87" i="27"/>
  <c r="BI81" i="27"/>
  <c r="BI39" i="27"/>
  <c r="BI12" i="27"/>
  <c r="BI6" i="27"/>
  <c r="BI47" i="27"/>
  <c r="BI167" i="27"/>
  <c r="BI153" i="27"/>
  <c r="BI126" i="27"/>
  <c r="BI84" i="27"/>
  <c r="BI36" i="27"/>
  <c r="BI21" i="27"/>
  <c r="BI68" i="27"/>
  <c r="BI69" i="27"/>
  <c r="BI95" i="27"/>
  <c r="BI75" i="27"/>
  <c r="BI122" i="27"/>
  <c r="BI108" i="27"/>
  <c r="BI51" i="27"/>
  <c r="BI55" i="27"/>
  <c r="BI22" i="27"/>
  <c r="BI117" i="27"/>
  <c r="BI114" i="27"/>
  <c r="BI72" i="27"/>
  <c r="BI60" i="27"/>
  <c r="BI48" i="27"/>
  <c r="BI42" i="27"/>
  <c r="BI155" i="27"/>
  <c r="BI156" i="27"/>
  <c r="BI148" i="27"/>
  <c r="BI49" i="27"/>
  <c r="BI45" i="27"/>
  <c r="BI27" i="27"/>
  <c r="BI32" i="27"/>
  <c r="BI144" i="27"/>
  <c r="BI30" i="27"/>
  <c r="BI62" i="27"/>
  <c r="BI24" i="27"/>
  <c r="BI141" i="27"/>
  <c r="BI78" i="27"/>
  <c r="BI102" i="27"/>
  <c r="BI63" i="27"/>
  <c r="BI57" i="27"/>
  <c r="BI160" i="27"/>
  <c r="BI33" i="27"/>
  <c r="BI15" i="27"/>
  <c r="BI147" i="27"/>
  <c r="BI58" i="27"/>
  <c r="BI54" i="27"/>
  <c r="BI111" i="27"/>
  <c r="BI34" i="27"/>
  <c r="BI9" i="27"/>
  <c r="BI18" i="27"/>
  <c r="BI176" i="27"/>
  <c r="BI175" i="27"/>
  <c r="BI174" i="27"/>
  <c r="BI170" i="27"/>
  <c r="BI171" i="27"/>
  <c r="BI177" i="27"/>
  <c r="BI169" i="27"/>
  <c r="BI173" i="27"/>
  <c r="BI172" i="27"/>
  <c r="BI1" i="27"/>
  <c r="BJ2" i="27"/>
  <c r="BH179" i="27"/>
  <c r="BJ128" i="27" l="1"/>
  <c r="BJ132" i="27"/>
  <c r="BJ136" i="27"/>
  <c r="BJ131" i="27"/>
  <c r="BJ138" i="27"/>
  <c r="BJ130" i="27"/>
  <c r="BJ139" i="27"/>
  <c r="BJ137" i="27"/>
  <c r="BJ135" i="27"/>
  <c r="BJ133" i="27"/>
  <c r="BJ141" i="27"/>
  <c r="BJ150" i="27"/>
  <c r="BJ134" i="27"/>
  <c r="BJ155" i="27"/>
  <c r="BJ129" i="27"/>
  <c r="BJ162" i="27"/>
  <c r="BJ159" i="27"/>
  <c r="BJ166" i="27"/>
  <c r="BJ28" i="27"/>
  <c r="BJ116" i="27"/>
  <c r="BJ71" i="27"/>
  <c r="BJ38" i="27"/>
  <c r="BJ165" i="27"/>
  <c r="BJ26" i="27"/>
  <c r="BJ67" i="27"/>
  <c r="BJ119" i="27"/>
  <c r="BJ103" i="27"/>
  <c r="BJ94" i="27"/>
  <c r="BJ55" i="27"/>
  <c r="BJ52" i="27"/>
  <c r="BJ65" i="27"/>
  <c r="BJ53" i="27"/>
  <c r="BJ92" i="27"/>
  <c r="BJ109" i="27"/>
  <c r="BJ91" i="27"/>
  <c r="BJ79" i="27"/>
  <c r="BJ43" i="27"/>
  <c r="BJ84" i="27"/>
  <c r="BJ77" i="27"/>
  <c r="BJ97" i="27"/>
  <c r="BJ73" i="27"/>
  <c r="BJ110" i="27"/>
  <c r="BJ29" i="27"/>
  <c r="BJ154" i="27"/>
  <c r="BJ3" i="27"/>
  <c r="BJ142" i="27"/>
  <c r="BJ124" i="27"/>
  <c r="BJ106" i="27"/>
  <c r="BJ115" i="27"/>
  <c r="BJ85" i="27"/>
  <c r="BJ22" i="27"/>
  <c r="BJ168" i="27"/>
  <c r="BJ90" i="27"/>
  <c r="BJ78" i="27"/>
  <c r="BJ143" i="27"/>
  <c r="BJ112" i="27"/>
  <c r="BJ40" i="27"/>
  <c r="BJ25" i="27"/>
  <c r="BJ80" i="27"/>
  <c r="BJ23" i="27"/>
  <c r="BJ160" i="27"/>
  <c r="BJ58" i="27"/>
  <c r="BJ34" i="27"/>
  <c r="BJ4" i="27"/>
  <c r="BJ153" i="27"/>
  <c r="BJ144" i="27"/>
  <c r="BJ49" i="27"/>
  <c r="BJ5" i="27"/>
  <c r="BJ98" i="27"/>
  <c r="BJ121" i="27"/>
  <c r="BJ82" i="27"/>
  <c r="BJ37" i="27"/>
  <c r="BJ31" i="27"/>
  <c r="BJ122" i="27"/>
  <c r="BJ68" i="27"/>
  <c r="BJ118" i="27"/>
  <c r="BJ44" i="27"/>
  <c r="BJ8" i="27"/>
  <c r="BJ76" i="27"/>
  <c r="BJ64" i="27"/>
  <c r="BJ46" i="27"/>
  <c r="BJ20" i="27"/>
  <c r="BJ41" i="27"/>
  <c r="BJ89" i="27"/>
  <c r="BJ100" i="27"/>
  <c r="BJ61" i="27"/>
  <c r="BJ16" i="27"/>
  <c r="BJ149" i="27"/>
  <c r="BJ107" i="27"/>
  <c r="BJ35" i="27"/>
  <c r="BJ105" i="27"/>
  <c r="BJ99" i="27"/>
  <c r="BJ9" i="27"/>
  <c r="BJ146" i="27"/>
  <c r="BJ88" i="27"/>
  <c r="BJ70" i="27"/>
  <c r="BJ125" i="27"/>
  <c r="BJ127" i="27"/>
  <c r="BJ59" i="27"/>
  <c r="BJ56" i="27"/>
  <c r="BJ32" i="27"/>
  <c r="BJ7" i="27"/>
  <c r="BJ11" i="27"/>
  <c r="BJ104" i="27"/>
  <c r="BJ140" i="27"/>
  <c r="BJ50" i="27"/>
  <c r="BJ83" i="27"/>
  <c r="BJ161" i="27"/>
  <c r="BJ157" i="27"/>
  <c r="BJ164" i="27"/>
  <c r="BJ117" i="27"/>
  <c r="BJ48" i="27"/>
  <c r="BJ30" i="27"/>
  <c r="BJ156" i="27"/>
  <c r="BJ145" i="27"/>
  <c r="BJ87" i="27"/>
  <c r="BJ57" i="27"/>
  <c r="BJ15" i="27"/>
  <c r="BJ74" i="27"/>
  <c r="BJ33" i="27"/>
  <c r="BJ152" i="27"/>
  <c r="BJ39" i="27"/>
  <c r="BJ14" i="27"/>
  <c r="BJ120" i="27"/>
  <c r="BJ72" i="27"/>
  <c r="BJ27" i="27"/>
  <c r="BJ18" i="27"/>
  <c r="BJ167" i="27"/>
  <c r="BJ47" i="27"/>
  <c r="BJ126" i="27"/>
  <c r="BJ42" i="27"/>
  <c r="BJ12" i="27"/>
  <c r="BJ96" i="27"/>
  <c r="BJ13" i="27"/>
  <c r="BJ93" i="27"/>
  <c r="BJ36" i="27"/>
  <c r="BJ95" i="27"/>
  <c r="BJ108" i="27"/>
  <c r="BJ81" i="27"/>
  <c r="BJ19" i="27"/>
  <c r="BJ101" i="27"/>
  <c r="BJ113" i="27"/>
  <c r="BJ123" i="27"/>
  <c r="BJ114" i="27"/>
  <c r="BJ17" i="27"/>
  <c r="BJ86" i="27"/>
  <c r="BJ69" i="27"/>
  <c r="BJ62" i="27"/>
  <c r="BJ102" i="27"/>
  <c r="BJ63" i="27"/>
  <c r="BJ54" i="27"/>
  <c r="BJ45" i="27"/>
  <c r="BJ151" i="27"/>
  <c r="BJ10" i="27"/>
  <c r="BJ111" i="27"/>
  <c r="BJ24" i="27"/>
  <c r="BJ158" i="27"/>
  <c r="BJ75" i="27"/>
  <c r="BJ66" i="27"/>
  <c r="BJ21" i="27"/>
  <c r="BJ6" i="27"/>
  <c r="BJ148" i="27"/>
  <c r="BJ147" i="27"/>
  <c r="BJ60" i="27"/>
  <c r="BJ163" i="27"/>
  <c r="BJ51" i="27"/>
  <c r="BI179" i="27"/>
  <c r="BJ175" i="27"/>
  <c r="BJ174" i="27"/>
  <c r="BJ172" i="27"/>
  <c r="BJ170" i="27"/>
  <c r="BJ177" i="27"/>
  <c r="BJ176" i="27"/>
  <c r="BJ171" i="27"/>
  <c r="BJ169" i="27"/>
  <c r="BJ173" i="27"/>
  <c r="BJ1" i="27"/>
  <c r="BK2" i="27"/>
  <c r="BK128" i="27" l="1"/>
  <c r="BK135" i="27"/>
  <c r="BK134" i="27"/>
  <c r="BK132" i="27"/>
  <c r="BK130" i="27"/>
  <c r="BK139" i="27"/>
  <c r="BK131" i="27"/>
  <c r="BK136" i="27"/>
  <c r="BK133" i="27"/>
  <c r="BK110" i="27"/>
  <c r="BK137" i="27"/>
  <c r="BK129" i="27"/>
  <c r="BK138" i="27"/>
  <c r="BK155" i="27"/>
  <c r="BK3" i="27"/>
  <c r="BK105" i="27"/>
  <c r="BK150" i="27"/>
  <c r="BK127" i="27"/>
  <c r="BK100" i="27"/>
  <c r="BK97" i="27"/>
  <c r="BK88" i="27"/>
  <c r="BK124" i="27"/>
  <c r="BK121" i="27"/>
  <c r="BK112" i="27"/>
  <c r="BK79" i="27"/>
  <c r="BK38" i="27"/>
  <c r="BK17" i="27"/>
  <c r="BK118" i="27"/>
  <c r="BK67" i="27"/>
  <c r="BK55" i="27"/>
  <c r="BK125" i="27"/>
  <c r="BK91" i="27"/>
  <c r="BK76" i="27"/>
  <c r="BK158" i="27"/>
  <c r="BK148" i="27"/>
  <c r="BK70" i="27"/>
  <c r="BK94" i="27"/>
  <c r="BK85" i="27"/>
  <c r="BK82" i="27"/>
  <c r="BK73" i="27"/>
  <c r="BK61" i="27"/>
  <c r="BK77" i="27"/>
  <c r="BK71" i="27"/>
  <c r="BK29" i="27"/>
  <c r="BK46" i="27"/>
  <c r="BK28" i="27"/>
  <c r="BK7" i="27"/>
  <c r="BK4" i="27"/>
  <c r="BK20" i="27"/>
  <c r="BK35" i="27"/>
  <c r="BK141" i="27"/>
  <c r="BK60" i="27"/>
  <c r="BK65" i="27"/>
  <c r="BK52" i="27"/>
  <c r="BK34" i="27"/>
  <c r="BK11" i="27"/>
  <c r="BK164" i="27"/>
  <c r="BK116" i="27"/>
  <c r="BK165" i="27"/>
  <c r="BK50" i="27"/>
  <c r="BK89" i="27"/>
  <c r="BK166" i="27"/>
  <c r="BK31" i="27"/>
  <c r="BK13" i="27"/>
  <c r="BK56" i="27"/>
  <c r="BK32" i="27"/>
  <c r="BK58" i="27"/>
  <c r="BK49" i="27"/>
  <c r="BK43" i="27"/>
  <c r="BK10" i="27"/>
  <c r="BK106" i="27"/>
  <c r="BK160" i="27"/>
  <c r="BK167" i="27"/>
  <c r="BK161" i="27"/>
  <c r="BK115" i="27"/>
  <c r="BK157" i="27"/>
  <c r="BK44" i="27"/>
  <c r="BK37" i="27"/>
  <c r="BK16" i="27"/>
  <c r="BK101" i="27"/>
  <c r="BK153" i="27"/>
  <c r="BK59" i="27"/>
  <c r="BK109" i="27"/>
  <c r="BK68" i="27"/>
  <c r="BK41" i="27"/>
  <c r="BK156" i="27"/>
  <c r="BK143" i="27"/>
  <c r="BK126" i="27"/>
  <c r="BK33" i="27"/>
  <c r="BK64" i="27"/>
  <c r="BK83" i="27"/>
  <c r="BK98" i="27"/>
  <c r="BK103" i="27"/>
  <c r="BK19" i="27"/>
  <c r="BK142" i="27"/>
  <c r="BK53" i="27"/>
  <c r="BK23" i="27"/>
  <c r="BK122" i="27"/>
  <c r="BK117" i="27"/>
  <c r="BK80" i="27"/>
  <c r="BK25" i="27"/>
  <c r="BK8" i="27"/>
  <c r="BK107" i="27"/>
  <c r="BK151" i="27"/>
  <c r="BK146" i="27"/>
  <c r="BK144" i="27"/>
  <c r="BK40" i="27"/>
  <c r="BK168" i="27"/>
  <c r="BK149" i="27"/>
  <c r="BK62" i="27"/>
  <c r="BK113" i="27"/>
  <c r="BK14" i="27"/>
  <c r="BK108" i="27"/>
  <c r="BK42" i="27"/>
  <c r="BK104" i="27"/>
  <c r="BK86" i="27"/>
  <c r="BK63" i="27"/>
  <c r="BK54" i="27"/>
  <c r="BK39" i="27"/>
  <c r="BK21" i="27"/>
  <c r="BK6" i="27"/>
  <c r="BK81" i="27"/>
  <c r="BK75" i="27"/>
  <c r="BK111" i="27"/>
  <c r="BK145" i="27"/>
  <c r="BK57" i="27"/>
  <c r="BK119" i="27"/>
  <c r="BK99" i="27"/>
  <c r="BK159" i="27"/>
  <c r="BK26" i="27"/>
  <c r="BK87" i="27"/>
  <c r="BK72" i="27"/>
  <c r="BK96" i="27"/>
  <c r="BK162" i="27"/>
  <c r="BK120" i="27"/>
  <c r="BK18" i="27"/>
  <c r="BK9" i="27"/>
  <c r="BK163" i="27"/>
  <c r="BK152" i="27"/>
  <c r="BK47" i="27"/>
  <c r="BK92" i="27"/>
  <c r="BK123" i="27"/>
  <c r="BK78" i="27"/>
  <c r="BK15" i="27"/>
  <c r="BK74" i="27"/>
  <c r="BK102" i="27"/>
  <c r="BK66" i="27"/>
  <c r="BK45" i="27"/>
  <c r="BK36" i="27"/>
  <c r="BK30" i="27"/>
  <c r="BK147" i="27"/>
  <c r="BK12" i="27"/>
  <c r="BK69" i="27"/>
  <c r="BK51" i="27"/>
  <c r="BK24" i="27"/>
  <c r="BK5" i="27"/>
  <c r="BK22" i="27"/>
  <c r="BK114" i="27"/>
  <c r="BK93" i="27"/>
  <c r="BK90" i="27"/>
  <c r="BK140" i="27"/>
  <c r="BK84" i="27"/>
  <c r="BK95" i="27"/>
  <c r="BK154" i="27"/>
  <c r="BK48" i="27"/>
  <c r="BK27" i="27"/>
  <c r="BJ179" i="27"/>
  <c r="BK174" i="27"/>
  <c r="BK169" i="27"/>
  <c r="BK170" i="27"/>
  <c r="BK177" i="27"/>
  <c r="BK176" i="27"/>
  <c r="BK172" i="27"/>
  <c r="BK171" i="27"/>
  <c r="BK175" i="27"/>
  <c r="BK173" i="27"/>
  <c r="BK1" i="27"/>
  <c r="BL2" i="27"/>
  <c r="BL134" i="27" l="1"/>
  <c r="BL129" i="27"/>
  <c r="BL136" i="27"/>
  <c r="BL132" i="27"/>
  <c r="BL128" i="27"/>
  <c r="BL130" i="27"/>
  <c r="BL139" i="27"/>
  <c r="BL135" i="27"/>
  <c r="BL137" i="27"/>
  <c r="BL131" i="27"/>
  <c r="BL3" i="27"/>
  <c r="BL105" i="27"/>
  <c r="BL138" i="27"/>
  <c r="BL154" i="27"/>
  <c r="BL165" i="27"/>
  <c r="BL166" i="27"/>
  <c r="BL133" i="27"/>
  <c r="BL162" i="27"/>
  <c r="BL119" i="27"/>
  <c r="BL83" i="27"/>
  <c r="BL53" i="27"/>
  <c r="BL17" i="27"/>
  <c r="BL73" i="27"/>
  <c r="BL40" i="27"/>
  <c r="BL38" i="27"/>
  <c r="BL59" i="27"/>
  <c r="BL145" i="27"/>
  <c r="BL103" i="27"/>
  <c r="BL88" i="27"/>
  <c r="BL121" i="27"/>
  <c r="BL61" i="27"/>
  <c r="BL161" i="27"/>
  <c r="BL79" i="27"/>
  <c r="BL65" i="27"/>
  <c r="BL157" i="27"/>
  <c r="BL127" i="27"/>
  <c r="BL106" i="27"/>
  <c r="BL124" i="27"/>
  <c r="BL112" i="27"/>
  <c r="BL34" i="27"/>
  <c r="BL22" i="27"/>
  <c r="BL19" i="27"/>
  <c r="BL147" i="27"/>
  <c r="BL35" i="27"/>
  <c r="BL93" i="27"/>
  <c r="BL90" i="27"/>
  <c r="BL60" i="27"/>
  <c r="BL98" i="27"/>
  <c r="BL85" i="27"/>
  <c r="BL70" i="27"/>
  <c r="BL43" i="27"/>
  <c r="BL152" i="27"/>
  <c r="BL110" i="27"/>
  <c r="BL168" i="27"/>
  <c r="BL109" i="27"/>
  <c r="BL94" i="27"/>
  <c r="BL67" i="27"/>
  <c r="BL20" i="27"/>
  <c r="BL104" i="27"/>
  <c r="BL23" i="27"/>
  <c r="BL26" i="27"/>
  <c r="BL11" i="27"/>
  <c r="BL52" i="27"/>
  <c r="BL31" i="27"/>
  <c r="BL4" i="27"/>
  <c r="BL144" i="27"/>
  <c r="BL28" i="27"/>
  <c r="BL25" i="27"/>
  <c r="BL149" i="27"/>
  <c r="BL56" i="27"/>
  <c r="BL167" i="27"/>
  <c r="BL146" i="27"/>
  <c r="BL77" i="27"/>
  <c r="BL115" i="27"/>
  <c r="BL91" i="27"/>
  <c r="BL16" i="27"/>
  <c r="BL7" i="27"/>
  <c r="BL97" i="27"/>
  <c r="BL8" i="27"/>
  <c r="BL120" i="27"/>
  <c r="BL29" i="27"/>
  <c r="BL10" i="27"/>
  <c r="BL82" i="27"/>
  <c r="BL116" i="27"/>
  <c r="BL125" i="27"/>
  <c r="BL92" i="27"/>
  <c r="BL100" i="27"/>
  <c r="BL68" i="27"/>
  <c r="BL41" i="27"/>
  <c r="BL164" i="27"/>
  <c r="BL151" i="27"/>
  <c r="BL142" i="27"/>
  <c r="BL113" i="27"/>
  <c r="BL46" i="27"/>
  <c r="BL156" i="27"/>
  <c r="BL141" i="27"/>
  <c r="BL99" i="27"/>
  <c r="BL122" i="27"/>
  <c r="BL62" i="27"/>
  <c r="BL14" i="27"/>
  <c r="BL64" i="27"/>
  <c r="BL49" i="27"/>
  <c r="BL37" i="27"/>
  <c r="BL13" i="27"/>
  <c r="BL71" i="27"/>
  <c r="BL89" i="27"/>
  <c r="BL69" i="27"/>
  <c r="BL140" i="27"/>
  <c r="BL50" i="27"/>
  <c r="BL66" i="27"/>
  <c r="BL48" i="27"/>
  <c r="BL30" i="27"/>
  <c r="BL159" i="27"/>
  <c r="BL150" i="27"/>
  <c r="BL32" i="27"/>
  <c r="BL123" i="27"/>
  <c r="BL78" i="27"/>
  <c r="BL57" i="27"/>
  <c r="BL47" i="27"/>
  <c r="BL117" i="27"/>
  <c r="BL101" i="27"/>
  <c r="BL107" i="27"/>
  <c r="BL86" i="27"/>
  <c r="BL5" i="27"/>
  <c r="BL118" i="27"/>
  <c r="BL76" i="27"/>
  <c r="BL158" i="27"/>
  <c r="BL102" i="27"/>
  <c r="BL63" i="27"/>
  <c r="BL54" i="27"/>
  <c r="BL15" i="27"/>
  <c r="BL21" i="27"/>
  <c r="BL153" i="27"/>
  <c r="BL126" i="27"/>
  <c r="BL72" i="27"/>
  <c r="BL33" i="27"/>
  <c r="BL27" i="27"/>
  <c r="BL9" i="27"/>
  <c r="BL6" i="27"/>
  <c r="BL95" i="27"/>
  <c r="BL148" i="27"/>
  <c r="BL58" i="27"/>
  <c r="BL160" i="27"/>
  <c r="BL111" i="27"/>
  <c r="BL81" i="27"/>
  <c r="BL45" i="27"/>
  <c r="BL39" i="27"/>
  <c r="BL12" i="27"/>
  <c r="BL108" i="27"/>
  <c r="BL51" i="27"/>
  <c r="BL18" i="27"/>
  <c r="BL80" i="27"/>
  <c r="BL163" i="27"/>
  <c r="BL24" i="27"/>
  <c r="BL155" i="27"/>
  <c r="BL143" i="27"/>
  <c r="BL55" i="27"/>
  <c r="BL87" i="27"/>
  <c r="BL96" i="27"/>
  <c r="BL44" i="27"/>
  <c r="BL84" i="27"/>
  <c r="BL36" i="27"/>
  <c r="BL75" i="27"/>
  <c r="BL74" i="27"/>
  <c r="BL114" i="27"/>
  <c r="BL42" i="27"/>
  <c r="BK179" i="27"/>
  <c r="BL172" i="27"/>
  <c r="BL170" i="27"/>
  <c r="BL173" i="27"/>
  <c r="BL174" i="27"/>
  <c r="BL177" i="27"/>
  <c r="BL171" i="27"/>
  <c r="BL176" i="27"/>
  <c r="BL175" i="27"/>
  <c r="BL169" i="27"/>
  <c r="BL1" i="27"/>
  <c r="BM2" i="27"/>
  <c r="BM129" i="27" l="1"/>
  <c r="BM133" i="27"/>
  <c r="BM137" i="27"/>
  <c r="BM136" i="27"/>
  <c r="BM134" i="27"/>
  <c r="BM132" i="27"/>
  <c r="BM128" i="27"/>
  <c r="BM130" i="27"/>
  <c r="BM138" i="27"/>
  <c r="BM3" i="27"/>
  <c r="BM165" i="27"/>
  <c r="BM131" i="27"/>
  <c r="BM154" i="27"/>
  <c r="BM150" i="27"/>
  <c r="BM162" i="27"/>
  <c r="BM158" i="27"/>
  <c r="BM139" i="27"/>
  <c r="BM135" i="27"/>
  <c r="BM125" i="27"/>
  <c r="BM118" i="27"/>
  <c r="BM115" i="27"/>
  <c r="BM25" i="27"/>
  <c r="BM53" i="27"/>
  <c r="BM157" i="27"/>
  <c r="BM161" i="27"/>
  <c r="BM109" i="27"/>
  <c r="BM76" i="27"/>
  <c r="BM98" i="27"/>
  <c r="BM77" i="27"/>
  <c r="BM29" i="27"/>
  <c r="BM97" i="27"/>
  <c r="BM89" i="27"/>
  <c r="BM83" i="27"/>
  <c r="BM17" i="27"/>
  <c r="BM168" i="27"/>
  <c r="BM92" i="27"/>
  <c r="BM59" i="27"/>
  <c r="BM127" i="27"/>
  <c r="BM121" i="27"/>
  <c r="BM64" i="27"/>
  <c r="BM67" i="27"/>
  <c r="BM119" i="27"/>
  <c r="BM95" i="27"/>
  <c r="BM149" i="27"/>
  <c r="BM112" i="27"/>
  <c r="BM91" i="27"/>
  <c r="BM65" i="27"/>
  <c r="BM164" i="27"/>
  <c r="BM100" i="27"/>
  <c r="BM85" i="27"/>
  <c r="BM4" i="27"/>
  <c r="BM32" i="27"/>
  <c r="BM102" i="27"/>
  <c r="BM66" i="27"/>
  <c r="BM148" i="27"/>
  <c r="BM106" i="27"/>
  <c r="BM94" i="27"/>
  <c r="BM13" i="27"/>
  <c r="BM145" i="27"/>
  <c r="BM163" i="27"/>
  <c r="BM7" i="27"/>
  <c r="BM160" i="27"/>
  <c r="BM80" i="27"/>
  <c r="BM151" i="27"/>
  <c r="BM104" i="27"/>
  <c r="BM70" i="27"/>
  <c r="BM10" i="27"/>
  <c r="BM44" i="27"/>
  <c r="BM156" i="27"/>
  <c r="BM147" i="27"/>
  <c r="BM116" i="27"/>
  <c r="BM110" i="27"/>
  <c r="BM103" i="27"/>
  <c r="BM46" i="27"/>
  <c r="BM40" i="27"/>
  <c r="BM19" i="27"/>
  <c r="BM68" i="27"/>
  <c r="BM140" i="27"/>
  <c r="BM88" i="27"/>
  <c r="BM58" i="27"/>
  <c r="BM11" i="27"/>
  <c r="BM50" i="27"/>
  <c r="BM71" i="27"/>
  <c r="BM82" i="27"/>
  <c r="BM22" i="27"/>
  <c r="BM142" i="27"/>
  <c r="BM107" i="27"/>
  <c r="BM38" i="27"/>
  <c r="BM26" i="27"/>
  <c r="BM61" i="27"/>
  <c r="BM55" i="27"/>
  <c r="BM49" i="27"/>
  <c r="BM34" i="27"/>
  <c r="BM20" i="27"/>
  <c r="BM152" i="27"/>
  <c r="BM74" i="27"/>
  <c r="BM54" i="27"/>
  <c r="BM21" i="27"/>
  <c r="BM15" i="27"/>
  <c r="BM43" i="27"/>
  <c r="BM16" i="27"/>
  <c r="BM153" i="27"/>
  <c r="BM73" i="27"/>
  <c r="BM124" i="27"/>
  <c r="BM28" i="27"/>
  <c r="BM41" i="27"/>
  <c r="BM113" i="27"/>
  <c r="BM101" i="27"/>
  <c r="BM56" i="27"/>
  <c r="BM105" i="27"/>
  <c r="BM87" i="27"/>
  <c r="BM79" i="27"/>
  <c r="BM122" i="27"/>
  <c r="BM8" i="27"/>
  <c r="BM159" i="27"/>
  <c r="BM62" i="27"/>
  <c r="BM144" i="27"/>
  <c r="BM5" i="27"/>
  <c r="BM86" i="27"/>
  <c r="BM123" i="27"/>
  <c r="BM114" i="27"/>
  <c r="BM75" i="27"/>
  <c r="BM60" i="27"/>
  <c r="BM51" i="27"/>
  <c r="BM42" i="27"/>
  <c r="BM33" i="27"/>
  <c r="BM99" i="27"/>
  <c r="BM96" i="27"/>
  <c r="BM63" i="27"/>
  <c r="BM48" i="27"/>
  <c r="BM9" i="27"/>
  <c r="BM30" i="27"/>
  <c r="BM155" i="27"/>
  <c r="BM52" i="27"/>
  <c r="BM23" i="27"/>
  <c r="BM143" i="27"/>
  <c r="BM141" i="27"/>
  <c r="BM117" i="27"/>
  <c r="BM18" i="27"/>
  <c r="BM90" i="27"/>
  <c r="BM31" i="27"/>
  <c r="BM57" i="27"/>
  <c r="BM166" i="27"/>
  <c r="BM126" i="27"/>
  <c r="BM120" i="27"/>
  <c r="BM111" i="27"/>
  <c r="BM37" i="27"/>
  <c r="BM35" i="27"/>
  <c r="BM146" i="27"/>
  <c r="BM72" i="27"/>
  <c r="BM69" i="27"/>
  <c r="BM36" i="27"/>
  <c r="BM6" i="27"/>
  <c r="BM47" i="27"/>
  <c r="BM167" i="27"/>
  <c r="BM108" i="27"/>
  <c r="BM24" i="27"/>
  <c r="BM84" i="27"/>
  <c r="BM45" i="27"/>
  <c r="BM78" i="27"/>
  <c r="BM14" i="27"/>
  <c r="BM12" i="27"/>
  <c r="BM81" i="27"/>
  <c r="BM39" i="27"/>
  <c r="BM93" i="27"/>
  <c r="BM27" i="27"/>
  <c r="BM172" i="27"/>
  <c r="BM173" i="27"/>
  <c r="BM177" i="27"/>
  <c r="BM170" i="27"/>
  <c r="BM171" i="27"/>
  <c r="BM176" i="27"/>
  <c r="BM175" i="27"/>
  <c r="BM174" i="27"/>
  <c r="BM169" i="27"/>
  <c r="BM1" i="27"/>
  <c r="BN2" i="27"/>
  <c r="BL179" i="27"/>
  <c r="BN130" i="27" l="1"/>
  <c r="BN137" i="27"/>
  <c r="BN138" i="27"/>
  <c r="BN134" i="27"/>
  <c r="BN132" i="27"/>
  <c r="BN128" i="27"/>
  <c r="BN139" i="27"/>
  <c r="BN136" i="27"/>
  <c r="BN154" i="27"/>
  <c r="BN131" i="27"/>
  <c r="BN3" i="27"/>
  <c r="BN133" i="27"/>
  <c r="BN129" i="27"/>
  <c r="BN168" i="27"/>
  <c r="BN150" i="27"/>
  <c r="BN158" i="27"/>
  <c r="BN157" i="27"/>
  <c r="BN135" i="27"/>
  <c r="BN105" i="27"/>
  <c r="BN165" i="27"/>
  <c r="BN110" i="27"/>
  <c r="BN164" i="27"/>
  <c r="BN97" i="27"/>
  <c r="BN46" i="27"/>
  <c r="BN40" i="27"/>
  <c r="BN116" i="27"/>
  <c r="BN125" i="27"/>
  <c r="BN26" i="27"/>
  <c r="BN109" i="27"/>
  <c r="BN82" i="27"/>
  <c r="BN76" i="27"/>
  <c r="BN89" i="27"/>
  <c r="BN83" i="27"/>
  <c r="BN160" i="27"/>
  <c r="BN145" i="27"/>
  <c r="BN73" i="27"/>
  <c r="BN58" i="27"/>
  <c r="BN55" i="27"/>
  <c r="BN65" i="27"/>
  <c r="BN53" i="27"/>
  <c r="BN163" i="27"/>
  <c r="BN79" i="27"/>
  <c r="BN70" i="27"/>
  <c r="BN31" i="27"/>
  <c r="BN71" i="27"/>
  <c r="BN124" i="27"/>
  <c r="BN103" i="27"/>
  <c r="BN121" i="27"/>
  <c r="BN118" i="27"/>
  <c r="BN106" i="27"/>
  <c r="BN64" i="27"/>
  <c r="BN61" i="27"/>
  <c r="BN38" i="27"/>
  <c r="BN142" i="27"/>
  <c r="BN155" i="27"/>
  <c r="BN127" i="27"/>
  <c r="BN25" i="27"/>
  <c r="BN151" i="27"/>
  <c r="BN68" i="27"/>
  <c r="BN8" i="27"/>
  <c r="BN152" i="27"/>
  <c r="BN104" i="27"/>
  <c r="BN117" i="27"/>
  <c r="BN140" i="27"/>
  <c r="BN92" i="27"/>
  <c r="BN100" i="27"/>
  <c r="BN122" i="27"/>
  <c r="BN50" i="27"/>
  <c r="BN43" i="27"/>
  <c r="BN107" i="27"/>
  <c r="BN115" i="27"/>
  <c r="BN85" i="27"/>
  <c r="BN67" i="27"/>
  <c r="BN74" i="27"/>
  <c r="BN5" i="27"/>
  <c r="BN143" i="27"/>
  <c r="BN167" i="27"/>
  <c r="BN112" i="27"/>
  <c r="BN88" i="27"/>
  <c r="BN80" i="27"/>
  <c r="BN20" i="27"/>
  <c r="BN153" i="27"/>
  <c r="BN49" i="27"/>
  <c r="BN147" i="27"/>
  <c r="BN16" i="27"/>
  <c r="BN13" i="27"/>
  <c r="BN7" i="27"/>
  <c r="BN32" i="27"/>
  <c r="BN41" i="27"/>
  <c r="BN113" i="27"/>
  <c r="BN57" i="27"/>
  <c r="BN166" i="27"/>
  <c r="BN149" i="27"/>
  <c r="BN98" i="27"/>
  <c r="BN29" i="27"/>
  <c r="BN119" i="27"/>
  <c r="BN17" i="27"/>
  <c r="BN56" i="27"/>
  <c r="BN91" i="27"/>
  <c r="BN37" i="27"/>
  <c r="BN62" i="27"/>
  <c r="BN59" i="27"/>
  <c r="BN156" i="27"/>
  <c r="BN4" i="27"/>
  <c r="BN101" i="27"/>
  <c r="BN86" i="27"/>
  <c r="BN34" i="27"/>
  <c r="BN22" i="27"/>
  <c r="BN114" i="27"/>
  <c r="BN94" i="27"/>
  <c r="BN52" i="27"/>
  <c r="BN148" i="27"/>
  <c r="BN10" i="27"/>
  <c r="BN14" i="27"/>
  <c r="BN66" i="27"/>
  <c r="BN24" i="27"/>
  <c r="BN120" i="27"/>
  <c r="BN96" i="27"/>
  <c r="BN47" i="27"/>
  <c r="BN28" i="27"/>
  <c r="BN108" i="27"/>
  <c r="BN72" i="27"/>
  <c r="BN33" i="27"/>
  <c r="BN6" i="27"/>
  <c r="BN162" i="27"/>
  <c r="BN99" i="27"/>
  <c r="BN77" i="27"/>
  <c r="BN11" i="27"/>
  <c r="BN161" i="27"/>
  <c r="BN87" i="27"/>
  <c r="BN75" i="27"/>
  <c r="BN39" i="27"/>
  <c r="BN9" i="27"/>
  <c r="BN95" i="27"/>
  <c r="BN141" i="27"/>
  <c r="BN45" i="27"/>
  <c r="BN69" i="27"/>
  <c r="BN51" i="27"/>
  <c r="BN19" i="27"/>
  <c r="BN146" i="27"/>
  <c r="BN144" i="27"/>
  <c r="BN102" i="27"/>
  <c r="BN78" i="27"/>
  <c r="BN63" i="27"/>
  <c r="BN23" i="27"/>
  <c r="BN123" i="27"/>
  <c r="BN60" i="27"/>
  <c r="BN30" i="27"/>
  <c r="BN21" i="27"/>
  <c r="BN15" i="27"/>
  <c r="BN44" i="27"/>
  <c r="BN159" i="27"/>
  <c r="BN126" i="27"/>
  <c r="BN93" i="27"/>
  <c r="BN90" i="27"/>
  <c r="BN54" i="27"/>
  <c r="BN48" i="27"/>
  <c r="BN27" i="27"/>
  <c r="BN35" i="27"/>
  <c r="BN81" i="27"/>
  <c r="BN18" i="27"/>
  <c r="BN12" i="27"/>
  <c r="BN111" i="27"/>
  <c r="BN42" i="27"/>
  <c r="BN36" i="27"/>
  <c r="BN84" i="27"/>
  <c r="BN170" i="27"/>
  <c r="BN171" i="27"/>
  <c r="BN177" i="27"/>
  <c r="BN172" i="27"/>
  <c r="BN174" i="27"/>
  <c r="BN176" i="27"/>
  <c r="BN169" i="27"/>
  <c r="BN175" i="27"/>
  <c r="BN173" i="27"/>
  <c r="BN1" i="27"/>
  <c r="BO2" i="27"/>
  <c r="BM179" i="27"/>
  <c r="BO130" i="27" l="1"/>
  <c r="BO129" i="27"/>
  <c r="BO131" i="27"/>
  <c r="BO136" i="27"/>
  <c r="BO134" i="27"/>
  <c r="BO132" i="27"/>
  <c r="BO133" i="27"/>
  <c r="BO45" i="27"/>
  <c r="BO157" i="27"/>
  <c r="BO138" i="27"/>
  <c r="BO168" i="27"/>
  <c r="BO165" i="27"/>
  <c r="BO3" i="27"/>
  <c r="BO161" i="27"/>
  <c r="BO128" i="27"/>
  <c r="BO137" i="27"/>
  <c r="BO143" i="27"/>
  <c r="BO154" i="27"/>
  <c r="BO139" i="27"/>
  <c r="BO153" i="27"/>
  <c r="BO135" i="27"/>
  <c r="BO89" i="27"/>
  <c r="BO88" i="27"/>
  <c r="BO82" i="27"/>
  <c r="BO25" i="27"/>
  <c r="BO98" i="27"/>
  <c r="BO121" i="27"/>
  <c r="BO100" i="27"/>
  <c r="BO96" i="27"/>
  <c r="BO110" i="27"/>
  <c r="BO106" i="27"/>
  <c r="BO103" i="27"/>
  <c r="BO91" i="27"/>
  <c r="BO70" i="27"/>
  <c r="BO116" i="27"/>
  <c r="BO29" i="27"/>
  <c r="BO26" i="27"/>
  <c r="BO112" i="27"/>
  <c r="BO73" i="27"/>
  <c r="BO64" i="27"/>
  <c r="BO46" i="27"/>
  <c r="BO148" i="27"/>
  <c r="BO94" i="27"/>
  <c r="BO149" i="27"/>
  <c r="BO125" i="27"/>
  <c r="BO17" i="27"/>
  <c r="BO97" i="27"/>
  <c r="BO76" i="27"/>
  <c r="BO40" i="27"/>
  <c r="BO145" i="27"/>
  <c r="BO44" i="27"/>
  <c r="BO164" i="27"/>
  <c r="BO23" i="27"/>
  <c r="BO120" i="27"/>
  <c r="BO99" i="27"/>
  <c r="BO151" i="27"/>
  <c r="BO144" i="27"/>
  <c r="BO109" i="27"/>
  <c r="BO7" i="27"/>
  <c r="BO147" i="27"/>
  <c r="BO8" i="27"/>
  <c r="BO41" i="27"/>
  <c r="BO140" i="27"/>
  <c r="BO77" i="27"/>
  <c r="BO65" i="27"/>
  <c r="BO160" i="27"/>
  <c r="BO101" i="27"/>
  <c r="BO83" i="27"/>
  <c r="BO156" i="27"/>
  <c r="BO37" i="27"/>
  <c r="BO34" i="27"/>
  <c r="BO104" i="27"/>
  <c r="BO50" i="27"/>
  <c r="BO92" i="27"/>
  <c r="BO59" i="27"/>
  <c r="BO127" i="27"/>
  <c r="BO19" i="27"/>
  <c r="BO122" i="27"/>
  <c r="BO11" i="27"/>
  <c r="BO107" i="27"/>
  <c r="BO38" i="27"/>
  <c r="BO118" i="27"/>
  <c r="BO85" i="27"/>
  <c r="BO167" i="27"/>
  <c r="BO152" i="27"/>
  <c r="BO146" i="27"/>
  <c r="BO163" i="27"/>
  <c r="BO119" i="27"/>
  <c r="BO53" i="27"/>
  <c r="BO49" i="27"/>
  <c r="BO43" i="27"/>
  <c r="BO31" i="27"/>
  <c r="BO32" i="27"/>
  <c r="BO102" i="27"/>
  <c r="BO87" i="27"/>
  <c r="BO15" i="27"/>
  <c r="BO150" i="27"/>
  <c r="BO124" i="27"/>
  <c r="BO22" i="27"/>
  <c r="BO67" i="27"/>
  <c r="BO52" i="27"/>
  <c r="BO115" i="27"/>
  <c r="BO79" i="27"/>
  <c r="BO71" i="27"/>
  <c r="BO159" i="27"/>
  <c r="BO5" i="27"/>
  <c r="BO142" i="27"/>
  <c r="BO4" i="27"/>
  <c r="BO111" i="27"/>
  <c r="BO14" i="27"/>
  <c r="BO16" i="27"/>
  <c r="BO13" i="27"/>
  <c r="BO10" i="27"/>
  <c r="BO61" i="27"/>
  <c r="BO56" i="27"/>
  <c r="BO62" i="27"/>
  <c r="BO141" i="27"/>
  <c r="BO80" i="27"/>
  <c r="BO35" i="27"/>
  <c r="BO68" i="27"/>
  <c r="BO113" i="27"/>
  <c r="BO105" i="27"/>
  <c r="BO78" i="27"/>
  <c r="BO51" i="27"/>
  <c r="BO48" i="27"/>
  <c r="BO12" i="27"/>
  <c r="BO28" i="27"/>
  <c r="BO86" i="27"/>
  <c r="BO126" i="27"/>
  <c r="BO24" i="27"/>
  <c r="BO18" i="27"/>
  <c r="BO6" i="27"/>
  <c r="BO47" i="27"/>
  <c r="BO20" i="27"/>
  <c r="BO72" i="27"/>
  <c r="BO54" i="27"/>
  <c r="BO55" i="27"/>
  <c r="BO123" i="27"/>
  <c r="BO114" i="27"/>
  <c r="BO57" i="27"/>
  <c r="BO21" i="27"/>
  <c r="BO58" i="27"/>
  <c r="BO155" i="27"/>
  <c r="BO90" i="27"/>
  <c r="BO84" i="27"/>
  <c r="BO30" i="27"/>
  <c r="BO108" i="27"/>
  <c r="BO39" i="27"/>
  <c r="BO36" i="27"/>
  <c r="BO162" i="27"/>
  <c r="BO95" i="27"/>
  <c r="BO69" i="27"/>
  <c r="BO60" i="27"/>
  <c r="BO33" i="27"/>
  <c r="BO27" i="27"/>
  <c r="BO158" i="27"/>
  <c r="BO117" i="27"/>
  <c r="BO42" i="27"/>
  <c r="BO63" i="27"/>
  <c r="BO75" i="27"/>
  <c r="BO74" i="27"/>
  <c r="BO93" i="27"/>
  <c r="BO9" i="27"/>
  <c r="BO66" i="27"/>
  <c r="BO81" i="27"/>
  <c r="BO166" i="27"/>
  <c r="BN179" i="27"/>
  <c r="BO170" i="27"/>
  <c r="BO171" i="27"/>
  <c r="BO172" i="27"/>
  <c r="BO175" i="27"/>
  <c r="BO173" i="27"/>
  <c r="BO177" i="27"/>
  <c r="BO176" i="27"/>
  <c r="BO169" i="27"/>
  <c r="BO174" i="27"/>
  <c r="BP2" i="27"/>
  <c r="BO1" i="27"/>
  <c r="BP130" i="27" l="1"/>
  <c r="BP134" i="27"/>
  <c r="BP138" i="27"/>
  <c r="BP133" i="27"/>
  <c r="BP131" i="27"/>
  <c r="BP137" i="27"/>
  <c r="BP129" i="27"/>
  <c r="BP136" i="27"/>
  <c r="BP132" i="27"/>
  <c r="BP3" i="27"/>
  <c r="BP160" i="27"/>
  <c r="BP157" i="27"/>
  <c r="BP161" i="27"/>
  <c r="BP45" i="27"/>
  <c r="BP153" i="27"/>
  <c r="BP168" i="27"/>
  <c r="BP135" i="27"/>
  <c r="BP143" i="27"/>
  <c r="BP128" i="27"/>
  <c r="BP141" i="27"/>
  <c r="BP139" i="27"/>
  <c r="BP17" i="27"/>
  <c r="BP26" i="27"/>
  <c r="BP142" i="27"/>
  <c r="BP127" i="27"/>
  <c r="BP109" i="27"/>
  <c r="BP19" i="27"/>
  <c r="BP119" i="27"/>
  <c r="BP100" i="27"/>
  <c r="BP94" i="27"/>
  <c r="BP110" i="27"/>
  <c r="BP77" i="27"/>
  <c r="BP118" i="27"/>
  <c r="BP82" i="27"/>
  <c r="BP67" i="27"/>
  <c r="BP58" i="27"/>
  <c r="BP167" i="27"/>
  <c r="BP115" i="27"/>
  <c r="BP91" i="27"/>
  <c r="BP85" i="27"/>
  <c r="BP76" i="27"/>
  <c r="BP52" i="27"/>
  <c r="BP43" i="27"/>
  <c r="BP89" i="27"/>
  <c r="BP152" i="27"/>
  <c r="BP146" i="27"/>
  <c r="BP124" i="27"/>
  <c r="BP103" i="27"/>
  <c r="BP116" i="27"/>
  <c r="BP71" i="27"/>
  <c r="BP83" i="27"/>
  <c r="BP65" i="27"/>
  <c r="BP156" i="27"/>
  <c r="BP121" i="27"/>
  <c r="BP46" i="27"/>
  <c r="BP162" i="27"/>
  <c r="BP102" i="27"/>
  <c r="BP57" i="27"/>
  <c r="BP59" i="27"/>
  <c r="BP79" i="27"/>
  <c r="BP73" i="27"/>
  <c r="BP37" i="27"/>
  <c r="BP25" i="27"/>
  <c r="BP159" i="27"/>
  <c r="BP53" i="27"/>
  <c r="BP148" i="27"/>
  <c r="BP88" i="27"/>
  <c r="BP70" i="27"/>
  <c r="BP55" i="27"/>
  <c r="BP31" i="27"/>
  <c r="BP16" i="27"/>
  <c r="BP13" i="27"/>
  <c r="BP44" i="27"/>
  <c r="BP149" i="27"/>
  <c r="BP92" i="27"/>
  <c r="BP122" i="27"/>
  <c r="BP101" i="27"/>
  <c r="BP56" i="27"/>
  <c r="BP155" i="27"/>
  <c r="BP40" i="27"/>
  <c r="BP68" i="27"/>
  <c r="BP41" i="27"/>
  <c r="BP50" i="27"/>
  <c r="BP98" i="27"/>
  <c r="BP112" i="27"/>
  <c r="BP106" i="27"/>
  <c r="BP97" i="27"/>
  <c r="BP34" i="27"/>
  <c r="BP7" i="27"/>
  <c r="BP4" i="27"/>
  <c r="BP125" i="27"/>
  <c r="BP49" i="27"/>
  <c r="BP104" i="27"/>
  <c r="BP164" i="27"/>
  <c r="BP35" i="27"/>
  <c r="BP93" i="27"/>
  <c r="BP72" i="27"/>
  <c r="BP151" i="27"/>
  <c r="BP64" i="27"/>
  <c r="BP29" i="27"/>
  <c r="BP61" i="27"/>
  <c r="BP5" i="27"/>
  <c r="BP86" i="27"/>
  <c r="BP32" i="27"/>
  <c r="BP96" i="27"/>
  <c r="BP28" i="27"/>
  <c r="BP163" i="27"/>
  <c r="BP23" i="27"/>
  <c r="BP117" i="27"/>
  <c r="BP20" i="27"/>
  <c r="BP99" i="27"/>
  <c r="BP38" i="27"/>
  <c r="BP145" i="27"/>
  <c r="BP11" i="27"/>
  <c r="BP140" i="27"/>
  <c r="BP74" i="27"/>
  <c r="BP113" i="27"/>
  <c r="BP14" i="27"/>
  <c r="BP114" i="27"/>
  <c r="BP66" i="27"/>
  <c r="BP24" i="27"/>
  <c r="BP22" i="27"/>
  <c r="BP8" i="27"/>
  <c r="BP166" i="27"/>
  <c r="BP84" i="27"/>
  <c r="BP63" i="27"/>
  <c r="BP60" i="27"/>
  <c r="BP27" i="27"/>
  <c r="BP87" i="27"/>
  <c r="BP15" i="27"/>
  <c r="BP95" i="27"/>
  <c r="BP150" i="27"/>
  <c r="BP120" i="27"/>
  <c r="BP105" i="27"/>
  <c r="BP48" i="27"/>
  <c r="BP80" i="27"/>
  <c r="BP62" i="27"/>
  <c r="BP90" i="27"/>
  <c r="BP51" i="27"/>
  <c r="BP9" i="27"/>
  <c r="BP6" i="27"/>
  <c r="BP158" i="27"/>
  <c r="BP47" i="27"/>
  <c r="BP154" i="27"/>
  <c r="BP111" i="27"/>
  <c r="BP147" i="27"/>
  <c r="BP108" i="27"/>
  <c r="BP81" i="27"/>
  <c r="BP39" i="27"/>
  <c r="BP10" i="27"/>
  <c r="BP144" i="27"/>
  <c r="BP75" i="27"/>
  <c r="BP54" i="27"/>
  <c r="BP21" i="27"/>
  <c r="BP165" i="27"/>
  <c r="BP126" i="27"/>
  <c r="BP12" i="27"/>
  <c r="BP36" i="27"/>
  <c r="BP30" i="27"/>
  <c r="BP69" i="27"/>
  <c r="BP107" i="27"/>
  <c r="BP123" i="27"/>
  <c r="BP42" i="27"/>
  <c r="BP33" i="27"/>
  <c r="BP18" i="27"/>
  <c r="BP78" i="27"/>
  <c r="BO179" i="27"/>
  <c r="BP173" i="27"/>
  <c r="BP169" i="27"/>
  <c r="BP171" i="27"/>
  <c r="BP176" i="27"/>
  <c r="BP172" i="27"/>
  <c r="BP175" i="27"/>
  <c r="BP170" i="27"/>
  <c r="BP174" i="27"/>
  <c r="BP177" i="27"/>
  <c r="BQ2" i="27"/>
  <c r="BP1" i="27"/>
  <c r="BQ136" i="27" l="1"/>
  <c r="BQ131" i="27"/>
  <c r="BQ129" i="27"/>
  <c r="BQ138" i="27"/>
  <c r="BQ134" i="27"/>
  <c r="BQ130" i="27"/>
  <c r="BQ132" i="27"/>
  <c r="BQ135" i="27"/>
  <c r="BQ133" i="27"/>
  <c r="BQ3" i="27"/>
  <c r="BQ139" i="27"/>
  <c r="BQ151" i="27"/>
  <c r="BQ153" i="27"/>
  <c r="BQ137" i="27"/>
  <c r="BQ157" i="27"/>
  <c r="BQ128" i="27"/>
  <c r="BQ142" i="27"/>
  <c r="BQ95" i="27"/>
  <c r="BQ110" i="27"/>
  <c r="BQ83" i="27"/>
  <c r="BQ77" i="27"/>
  <c r="BQ147" i="27"/>
  <c r="BQ37" i="27"/>
  <c r="BQ116" i="27"/>
  <c r="BQ53" i="27"/>
  <c r="BQ144" i="27"/>
  <c r="BQ92" i="27"/>
  <c r="BQ118" i="27"/>
  <c r="BQ73" i="27"/>
  <c r="BQ64" i="27"/>
  <c r="BQ98" i="27"/>
  <c r="BQ17" i="27"/>
  <c r="BQ94" i="27"/>
  <c r="BQ52" i="27"/>
  <c r="BQ89" i="27"/>
  <c r="BQ71" i="27"/>
  <c r="BQ125" i="27"/>
  <c r="BQ59" i="27"/>
  <c r="BQ109" i="27"/>
  <c r="BQ82" i="27"/>
  <c r="BQ46" i="27"/>
  <c r="BQ38" i="27"/>
  <c r="BQ127" i="27"/>
  <c r="BQ26" i="27"/>
  <c r="BQ88" i="27"/>
  <c r="BQ70" i="27"/>
  <c r="BQ119" i="27"/>
  <c r="BQ124" i="27"/>
  <c r="BQ49" i="27"/>
  <c r="BQ16" i="27"/>
  <c r="BQ152" i="27"/>
  <c r="BQ50" i="27"/>
  <c r="BQ29" i="27"/>
  <c r="BQ145" i="27"/>
  <c r="BQ61" i="27"/>
  <c r="BQ55" i="27"/>
  <c r="BQ8" i="27"/>
  <c r="BQ163" i="27"/>
  <c r="BQ103" i="27"/>
  <c r="BQ34" i="27"/>
  <c r="BQ41" i="27"/>
  <c r="BQ31" i="27"/>
  <c r="BQ108" i="27"/>
  <c r="BQ101" i="27"/>
  <c r="BQ44" i="27"/>
  <c r="BQ166" i="27"/>
  <c r="BQ100" i="27"/>
  <c r="BQ76" i="27"/>
  <c r="BQ58" i="27"/>
  <c r="BQ28" i="27"/>
  <c r="BQ164" i="27"/>
  <c r="BQ56" i="27"/>
  <c r="BQ140" i="27"/>
  <c r="BQ107" i="27"/>
  <c r="BQ85" i="27"/>
  <c r="BQ79" i="27"/>
  <c r="BQ40" i="27"/>
  <c r="BQ20" i="27"/>
  <c r="BQ65" i="27"/>
  <c r="BQ121" i="27"/>
  <c r="BQ13" i="27"/>
  <c r="BQ149" i="27"/>
  <c r="BQ162" i="27"/>
  <c r="BQ115" i="27"/>
  <c r="BQ19" i="27"/>
  <c r="BQ159" i="27"/>
  <c r="BQ80" i="27"/>
  <c r="BQ141" i="27"/>
  <c r="BQ51" i="27"/>
  <c r="BQ154" i="27"/>
  <c r="BQ167" i="27"/>
  <c r="BQ91" i="27"/>
  <c r="BQ97" i="27"/>
  <c r="BQ67" i="27"/>
  <c r="BQ7" i="27"/>
  <c r="BQ32" i="27"/>
  <c r="BQ74" i="27"/>
  <c r="BQ113" i="27"/>
  <c r="BQ122" i="27"/>
  <c r="BQ86" i="27"/>
  <c r="BQ112" i="27"/>
  <c r="BQ106" i="27"/>
  <c r="BQ4" i="27"/>
  <c r="BQ160" i="27"/>
  <c r="BQ146" i="27"/>
  <c r="BQ123" i="27"/>
  <c r="BQ23" i="27"/>
  <c r="BQ14" i="27"/>
  <c r="BQ25" i="27"/>
  <c r="BQ148" i="27"/>
  <c r="BQ43" i="27"/>
  <c r="BQ11" i="27"/>
  <c r="BQ102" i="27"/>
  <c r="BQ81" i="27"/>
  <c r="BQ78" i="27"/>
  <c r="BQ33" i="27"/>
  <c r="BQ72" i="27"/>
  <c r="BQ30" i="27"/>
  <c r="BQ143" i="27"/>
  <c r="BQ35" i="27"/>
  <c r="BQ126" i="27"/>
  <c r="BQ93" i="27"/>
  <c r="BQ57" i="27"/>
  <c r="BQ24" i="27"/>
  <c r="BQ87" i="27"/>
  <c r="BQ63" i="27"/>
  <c r="BQ22" i="27"/>
  <c r="BQ10" i="27"/>
  <c r="BQ84" i="27"/>
  <c r="BQ60" i="27"/>
  <c r="BQ48" i="27"/>
  <c r="BQ42" i="27"/>
  <c r="BQ39" i="27"/>
  <c r="BQ27" i="27"/>
  <c r="BQ18" i="27"/>
  <c r="BQ12" i="27"/>
  <c r="BQ150" i="27"/>
  <c r="BQ62" i="27"/>
  <c r="BQ36" i="27"/>
  <c r="BQ21" i="27"/>
  <c r="BQ6" i="27"/>
  <c r="BQ161" i="27"/>
  <c r="BQ158" i="27"/>
  <c r="BQ168" i="27"/>
  <c r="BQ5" i="27"/>
  <c r="BQ117" i="27"/>
  <c r="BQ114" i="27"/>
  <c r="BQ111" i="27"/>
  <c r="BQ96" i="27"/>
  <c r="BQ45" i="27"/>
  <c r="BQ9" i="27"/>
  <c r="BQ165" i="27"/>
  <c r="BQ156" i="27"/>
  <c r="BQ120" i="27"/>
  <c r="BQ15" i="27"/>
  <c r="BQ90" i="27"/>
  <c r="BQ47" i="27"/>
  <c r="BQ105" i="27"/>
  <c r="BQ69" i="27"/>
  <c r="BQ99" i="27"/>
  <c r="BQ104" i="27"/>
  <c r="BQ66" i="27"/>
  <c r="BQ75" i="27"/>
  <c r="BQ54" i="27"/>
  <c r="BQ155" i="27"/>
  <c r="BQ68" i="27"/>
  <c r="BQ169" i="27"/>
  <c r="BQ177" i="27"/>
  <c r="BQ171" i="27"/>
  <c r="BQ176" i="27"/>
  <c r="BQ172" i="27"/>
  <c r="BQ175" i="27"/>
  <c r="BQ173" i="27"/>
  <c r="BQ174" i="27"/>
  <c r="BQ170" i="27"/>
  <c r="BR2" i="27"/>
  <c r="BQ1" i="27"/>
  <c r="BP179" i="27"/>
  <c r="BR129" i="27" l="1"/>
  <c r="BR139" i="27"/>
  <c r="BR132" i="27"/>
  <c r="BR138" i="27"/>
  <c r="BR133" i="27"/>
  <c r="BR135" i="27"/>
  <c r="BR131" i="27"/>
  <c r="BR136" i="27"/>
  <c r="BR134" i="27"/>
  <c r="BR151" i="27"/>
  <c r="BR130" i="27"/>
  <c r="BR3" i="27"/>
  <c r="BR156" i="27"/>
  <c r="BR160" i="27"/>
  <c r="BR168" i="27"/>
  <c r="BR144" i="27"/>
  <c r="BR153" i="27"/>
  <c r="BR137" i="27"/>
  <c r="BR128" i="27"/>
  <c r="BR127" i="27"/>
  <c r="BR141" i="27"/>
  <c r="BR164" i="27"/>
  <c r="BR83" i="27"/>
  <c r="BR106" i="27"/>
  <c r="BR37" i="27"/>
  <c r="BR71" i="27"/>
  <c r="BR125" i="27"/>
  <c r="BR115" i="27"/>
  <c r="BR70" i="27"/>
  <c r="BR119" i="27"/>
  <c r="BR142" i="27"/>
  <c r="BR152" i="27"/>
  <c r="BR59" i="27"/>
  <c r="BR100" i="27"/>
  <c r="BR55" i="27"/>
  <c r="BR40" i="27"/>
  <c r="BR34" i="27"/>
  <c r="BR85" i="27"/>
  <c r="BR77" i="27"/>
  <c r="BR53" i="27"/>
  <c r="BR17" i="27"/>
  <c r="BR92" i="27"/>
  <c r="BR121" i="27"/>
  <c r="BR76" i="27"/>
  <c r="BR61" i="27"/>
  <c r="BR110" i="27"/>
  <c r="BR163" i="27"/>
  <c r="BR146" i="27"/>
  <c r="BR116" i="27"/>
  <c r="BR29" i="27"/>
  <c r="BR159" i="27"/>
  <c r="BR82" i="27"/>
  <c r="BR79" i="27"/>
  <c r="BR31" i="27"/>
  <c r="BR123" i="27"/>
  <c r="BR114" i="27"/>
  <c r="BR84" i="27"/>
  <c r="BR66" i="27"/>
  <c r="BR122" i="27"/>
  <c r="BR158" i="27"/>
  <c r="BR140" i="27"/>
  <c r="BR107" i="27"/>
  <c r="BR165" i="27"/>
  <c r="BR113" i="27"/>
  <c r="BR86" i="27"/>
  <c r="BR91" i="27"/>
  <c r="BR64" i="27"/>
  <c r="BR49" i="27"/>
  <c r="BR155" i="27"/>
  <c r="BR80" i="27"/>
  <c r="BR68" i="27"/>
  <c r="BR104" i="27"/>
  <c r="BR74" i="27"/>
  <c r="BR89" i="27"/>
  <c r="BR67" i="27"/>
  <c r="BR4" i="27"/>
  <c r="BR20" i="27"/>
  <c r="BR149" i="27"/>
  <c r="BR98" i="27"/>
  <c r="BR124" i="27"/>
  <c r="BR154" i="27"/>
  <c r="BR109" i="27"/>
  <c r="BR103" i="27"/>
  <c r="BR94" i="27"/>
  <c r="BR148" i="27"/>
  <c r="BR58" i="27"/>
  <c r="BR25" i="27"/>
  <c r="BR22" i="27"/>
  <c r="BR56" i="27"/>
  <c r="BR44" i="27"/>
  <c r="BR8" i="27"/>
  <c r="BR167" i="27"/>
  <c r="BR88" i="27"/>
  <c r="BR62" i="27"/>
  <c r="BR120" i="27"/>
  <c r="BR81" i="27"/>
  <c r="BR45" i="27"/>
  <c r="BR161" i="27"/>
  <c r="BR157" i="27"/>
  <c r="BR65" i="27"/>
  <c r="BR112" i="27"/>
  <c r="BR97" i="27"/>
  <c r="BR26" i="27"/>
  <c r="BR38" i="27"/>
  <c r="BR118" i="27"/>
  <c r="BR162" i="27"/>
  <c r="BR69" i="27"/>
  <c r="BR145" i="27"/>
  <c r="BR43" i="27"/>
  <c r="BR11" i="27"/>
  <c r="BR19" i="27"/>
  <c r="BR13" i="27"/>
  <c r="BR105" i="27"/>
  <c r="BR73" i="27"/>
  <c r="BR28" i="27"/>
  <c r="BR147" i="27"/>
  <c r="BR16" i="27"/>
  <c r="BR32" i="27"/>
  <c r="BR35" i="27"/>
  <c r="BR48" i="27"/>
  <c r="BR15" i="27"/>
  <c r="BR12" i="27"/>
  <c r="BR14" i="27"/>
  <c r="BR117" i="27"/>
  <c r="BR111" i="27"/>
  <c r="BR24" i="27"/>
  <c r="BR95" i="27"/>
  <c r="BR96" i="27"/>
  <c r="BR7" i="27"/>
  <c r="BR54" i="27"/>
  <c r="BR126" i="27"/>
  <c r="BR75" i="27"/>
  <c r="BR108" i="27"/>
  <c r="BR102" i="27"/>
  <c r="BR21" i="27"/>
  <c r="BR47" i="27"/>
  <c r="BR41" i="27"/>
  <c r="BR150" i="27"/>
  <c r="BR63" i="27"/>
  <c r="BR60" i="27"/>
  <c r="BR39" i="27"/>
  <c r="BR10" i="27"/>
  <c r="BR6" i="27"/>
  <c r="BR57" i="27"/>
  <c r="BR27" i="27"/>
  <c r="BR46" i="27"/>
  <c r="BR87" i="27"/>
  <c r="BR72" i="27"/>
  <c r="BR30" i="27"/>
  <c r="BR9" i="27"/>
  <c r="BR78" i="27"/>
  <c r="BR33" i="27"/>
  <c r="BR52" i="27"/>
  <c r="BR101" i="27"/>
  <c r="BR5" i="27"/>
  <c r="BR36" i="27"/>
  <c r="BR143" i="27"/>
  <c r="BR99" i="27"/>
  <c r="BR23" i="27"/>
  <c r="BR93" i="27"/>
  <c r="BR90" i="27"/>
  <c r="BR51" i="27"/>
  <c r="BR42" i="27"/>
  <c r="BR18" i="27"/>
  <c r="BR166" i="27"/>
  <c r="BR50" i="27"/>
  <c r="BR171" i="27"/>
  <c r="BR177" i="27"/>
  <c r="BR176" i="27"/>
  <c r="BR175" i="27"/>
  <c r="BR173" i="27"/>
  <c r="BR170" i="27"/>
  <c r="BR174" i="27"/>
  <c r="BR169" i="27"/>
  <c r="BR172" i="27"/>
  <c r="BS2" i="27"/>
  <c r="BR1" i="27"/>
  <c r="BQ179" i="27"/>
  <c r="BS131" i="27" l="1"/>
  <c r="BS135" i="27"/>
  <c r="BS139" i="27"/>
  <c r="BS132" i="27"/>
  <c r="BS133" i="27"/>
  <c r="BS129" i="27"/>
  <c r="BS138" i="27"/>
  <c r="BS136" i="27"/>
  <c r="BS134" i="27"/>
  <c r="BS145" i="27"/>
  <c r="BS163" i="27"/>
  <c r="BS141" i="27"/>
  <c r="BS149" i="27"/>
  <c r="BS160" i="27"/>
  <c r="BS164" i="27"/>
  <c r="BS130" i="27"/>
  <c r="BS3" i="27"/>
  <c r="BS142" i="27"/>
  <c r="BS144" i="27"/>
  <c r="BS137" i="27"/>
  <c r="BS128" i="27"/>
  <c r="BS156" i="27"/>
  <c r="BS151" i="27"/>
  <c r="BS53" i="27"/>
  <c r="BS127" i="27"/>
  <c r="BS91" i="27"/>
  <c r="BS67" i="27"/>
  <c r="BS58" i="27"/>
  <c r="BS55" i="27"/>
  <c r="BS25" i="27"/>
  <c r="BS147" i="27"/>
  <c r="BS112" i="27"/>
  <c r="BS103" i="27"/>
  <c r="BS97" i="27"/>
  <c r="BS88" i="27"/>
  <c r="BS65" i="27"/>
  <c r="BS38" i="27"/>
  <c r="BS29" i="27"/>
  <c r="BS159" i="27"/>
  <c r="BS155" i="27"/>
  <c r="BS115" i="27"/>
  <c r="BS94" i="27"/>
  <c r="BS79" i="27"/>
  <c r="BS40" i="27"/>
  <c r="BS83" i="27"/>
  <c r="BS118" i="27"/>
  <c r="BS106" i="27"/>
  <c r="BS64" i="27"/>
  <c r="BS119" i="27"/>
  <c r="BS98" i="27"/>
  <c r="BS89" i="27"/>
  <c r="BS152" i="27"/>
  <c r="BS26" i="27"/>
  <c r="BS82" i="27"/>
  <c r="BS76" i="27"/>
  <c r="BS70" i="27"/>
  <c r="BS61" i="27"/>
  <c r="BS125" i="27"/>
  <c r="BS73" i="27"/>
  <c r="BS43" i="27"/>
  <c r="BS28" i="27"/>
  <c r="BS7" i="27"/>
  <c r="BS4" i="27"/>
  <c r="BS80" i="27"/>
  <c r="BS8" i="27"/>
  <c r="BS41" i="27"/>
  <c r="BS154" i="27"/>
  <c r="BS42" i="27"/>
  <c r="BS37" i="27"/>
  <c r="BS34" i="27"/>
  <c r="BS22" i="27"/>
  <c r="BS10" i="27"/>
  <c r="BS46" i="27"/>
  <c r="BS19" i="27"/>
  <c r="BS165" i="27"/>
  <c r="BS77" i="27"/>
  <c r="BS162" i="27"/>
  <c r="BS11" i="27"/>
  <c r="BS71" i="27"/>
  <c r="BS17" i="27"/>
  <c r="BS148" i="27"/>
  <c r="BS100" i="27"/>
  <c r="BS158" i="27"/>
  <c r="BS140" i="27"/>
  <c r="BS116" i="27"/>
  <c r="BS110" i="27"/>
  <c r="BS166" i="27"/>
  <c r="BS124" i="27"/>
  <c r="BS16" i="27"/>
  <c r="BS122" i="27"/>
  <c r="BS74" i="27"/>
  <c r="BS92" i="27"/>
  <c r="BS85" i="27"/>
  <c r="BS31" i="27"/>
  <c r="BS68" i="27"/>
  <c r="BS56" i="27"/>
  <c r="BS44" i="27"/>
  <c r="BS20" i="27"/>
  <c r="BS143" i="27"/>
  <c r="BS36" i="27"/>
  <c r="BS95" i="27"/>
  <c r="BS59" i="27"/>
  <c r="BS121" i="27"/>
  <c r="BS52" i="27"/>
  <c r="BS23" i="27"/>
  <c r="BS161" i="27"/>
  <c r="BS146" i="27"/>
  <c r="BS13" i="27"/>
  <c r="BS107" i="27"/>
  <c r="BS35" i="27"/>
  <c r="BS86" i="27"/>
  <c r="BS62" i="27"/>
  <c r="BS102" i="27"/>
  <c r="BS114" i="27"/>
  <c r="BS14" i="27"/>
  <c r="BS101" i="27"/>
  <c r="BS50" i="27"/>
  <c r="BS93" i="27"/>
  <c r="BS75" i="27"/>
  <c r="BS6" i="27"/>
  <c r="BS167" i="27"/>
  <c r="BS123" i="27"/>
  <c r="BS96" i="27"/>
  <c r="BS69" i="27"/>
  <c r="BS60" i="27"/>
  <c r="BS57" i="27"/>
  <c r="BS48" i="27"/>
  <c r="BS12" i="27"/>
  <c r="BS84" i="27"/>
  <c r="BS66" i="27"/>
  <c r="BS15" i="27"/>
  <c r="BS32" i="27"/>
  <c r="BS120" i="27"/>
  <c r="BS81" i="27"/>
  <c r="BS78" i="27"/>
  <c r="BS90" i="27"/>
  <c r="BS24" i="27"/>
  <c r="BS45" i="27"/>
  <c r="BS104" i="27"/>
  <c r="BS109" i="27"/>
  <c r="BS111" i="27"/>
  <c r="BS72" i="27"/>
  <c r="BS21" i="27"/>
  <c r="BS49" i="27"/>
  <c r="BS113" i="27"/>
  <c r="BS105" i="27"/>
  <c r="BS63" i="27"/>
  <c r="BS47" i="27"/>
  <c r="BS5" i="27"/>
  <c r="BS39" i="27"/>
  <c r="BS33" i="27"/>
  <c r="BS9" i="27"/>
  <c r="BS108" i="27"/>
  <c r="BS99" i="27"/>
  <c r="BS168" i="27"/>
  <c r="BS54" i="27"/>
  <c r="BS51" i="27"/>
  <c r="BS30" i="27"/>
  <c r="BS150" i="27"/>
  <c r="BS157" i="27"/>
  <c r="BS117" i="27"/>
  <c r="BS126" i="27"/>
  <c r="BS18" i="27"/>
  <c r="BS27" i="27"/>
  <c r="BS153" i="27"/>
  <c r="BS87" i="27"/>
  <c r="BR179" i="27"/>
  <c r="BS173" i="27"/>
  <c r="BS170" i="27"/>
  <c r="BS176" i="27"/>
  <c r="BS175" i="27"/>
  <c r="BS177" i="27"/>
  <c r="BS169" i="27"/>
  <c r="BS174" i="27"/>
  <c r="BS171" i="27"/>
  <c r="BS172" i="27"/>
  <c r="BS1" i="27"/>
  <c r="BT2" i="27"/>
  <c r="BT139" i="27" l="1"/>
  <c r="BT128" i="27"/>
  <c r="BT133" i="27"/>
  <c r="BT131" i="27"/>
  <c r="BT129" i="27"/>
  <c r="BT138" i="27"/>
  <c r="BT136" i="27"/>
  <c r="BT159" i="27"/>
  <c r="BT132" i="27"/>
  <c r="BT135" i="27"/>
  <c r="BT145" i="27"/>
  <c r="BT134" i="27"/>
  <c r="BT149" i="27"/>
  <c r="BT160" i="27"/>
  <c r="BT130" i="27"/>
  <c r="BT3" i="27"/>
  <c r="BT137" i="27"/>
  <c r="BT156" i="27"/>
  <c r="BT167" i="27"/>
  <c r="BT124" i="27"/>
  <c r="BT163" i="27"/>
  <c r="BT98" i="27"/>
  <c r="BT88" i="27"/>
  <c r="BT61" i="27"/>
  <c r="BT166" i="27"/>
  <c r="BT92" i="27"/>
  <c r="BT85" i="27"/>
  <c r="BT65" i="27"/>
  <c r="BT29" i="27"/>
  <c r="BT162" i="27"/>
  <c r="BT125" i="27"/>
  <c r="BT157" i="27"/>
  <c r="BT151" i="27"/>
  <c r="BT112" i="27"/>
  <c r="BT109" i="27"/>
  <c r="BT100" i="27"/>
  <c r="BT97" i="27"/>
  <c r="BT58" i="27"/>
  <c r="BT43" i="27"/>
  <c r="BT119" i="27"/>
  <c r="BT116" i="27"/>
  <c r="BT77" i="27"/>
  <c r="BT127" i="27"/>
  <c r="BT103" i="27"/>
  <c r="BT89" i="27"/>
  <c r="BT17" i="27"/>
  <c r="BT118" i="27"/>
  <c r="BT67" i="27"/>
  <c r="BT38" i="27"/>
  <c r="BT115" i="27"/>
  <c r="BT106" i="27"/>
  <c r="BT32" i="27"/>
  <c r="BT143" i="27"/>
  <c r="BT105" i="27"/>
  <c r="BT78" i="27"/>
  <c r="BT72" i="27"/>
  <c r="BT64" i="27"/>
  <c r="BT101" i="27"/>
  <c r="BT11" i="27"/>
  <c r="BT155" i="27"/>
  <c r="BT59" i="27"/>
  <c r="BT26" i="27"/>
  <c r="BT52" i="27"/>
  <c r="BT13" i="27"/>
  <c r="BT146" i="27"/>
  <c r="BT8" i="27"/>
  <c r="BT152" i="27"/>
  <c r="BT83" i="27"/>
  <c r="BT148" i="27"/>
  <c r="BT56" i="27"/>
  <c r="BT150" i="27"/>
  <c r="BT91" i="27"/>
  <c r="BT22" i="27"/>
  <c r="BT10" i="27"/>
  <c r="BT34" i="27"/>
  <c r="BT4" i="27"/>
  <c r="BT41" i="27"/>
  <c r="BT70" i="27"/>
  <c r="BT20" i="27"/>
  <c r="BT104" i="27"/>
  <c r="BT107" i="27"/>
  <c r="BT71" i="27"/>
  <c r="BT37" i="27"/>
  <c r="BT23" i="27"/>
  <c r="BT12" i="27"/>
  <c r="BT53" i="27"/>
  <c r="BT110" i="27"/>
  <c r="BT73" i="27"/>
  <c r="BT142" i="27"/>
  <c r="BT94" i="27"/>
  <c r="BT121" i="27"/>
  <c r="BT76" i="27"/>
  <c r="BT46" i="27"/>
  <c r="BT62" i="27"/>
  <c r="BT35" i="27"/>
  <c r="BT44" i="27"/>
  <c r="BT79" i="27"/>
  <c r="BT74" i="27"/>
  <c r="BT140" i="27"/>
  <c r="BT49" i="27"/>
  <c r="BT40" i="27"/>
  <c r="BT28" i="27"/>
  <c r="BT19" i="27"/>
  <c r="BT86" i="27"/>
  <c r="BT153" i="27"/>
  <c r="BT123" i="27"/>
  <c r="BT87" i="27"/>
  <c r="BT55" i="27"/>
  <c r="BT161" i="27"/>
  <c r="BT144" i="27"/>
  <c r="BT68" i="27"/>
  <c r="BT154" i="27"/>
  <c r="BT117" i="27"/>
  <c r="BT99" i="27"/>
  <c r="BT15" i="27"/>
  <c r="BT9" i="27"/>
  <c r="BT111" i="27"/>
  <c r="BT48" i="27"/>
  <c r="BT45" i="27"/>
  <c r="BT42" i="27"/>
  <c r="BT30" i="27"/>
  <c r="BT18" i="27"/>
  <c r="BT47" i="27"/>
  <c r="BT165" i="27"/>
  <c r="BT25" i="27"/>
  <c r="BT122" i="27"/>
  <c r="BT5" i="27"/>
  <c r="BT93" i="27"/>
  <c r="BT84" i="27"/>
  <c r="BT69" i="27"/>
  <c r="BT158" i="27"/>
  <c r="BT96" i="27"/>
  <c r="BT90" i="27"/>
  <c r="BT39" i="27"/>
  <c r="BT27" i="27"/>
  <c r="BT6" i="27"/>
  <c r="BT31" i="27"/>
  <c r="BT147" i="27"/>
  <c r="BT108" i="27"/>
  <c r="BT164" i="27"/>
  <c r="BT82" i="27"/>
  <c r="BT114" i="27"/>
  <c r="BT66" i="27"/>
  <c r="BT16" i="27"/>
  <c r="BT75" i="27"/>
  <c r="BT57" i="27"/>
  <c r="BT54" i="27"/>
  <c r="BT141" i="27"/>
  <c r="BT80" i="27"/>
  <c r="BT113" i="27"/>
  <c r="BT50" i="27"/>
  <c r="BT14" i="27"/>
  <c r="BT51" i="27"/>
  <c r="BT95" i="27"/>
  <c r="BT81" i="27"/>
  <c r="BT126" i="27"/>
  <c r="BT60" i="27"/>
  <c r="BT21" i="27"/>
  <c r="BT63" i="27"/>
  <c r="BT33" i="27"/>
  <c r="BT102" i="27"/>
  <c r="BT168" i="27"/>
  <c r="BT120" i="27"/>
  <c r="BT36" i="27"/>
  <c r="BT7" i="27"/>
  <c r="BT24" i="27"/>
  <c r="BS179" i="27"/>
  <c r="BT169" i="27"/>
  <c r="BT177" i="27"/>
  <c r="BT176" i="27"/>
  <c r="BT172" i="27"/>
  <c r="BT173" i="27"/>
  <c r="BT170" i="27"/>
  <c r="BT174" i="27"/>
  <c r="BT175" i="27"/>
  <c r="BT171" i="27"/>
  <c r="BT1" i="27"/>
  <c r="BU2" i="27"/>
  <c r="BU128" i="27" l="1"/>
  <c r="BU135" i="27"/>
  <c r="BU133" i="27"/>
  <c r="BU137" i="27"/>
  <c r="BU131" i="27"/>
  <c r="BU129" i="27"/>
  <c r="BU144" i="27"/>
  <c r="BU156" i="27"/>
  <c r="BU132" i="27"/>
  <c r="BU136" i="27"/>
  <c r="BU138" i="27"/>
  <c r="BU152" i="27"/>
  <c r="BU90" i="27"/>
  <c r="BU134" i="27"/>
  <c r="BU167" i="27"/>
  <c r="BU139" i="27"/>
  <c r="BU147" i="27"/>
  <c r="BU166" i="27"/>
  <c r="BU159" i="27"/>
  <c r="BU145" i="27"/>
  <c r="BU130" i="27"/>
  <c r="BU151" i="27"/>
  <c r="BU148" i="27"/>
  <c r="BU163" i="27"/>
  <c r="BU83" i="27"/>
  <c r="BU38" i="27"/>
  <c r="BU59" i="27"/>
  <c r="BU67" i="27"/>
  <c r="BU79" i="27"/>
  <c r="BU76" i="27"/>
  <c r="BU17" i="27"/>
  <c r="BU121" i="27"/>
  <c r="BU103" i="27"/>
  <c r="BU110" i="27"/>
  <c r="BU26" i="27"/>
  <c r="BU88" i="27"/>
  <c r="BU37" i="27"/>
  <c r="BU124" i="27"/>
  <c r="BU73" i="27"/>
  <c r="BU89" i="27"/>
  <c r="BU53" i="27"/>
  <c r="BU29" i="27"/>
  <c r="BU125" i="27"/>
  <c r="BU142" i="27"/>
  <c r="BU119" i="27"/>
  <c r="BU65" i="27"/>
  <c r="BU82" i="27"/>
  <c r="BU70" i="27"/>
  <c r="BU64" i="27"/>
  <c r="BU31" i="27"/>
  <c r="BU157" i="27"/>
  <c r="BU72" i="27"/>
  <c r="BU69" i="27"/>
  <c r="BU58" i="27"/>
  <c r="BU49" i="27"/>
  <c r="BU40" i="27"/>
  <c r="BU34" i="27"/>
  <c r="BU80" i="27"/>
  <c r="BU20" i="27"/>
  <c r="BU11" i="27"/>
  <c r="BU106" i="27"/>
  <c r="BU97" i="27"/>
  <c r="BU85" i="27"/>
  <c r="BU25" i="27"/>
  <c r="BU4" i="27"/>
  <c r="BU115" i="27"/>
  <c r="BU46" i="27"/>
  <c r="BU10" i="27"/>
  <c r="BU122" i="27"/>
  <c r="BU101" i="27"/>
  <c r="BU74" i="27"/>
  <c r="BU61" i="27"/>
  <c r="BU32" i="27"/>
  <c r="BU77" i="27"/>
  <c r="BU3" i="27"/>
  <c r="BU100" i="27"/>
  <c r="BU8" i="27"/>
  <c r="BU50" i="27"/>
  <c r="BU127" i="27"/>
  <c r="BU91" i="27"/>
  <c r="BU43" i="27"/>
  <c r="BU56" i="27"/>
  <c r="BU44" i="27"/>
  <c r="BU150" i="27"/>
  <c r="BU140" i="27"/>
  <c r="BU92" i="27"/>
  <c r="BU112" i="27"/>
  <c r="BU52" i="27"/>
  <c r="BU13" i="27"/>
  <c r="BU154" i="27"/>
  <c r="BU165" i="27"/>
  <c r="BU113" i="27"/>
  <c r="BU35" i="27"/>
  <c r="BU111" i="27"/>
  <c r="BU102" i="27"/>
  <c r="BU63" i="27"/>
  <c r="BU39" i="27"/>
  <c r="BU109" i="27"/>
  <c r="BU118" i="27"/>
  <c r="BU108" i="27"/>
  <c r="BU71" i="27"/>
  <c r="BU162" i="27"/>
  <c r="BU158" i="27"/>
  <c r="BU19" i="27"/>
  <c r="BU168" i="27"/>
  <c r="BU16" i="27"/>
  <c r="BU5" i="27"/>
  <c r="BU86" i="27"/>
  <c r="BU14" i="27"/>
  <c r="BU117" i="27"/>
  <c r="BU114" i="27"/>
  <c r="BU96" i="27"/>
  <c r="BU94" i="27"/>
  <c r="BU120" i="27"/>
  <c r="BU28" i="27"/>
  <c r="BU62" i="27"/>
  <c r="BU116" i="27"/>
  <c r="BU55" i="27"/>
  <c r="BU41" i="27"/>
  <c r="BU161" i="27"/>
  <c r="BU23" i="27"/>
  <c r="BU126" i="27"/>
  <c r="BU105" i="27"/>
  <c r="BU45" i="27"/>
  <c r="BU27" i="27"/>
  <c r="BU153" i="27"/>
  <c r="BU143" i="27"/>
  <c r="BU146" i="27"/>
  <c r="BU99" i="27"/>
  <c r="BU33" i="27"/>
  <c r="BU21" i="27"/>
  <c r="BU149" i="27"/>
  <c r="BU98" i="27"/>
  <c r="BU164" i="27"/>
  <c r="BU155" i="27"/>
  <c r="BU107" i="27"/>
  <c r="BU66" i="27"/>
  <c r="BU24" i="27"/>
  <c r="BU81" i="27"/>
  <c r="BU60" i="27"/>
  <c r="BU54" i="27"/>
  <c r="BU141" i="27"/>
  <c r="BU7" i="27"/>
  <c r="BU12" i="27"/>
  <c r="BU123" i="27"/>
  <c r="BU160" i="27"/>
  <c r="BU104" i="27"/>
  <c r="BU93" i="27"/>
  <c r="BU51" i="27"/>
  <c r="BU42" i="27"/>
  <c r="BU15" i="27"/>
  <c r="BU78" i="27"/>
  <c r="BU68" i="27"/>
  <c r="BU9" i="27"/>
  <c r="BU48" i="27"/>
  <c r="BU84" i="27"/>
  <c r="BU36" i="27"/>
  <c r="BU18" i="27"/>
  <c r="BU57" i="27"/>
  <c r="BU22" i="27"/>
  <c r="BU30" i="27"/>
  <c r="BU47" i="27"/>
  <c r="BU87" i="27"/>
  <c r="BU75" i="27"/>
  <c r="BU6" i="27"/>
  <c r="BU95" i="27"/>
  <c r="BU173" i="27"/>
  <c r="BU171" i="27"/>
  <c r="BU177" i="27"/>
  <c r="BU176" i="27"/>
  <c r="BU172" i="27"/>
  <c r="BU174" i="27"/>
  <c r="BU170" i="27"/>
  <c r="BU169" i="27"/>
  <c r="BU175" i="27"/>
  <c r="BU1" i="27"/>
  <c r="BV2" i="27"/>
  <c r="BT179" i="27"/>
  <c r="BV128" i="27" l="1"/>
  <c r="BV132" i="27"/>
  <c r="BV136" i="27"/>
  <c r="BV135" i="27"/>
  <c r="BV133" i="27"/>
  <c r="BV131" i="27"/>
  <c r="BV129" i="27"/>
  <c r="BV138" i="27"/>
  <c r="BV134" i="27"/>
  <c r="BV137" i="27"/>
  <c r="BV148" i="27"/>
  <c r="BV142" i="27"/>
  <c r="BV159" i="27"/>
  <c r="BV139" i="27"/>
  <c r="BV144" i="27"/>
  <c r="BV145" i="27"/>
  <c r="BV163" i="27"/>
  <c r="BV3" i="27"/>
  <c r="BV162" i="27"/>
  <c r="BV166" i="27"/>
  <c r="BV152" i="27"/>
  <c r="BV130" i="27"/>
  <c r="BV147" i="27"/>
  <c r="BV118" i="27"/>
  <c r="BV112" i="27"/>
  <c r="BV79" i="27"/>
  <c r="BV55" i="27"/>
  <c r="BV125" i="27"/>
  <c r="BV98" i="27"/>
  <c r="BV89" i="27"/>
  <c r="BV82" i="27"/>
  <c r="BV116" i="27"/>
  <c r="BV127" i="27"/>
  <c r="BV70" i="27"/>
  <c r="BV26" i="27"/>
  <c r="BV109" i="27"/>
  <c r="BV94" i="27"/>
  <c r="BV149" i="27"/>
  <c r="BV71" i="27"/>
  <c r="BV92" i="27"/>
  <c r="BV115" i="27"/>
  <c r="BV73" i="27"/>
  <c r="BV83" i="27"/>
  <c r="BV97" i="27"/>
  <c r="BV88" i="27"/>
  <c r="BV17" i="27"/>
  <c r="BV154" i="27"/>
  <c r="BV124" i="27"/>
  <c r="BV106" i="27"/>
  <c r="BV91" i="27"/>
  <c r="BV85" i="27"/>
  <c r="BV76" i="27"/>
  <c r="BV11" i="27"/>
  <c r="BV161" i="27"/>
  <c r="BV117" i="27"/>
  <c r="BV105" i="27"/>
  <c r="BV75" i="27"/>
  <c r="BV25" i="27"/>
  <c r="BV13" i="27"/>
  <c r="BV150" i="27"/>
  <c r="BV168" i="27"/>
  <c r="BV50" i="27"/>
  <c r="BV58" i="27"/>
  <c r="BV8" i="27"/>
  <c r="BV64" i="27"/>
  <c r="BV16" i="27"/>
  <c r="BV165" i="27"/>
  <c r="BV119" i="27"/>
  <c r="BV38" i="27"/>
  <c r="BV61" i="27"/>
  <c r="BV52" i="27"/>
  <c r="BV49" i="27"/>
  <c r="BV68" i="27"/>
  <c r="BV23" i="27"/>
  <c r="BV5" i="27"/>
  <c r="BV65" i="27"/>
  <c r="BV158" i="27"/>
  <c r="BV34" i="27"/>
  <c r="BV19" i="27"/>
  <c r="BV100" i="27"/>
  <c r="BV146" i="27"/>
  <c r="BV104" i="27"/>
  <c r="BV157" i="27"/>
  <c r="BV77" i="27"/>
  <c r="BV37" i="27"/>
  <c r="BV22" i="27"/>
  <c r="BV69" i="27"/>
  <c r="BV48" i="27"/>
  <c r="BV30" i="27"/>
  <c r="BV31" i="27"/>
  <c r="BV29" i="27"/>
  <c r="BV151" i="27"/>
  <c r="BV121" i="27"/>
  <c r="BV59" i="27"/>
  <c r="BV103" i="27"/>
  <c r="BV140" i="27"/>
  <c r="BV10" i="27"/>
  <c r="BV41" i="27"/>
  <c r="BV28" i="27"/>
  <c r="BV164" i="27"/>
  <c r="BV141" i="27"/>
  <c r="BV80" i="27"/>
  <c r="BV32" i="27"/>
  <c r="BV20" i="27"/>
  <c r="BV74" i="27"/>
  <c r="BV114" i="27"/>
  <c r="BV4" i="27"/>
  <c r="BV44" i="27"/>
  <c r="BV113" i="27"/>
  <c r="BV43" i="27"/>
  <c r="BV56" i="27"/>
  <c r="BV86" i="27"/>
  <c r="BV53" i="27"/>
  <c r="BV67" i="27"/>
  <c r="BV153" i="27"/>
  <c r="BV78" i="27"/>
  <c r="BV21" i="27"/>
  <c r="BV143" i="27"/>
  <c r="BV102" i="27"/>
  <c r="BV42" i="27"/>
  <c r="BV167" i="27"/>
  <c r="BV123" i="27"/>
  <c r="BV63" i="27"/>
  <c r="BV9" i="27"/>
  <c r="BV12" i="27"/>
  <c r="BV40" i="27"/>
  <c r="BV33" i="27"/>
  <c r="BV7" i="27"/>
  <c r="BV122" i="27"/>
  <c r="BV14" i="27"/>
  <c r="BV120" i="27"/>
  <c r="BV99" i="27"/>
  <c r="BV84" i="27"/>
  <c r="BV45" i="27"/>
  <c r="BV36" i="27"/>
  <c r="BV18" i="27"/>
  <c r="BV46" i="27"/>
  <c r="BV155" i="27"/>
  <c r="BV93" i="27"/>
  <c r="BV107" i="27"/>
  <c r="BV111" i="27"/>
  <c r="BV66" i="27"/>
  <c r="BV24" i="27"/>
  <c r="BV156" i="27"/>
  <c r="BV108" i="27"/>
  <c r="BV96" i="27"/>
  <c r="BV160" i="27"/>
  <c r="BV110" i="27"/>
  <c r="BV35" i="27"/>
  <c r="BV54" i="27"/>
  <c r="BV27" i="27"/>
  <c r="BV95" i="27"/>
  <c r="BV47" i="27"/>
  <c r="BV101" i="27"/>
  <c r="BV87" i="27"/>
  <c r="BV51" i="27"/>
  <c r="BV39" i="27"/>
  <c r="BV57" i="27"/>
  <c r="BV15" i="27"/>
  <c r="BV6" i="27"/>
  <c r="BV81" i="27"/>
  <c r="BV60" i="27"/>
  <c r="BV90" i="27"/>
  <c r="BV62" i="27"/>
  <c r="BV126" i="27"/>
  <c r="BV72" i="27"/>
  <c r="BU179" i="27"/>
  <c r="BV176" i="27"/>
  <c r="BV175" i="27"/>
  <c r="BV172" i="27"/>
  <c r="BV173" i="27"/>
  <c r="BV174" i="27"/>
  <c r="BV177" i="27"/>
  <c r="BV169" i="27"/>
  <c r="BV170" i="27"/>
  <c r="BV171" i="27"/>
  <c r="BV1" i="27"/>
  <c r="BW2" i="27"/>
  <c r="BW131" i="27" l="1"/>
  <c r="BW138" i="27"/>
  <c r="BW134" i="27"/>
  <c r="BW130" i="27"/>
  <c r="BW139" i="27"/>
  <c r="BW128" i="27"/>
  <c r="BW137" i="27"/>
  <c r="BW135" i="27"/>
  <c r="BW133" i="27"/>
  <c r="BW159" i="27"/>
  <c r="BW127" i="27"/>
  <c r="BW132" i="27"/>
  <c r="BW136" i="27"/>
  <c r="BW155" i="27"/>
  <c r="BW142" i="27"/>
  <c r="BW129" i="27"/>
  <c r="BW108" i="27"/>
  <c r="BW146" i="27"/>
  <c r="BW71" i="27"/>
  <c r="BW165" i="27"/>
  <c r="BW150" i="27"/>
  <c r="BW106" i="27"/>
  <c r="BW52" i="27"/>
  <c r="BW22" i="27"/>
  <c r="BW110" i="27"/>
  <c r="BW67" i="27"/>
  <c r="BW116" i="27"/>
  <c r="BW38" i="27"/>
  <c r="BW115" i="27"/>
  <c r="BW46" i="27"/>
  <c r="BW98" i="27"/>
  <c r="BW55" i="27"/>
  <c r="BW53" i="27"/>
  <c r="BW17" i="27"/>
  <c r="BW3" i="27"/>
  <c r="BW119" i="27"/>
  <c r="BW59" i="27"/>
  <c r="BW26" i="27"/>
  <c r="BW112" i="27"/>
  <c r="BW79" i="27"/>
  <c r="BW158" i="27"/>
  <c r="BW148" i="27"/>
  <c r="BW118" i="27"/>
  <c r="BW83" i="27"/>
  <c r="BW125" i="27"/>
  <c r="BW109" i="27"/>
  <c r="BW91" i="27"/>
  <c r="BW85" i="27"/>
  <c r="BW76" i="27"/>
  <c r="BW73" i="27"/>
  <c r="BW61" i="27"/>
  <c r="BW7" i="27"/>
  <c r="BW143" i="27"/>
  <c r="BW74" i="27"/>
  <c r="BW147" i="27"/>
  <c r="BW154" i="27"/>
  <c r="BW97" i="27"/>
  <c r="BW16" i="27"/>
  <c r="BW153" i="27"/>
  <c r="BW23" i="27"/>
  <c r="BW65" i="27"/>
  <c r="BW4" i="27"/>
  <c r="BW29" i="27"/>
  <c r="BW88" i="27"/>
  <c r="BW31" i="27"/>
  <c r="BW8" i="27"/>
  <c r="BW89" i="27"/>
  <c r="BW166" i="27"/>
  <c r="BW58" i="27"/>
  <c r="BW49" i="27"/>
  <c r="BW34" i="27"/>
  <c r="BW28" i="27"/>
  <c r="BW80" i="27"/>
  <c r="BW32" i="27"/>
  <c r="BW121" i="27"/>
  <c r="BW94" i="27"/>
  <c r="BW43" i="27"/>
  <c r="BW25" i="27"/>
  <c r="BW10" i="27"/>
  <c r="BW68" i="27"/>
  <c r="BW168" i="27"/>
  <c r="BW70" i="27"/>
  <c r="BW101" i="27"/>
  <c r="BW103" i="27"/>
  <c r="BW82" i="27"/>
  <c r="BW19" i="27"/>
  <c r="BW20" i="27"/>
  <c r="BW126" i="27"/>
  <c r="BW107" i="27"/>
  <c r="BW144" i="27"/>
  <c r="BW105" i="27"/>
  <c r="BW90" i="27"/>
  <c r="BW39" i="27"/>
  <c r="BW21" i="27"/>
  <c r="BW37" i="27"/>
  <c r="BW77" i="27"/>
  <c r="BW14" i="27"/>
  <c r="BW122" i="27"/>
  <c r="BW113" i="27"/>
  <c r="BW56" i="27"/>
  <c r="BW140" i="27"/>
  <c r="BW11" i="27"/>
  <c r="BW50" i="27"/>
  <c r="BW84" i="27"/>
  <c r="BW44" i="27"/>
  <c r="BW104" i="27"/>
  <c r="BW160" i="27"/>
  <c r="BW161" i="27"/>
  <c r="BW157" i="27"/>
  <c r="BW62" i="27"/>
  <c r="BW145" i="27"/>
  <c r="BW13" i="27"/>
  <c r="BW5" i="27"/>
  <c r="BW33" i="27"/>
  <c r="BW87" i="27"/>
  <c r="BW63" i="27"/>
  <c r="BW54" i="27"/>
  <c r="BW36" i="27"/>
  <c r="BW156" i="27"/>
  <c r="BW152" i="27"/>
  <c r="BW48" i="27"/>
  <c r="BW164" i="27"/>
  <c r="BW102" i="27"/>
  <c r="BW60" i="27"/>
  <c r="BW30" i="27"/>
  <c r="BW6" i="27"/>
  <c r="BW167" i="27"/>
  <c r="BW123" i="27"/>
  <c r="BW149" i="27"/>
  <c r="BW100" i="27"/>
  <c r="BW35" i="27"/>
  <c r="BW93" i="27"/>
  <c r="BW81" i="27"/>
  <c r="BW9" i="27"/>
  <c r="BW78" i="27"/>
  <c r="BW45" i="27"/>
  <c r="BW18" i="27"/>
  <c r="BW40" i="27"/>
  <c r="BW75" i="27"/>
  <c r="BW57" i="27"/>
  <c r="BW151" i="27"/>
  <c r="BW117" i="27"/>
  <c r="BW15" i="27"/>
  <c r="BW95" i="27"/>
  <c r="BW162" i="27"/>
  <c r="BW42" i="27"/>
  <c r="BW120" i="27"/>
  <c r="BW114" i="27"/>
  <c r="BW51" i="27"/>
  <c r="BW47" i="27"/>
  <c r="BW64" i="27"/>
  <c r="BW69" i="27"/>
  <c r="BW141" i="27"/>
  <c r="BW66" i="27"/>
  <c r="BW24" i="27"/>
  <c r="BW12" i="27"/>
  <c r="BW99" i="27"/>
  <c r="BW41" i="27"/>
  <c r="BW72" i="27"/>
  <c r="BW92" i="27"/>
  <c r="BW27" i="27"/>
  <c r="BW96" i="27"/>
  <c r="BW163" i="27"/>
  <c r="BW86" i="27"/>
  <c r="BW124" i="27"/>
  <c r="BW111" i="27"/>
  <c r="BV179" i="27"/>
  <c r="BW173" i="27"/>
  <c r="BW171" i="27"/>
  <c r="BW169" i="27"/>
  <c r="BW175" i="27"/>
  <c r="BW174" i="27"/>
  <c r="BW172" i="27"/>
  <c r="BW177" i="27"/>
  <c r="BW176" i="27"/>
  <c r="BW170" i="27"/>
  <c r="BX2" i="27"/>
  <c r="BW1" i="27"/>
  <c r="BX130" i="27" l="1"/>
  <c r="BX128" i="27"/>
  <c r="BX137" i="27"/>
  <c r="BX135" i="27"/>
  <c r="BX133" i="27"/>
  <c r="BX131" i="27"/>
  <c r="BX139" i="27"/>
  <c r="BX146" i="27"/>
  <c r="BX134" i="27"/>
  <c r="BX155" i="27"/>
  <c r="BX138" i="27"/>
  <c r="BX132" i="27"/>
  <c r="BX136" i="27"/>
  <c r="BX162" i="27"/>
  <c r="BX148" i="27"/>
  <c r="BX147" i="27"/>
  <c r="BX129" i="27"/>
  <c r="BX3" i="27"/>
  <c r="BX127" i="27"/>
  <c r="BX166" i="27"/>
  <c r="BX150" i="27"/>
  <c r="BX26" i="27"/>
  <c r="BX70" i="27"/>
  <c r="BX99" i="27"/>
  <c r="BX59" i="27"/>
  <c r="BX100" i="27"/>
  <c r="BX97" i="27"/>
  <c r="BX85" i="27"/>
  <c r="BX71" i="27"/>
  <c r="BX67" i="27"/>
  <c r="BX61" i="27"/>
  <c r="BX119" i="27"/>
  <c r="BX83" i="27"/>
  <c r="BX38" i="27"/>
  <c r="BX158" i="27"/>
  <c r="BX92" i="27"/>
  <c r="BX106" i="27"/>
  <c r="BX154" i="27"/>
  <c r="BX115" i="27"/>
  <c r="BX94" i="27"/>
  <c r="BX79" i="27"/>
  <c r="BX98" i="27"/>
  <c r="BX109" i="27"/>
  <c r="BX110" i="27"/>
  <c r="BX165" i="27"/>
  <c r="BX88" i="27"/>
  <c r="BX73" i="27"/>
  <c r="BX49" i="27"/>
  <c r="BX43" i="27"/>
  <c r="BX37" i="27"/>
  <c r="BX13" i="27"/>
  <c r="BX20" i="27"/>
  <c r="BX8" i="27"/>
  <c r="BX143" i="27"/>
  <c r="BX104" i="27"/>
  <c r="BX123" i="27"/>
  <c r="BX66" i="27"/>
  <c r="BX60" i="27"/>
  <c r="BX32" i="27"/>
  <c r="BX140" i="27"/>
  <c r="BX74" i="27"/>
  <c r="BX149" i="27"/>
  <c r="BX124" i="27"/>
  <c r="BX7" i="27"/>
  <c r="BX126" i="27"/>
  <c r="BX23" i="27"/>
  <c r="BX160" i="27"/>
  <c r="BX167" i="27"/>
  <c r="BX161" i="27"/>
  <c r="BX55" i="27"/>
  <c r="BX28" i="27"/>
  <c r="BX4" i="27"/>
  <c r="BX157" i="27"/>
  <c r="BX80" i="27"/>
  <c r="BX68" i="27"/>
  <c r="BX56" i="27"/>
  <c r="BX44" i="27"/>
  <c r="BX50" i="27"/>
  <c r="BX52" i="27"/>
  <c r="BX16" i="27"/>
  <c r="BX122" i="27"/>
  <c r="BX153" i="27"/>
  <c r="BX41" i="27"/>
  <c r="BX77" i="27"/>
  <c r="BX65" i="27"/>
  <c r="BX118" i="27"/>
  <c r="BX58" i="27"/>
  <c r="BX19" i="27"/>
  <c r="BX101" i="27"/>
  <c r="BX29" i="27"/>
  <c r="BX121" i="27"/>
  <c r="BX91" i="27"/>
  <c r="BX76" i="27"/>
  <c r="BX34" i="27"/>
  <c r="BX35" i="27"/>
  <c r="BX141" i="27"/>
  <c r="BX84" i="27"/>
  <c r="BX81" i="27"/>
  <c r="BX36" i="27"/>
  <c r="BX144" i="27"/>
  <c r="BX25" i="27"/>
  <c r="BX125" i="27"/>
  <c r="BX103" i="27"/>
  <c r="BX64" i="27"/>
  <c r="BX53" i="27"/>
  <c r="BX82" i="27"/>
  <c r="BX22" i="27"/>
  <c r="BX89" i="27"/>
  <c r="BX156" i="27"/>
  <c r="BX10" i="27"/>
  <c r="BX107" i="27"/>
  <c r="BX120" i="27"/>
  <c r="BX164" i="27"/>
  <c r="BX93" i="27"/>
  <c r="BX168" i="27"/>
  <c r="BX14" i="27"/>
  <c r="BX40" i="27"/>
  <c r="BX11" i="27"/>
  <c r="BX108" i="27"/>
  <c r="BX75" i="27"/>
  <c r="BX69" i="27"/>
  <c r="BX48" i="27"/>
  <c r="BX24" i="27"/>
  <c r="BX112" i="27"/>
  <c r="BX111" i="27"/>
  <c r="BX12" i="27"/>
  <c r="BX86" i="27"/>
  <c r="BX114" i="27"/>
  <c r="BX102" i="27"/>
  <c r="BX87" i="27"/>
  <c r="BX63" i="27"/>
  <c r="BX54" i="27"/>
  <c r="BX145" i="27"/>
  <c r="BX30" i="27"/>
  <c r="BX159" i="27"/>
  <c r="BX142" i="27"/>
  <c r="BX5" i="27"/>
  <c r="BX42" i="27"/>
  <c r="BX15" i="27"/>
  <c r="BX163" i="27"/>
  <c r="BX152" i="27"/>
  <c r="BX17" i="27"/>
  <c r="BX31" i="27"/>
  <c r="BX96" i="27"/>
  <c r="BX21" i="27"/>
  <c r="BX9" i="27"/>
  <c r="BX6" i="27"/>
  <c r="BX90" i="27"/>
  <c r="BX117" i="27"/>
  <c r="BX57" i="27"/>
  <c r="BX105" i="27"/>
  <c r="BX78" i="27"/>
  <c r="BX51" i="27"/>
  <c r="BX39" i="27"/>
  <c r="BX33" i="27"/>
  <c r="BX27" i="27"/>
  <c r="BX47" i="27"/>
  <c r="BX46" i="27"/>
  <c r="BX18" i="27"/>
  <c r="BX151" i="27"/>
  <c r="BX116" i="27"/>
  <c r="BX62" i="27"/>
  <c r="BX45" i="27"/>
  <c r="BX113" i="27"/>
  <c r="BX72" i="27"/>
  <c r="BX95" i="27"/>
  <c r="BX173" i="27"/>
  <c r="BX177" i="27"/>
  <c r="BX174" i="27"/>
  <c r="BX171" i="27"/>
  <c r="BX175" i="27"/>
  <c r="BX169" i="27"/>
  <c r="BX172" i="27"/>
  <c r="BX176" i="27"/>
  <c r="BX170" i="27"/>
  <c r="BY2" i="27"/>
  <c r="BX1" i="27"/>
  <c r="BW179" i="27"/>
  <c r="BY129" i="27" l="1"/>
  <c r="BY133" i="27"/>
  <c r="BY137" i="27"/>
  <c r="BY134" i="27"/>
  <c r="BY128" i="27"/>
  <c r="BY135" i="27"/>
  <c r="BY132" i="27"/>
  <c r="BY130" i="27"/>
  <c r="BY139" i="27"/>
  <c r="BY162" i="27"/>
  <c r="BY166" i="27"/>
  <c r="BY154" i="27"/>
  <c r="BY131" i="27"/>
  <c r="BY138" i="27"/>
  <c r="BY147" i="27"/>
  <c r="BY148" i="27"/>
  <c r="BY136" i="27"/>
  <c r="BY165" i="27"/>
  <c r="BY3" i="27"/>
  <c r="BY106" i="27"/>
  <c r="BY97" i="27"/>
  <c r="BY126" i="27"/>
  <c r="BY125" i="27"/>
  <c r="BY65" i="27"/>
  <c r="BY59" i="27"/>
  <c r="BY145" i="27"/>
  <c r="BY124" i="27"/>
  <c r="BY112" i="27"/>
  <c r="BY109" i="27"/>
  <c r="BY40" i="27"/>
  <c r="BY90" i="27"/>
  <c r="BY98" i="27"/>
  <c r="BY29" i="27"/>
  <c r="BY17" i="27"/>
  <c r="BY161" i="27"/>
  <c r="BY118" i="27"/>
  <c r="BY103" i="27"/>
  <c r="BY100" i="27"/>
  <c r="BY46" i="27"/>
  <c r="BY31" i="27"/>
  <c r="BY110" i="27"/>
  <c r="BY157" i="27"/>
  <c r="BY121" i="27"/>
  <c r="BY85" i="27"/>
  <c r="BY76" i="27"/>
  <c r="BY67" i="27"/>
  <c r="BY77" i="27"/>
  <c r="BY70" i="27"/>
  <c r="BY38" i="27"/>
  <c r="BY142" i="27"/>
  <c r="BY127" i="27"/>
  <c r="BY115" i="27"/>
  <c r="BY61" i="27"/>
  <c r="BY13" i="27"/>
  <c r="BY101" i="27"/>
  <c r="BY149" i="27"/>
  <c r="BY23" i="27"/>
  <c r="BY111" i="27"/>
  <c r="BY63" i="27"/>
  <c r="BY168" i="27"/>
  <c r="BY55" i="27"/>
  <c r="BY50" i="27"/>
  <c r="BY5" i="27"/>
  <c r="BY94" i="27"/>
  <c r="BY52" i="27"/>
  <c r="BY143" i="27"/>
  <c r="BY44" i="27"/>
  <c r="BY53" i="27"/>
  <c r="BY7" i="27"/>
  <c r="BY74" i="27"/>
  <c r="BY79" i="27"/>
  <c r="BY73" i="27"/>
  <c r="BY10" i="27"/>
  <c r="BY104" i="27"/>
  <c r="BY41" i="27"/>
  <c r="BY140" i="27"/>
  <c r="BY19" i="27"/>
  <c r="BY114" i="27"/>
  <c r="BY167" i="27"/>
  <c r="BY122" i="27"/>
  <c r="BY11" i="27"/>
  <c r="BY64" i="27"/>
  <c r="BY49" i="27"/>
  <c r="BY164" i="27"/>
  <c r="BY160" i="27"/>
  <c r="BY107" i="27"/>
  <c r="BY87" i="27"/>
  <c r="BY78" i="27"/>
  <c r="BY66" i="27"/>
  <c r="BY51" i="27"/>
  <c r="BY27" i="27"/>
  <c r="BY34" i="27"/>
  <c r="BY89" i="27"/>
  <c r="BY82" i="27"/>
  <c r="BY116" i="27"/>
  <c r="BY83" i="27"/>
  <c r="BY91" i="27"/>
  <c r="BY58" i="27"/>
  <c r="BY16" i="27"/>
  <c r="BY4" i="27"/>
  <c r="BY56" i="27"/>
  <c r="BY99" i="27"/>
  <c r="BY37" i="27"/>
  <c r="BY156" i="27"/>
  <c r="BY152" i="27"/>
  <c r="BY113" i="27"/>
  <c r="BY43" i="27"/>
  <c r="BY22" i="27"/>
  <c r="BY20" i="27"/>
  <c r="BY151" i="27"/>
  <c r="BY80" i="27"/>
  <c r="BY92" i="27"/>
  <c r="BY88" i="27"/>
  <c r="BY163" i="27"/>
  <c r="BY25" i="27"/>
  <c r="BY141" i="27"/>
  <c r="BY117" i="27"/>
  <c r="BY93" i="27"/>
  <c r="BY54" i="27"/>
  <c r="BY15" i="27"/>
  <c r="BY144" i="27"/>
  <c r="BY62" i="27"/>
  <c r="BY102" i="27"/>
  <c r="BY45" i="27"/>
  <c r="BY30" i="27"/>
  <c r="BY146" i="27"/>
  <c r="BY108" i="27"/>
  <c r="BY42" i="27"/>
  <c r="BY150" i="27"/>
  <c r="BY105" i="27"/>
  <c r="BY57" i="27"/>
  <c r="BY47" i="27"/>
  <c r="BY119" i="27"/>
  <c r="BY35" i="27"/>
  <c r="BY153" i="27"/>
  <c r="BY36" i="27"/>
  <c r="BY28" i="27"/>
  <c r="BY18" i="27"/>
  <c r="BY158" i="27"/>
  <c r="BY32" i="27"/>
  <c r="BY86" i="27"/>
  <c r="BY71" i="27"/>
  <c r="BY26" i="27"/>
  <c r="BY81" i="27"/>
  <c r="BY95" i="27"/>
  <c r="BY120" i="27"/>
  <c r="BY96" i="27"/>
  <c r="BY9" i="27"/>
  <c r="BY155" i="27"/>
  <c r="BY68" i="27"/>
  <c r="BY123" i="27"/>
  <c r="BY60" i="27"/>
  <c r="BY6" i="27"/>
  <c r="BY159" i="27"/>
  <c r="BY8" i="27"/>
  <c r="BY75" i="27"/>
  <c r="BY48" i="27"/>
  <c r="BY21" i="27"/>
  <c r="BY24" i="27"/>
  <c r="BY14" i="27"/>
  <c r="BY72" i="27"/>
  <c r="BY84" i="27"/>
  <c r="BY69" i="27"/>
  <c r="BY33" i="27"/>
  <c r="BY39" i="27"/>
  <c r="BY12" i="27"/>
  <c r="BY171" i="27"/>
  <c r="BY169" i="27"/>
  <c r="BY176" i="27"/>
  <c r="BY172" i="27"/>
  <c r="BY175" i="27"/>
  <c r="BY174" i="27"/>
  <c r="BY173" i="27"/>
  <c r="BY170" i="27"/>
  <c r="BY177" i="27"/>
  <c r="BY1" i="27"/>
  <c r="BZ2" i="27"/>
  <c r="BX179" i="27"/>
  <c r="BZ132" i="27" l="1"/>
  <c r="BZ128" i="27"/>
  <c r="BZ130" i="27"/>
  <c r="BZ139" i="27"/>
  <c r="BZ137" i="27"/>
  <c r="BZ135" i="27"/>
  <c r="BZ133" i="27"/>
  <c r="BZ154" i="27"/>
  <c r="BZ3" i="27"/>
  <c r="BZ162" i="27"/>
  <c r="BZ134" i="27"/>
  <c r="BZ158" i="27"/>
  <c r="BZ165" i="27"/>
  <c r="BZ127" i="27"/>
  <c r="BZ131" i="27"/>
  <c r="BZ138" i="27"/>
  <c r="BZ136" i="27"/>
  <c r="BZ129" i="27"/>
  <c r="BZ150" i="27"/>
  <c r="BZ65" i="27"/>
  <c r="BZ157" i="27"/>
  <c r="BZ43" i="27"/>
  <c r="BZ119" i="27"/>
  <c r="BZ53" i="27"/>
  <c r="BZ140" i="27"/>
  <c r="BZ38" i="27"/>
  <c r="BZ161" i="27"/>
  <c r="BZ168" i="27"/>
  <c r="BZ91" i="27"/>
  <c r="BZ82" i="27"/>
  <c r="BZ145" i="27"/>
  <c r="BZ97" i="27"/>
  <c r="BZ88" i="27"/>
  <c r="BZ58" i="27"/>
  <c r="BZ89" i="27"/>
  <c r="BZ125" i="27"/>
  <c r="BZ92" i="27"/>
  <c r="BZ26" i="27"/>
  <c r="BZ163" i="27"/>
  <c r="BZ70" i="27"/>
  <c r="BZ126" i="27"/>
  <c r="BZ164" i="27"/>
  <c r="BZ59" i="27"/>
  <c r="BZ94" i="27"/>
  <c r="BZ67" i="27"/>
  <c r="BZ110" i="27"/>
  <c r="BZ98" i="27"/>
  <c r="BZ83" i="27"/>
  <c r="BZ112" i="27"/>
  <c r="BZ106" i="27"/>
  <c r="BZ160" i="27"/>
  <c r="BZ120" i="27"/>
  <c r="BZ68" i="27"/>
  <c r="BZ74" i="27"/>
  <c r="BZ50" i="27"/>
  <c r="BZ114" i="27"/>
  <c r="BZ105" i="27"/>
  <c r="BZ75" i="27"/>
  <c r="BZ29" i="27"/>
  <c r="BZ22" i="27"/>
  <c r="BZ71" i="27"/>
  <c r="BZ148" i="27"/>
  <c r="BZ61" i="27"/>
  <c r="BZ52" i="27"/>
  <c r="BZ40" i="27"/>
  <c r="BZ28" i="27"/>
  <c r="BZ13" i="27"/>
  <c r="BZ32" i="27"/>
  <c r="BZ156" i="27"/>
  <c r="BZ104" i="27"/>
  <c r="BZ109" i="27"/>
  <c r="BZ85" i="27"/>
  <c r="BZ25" i="27"/>
  <c r="BZ101" i="27"/>
  <c r="BZ116" i="27"/>
  <c r="BZ17" i="27"/>
  <c r="BZ124" i="27"/>
  <c r="BZ103" i="27"/>
  <c r="BZ79" i="27"/>
  <c r="BZ8" i="27"/>
  <c r="BZ167" i="27"/>
  <c r="BZ73" i="27"/>
  <c r="BZ46" i="27"/>
  <c r="BZ34" i="27"/>
  <c r="BZ31" i="27"/>
  <c r="BZ10" i="27"/>
  <c r="BZ44" i="27"/>
  <c r="BZ152" i="27"/>
  <c r="BZ80" i="27"/>
  <c r="BZ20" i="27"/>
  <c r="BZ23" i="27"/>
  <c r="BZ5" i="27"/>
  <c r="BZ144" i="27"/>
  <c r="BZ30" i="27"/>
  <c r="BZ166" i="27"/>
  <c r="BZ147" i="27"/>
  <c r="BZ153" i="27"/>
  <c r="BZ142" i="27"/>
  <c r="BZ49" i="27"/>
  <c r="BZ149" i="27"/>
  <c r="BZ155" i="27"/>
  <c r="BZ37" i="27"/>
  <c r="BZ14" i="27"/>
  <c r="BZ62" i="27"/>
  <c r="BZ100" i="27"/>
  <c r="BZ86" i="27"/>
  <c r="BZ117" i="27"/>
  <c r="BZ56" i="27"/>
  <c r="BZ107" i="27"/>
  <c r="BZ143" i="27"/>
  <c r="BZ121" i="27"/>
  <c r="BZ118" i="27"/>
  <c r="BZ76" i="27"/>
  <c r="BZ55" i="27"/>
  <c r="BZ146" i="27"/>
  <c r="BZ159" i="27"/>
  <c r="BZ111" i="27"/>
  <c r="BZ63" i="27"/>
  <c r="BZ6" i="27"/>
  <c r="BZ39" i="27"/>
  <c r="BZ9" i="27"/>
  <c r="BZ123" i="27"/>
  <c r="BZ36" i="27"/>
  <c r="BZ77" i="27"/>
  <c r="BZ41" i="27"/>
  <c r="BZ151" i="27"/>
  <c r="BZ141" i="27"/>
  <c r="BZ99" i="27"/>
  <c r="BZ87" i="27"/>
  <c r="BZ66" i="27"/>
  <c r="BZ122" i="27"/>
  <c r="BZ102" i="27"/>
  <c r="BZ33" i="27"/>
  <c r="BZ11" i="27"/>
  <c r="BZ115" i="27"/>
  <c r="BZ108" i="27"/>
  <c r="BZ93" i="27"/>
  <c r="BZ60" i="27"/>
  <c r="BZ42" i="27"/>
  <c r="BZ27" i="27"/>
  <c r="BZ51" i="27"/>
  <c r="BZ69" i="27"/>
  <c r="BZ48" i="27"/>
  <c r="BZ24" i="27"/>
  <c r="BZ35" i="27"/>
  <c r="BZ78" i="27"/>
  <c r="BZ45" i="27"/>
  <c r="BZ64" i="27"/>
  <c r="BZ19" i="27"/>
  <c r="BZ96" i="27"/>
  <c r="BZ21" i="27"/>
  <c r="BZ12" i="27"/>
  <c r="BZ95" i="27"/>
  <c r="BZ7" i="27"/>
  <c r="BZ113" i="27"/>
  <c r="BZ90" i="27"/>
  <c r="BZ72" i="27"/>
  <c r="BZ54" i="27"/>
  <c r="BZ18" i="27"/>
  <c r="BZ47" i="27"/>
  <c r="BZ81" i="27"/>
  <c r="BZ57" i="27"/>
  <c r="BZ15" i="27"/>
  <c r="BZ4" i="27"/>
  <c r="BZ84" i="27"/>
  <c r="BZ16" i="27"/>
  <c r="BY179" i="27"/>
  <c r="BZ171" i="27"/>
  <c r="BZ175" i="27"/>
  <c r="BZ172" i="27"/>
  <c r="BZ176" i="27"/>
  <c r="BZ174" i="27"/>
  <c r="BZ169" i="27"/>
  <c r="BZ173" i="27"/>
  <c r="BZ177" i="27"/>
  <c r="BZ170" i="27"/>
  <c r="BZ1" i="27"/>
  <c r="CA2" i="27"/>
  <c r="Y247" i="27" l="1"/>
  <c r="X247" i="27"/>
  <c r="X249" i="27"/>
  <c r="W260" i="27"/>
  <c r="W258" i="27"/>
  <c r="W250" i="27"/>
  <c r="W247" i="27"/>
  <c r="W248" i="27"/>
  <c r="X248" i="27"/>
  <c r="X259" i="27"/>
  <c r="Y250" i="27"/>
  <c r="Y249" i="27"/>
  <c r="Y259" i="27"/>
  <c r="X258" i="27"/>
  <c r="Y260" i="27"/>
  <c r="Y258" i="27"/>
  <c r="CA130" i="27"/>
  <c r="CA137" i="27"/>
  <c r="CA129" i="27"/>
  <c r="CA136" i="27"/>
  <c r="CA134" i="27"/>
  <c r="CA132" i="27"/>
  <c r="CA128" i="27"/>
  <c r="CA139" i="27"/>
  <c r="CA135" i="27"/>
  <c r="CA165" i="27"/>
  <c r="CC165" i="27" s="1"/>
  <c r="CA133" i="27"/>
  <c r="CA157" i="27"/>
  <c r="CC157" i="27" s="1"/>
  <c r="CA150" i="27"/>
  <c r="CC150" i="27" s="1"/>
  <c r="CA168" i="27"/>
  <c r="CC168" i="27" s="1"/>
  <c r="CA154" i="27"/>
  <c r="CC154" i="27" s="1"/>
  <c r="CA3" i="27"/>
  <c r="CA107" i="27"/>
  <c r="CA158" i="27"/>
  <c r="CC158" i="27" s="1"/>
  <c r="CA131" i="27"/>
  <c r="CA138" i="27"/>
  <c r="CA126" i="27"/>
  <c r="CA71" i="27"/>
  <c r="CA17" i="27"/>
  <c r="CC17" i="27" s="1"/>
  <c r="CA124" i="27"/>
  <c r="CA73" i="27"/>
  <c r="CA37" i="27"/>
  <c r="CC37" i="27" s="1"/>
  <c r="CA29" i="27"/>
  <c r="CC29" i="27" s="1"/>
  <c r="CA160" i="27"/>
  <c r="CC160" i="27" s="1"/>
  <c r="CA118" i="27"/>
  <c r="CA64" i="27"/>
  <c r="CA143" i="27"/>
  <c r="CA76" i="27"/>
  <c r="CA89" i="27"/>
  <c r="CA77" i="27"/>
  <c r="CA55" i="27"/>
  <c r="CC55" i="27" s="1"/>
  <c r="CA65" i="27"/>
  <c r="CA67" i="27"/>
  <c r="CA53" i="27"/>
  <c r="CC53" i="27" s="1"/>
  <c r="CA92" i="27"/>
  <c r="CA38" i="27"/>
  <c r="CC38" i="27" s="1"/>
  <c r="CA59" i="27"/>
  <c r="CC59" i="27" s="1"/>
  <c r="CA127" i="27"/>
  <c r="CA106" i="27"/>
  <c r="CA103" i="27"/>
  <c r="CA97" i="27"/>
  <c r="CA91" i="27"/>
  <c r="CA82" i="27"/>
  <c r="CA149" i="27"/>
  <c r="CC149" i="27" s="1"/>
  <c r="CA163" i="27"/>
  <c r="CC163" i="27" s="1"/>
  <c r="CA105" i="27"/>
  <c r="CA87" i="27"/>
  <c r="CA98" i="27"/>
  <c r="CA112" i="27"/>
  <c r="CA52" i="27"/>
  <c r="CC52" i="27" s="1"/>
  <c r="CA151" i="27"/>
  <c r="CC151" i="27" s="1"/>
  <c r="CA115" i="27"/>
  <c r="CA70" i="27"/>
  <c r="CA7" i="27"/>
  <c r="CC7" i="27" s="1"/>
  <c r="CA44" i="27"/>
  <c r="CC44" i="27" s="1"/>
  <c r="CA74" i="27"/>
  <c r="CA61" i="27"/>
  <c r="CC61" i="27" s="1"/>
  <c r="CA5" i="27"/>
  <c r="CC5" i="27" s="1"/>
  <c r="CA40" i="27"/>
  <c r="CC40" i="27" s="1"/>
  <c r="CA13" i="27"/>
  <c r="CC13" i="27" s="1"/>
  <c r="CA32" i="27"/>
  <c r="CC32" i="27" s="1"/>
  <c r="CA50" i="27"/>
  <c r="CC50" i="27" s="1"/>
  <c r="CA159" i="27"/>
  <c r="CC159" i="27" s="1"/>
  <c r="CA153" i="27"/>
  <c r="CC153" i="27" s="1"/>
  <c r="CA109" i="27"/>
  <c r="CA100" i="27"/>
  <c r="CA43" i="27"/>
  <c r="CC43" i="27" s="1"/>
  <c r="CA16" i="27"/>
  <c r="CC16" i="27" s="1"/>
  <c r="CA11" i="27"/>
  <c r="CC11" i="27" s="1"/>
  <c r="CA104" i="27"/>
  <c r="CA41" i="27"/>
  <c r="CC41" i="27" s="1"/>
  <c r="CA164" i="27"/>
  <c r="CC164" i="27" s="1"/>
  <c r="CA88" i="27"/>
  <c r="CA79" i="27"/>
  <c r="CA116" i="27"/>
  <c r="CA110" i="27"/>
  <c r="CA85" i="27"/>
  <c r="CA68" i="27"/>
  <c r="CA140" i="27"/>
  <c r="CA123" i="27"/>
  <c r="CA117" i="27"/>
  <c r="CA99" i="27"/>
  <c r="CA72" i="27"/>
  <c r="CA9" i="27"/>
  <c r="CC9" i="27" s="1"/>
  <c r="CA49" i="27"/>
  <c r="CC49" i="27" s="1"/>
  <c r="CA28" i="27"/>
  <c r="CC28" i="27" s="1"/>
  <c r="CA119" i="27"/>
  <c r="CA56" i="27"/>
  <c r="CC56" i="27" s="1"/>
  <c r="CA167" i="27"/>
  <c r="CC167" i="27" s="1"/>
  <c r="CA25" i="27"/>
  <c r="CC25" i="27" s="1"/>
  <c r="CA22" i="27"/>
  <c r="CC22" i="27" s="1"/>
  <c r="CA156" i="27"/>
  <c r="CC156" i="27" s="1"/>
  <c r="CA83" i="27"/>
  <c r="CA14" i="27"/>
  <c r="CC14" i="27" s="1"/>
  <c r="CA20" i="27"/>
  <c r="CC20" i="27" s="1"/>
  <c r="CA152" i="27"/>
  <c r="CC152" i="27" s="1"/>
  <c r="CA62" i="27"/>
  <c r="CC62" i="27" s="1"/>
  <c r="CA31" i="27"/>
  <c r="CC31" i="27" s="1"/>
  <c r="CA80" i="27"/>
  <c r="CA141" i="27"/>
  <c r="CA113" i="27"/>
  <c r="CA86" i="27"/>
  <c r="CA90" i="27"/>
  <c r="CA101" i="27"/>
  <c r="CA102" i="27"/>
  <c r="CA35" i="27"/>
  <c r="CC35" i="27" s="1"/>
  <c r="CA125" i="27"/>
  <c r="CA58" i="27"/>
  <c r="CC58" i="27" s="1"/>
  <c r="CA161" i="27"/>
  <c r="CC161" i="27" s="1"/>
  <c r="CA81" i="27"/>
  <c r="CA21" i="27"/>
  <c r="CC21" i="27" s="1"/>
  <c r="CA10" i="27"/>
  <c r="CC10" i="27" s="1"/>
  <c r="CA75" i="27"/>
  <c r="CA15" i="27"/>
  <c r="CC15" i="27" s="1"/>
  <c r="CA162" i="27"/>
  <c r="CC162" i="27" s="1"/>
  <c r="CA93" i="27"/>
  <c r="CA6" i="27"/>
  <c r="CC6" i="27" s="1"/>
  <c r="CA46" i="27"/>
  <c r="CC46" i="27" s="1"/>
  <c r="CA23" i="27"/>
  <c r="CC23" i="27" s="1"/>
  <c r="CA114" i="27"/>
  <c r="CA96" i="27"/>
  <c r="CA66" i="27"/>
  <c r="CA51" i="27"/>
  <c r="CC51" i="27" s="1"/>
  <c r="CA33" i="27"/>
  <c r="CC33" i="27" s="1"/>
  <c r="CA122" i="27"/>
  <c r="CA94" i="27"/>
  <c r="CA111" i="27"/>
  <c r="CA39" i="27"/>
  <c r="CC39" i="27" s="1"/>
  <c r="CA30" i="27"/>
  <c r="CC30" i="27" s="1"/>
  <c r="CA12" i="27"/>
  <c r="CC12" i="27" s="1"/>
  <c r="CA146" i="27"/>
  <c r="CA142" i="27"/>
  <c r="CA54" i="27"/>
  <c r="CC54" i="27" s="1"/>
  <c r="CA155" i="27"/>
  <c r="CC155" i="27" s="1"/>
  <c r="CA95" i="27"/>
  <c r="CA18" i="27"/>
  <c r="CC18" i="27" s="1"/>
  <c r="CA26" i="27"/>
  <c r="CC26" i="27" s="1"/>
  <c r="CA60" i="27"/>
  <c r="CC60" i="27" s="1"/>
  <c r="CA57" i="27"/>
  <c r="CC57" i="27" s="1"/>
  <c r="CA45" i="27"/>
  <c r="CC45" i="27" s="1"/>
  <c r="CA24" i="27"/>
  <c r="CC24" i="27" s="1"/>
  <c r="CA166" i="27"/>
  <c r="CC166" i="27" s="1"/>
  <c r="CA145" i="27"/>
  <c r="CA148" i="27"/>
  <c r="CC148" i="27" s="1"/>
  <c r="CA34" i="27"/>
  <c r="CC34" i="27" s="1"/>
  <c r="CA144" i="27"/>
  <c r="CA108" i="27"/>
  <c r="CA63" i="27"/>
  <c r="CA8" i="27"/>
  <c r="CC8" i="27" s="1"/>
  <c r="CA147" i="27"/>
  <c r="CA69" i="27"/>
  <c r="CA48" i="27"/>
  <c r="CC48" i="27" s="1"/>
  <c r="CA27" i="27"/>
  <c r="CC27" i="27" s="1"/>
  <c r="CA84" i="27"/>
  <c r="CA36" i="27"/>
  <c r="CC36" i="27" s="1"/>
  <c r="CA78" i="27"/>
  <c r="CA120" i="27"/>
  <c r="CA19" i="27"/>
  <c r="CC19" i="27" s="1"/>
  <c r="CA4" i="27"/>
  <c r="CC4" i="27" s="1"/>
  <c r="CA42" i="27"/>
  <c r="CC42" i="27" s="1"/>
  <c r="CA121" i="27"/>
  <c r="CA47" i="27"/>
  <c r="CC47" i="27" s="1"/>
  <c r="T216" i="27"/>
  <c r="Y212" i="27"/>
  <c r="V210" i="27"/>
  <c r="V205" i="27"/>
  <c r="W216" i="27"/>
  <c r="V217" i="27"/>
  <c r="U215" i="27"/>
  <c r="W207" i="27"/>
  <c r="W209" i="27"/>
  <c r="U210" i="27"/>
  <c r="X205" i="27"/>
  <c r="W210" i="27"/>
  <c r="Y207" i="27"/>
  <c r="V213" i="27"/>
  <c r="V206" i="27"/>
  <c r="X215" i="27"/>
  <c r="U212" i="27"/>
  <c r="U207" i="27"/>
  <c r="V211" i="27"/>
  <c r="X211" i="27"/>
  <c r="Y218" i="27"/>
  <c r="Y206" i="27"/>
  <c r="V218" i="27"/>
  <c r="X206" i="27"/>
  <c r="X216" i="27"/>
  <c r="X210" i="27"/>
  <c r="W213" i="27"/>
  <c r="Y205" i="27"/>
  <c r="Y211" i="27"/>
  <c r="Y215" i="27"/>
  <c r="W218" i="27"/>
  <c r="W214" i="27"/>
  <c r="W217" i="27"/>
  <c r="W206" i="27"/>
  <c r="W211" i="27"/>
  <c r="Y210" i="27"/>
  <c r="W205" i="27"/>
  <c r="X218" i="27"/>
  <c r="X208" i="27"/>
  <c r="Y214" i="27"/>
  <c r="Y208" i="27"/>
  <c r="X217" i="27"/>
  <c r="Y213" i="27"/>
  <c r="Y216" i="27"/>
  <c r="W208" i="27"/>
  <c r="X213" i="27"/>
  <c r="X209" i="27"/>
  <c r="X214" i="27"/>
  <c r="X207" i="27"/>
  <c r="Y209" i="27"/>
  <c r="Y217" i="27"/>
  <c r="BZ179" i="27"/>
  <c r="CA169" i="27"/>
  <c r="CC169" i="27" s="1"/>
  <c r="CA177" i="27"/>
  <c r="CA174" i="27"/>
  <c r="CC174" i="27" s="1"/>
  <c r="CA170" i="27"/>
  <c r="CC170" i="27" s="1"/>
  <c r="CA176" i="27"/>
  <c r="CC176" i="27" s="1"/>
  <c r="CA175" i="27"/>
  <c r="CC175" i="27" s="1"/>
  <c r="CA173" i="27"/>
  <c r="CC173" i="27" s="1"/>
  <c r="CA172" i="27"/>
  <c r="CC172" i="27" s="1"/>
  <c r="CA171" i="27"/>
  <c r="CC171" i="27" s="1"/>
  <c r="CA1" i="27"/>
  <c r="X199" i="27"/>
  <c r="S233" i="27"/>
  <c r="U198" i="27"/>
  <c r="V228" i="27"/>
  <c r="W203" i="27"/>
  <c r="Y232" i="27"/>
  <c r="W246" i="27"/>
  <c r="Y204" i="27"/>
  <c r="X243" i="27"/>
  <c r="W202" i="27"/>
  <c r="Y244" i="27"/>
  <c r="T197" i="27"/>
  <c r="V201" i="27"/>
  <c r="Y228" i="27"/>
  <c r="X200" i="27"/>
  <c r="V197" i="27"/>
  <c r="U230" i="27"/>
  <c r="U235" i="27"/>
  <c r="Y246" i="27"/>
  <c r="U240" i="27"/>
  <c r="U204" i="27"/>
  <c r="U228" i="27"/>
  <c r="X228" i="27"/>
  <c r="W244" i="27"/>
  <c r="T231" i="27"/>
  <c r="W261" i="27"/>
  <c r="T200" i="27"/>
  <c r="V227" i="27"/>
  <c r="Y229" i="27"/>
  <c r="Y239" i="27"/>
  <c r="U199" i="27"/>
  <c r="X241" i="27"/>
  <c r="Y201" i="27"/>
  <c r="U229" i="27"/>
  <c r="U200" i="27"/>
  <c r="U234" i="27"/>
  <c r="X237" i="27"/>
  <c r="V198" i="27"/>
  <c r="Y236" i="27"/>
  <c r="X229" i="27"/>
  <c r="T236" i="27"/>
  <c r="X240" i="27"/>
  <c r="V204" i="27"/>
  <c r="T235" i="27"/>
  <c r="W232" i="27"/>
  <c r="X234" i="27"/>
  <c r="V237" i="27"/>
  <c r="Y202" i="27"/>
  <c r="V202" i="27"/>
  <c r="Y234" i="27"/>
  <c r="Y243" i="27"/>
  <c r="Y198" i="27"/>
  <c r="X231" i="27"/>
  <c r="W243" i="27"/>
  <c r="X202" i="27"/>
  <c r="V232" i="27"/>
  <c r="T227" i="27"/>
  <c r="Y200" i="27"/>
  <c r="Y237" i="27"/>
  <c r="W230" i="27"/>
  <c r="X232" i="27"/>
  <c r="U237" i="27"/>
  <c r="U231" i="27"/>
  <c r="X198" i="27"/>
  <c r="X236" i="27"/>
  <c r="T242" i="27"/>
  <c r="V239" i="27"/>
  <c r="Y238" i="27"/>
  <c r="W241" i="27"/>
  <c r="V240" i="27"/>
  <c r="Y197" i="27"/>
  <c r="T240" i="27"/>
  <c r="Y240" i="27"/>
  <c r="W238" i="27"/>
  <c r="V243" i="27"/>
  <c r="T246" i="27"/>
  <c r="X235" i="27"/>
  <c r="W242" i="27"/>
  <c r="V200" i="27"/>
  <c r="X238" i="27"/>
  <c r="W240" i="27"/>
  <c r="Y235" i="27"/>
  <c r="U243" i="27"/>
  <c r="V238" i="27"/>
  <c r="X201" i="27"/>
  <c r="X230" i="27"/>
  <c r="U203" i="27"/>
  <c r="X246" i="27"/>
  <c r="U232" i="27"/>
  <c r="W239" i="27"/>
  <c r="V203" i="27"/>
  <c r="U227" i="27"/>
  <c r="Y231" i="27"/>
  <c r="T234" i="27"/>
  <c r="W198" i="27"/>
  <c r="W229" i="27"/>
  <c r="Y241" i="27"/>
  <c r="U244" i="27"/>
  <c r="Y233" i="27"/>
  <c r="W197" i="27"/>
  <c r="Y242" i="27"/>
  <c r="V261" i="27"/>
  <c r="V235" i="27"/>
  <c r="Y227" i="27"/>
  <c r="W201" i="27"/>
  <c r="V234" i="27"/>
  <c r="V226" i="27"/>
  <c r="Y245" i="27"/>
  <c r="Y196" i="27"/>
  <c r="X203" i="27"/>
  <c r="V236" i="27"/>
  <c r="V244" i="27"/>
  <c r="Y226" i="27"/>
  <c r="W231" i="27"/>
  <c r="W228" i="27"/>
  <c r="X244" i="27"/>
  <c r="X233" i="27"/>
  <c r="Y199" i="27"/>
  <c r="Y230" i="27"/>
  <c r="Y203" i="27"/>
  <c r="W233" i="27"/>
  <c r="V199" i="27"/>
  <c r="X197" i="27"/>
  <c r="X245" i="27"/>
  <c r="W196" i="27"/>
  <c r="X239" i="27"/>
  <c r="W236" i="27"/>
  <c r="X204" i="27"/>
  <c r="V245" i="27"/>
  <c r="V246" i="27"/>
  <c r="W199" i="27"/>
  <c r="X227" i="27"/>
  <c r="W200" i="27"/>
  <c r="W234" i="27"/>
  <c r="V242" i="27"/>
  <c r="X226" i="27"/>
  <c r="X242" i="27"/>
  <c r="W235" i="27"/>
  <c r="W227" i="27"/>
  <c r="W245" i="27"/>
  <c r="W204" i="27"/>
  <c r="W237" i="27"/>
  <c r="W226" i="27"/>
  <c r="X261" i="27"/>
  <c r="Y261" i="27"/>
  <c r="X196" i="27"/>
  <c r="S249" i="27" l="1"/>
  <c r="U250" i="27"/>
  <c r="U249" i="27"/>
  <c r="V247" i="27"/>
  <c r="V260" i="27"/>
  <c r="V250" i="27"/>
  <c r="X260" i="27"/>
  <c r="W249" i="27"/>
  <c r="W259" i="27"/>
  <c r="X250" i="27"/>
  <c r="Y248" i="27"/>
  <c r="T217" i="27"/>
  <c r="T208" i="27"/>
  <c r="U206" i="27"/>
  <c r="U213" i="27"/>
  <c r="V209" i="27"/>
  <c r="V207" i="27"/>
  <c r="V214" i="27"/>
  <c r="V215" i="27"/>
  <c r="W212" i="27"/>
  <c r="X212" i="27"/>
  <c r="CA179" i="27"/>
  <c r="CC3" i="27"/>
  <c r="CC177" i="27"/>
  <c r="S203" i="27"/>
  <c r="S229" i="27"/>
  <c r="S227" i="27"/>
  <c r="T228" i="27"/>
  <c r="S199" i="27"/>
  <c r="T241" i="27"/>
  <c r="S244" i="27"/>
  <c r="T238" i="27"/>
  <c r="T204" i="27"/>
  <c r="T229" i="27"/>
  <c r="U196" i="27"/>
  <c r="T203" i="27"/>
  <c r="T201" i="27"/>
  <c r="U246" i="27"/>
  <c r="U241" i="27"/>
  <c r="T239" i="27"/>
  <c r="T230" i="27"/>
  <c r="U238" i="27"/>
  <c r="T196" i="27"/>
  <c r="T233" i="27"/>
  <c r="T237" i="27"/>
  <c r="V230" i="27"/>
  <c r="V233" i="27"/>
  <c r="U202" i="27"/>
  <c r="V231" i="27"/>
  <c r="V241" i="27"/>
  <c r="U245" i="27"/>
  <c r="V229" i="27"/>
  <c r="CC179" i="27" l="1"/>
  <c r="W5" i="24" l="1"/>
  <c r="W6" i="24"/>
  <c r="W9" i="24"/>
  <c r="W12" i="24"/>
  <c r="W19" i="24"/>
  <c r="W24" i="24"/>
  <c r="W57" i="24"/>
  <c r="W79" i="24"/>
  <c r="W83" i="24"/>
  <c r="W92" i="24"/>
  <c r="W3" i="33"/>
  <c r="W16" i="24"/>
  <c r="W103" i="19"/>
  <c r="W7" i="33"/>
  <c r="W52" i="24"/>
  <c r="W58" i="24"/>
  <c r="W62" i="24"/>
  <c r="W63" i="24"/>
  <c r="W70" i="24"/>
  <c r="W71" i="24"/>
  <c r="W75" i="24"/>
  <c r="W95" i="24"/>
  <c r="W5" i="33"/>
  <c r="W9" i="33"/>
  <c r="W10" i="33"/>
  <c r="W11" i="33"/>
  <c r="W56" i="24"/>
  <c r="W12" i="33"/>
  <c r="W14" i="33"/>
  <c r="W15" i="33"/>
  <c r="W16" i="33"/>
  <c r="W17" i="33"/>
  <c r="W19" i="33"/>
  <c r="W20" i="33"/>
  <c r="W21" i="33"/>
  <c r="W23" i="33"/>
  <c r="W25" i="33"/>
  <c r="W27" i="33"/>
  <c r="W31" i="33"/>
  <c r="W32" i="33"/>
  <c r="W33" i="33"/>
  <c r="W35" i="33"/>
  <c r="W36" i="33"/>
  <c r="W40" i="33"/>
  <c r="W42" i="33"/>
  <c r="W43" i="33"/>
  <c r="W44" i="33"/>
  <c r="W46" i="33"/>
  <c r="W48" i="33"/>
  <c r="W51" i="33"/>
  <c r="W52" i="33"/>
  <c r="W56" i="33"/>
  <c r="W63" i="33"/>
  <c r="W57" i="33"/>
  <c r="W58" i="33"/>
  <c r="W60" i="33"/>
  <c r="W62" i="33"/>
  <c r="W55" i="24"/>
  <c r="W65" i="33"/>
  <c r="W66" i="33"/>
  <c r="W67" i="33"/>
  <c r="W69" i="33"/>
  <c r="W59" i="33"/>
  <c r="W49" i="24"/>
  <c r="W70" i="33"/>
  <c r="W71" i="33"/>
  <c r="W72" i="33"/>
  <c r="W74" i="33"/>
  <c r="W4" i="33"/>
  <c r="W75" i="33"/>
  <c r="W76" i="33"/>
  <c r="W79" i="33"/>
  <c r="W80" i="33"/>
  <c r="W64" i="33"/>
  <c r="W50" i="24"/>
  <c r="W83" i="33"/>
  <c r="W85" i="33"/>
  <c r="W86" i="33"/>
  <c r="W87" i="33"/>
  <c r="W54" i="33"/>
  <c r="W47" i="24"/>
  <c r="W90" i="33"/>
  <c r="W91" i="33"/>
  <c r="W92" i="33"/>
  <c r="W185" i="2"/>
  <c r="W6" i="33"/>
  <c r="W8" i="33"/>
  <c r="W13" i="33"/>
  <c r="W18" i="33"/>
  <c r="W41" i="33"/>
  <c r="W22" i="33"/>
  <c r="W30" i="33"/>
  <c r="W34" i="33"/>
  <c r="W47" i="33"/>
  <c r="W32" i="24"/>
  <c r="W68" i="33"/>
  <c r="W73" i="33"/>
  <c r="W77" i="33"/>
  <c r="W84" i="33"/>
  <c r="W89" i="33"/>
  <c r="W43"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<sst xmlns="http://schemas.openxmlformats.org/spreadsheetml/2006/main" count="12232" uniqueCount="2440">
  <si>
    <t>Project Planner</t>
  </si>
  <si>
    <t>Select a period to highlight at right.  A legend describing the charting follows.</t>
  </si>
  <si>
    <t xml:space="preserve"> Period Highlight:</t>
  </si>
  <si>
    <t>Plan Duration</t>
  </si>
  <si>
    <t>Actual Start</t>
  </si>
  <si>
    <r>
      <rPr>
        <sz val="12"/>
        <color theme="1" tint="0.24994659260841701"/>
        <rFont val="Calibri"/>
        <family val="2"/>
      </rPr>
      <t>%</t>
    </r>
    <r>
      <rPr>
        <sz val="11"/>
        <color theme="1"/>
        <rFont val="Calibri"/>
        <family val="2"/>
        <scheme val="minor"/>
      </rPr>
      <t xml:space="preserve"> </t>
    </r>
    <r>
      <rPr>
        <sz val="12"/>
        <color theme="1" tint="0.24994659260841701"/>
        <rFont val="Calibri"/>
        <family val="2"/>
      </rPr>
      <t>Complete</t>
    </r>
  </si>
  <si>
    <r>
      <rPr>
        <sz val="12"/>
        <color theme="1" tint="0.24994659260841701"/>
        <rFont val="Calibri"/>
        <family val="2"/>
      </rPr>
      <t>Actual (beyond plan</t>
    </r>
    <r>
      <rPr>
        <sz val="11"/>
        <color theme="1"/>
        <rFont val="Calibri"/>
        <family val="2"/>
        <scheme val="minor"/>
      </rPr>
      <t>)</t>
    </r>
  </si>
  <si>
    <r>
      <rPr>
        <sz val="12"/>
        <color theme="1" tint="0.24994659260841701"/>
        <rFont val="Calibri"/>
        <family val="2"/>
      </rPr>
      <t>%</t>
    </r>
    <r>
      <rPr>
        <sz val="11"/>
        <color theme="1"/>
        <rFont val="Calibri"/>
        <family val="2"/>
        <scheme val="minor"/>
      </rPr>
      <t xml:space="preserve"> </t>
    </r>
    <r>
      <rPr>
        <sz val="12"/>
        <color theme="1" tint="0.24994659260841701"/>
        <rFont val="Calibri"/>
        <family val="2"/>
      </rPr>
      <t>Complete (beyond plan)</t>
    </r>
  </si>
  <si>
    <t>ACTIVITY</t>
  </si>
  <si>
    <t>PLAN START</t>
  </si>
  <si>
    <t>PLAN DURATION</t>
  </si>
  <si>
    <t>ACTUAL START</t>
  </si>
  <si>
    <t>ACTUAL DURATION</t>
  </si>
  <si>
    <t>PERCENT COMPLETE</t>
  </si>
  <si>
    <t>PERIODS</t>
  </si>
  <si>
    <t>Activity 02</t>
  </si>
  <si>
    <t>Activity 03</t>
  </si>
  <si>
    <t>Activity 04</t>
  </si>
  <si>
    <t>Activity 05</t>
  </si>
  <si>
    <t>Activity 06</t>
  </si>
  <si>
    <t>Activity 07</t>
  </si>
  <si>
    <t>Activity 08</t>
  </si>
  <si>
    <t>Activity 09</t>
  </si>
  <si>
    <t>Activity 10</t>
  </si>
  <si>
    <t>Activity 11</t>
  </si>
  <si>
    <t>Activity 12</t>
  </si>
  <si>
    <t>Activity 13</t>
  </si>
  <si>
    <t>Activity 14</t>
  </si>
  <si>
    <t>Activity 15</t>
  </si>
  <si>
    <t>Activity 16</t>
  </si>
  <si>
    <t>Activity 17</t>
  </si>
  <si>
    <t>Activity 18</t>
  </si>
  <si>
    <t>Activity 19</t>
  </si>
  <si>
    <t>Activity 20</t>
  </si>
  <si>
    <t>Activity 21</t>
  </si>
  <si>
    <t>Activity 22</t>
  </si>
  <si>
    <t>Activity 23</t>
  </si>
  <si>
    <t>Activity 24</t>
  </si>
  <si>
    <t>Activity 25</t>
  </si>
  <si>
    <t>Activity 26</t>
  </si>
  <si>
    <t>Sum of Estimated
Value</t>
  </si>
  <si>
    <t>Joe</t>
  </si>
  <si>
    <t>Lori</t>
  </si>
  <si>
    <t>Diana</t>
  </si>
  <si>
    <t>Kenny</t>
  </si>
  <si>
    <t>Sandra</t>
  </si>
  <si>
    <t>Pick one</t>
  </si>
  <si>
    <t>SCM Sales Pipeline 2026 &amp; Beyond</t>
  </si>
  <si>
    <t>Customer</t>
  </si>
  <si>
    <t>Project Name</t>
  </si>
  <si>
    <t>BDM</t>
  </si>
  <si>
    <t>Job Number</t>
  </si>
  <si>
    <t>Contract 
Value</t>
  </si>
  <si>
    <t>Building(s)</t>
  </si>
  <si>
    <t>Floor(s)</t>
  </si>
  <si>
    <t>Start Date for Production</t>
  </si>
  <si>
    <t>District Occupancy Date</t>
  </si>
  <si>
    <t>Confidence Level</t>
  </si>
  <si>
    <t>Current 
Status/Notes</t>
  </si>
  <si>
    <t>Contract Type</t>
  </si>
  <si>
    <t>Bid 
Piggyback</t>
  </si>
  <si>
    <t>Most Recent Proposal 
(Date)</t>
  </si>
  <si>
    <t>Job Release  [BDM &amp; DH]
(Date)</t>
  </si>
  <si>
    <t>Engineering Release [BDM &amp; Engineer]
(Date)</t>
  </si>
  <si>
    <t>Hand-off Meeting  [BDM &amp; PM]
(Date)</t>
  </si>
  <si>
    <t>Kick-off Meeting [PM &amp; ALL Depts] 
(Date)</t>
  </si>
  <si>
    <t>PM</t>
  </si>
  <si>
    <t>Estimated
Value</t>
  </si>
  <si>
    <t>Estimated DSA Approval (per Engineering)</t>
  </si>
  <si>
    <t>Quarter</t>
  </si>
  <si>
    <t>Edited</t>
  </si>
  <si>
    <t>Romoland SD</t>
  </si>
  <si>
    <t>Boulder Ridge ES</t>
  </si>
  <si>
    <t>(2) 24' x 40' classrooms</t>
  </si>
  <si>
    <t>To DSA by 9/1</t>
  </si>
  <si>
    <t xml:space="preserve"> </t>
  </si>
  <si>
    <t>Early October</t>
  </si>
  <si>
    <t>Mobile Modular</t>
  </si>
  <si>
    <t xml:space="preserve">Stock Classrooms </t>
  </si>
  <si>
    <t>Adela</t>
  </si>
  <si>
    <t>(75) 24'x40' Classroom Buildings</t>
  </si>
  <si>
    <t>Revised proposal being presented to the customer</t>
  </si>
  <si>
    <t>PO- R320096701</t>
  </si>
  <si>
    <t xml:space="preserve">Negotiated </t>
  </si>
  <si>
    <t>Muroc Joint USD</t>
  </si>
  <si>
    <t>Boron HS</t>
  </si>
  <si>
    <t>(1) 12x40 Restroom Model B-2</t>
  </si>
  <si>
    <t>SCM generating CCD for adding the HVAC unit</t>
  </si>
  <si>
    <t xml:space="preserve">Executed Agreement received </t>
  </si>
  <si>
    <t>PB</t>
  </si>
  <si>
    <t>No</t>
  </si>
  <si>
    <t>Approved (Needs CCD for HVAC, assume mid October approval)</t>
  </si>
  <si>
    <t>Oceanside USD</t>
  </si>
  <si>
    <t>Jefferson MS</t>
  </si>
  <si>
    <t>(1) 84'x40' Kitchen 
(2) 96'x40' CR Bldgs. 
(1) 60'x40' Music Bldg. 
(2) 24'x40' RR Bldgs.</t>
  </si>
  <si>
    <t>Pending confirmation of options taken to finalize project pricing and scope.</t>
  </si>
  <si>
    <t>Yes</t>
  </si>
  <si>
    <t>Bid</t>
  </si>
  <si>
    <t>Late December</t>
  </si>
  <si>
    <t>Chula Vista USD</t>
  </si>
  <si>
    <t>Feaster School</t>
  </si>
  <si>
    <t>(1) 48x40</t>
  </si>
  <si>
    <t>Late October</t>
  </si>
  <si>
    <t>Imperial County</t>
  </si>
  <si>
    <t>Little Bulldogs EHS</t>
  </si>
  <si>
    <t>48'x60' Daycare Kinder</t>
  </si>
  <si>
    <t>Finalizing price and project schedule to move forward.</t>
  </si>
  <si>
    <t>PO26-00973</t>
  </si>
  <si>
    <t>NOT RELEASED TO ENGINEERING</t>
  </si>
  <si>
    <t>Action Day Schools</t>
  </si>
  <si>
    <t>Lincoln</t>
  </si>
  <si>
    <t>(1) 36X40 Child Care Center</t>
  </si>
  <si>
    <t>Ryan to submit drawings for HCD review and approval.</t>
  </si>
  <si>
    <t>PO-6377</t>
  </si>
  <si>
    <t>HCD approval late December</t>
  </si>
  <si>
    <t>San Jacinto USD</t>
  </si>
  <si>
    <t>San Jacinto HS</t>
  </si>
  <si>
    <t>Two Story 170'/120' x 32'</t>
  </si>
  <si>
    <t>Contract is for 650 days from NTP. Project bids on 2/27/25. District is still reviewing paperwork for accuracy. Will send notification of SCM being the successful bidder after. As of 4/1 the district confirmed that they are still working with their legal team to put together the agreement before issuing us the NTP.</t>
  </si>
  <si>
    <t>C-1003868</t>
  </si>
  <si>
    <t>TBD</t>
  </si>
  <si>
    <t>Mid December</t>
  </si>
  <si>
    <t>Menifee Union SD</t>
  </si>
  <si>
    <t>Ridgemoor ES</t>
  </si>
  <si>
    <t>(4) standard 24’ x 40’ classrooms, (1) 36'x40' Classroom  (1) 12’ x 40’ restroom relocatable</t>
  </si>
  <si>
    <t>To DSA by 12/15</t>
  </si>
  <si>
    <t xml:space="preserve">Bid   </t>
  </si>
  <si>
    <t>Keppel Union SD</t>
  </si>
  <si>
    <t>Pearblossom ES</t>
  </si>
  <si>
    <t>(3) 24'x40' Standard Classroom</t>
  </si>
  <si>
    <t xml:space="preserve">DSA app not till late July </t>
  </si>
  <si>
    <t>PO1-250000001456</t>
  </si>
  <si>
    <t xml:space="preserve">No </t>
  </si>
  <si>
    <t>Late September</t>
  </si>
  <si>
    <t>South San Francisco USD</t>
  </si>
  <si>
    <t>Monte Verde ES</t>
  </si>
  <si>
    <t>(1) 36'x40' Classroom with support rooms</t>
  </si>
  <si>
    <t>Customer taking to the board 10/6</t>
  </si>
  <si>
    <t>South San Francisco HS</t>
  </si>
  <si>
    <t xml:space="preserve">(1) 24'x60' Office Building </t>
  </si>
  <si>
    <t>8.7.25 District provided a LOI, will have signed proposal 8.24.2025</t>
  </si>
  <si>
    <t xml:space="preserve">Yes </t>
  </si>
  <si>
    <t>Mid October</t>
  </si>
  <si>
    <t>Junipero Serra ES</t>
  </si>
  <si>
    <t>In estimating</t>
  </si>
  <si>
    <t>Ventura USD</t>
  </si>
  <si>
    <t>ATLAS School</t>
  </si>
  <si>
    <t>(1) 12x60 Restroom</t>
  </si>
  <si>
    <t>DSA Approved. Per District, this project will be for Summer 2026.</t>
  </si>
  <si>
    <t>PO26-02865</t>
  </si>
  <si>
    <t>Approved</t>
  </si>
  <si>
    <t>Oaks Christian School</t>
  </si>
  <si>
    <t xml:space="preserve">Oaks Christian School </t>
  </si>
  <si>
    <t>(12) 24x40 and (2) 12x40 RR</t>
  </si>
  <si>
    <t>DSA App 3/25/26</t>
  </si>
  <si>
    <t>Pasadena USD</t>
  </si>
  <si>
    <t>Franklin ES</t>
  </si>
  <si>
    <t xml:space="preserve"> Admin, Kitchen, MP </t>
  </si>
  <si>
    <t>Submitted Final Costs with Piggyback breakdowns and they are 
beginning to return them reviewed.</t>
  </si>
  <si>
    <t>Admin in Late Jan &amp; MPR/Kitchen in Late Mar/Early Apr</t>
  </si>
  <si>
    <t>Pleasant Valley SD</t>
  </si>
  <si>
    <t>Valle Lindo ES 
(CAPE Charter School)</t>
  </si>
  <si>
    <t>(1) 24x40 Office/Resource Building</t>
  </si>
  <si>
    <t>DSA appt 12/2/2025</t>
  </si>
  <si>
    <t>PO 9001483</t>
  </si>
  <si>
    <t>Early December?  (Does not appear that the AOR has a DSA appointment)</t>
  </si>
  <si>
    <t>Inglewood USD</t>
  </si>
  <si>
    <t>Oak St. Prep K- Phase 2</t>
  </si>
  <si>
    <t xml:space="preserve">Sandra </t>
  </si>
  <si>
    <t>(1) 12x40 RR, (7) 36x40 Tk (3) 24x40 Classroom Bldg</t>
  </si>
  <si>
    <t>Balfour has requested breakdown of why cost went up so much</t>
  </si>
  <si>
    <t>Corning Union ESD</t>
  </si>
  <si>
    <t>Community Day School (Columbia Academy)</t>
  </si>
  <si>
    <t>(1) 72x40 Classroom Bldg</t>
  </si>
  <si>
    <t>LLB with United Building Contractors. District approved UBC in May 2025. Building production in Spring 2026.</t>
  </si>
  <si>
    <t>Early April</t>
  </si>
  <si>
    <t>ABC USD</t>
  </si>
  <si>
    <t>Leal ES</t>
  </si>
  <si>
    <t>(2) 24x40 Classroom Bldgs</t>
  </si>
  <si>
    <t xml:space="preserve">DSA approved they are working on finalizing submittals </t>
  </si>
  <si>
    <t>Cerritos College</t>
  </si>
  <si>
    <t>Cerritos Community College</t>
  </si>
  <si>
    <t>(2) 48x60 and (1) 24x60 TK Buildings</t>
  </si>
  <si>
    <t>Jonathan executed contract pending bonds and insurance
PM working on change orders</t>
  </si>
  <si>
    <t>February</t>
  </si>
  <si>
    <t>Garvey SD</t>
  </si>
  <si>
    <t>Duff ES</t>
  </si>
  <si>
    <t>60’x40’ Childcare Building</t>
  </si>
  <si>
    <t>In production</t>
  </si>
  <si>
    <t>Negotiated</t>
  </si>
  <si>
    <t>La Habra USD</t>
  </si>
  <si>
    <t>La Dera ES</t>
  </si>
  <si>
    <t>(1) 12x40 TB</t>
  </si>
  <si>
    <t>Should receive PO week of 5/11/26; no later than 5/18/26</t>
  </si>
  <si>
    <t>Rancho Tehama ES</t>
  </si>
  <si>
    <t>(1) 48'x40' Classrooms</t>
  </si>
  <si>
    <t>In DSA</t>
  </si>
  <si>
    <t>Melrose</t>
  </si>
  <si>
    <t>(1) 12x40 B2 RR</t>
  </si>
  <si>
    <t>San Diego USD</t>
  </si>
  <si>
    <t>SD Cooperative Charter School</t>
  </si>
  <si>
    <t>(1) 36'x40' w/ single user RR</t>
  </si>
  <si>
    <t xml:space="preserve">The proposal was provided the customer is exploring their options due to budget. Might need to lease. </t>
  </si>
  <si>
    <t xml:space="preserve">(1) 48' X 40' CR AND (1) 12' X 40' RR BUILDING </t>
  </si>
  <si>
    <t>PO depending on GC - likely to be received in June 2026</t>
  </si>
  <si>
    <t xml:space="preserve">PO- ENG Only </t>
  </si>
  <si>
    <t xml:space="preserve">Surfside </t>
  </si>
  <si>
    <t>(1) 84x60 Student Center</t>
  </si>
  <si>
    <t xml:space="preserve"> Will be built with the other buildings</t>
  </si>
  <si>
    <t>Change Order</t>
  </si>
  <si>
    <t>Fullerton SD</t>
  </si>
  <si>
    <t>Parks Junior High School</t>
  </si>
  <si>
    <t>(2) 24x40 Classroom Building</t>
  </si>
  <si>
    <t>Pending DSA Approval</t>
  </si>
  <si>
    <t>Whittier City SD</t>
  </si>
  <si>
    <t>Jackson ES</t>
  </si>
  <si>
    <t>(1) 24x40 Double Classroom &amp; (1) 12x40 RR</t>
  </si>
  <si>
    <t>Rescue USD</t>
  </si>
  <si>
    <t>Rescue ES</t>
  </si>
  <si>
    <t>Frank</t>
  </si>
  <si>
    <t>(1) 8.5x32 Restroom</t>
  </si>
  <si>
    <t>Drawings went to DSA for approval on 5/13</t>
  </si>
  <si>
    <t>Rosemead USD</t>
  </si>
  <si>
    <t>Encinita ES</t>
  </si>
  <si>
    <t>(1) 24'x40' Open Classroom</t>
  </si>
  <si>
    <t>Final proposal was sent to the AOR. Hand-off meeting to engineering took place. Waiting on confirmation on a few items from AOR for engineering to start drawings.</t>
  </si>
  <si>
    <t>Lowell SD</t>
  </si>
  <si>
    <t>Olita ES</t>
  </si>
  <si>
    <t>PO W99B0031</t>
  </si>
  <si>
    <t>Helendale SD</t>
  </si>
  <si>
    <t xml:space="preserve">Helendale ES </t>
  </si>
  <si>
    <t>(1) 48x40 Classroom</t>
  </si>
  <si>
    <t>Working on piggyback - meeting 5/13/26.</t>
  </si>
  <si>
    <t>Early to Mid January</t>
  </si>
  <si>
    <t>Palm Springs USD</t>
  </si>
  <si>
    <t xml:space="preserve">Two Bunch Palms ES </t>
  </si>
  <si>
    <t>8’-6”x16’-7” RR</t>
  </si>
  <si>
    <t xml:space="preserve">Project is moving forward, district working on a timeline. Back check appointment 4/8. </t>
  </si>
  <si>
    <t>Pending Adel Release</t>
  </si>
  <si>
    <t>Gino</t>
  </si>
  <si>
    <t>Pending Schedule</t>
  </si>
  <si>
    <t>South Fork USD</t>
  </si>
  <si>
    <t>South Fork MS</t>
  </si>
  <si>
    <t>(12) 24X40 Classroom Buildings</t>
  </si>
  <si>
    <t>5/14 Diana forwarded contact info and FC following up with customer</t>
  </si>
  <si>
    <t>Sunlife Corporate Housing</t>
  </si>
  <si>
    <t>Edwards AFB</t>
  </si>
  <si>
    <t>(1) 60x40 Open Gym</t>
  </si>
  <si>
    <t xml:space="preserve">Bid  </t>
  </si>
  <si>
    <t>Orange USD</t>
  </si>
  <si>
    <t>Panorama ES</t>
  </si>
  <si>
    <t>(2) 24x40 Buildings</t>
  </si>
  <si>
    <t>District working on purchase order</t>
  </si>
  <si>
    <t xml:space="preserve">Unified Modular </t>
  </si>
  <si>
    <t>(1) 24'x40' Classroom Building w/RR and kitchenette</t>
  </si>
  <si>
    <t>MAOF/LAUSD Headstart</t>
  </si>
  <si>
    <t xml:space="preserve">Beta Vista Head Start </t>
  </si>
  <si>
    <t>(1) 40x60 Headstart Bldgs</t>
  </si>
  <si>
    <t>Received Signed Proposal to begin Drawings - PO to be issued in May</t>
  </si>
  <si>
    <t>Macy ES</t>
  </si>
  <si>
    <t>84x60 Classrooms w/RR</t>
  </si>
  <si>
    <t>PO W99B0029</t>
  </si>
  <si>
    <t>City Terrace Head Start</t>
  </si>
  <si>
    <t>(1) 40x52 Building</t>
  </si>
  <si>
    <t>Tustin USD</t>
  </si>
  <si>
    <t>Beswick ES</t>
  </si>
  <si>
    <t>(1) 24’x40’</t>
  </si>
  <si>
    <t>Submitted Plans to architect received some updates on 2/12/26</t>
  </si>
  <si>
    <t>Design only contract</t>
  </si>
  <si>
    <t>Currently Only Have Contract for Drawings</t>
  </si>
  <si>
    <t>Placentia Yorba Linda</t>
  </si>
  <si>
    <t>Casa Loma Expanded Learning</t>
  </si>
  <si>
    <t>(1) 12x60 TB</t>
  </si>
  <si>
    <t>DSA Approved pending site bid so they can award us through the lease lease back contract</t>
  </si>
  <si>
    <t>Late April/Early May</t>
  </si>
  <si>
    <t>Anaheim Union HSD</t>
  </si>
  <si>
    <t>Katella HS</t>
  </si>
  <si>
    <t>(1) 12x40 TB C1</t>
  </si>
  <si>
    <t xml:space="preserve">Will be bid through lease lease back and recommentd SCM @ manufactuer Received Comments and corrections Mark addressed </t>
  </si>
  <si>
    <t>Lake Los Angeles ES</t>
  </si>
  <si>
    <t>Will be DSA approved but do not want deliver till spring 2026</t>
  </si>
  <si>
    <t>Mid November</t>
  </si>
  <si>
    <t>Kennedy HS</t>
  </si>
  <si>
    <t>(1) 12x40 TB Multi User</t>
  </si>
  <si>
    <t xml:space="preserve">Will be bid through lease lease back and recommentd SCM @ manufactuer </t>
  </si>
  <si>
    <t xml:space="preserve">Janson ES </t>
  </si>
  <si>
    <t>(1) 24'x40' classroom with two restrooms</t>
  </si>
  <si>
    <t>Scope finalized on 3/6, repricing received. Next step is drawings</t>
  </si>
  <si>
    <t>Signed Proposal</t>
  </si>
  <si>
    <t>Unknown - AOR Submitted PC</t>
  </si>
  <si>
    <t>Montalvo ES</t>
  </si>
  <si>
    <t>(1) 120x40</t>
  </si>
  <si>
    <t>Scope has been confirmed we are waiting on the AOR's response to 4 clarification items. Soils report has been povided.</t>
  </si>
  <si>
    <t>Cajon Valley Charter School</t>
  </si>
  <si>
    <t>4 classrooms and 1 restroom building</t>
  </si>
  <si>
    <t>Did this go away?</t>
  </si>
  <si>
    <t>Gage ES</t>
  </si>
  <si>
    <t>(2) 36'x40' with single user restroom</t>
  </si>
  <si>
    <t>DSA comments were received this week. AOR resubmitting by the end of the month</t>
  </si>
  <si>
    <t>BID</t>
  </si>
  <si>
    <t>Early January</t>
  </si>
  <si>
    <t>Loara</t>
  </si>
  <si>
    <t>(1) 12x40 RR</t>
  </si>
  <si>
    <t>Submitted to DSA will be awarded through a lease lease back contract</t>
  </si>
  <si>
    <t>Cypress</t>
  </si>
  <si>
    <t>Long Beach USD</t>
  </si>
  <si>
    <t xml:space="preserve">Poly HS Concession </t>
  </si>
  <si>
    <t>(1) 12’x80’ Concession Building</t>
  </si>
  <si>
    <t>Met with PM onsite and they anticipate delivery in Decemeber</t>
  </si>
  <si>
    <t>Pending Final Contract</t>
  </si>
  <si>
    <t>Mountain View SD</t>
  </si>
  <si>
    <t>Parkview School TK-8</t>
  </si>
  <si>
    <t>192X40 2-Story</t>
  </si>
  <si>
    <t>Adela met with district and they are working on a piggyback to include  the two story architect noted it is a late fall project. Likely June bid</t>
  </si>
  <si>
    <t>November? (AOR has been very slow with this project)</t>
  </si>
  <si>
    <t>Tehama County DoE</t>
  </si>
  <si>
    <t>Gerber ES</t>
  </si>
  <si>
    <t>BUILDING A (1) 168X40
BUILDING B (1) 156X40 
BUILDING C (1) 84X40 MEDICAL THERAPY UNIT (MTU)</t>
  </si>
  <si>
    <t>Adela to call Judy on 5/6/26 to confirm timing</t>
  </si>
  <si>
    <t>Agua Caliente ES</t>
  </si>
  <si>
    <t xml:space="preserve">Project on hold </t>
  </si>
  <si>
    <t xml:space="preserve">Rancho Mirage ES </t>
  </si>
  <si>
    <t>Cahuilla ES</t>
  </si>
  <si>
    <t xml:space="preserve">8’-6” x 16’-7” RR </t>
  </si>
  <si>
    <t>Bubbling ES</t>
  </si>
  <si>
    <t>8'-6" x 16'-7" RR</t>
  </si>
  <si>
    <t>UCR</t>
  </si>
  <si>
    <t>Motte</t>
  </si>
  <si>
    <t>(1) 24'x50, (1) 24'x60  (1) 10'x24' Restroom</t>
  </si>
  <si>
    <t>Project bid on 5/11/26 to GCs - awaiting bid results.</t>
  </si>
  <si>
    <t>Stock</t>
  </si>
  <si>
    <t>(10) 12'x40' Restrooms</t>
  </si>
  <si>
    <t>Dealer has confirmed these will be fall/winter production. Per Adela, more updates will be provided between April and May. Pending MM's pipeline/leasing performance.</t>
  </si>
  <si>
    <t>Savannah</t>
  </si>
  <si>
    <t>(1) 12x60 RR</t>
  </si>
  <si>
    <t>Hesperia USD</t>
  </si>
  <si>
    <t xml:space="preserve">Joshua Circle </t>
  </si>
  <si>
    <t>(1) 72x40 TK</t>
  </si>
  <si>
    <t>Talked to Hesperia on 5/6/26 - likely late 2026 start.</t>
  </si>
  <si>
    <t>William Scotsman</t>
  </si>
  <si>
    <t>(4) 36'x40' Classrooms with TI, Delivery &amp; install options</t>
  </si>
  <si>
    <t>Updating scope and submitting to estimating - happening sooner?</t>
  </si>
  <si>
    <t>Oxnard SD</t>
  </si>
  <si>
    <t>Freemont MS</t>
  </si>
  <si>
    <t xml:space="preserve">(2) 36x40 Buildings </t>
  </si>
  <si>
    <t>Update as of 5/6/26 - production start in Jan 2027; full bin submittal</t>
  </si>
  <si>
    <t>Early Care and Education Program - IVEC</t>
  </si>
  <si>
    <t>120' x 40' classroom buildings</t>
  </si>
  <si>
    <t>Likely to start in January 2027.</t>
  </si>
  <si>
    <t>Late February</t>
  </si>
  <si>
    <t>Menifee USD</t>
  </si>
  <si>
    <t xml:space="preserve">Quail Valley ES </t>
  </si>
  <si>
    <t>(1) 144x40</t>
  </si>
  <si>
    <t>A 2027 project - waiting on funding</t>
  </si>
  <si>
    <t>No - Cost Increase</t>
  </si>
  <si>
    <t>RFP</t>
  </si>
  <si>
    <t>Hold</t>
  </si>
  <si>
    <t>Griffin Technology Academies</t>
  </si>
  <si>
    <t>Mare Island Technology Academy</t>
  </si>
  <si>
    <t>BUILDING B (1) 96x40 2-story
BUILDING C (1) 168x40 2-story + Elevator</t>
  </si>
  <si>
    <t>Per BHM, NTP on hold until March 2026</t>
  </si>
  <si>
    <t>Subcontract C-13340-S</t>
  </si>
  <si>
    <t>Crestview Charter</t>
  </si>
  <si>
    <t>(1) 132' x 40' 2-story Building</t>
  </si>
  <si>
    <t>Repricing of project to start 3/23</t>
  </si>
  <si>
    <t xml:space="preserve">PO - 298000690 </t>
  </si>
  <si>
    <t>N/A</t>
  </si>
  <si>
    <t>July</t>
  </si>
  <si>
    <t xml:space="preserve">South Kern </t>
  </si>
  <si>
    <t>Rosamond High Early College</t>
  </si>
  <si>
    <t>(1) 8.6x21'-6" Restroom Building</t>
  </si>
  <si>
    <t xml:space="preserve">This project resurfaced today. Architect is to send District specs for repricing. </t>
  </si>
  <si>
    <t>Folsom Cordova USD</t>
  </si>
  <si>
    <t>Granite Springs ES</t>
  </si>
  <si>
    <t>(1) 156'x 40 &amp; (1) 144'x 40'</t>
  </si>
  <si>
    <t>5/14 Kickoff meeting scheduled to release to engineering</t>
  </si>
  <si>
    <t>Granite Hills School</t>
  </si>
  <si>
    <t>(6) 24'x40' Classrooms</t>
  </si>
  <si>
    <t>Likely to purchase by August 2026.</t>
  </si>
  <si>
    <t>Menifee ES</t>
  </si>
  <si>
    <t>(1)168' x 40' (1)108' x 40' (1)156' x 40' (1)72' x 40' (1)84' x 40' (1)120' x 40'</t>
  </si>
  <si>
    <t>July 1/2028</t>
  </si>
  <si>
    <t>Late May</t>
  </si>
  <si>
    <t>Wasco Union HSD</t>
  </si>
  <si>
    <t>Wasco HS</t>
  </si>
  <si>
    <t>(5) 30X32 Classrooms 
(1) 30X32 Restroom</t>
  </si>
  <si>
    <t>Per District, project on pause until March 2027</t>
  </si>
  <si>
    <t>PO 250310</t>
  </si>
  <si>
    <t>Meadow Green ES</t>
  </si>
  <si>
    <t>PO W99B0030</t>
  </si>
  <si>
    <t>Redlands USD</t>
  </si>
  <si>
    <t>Cope MS</t>
  </si>
  <si>
    <t>(1) 12'x40' Restroom Bldg</t>
  </si>
  <si>
    <t>Stanislaus USD</t>
  </si>
  <si>
    <t>Chrysler ES</t>
  </si>
  <si>
    <t>(8) 24x40 permanent classroom buildings</t>
  </si>
  <si>
    <t>Mike Forrest</t>
  </si>
  <si>
    <t xml:space="preserve">Two Story Building </t>
  </si>
  <si>
    <t>Pending scope clarification for pricing</t>
  </si>
  <si>
    <t>Safeworx-Pomona USD</t>
  </si>
  <si>
    <t>Lincoln ES</t>
  </si>
  <si>
    <t>(1) 36x40, (1) 48x40 (1) 24x40 and (1) 12x40 TB</t>
  </si>
  <si>
    <t> </t>
  </si>
  <si>
    <t xml:space="preserve">Requested additional photos but we still do not have very many photos of any standard 24x40 buildings. </t>
  </si>
  <si>
    <t>Mt. San Antonio College</t>
  </si>
  <si>
    <t xml:space="preserve">Mt. SAC </t>
  </si>
  <si>
    <t>36x60 Building A</t>
  </si>
  <si>
    <t>Pending</t>
  </si>
  <si>
    <t>Finalizing proposal for buildings A-E. Project on hold due to personnel changes. No update</t>
  </si>
  <si>
    <t>36x60 Building B</t>
  </si>
  <si>
    <t>Finalizing proposal for buildings A-E. Project on hold due to personnel changes. No change</t>
  </si>
  <si>
    <t>36x60 Building C</t>
  </si>
  <si>
    <t>36x60 Building D</t>
  </si>
  <si>
    <t>Finalizing proposal for buildings A-E. Project on hold due to personnel changes</t>
  </si>
  <si>
    <t>36x60 Building E</t>
  </si>
  <si>
    <t xml:space="preserve">Freedom Crest ES </t>
  </si>
  <si>
    <t>(1) 72x40 &amp; (1) 108x40</t>
  </si>
  <si>
    <t>TBD - Funding</t>
  </si>
  <si>
    <t>2027 project</t>
  </si>
  <si>
    <t>Adelanto USD</t>
  </si>
  <si>
    <t>Bradach ES</t>
  </si>
  <si>
    <t>(1) 36x40 Community Med Bldg</t>
  </si>
  <si>
    <t>Switch in Facilities Director Pending release of purchase order; Adela talked to architect 5/6/26</t>
  </si>
  <si>
    <t xml:space="preserve">Bassett USD </t>
  </si>
  <si>
    <t>Don Julian ES</t>
  </si>
  <si>
    <t xml:space="preserve">(1) 96’ x 40’ Two Story Bldg </t>
  </si>
  <si>
    <t xml:space="preserve">Received contract. </t>
  </si>
  <si>
    <t>Beaumont USD</t>
  </si>
  <si>
    <t>Starlight Elementary School</t>
  </si>
  <si>
    <t>Wood Foundation with ramps:
(2) 24x40 &amp; or 1 (1) 48x40
(1) 12x40 restroom - Boy/Girl Staff/Staff</t>
  </si>
  <si>
    <t>Pricing updates requested 3/7 - pending approval to proceed</t>
  </si>
  <si>
    <t>Sundance Elementary School</t>
  </si>
  <si>
    <t>Fontana USD - Working w/AOR</t>
  </si>
  <si>
    <t xml:space="preserve">Redwood ES </t>
  </si>
  <si>
    <t>(1) 432x40 Two Story Blg (1) Multipurpose Bldg w/kitchen</t>
  </si>
  <si>
    <t>Working with architect on design. Bid sometime in summer of 2026. Goal is 2027 occupancy.</t>
  </si>
  <si>
    <t>Monterey Vista ES</t>
  </si>
  <si>
    <t>(1) 144x40 Two Story Bldg with Two RR</t>
  </si>
  <si>
    <t>September 2026 discussions with Adela and a 2027 project.</t>
  </si>
  <si>
    <t xml:space="preserve">Oak Meadows ES </t>
  </si>
  <si>
    <t>(1) 288x40</t>
  </si>
  <si>
    <t>Charles White Park</t>
  </si>
  <si>
    <t xml:space="preserve">Diana </t>
  </si>
  <si>
    <t>(1) 64'x 79' Community Building HCD approval</t>
  </si>
  <si>
    <t>PO received for the design of the project</t>
  </si>
  <si>
    <t xml:space="preserve">Mobile Modular </t>
  </si>
  <si>
    <t>Stock Restrooms</t>
  </si>
  <si>
    <t>(2) 8’-6”x 16’-7" and (2) 8’-6”x 21-7" Restrooms</t>
  </si>
  <si>
    <t>Mobile Modular bidding on this - postponed</t>
  </si>
  <si>
    <t>.</t>
  </si>
  <si>
    <t>El Camino HS</t>
  </si>
  <si>
    <t>Two Story - 8 classroom building, two restroom building B/G/S, weight room - 4,000 S.F., P.E. Classroom</t>
  </si>
  <si>
    <t>Proposal sent to Adela on 1/21/26 - on hold pending location on campus of two-story</t>
  </si>
  <si>
    <t>North Terrace</t>
  </si>
  <si>
    <t>(1) 112X72, (1) 112X36, (1) 96X36 classroom buildings and
support space, Two Story (1) 180'x40' and (1) 185'x40', MPR Support Buildings</t>
  </si>
  <si>
    <t>Pricing changes request on 2/19 - Diana working on proposal
Adela contacting district on 5/7/26 re: Balfour Beatty LLB award</t>
  </si>
  <si>
    <t>Orange Fair &amp; Event Center</t>
  </si>
  <si>
    <t>Midway Restroom Project</t>
  </si>
  <si>
    <t>(4) 12x40 TB</t>
  </si>
  <si>
    <t>Met with end user and shared piggyback documents 2/10/26 - who is doing proposal? Adela reaching out?</t>
  </si>
  <si>
    <t>Pacifica Graduate Institute</t>
  </si>
  <si>
    <t>(1) 36x60 Classroom Office Building</t>
  </si>
  <si>
    <t>Kyle's referral. Simeon Stewart will discuss internally with his team regarding going modular</t>
  </si>
  <si>
    <t>Prophet Walker</t>
  </si>
  <si>
    <t>Leimert Park</t>
  </si>
  <si>
    <t>12,000 SF building</t>
  </si>
  <si>
    <t>5/8 met with customer and have a meeting scheduled with the owners design team. Funding for the project is further along that we anticipated</t>
  </si>
  <si>
    <t>SDUSD</t>
  </si>
  <si>
    <t>Jerabek ES</t>
  </si>
  <si>
    <t>(4) 24'x40' Classrooms (1) 12'x40' Restroom</t>
  </si>
  <si>
    <t>Southern California Edison</t>
  </si>
  <si>
    <t>Lay Down</t>
  </si>
  <si>
    <t>(50) Office Buildings with various interior layouts</t>
  </si>
  <si>
    <t>SCE has over 50 Lay Down locations that will need office buildings.
Dumark is the GC. High vetting process.</t>
  </si>
  <si>
    <t>Fair Oaks</t>
  </si>
  <si>
    <t>Per Crysal Delgadillo, project is on hold</t>
  </si>
  <si>
    <t>Snowline SD</t>
  </si>
  <si>
    <t>Serrano HS</t>
  </si>
  <si>
    <t xml:space="preserve">(12) 24x40 </t>
  </si>
  <si>
    <t>Adela talking with Go Architects &amp; Ledesma Meyer - will bid "any day" as of 4/20/26</t>
  </si>
  <si>
    <t>Snowline Joint USD</t>
  </si>
  <si>
    <t xml:space="preserve">New Phelan ES </t>
  </si>
  <si>
    <t>(2) 102x40, (1) 144x40 &amp; (2) 120x40</t>
  </si>
  <si>
    <t>Still waiting on city approval</t>
  </si>
  <si>
    <t>In DSA Project will not be moving forward for about 1.5 years</t>
  </si>
  <si>
    <t>Colton USD</t>
  </si>
  <si>
    <t>Colton USD BOND</t>
  </si>
  <si>
    <t>(1) 40'x 32'/40'  Sky Bldg</t>
  </si>
  <si>
    <t>Adela working on it with Dennis</t>
  </si>
  <si>
    <t>(1) 80'x 32'/40' Sky Bldg</t>
  </si>
  <si>
    <t>Sylvan USD</t>
  </si>
  <si>
    <t>Sylvan District Office</t>
  </si>
  <si>
    <t>(2) 72x40 Distcict Office</t>
  </si>
  <si>
    <t>5/13 Project is overbudget. The architect is exploring VE options</t>
  </si>
  <si>
    <t>Unified Modular</t>
  </si>
  <si>
    <t>Garvy SD</t>
  </si>
  <si>
    <t>(1) 12'x40' Restroom Building Model C-2</t>
  </si>
  <si>
    <t>beta</t>
  </si>
  <si>
    <t>Tehama County Dept. of Education</t>
  </si>
  <si>
    <t>(1) 36'x40' TK Classroom</t>
  </si>
  <si>
    <t>AOR confirmed this additional building will be a revision to the previous Gerber ES project. However, the floor plan might change, I am waiting for updates.</t>
  </si>
  <si>
    <t>Thermal Shady Lane</t>
  </si>
  <si>
    <t>Laundry Facility</t>
  </si>
  <si>
    <t>(1) 30'x60'</t>
  </si>
  <si>
    <t>Pending proposal review by customer. Customer requested renderings.</t>
  </si>
  <si>
    <t>St Bernadette Catholic</t>
  </si>
  <si>
    <t>Stella Elemantary Charter</t>
  </si>
  <si>
    <t>(8) 24x40 &amp; (1) 24x40 RR</t>
  </si>
  <si>
    <t>5/13 Proposals being reviewed. We're competng with a dealer, not sure who</t>
  </si>
  <si>
    <t>Hermosa Beach City School District</t>
  </si>
  <si>
    <t>Hermosa View School</t>
  </si>
  <si>
    <t>(2) 24x40 Refub Relocation Classrooms</t>
  </si>
  <si>
    <t>John H. Hiemes ES</t>
  </si>
  <si>
    <t>(1) 60x40 Headstart</t>
  </si>
  <si>
    <t>Adela revising proposal to match floorplan on 5/8/26; bin review</t>
  </si>
  <si>
    <t>(2) 168x40 Two-Stories</t>
  </si>
  <si>
    <t>Working on bid - coming quickly (July 2026)</t>
  </si>
  <si>
    <t>Whitney MS</t>
  </si>
  <si>
    <t>(1) 168x40 Two Story</t>
  </si>
  <si>
    <t>Autism Academy</t>
  </si>
  <si>
    <t>(1) 72x60</t>
  </si>
  <si>
    <t>Contract by 5/22/26; can build after HCD approval</t>
  </si>
  <si>
    <t>Moore MS</t>
  </si>
  <si>
    <t>(1) 12'x40' Restroom buildings</t>
  </si>
  <si>
    <t>Drawings in process</t>
  </si>
  <si>
    <t>Ventura County Fire Dept</t>
  </si>
  <si>
    <t>Ventura Junior Fire Academy</t>
  </si>
  <si>
    <t>(1) 96x40 Classrooms</t>
  </si>
  <si>
    <t>PMSI</t>
  </si>
  <si>
    <t>Center Mod</t>
  </si>
  <si>
    <t>(1) 12'x60'</t>
  </si>
  <si>
    <t>FOB SCM's gate.</t>
  </si>
  <si>
    <t>Sycuan Admin Building</t>
  </si>
  <si>
    <t>(1) 108'x72' Admin Building</t>
  </si>
  <si>
    <t>Bear Valley USD</t>
  </si>
  <si>
    <t>Big Bear HS Toilet Building</t>
  </si>
  <si>
    <t>(1) 78'x 25'</t>
  </si>
  <si>
    <t>5/13 Proposal with BVP</t>
  </si>
  <si>
    <t>Raptor Enclosures</t>
  </si>
  <si>
    <t>(1) 24'x40' w/ 3-single user restrooms</t>
  </si>
  <si>
    <t>Shasta UHSD</t>
  </si>
  <si>
    <t>Enterprise HS Culinary Arts</t>
  </si>
  <si>
    <t>(1) 3,950 sf Culinary Building</t>
  </si>
  <si>
    <t>Bids on 5/28</t>
  </si>
  <si>
    <t>Customer Name</t>
  </si>
  <si>
    <t>Floor 
Count</t>
  </si>
  <si>
    <t>Start Date</t>
  </si>
  <si>
    <t>Lost Code</t>
  </si>
  <si>
    <t>Bid 
or
Piggyback</t>
  </si>
  <si>
    <t>Lost to</t>
  </si>
  <si>
    <t>Enviroplex</t>
  </si>
  <si>
    <t>Class Leasing</t>
  </si>
  <si>
    <t>AMS</t>
  </si>
  <si>
    <t>GLOBAL</t>
  </si>
  <si>
    <t>SCM</t>
  </si>
  <si>
    <t>Var% to AMS</t>
  </si>
  <si>
    <t>Sierra Sands USD</t>
  </si>
  <si>
    <t>Murray MS</t>
  </si>
  <si>
    <t>BUILDING C (1) 36X40 + (3) 30X32
BUILDING E (7) 30X32</t>
  </si>
  <si>
    <t>Ryan to find out if we can meet bid due date</t>
  </si>
  <si>
    <t>Schedule</t>
  </si>
  <si>
    <t>Ballico-Cressey SD</t>
  </si>
  <si>
    <t>Cressey ES</t>
  </si>
  <si>
    <t>(2) 72x40 TK
(1) 12x40 RR</t>
  </si>
  <si>
    <t>AMS $2,748,000
Global $2,854,000
SCM $3,052,557</t>
  </si>
  <si>
    <t>Price</t>
  </si>
  <si>
    <t>Victor Valley ESD</t>
  </si>
  <si>
    <t xml:space="preserve">Challenger ES </t>
  </si>
  <si>
    <t>(1) 24x40 RR/Concession Bldg</t>
  </si>
  <si>
    <t>Timing, Pricing, Pass on location, Lost Funding, or went with Lease or Stick</t>
  </si>
  <si>
    <t xml:space="preserve">Lomitas ES </t>
  </si>
  <si>
    <t>(1)24’x40 Restroom</t>
  </si>
  <si>
    <t>Over 80 deals we've looked at and didn't proceed with.</t>
  </si>
  <si>
    <t>Tsumiki Preschool</t>
  </si>
  <si>
    <t>(1) 36'x60'</t>
  </si>
  <si>
    <t>Cost of a new building was too much for the customer's budget</t>
  </si>
  <si>
    <t>price</t>
  </si>
  <si>
    <t>Simi Valley</t>
  </si>
  <si>
    <t xml:space="preserve">Hillside MS </t>
  </si>
  <si>
    <t>(2) 24'x40'</t>
  </si>
  <si>
    <t>Schedule too tight to meet.</t>
  </si>
  <si>
    <t xml:space="preserve">La Mesa-Spring Valley </t>
  </si>
  <si>
    <t>Parkway Academy MS</t>
  </si>
  <si>
    <t xml:space="preserve">(1) 24'x40' </t>
  </si>
  <si>
    <t>Funding</t>
  </si>
  <si>
    <t>Jefferson SD</t>
  </si>
  <si>
    <t>Corral Hollow ES</t>
  </si>
  <si>
    <t>BUILDING A (1) 36x40 TK
BUILDING B (1) 108x40 TK
BUILDING C (1) 36x40 TK
BUILDING D (1) 108x40 PE CR</t>
  </si>
  <si>
    <t>District does not have the funding to move forward per PJHM</t>
  </si>
  <si>
    <t>Merced City SD</t>
  </si>
  <si>
    <t>WING A (1) 196X40
WING B (1) 160X40</t>
  </si>
  <si>
    <t xml:space="preserve">1.        AMS $5,948,000.00 ($878K below SCM)
2.        Global $6,546,000.00 ($280K below SCM)
3.        Silver Creek $6,826,236.00 </t>
  </si>
  <si>
    <t>Bishop USD</t>
  </si>
  <si>
    <t>MOT Yard</t>
  </si>
  <si>
    <t>(1) 72X40 Office Bldg</t>
  </si>
  <si>
    <t>Our price is too high. District expoloring other options</t>
  </si>
  <si>
    <t>Somerset MS</t>
  </si>
  <si>
    <t>(1) 60x40 Childcare</t>
  </si>
  <si>
    <t>Lost deal to AMS $415,287.00</t>
  </si>
  <si>
    <t>Downey USD</t>
  </si>
  <si>
    <t>(13) TK Classrooms</t>
  </si>
  <si>
    <t>Pricing too high</t>
  </si>
  <si>
    <t>Hemet USD</t>
  </si>
  <si>
    <t xml:space="preserve">Hemet HS </t>
  </si>
  <si>
    <t>Adela-Sandra</t>
  </si>
  <si>
    <t>(4) 24x40</t>
  </si>
  <si>
    <t>Lost to Competitor</t>
  </si>
  <si>
    <t xml:space="preserve">(2) 24X40 </t>
  </si>
  <si>
    <t xml:space="preserve">Lost to Competitor </t>
  </si>
  <si>
    <t>Academy for Advancement
of Children with Autism</t>
  </si>
  <si>
    <t xml:space="preserve">AACA </t>
  </si>
  <si>
    <t>96x60 Classroom</t>
  </si>
  <si>
    <t>Los Cerritos ES</t>
  </si>
  <si>
    <t>Project will go out to bid.</t>
  </si>
  <si>
    <t>ASYMCA</t>
  </si>
  <si>
    <t xml:space="preserve">(2) 60'x60 CR Bldgs. </t>
  </si>
  <si>
    <t>Customer had concerns with SCM's pricing after all the finishes were upgraded. They moved on and procure the buildings from Phoenix Modular.</t>
  </si>
  <si>
    <t>Phoenix Modular</t>
  </si>
  <si>
    <t xml:space="preserve">Facilities &amp; Operations </t>
  </si>
  <si>
    <t>(1) 144'x48'</t>
  </si>
  <si>
    <t xml:space="preserve">On hold </t>
  </si>
  <si>
    <t>MISC</t>
  </si>
  <si>
    <t>Blok Modular</t>
  </si>
  <si>
    <t xml:space="preserve">Las Palmas </t>
  </si>
  <si>
    <t>(1) 12'x40', (1) 12'x24', (1) 12'x50', (1) 12'x40' RR Bldgs.</t>
  </si>
  <si>
    <t>SCM pricing was 30% higher than our competitors, per Blok's owner.</t>
  </si>
  <si>
    <t>Fall River JUSD</t>
  </si>
  <si>
    <t>Fall River ES</t>
  </si>
  <si>
    <t>(4) 24x40 2:12 PC Classrooms</t>
  </si>
  <si>
    <t>8/20 Per Steve, proceed with estimating
8/21 submitted to estimating
SCM to outsource delivery, installation and service to DVMB. 
Our pricing is three times the District's budget.</t>
  </si>
  <si>
    <t>Marysville JUSD</t>
  </si>
  <si>
    <t>Arboga ES</t>
  </si>
  <si>
    <t>(1) 40X32</t>
  </si>
  <si>
    <t>Lost to Mobile Modular $209,597</t>
  </si>
  <si>
    <t>Cajon Valley USD</t>
  </si>
  <si>
    <t>Johnson ES</t>
  </si>
  <si>
    <t>(1) 24'x40' Classroom</t>
  </si>
  <si>
    <t>Lost deal to AMS per the district we were higher. SCM provided a list of why our buidlings are more expensive than AMS.</t>
  </si>
  <si>
    <t>Avocado ES</t>
  </si>
  <si>
    <t>(3) 30'X32' Classrooms</t>
  </si>
  <si>
    <t>Waterford USD</t>
  </si>
  <si>
    <t>Moon PS</t>
  </si>
  <si>
    <t>(2) 144x40 TK Bldgs</t>
  </si>
  <si>
    <t>Low Bidder: Global $4,440,000 $385/SF ($726,484)
AMS $4,498,000 $390/SF ($668,484)
SCM $5,166,484 $448/SF</t>
  </si>
  <si>
    <t>Global</t>
  </si>
  <si>
    <t>Arcadia USD</t>
  </si>
  <si>
    <t>(10) 24x40</t>
  </si>
  <si>
    <t>San Rafael City Schools</t>
  </si>
  <si>
    <t xml:space="preserve">Terra Linda HS </t>
  </si>
  <si>
    <t>24x40 Concession/RR
8-6x21-6 Storage/Ticket</t>
  </si>
  <si>
    <t>Customer was notified that SCM could not proceed with project if they required us to meet project bid manual</t>
  </si>
  <si>
    <t>GC</t>
  </si>
  <si>
    <t>PMSI - Michael Thompson</t>
  </si>
  <si>
    <t>36'x48'</t>
  </si>
  <si>
    <t xml:space="preserve">36'x48' HCD building </t>
  </si>
  <si>
    <t>Lost deal due to pricing.</t>
  </si>
  <si>
    <t xml:space="preserve">Cal State Long Beach </t>
  </si>
  <si>
    <t>Customer has decided to lease bldg</t>
  </si>
  <si>
    <t>Irvine Community College</t>
  </si>
  <si>
    <t>(1) 48x40 Locker Room</t>
  </si>
  <si>
    <t>Bought a used building</t>
  </si>
  <si>
    <t>LAUSD- Irving Steam Magnet</t>
  </si>
  <si>
    <t>72x40</t>
  </si>
  <si>
    <t>Provided Quote 10/14/24</t>
  </si>
  <si>
    <t>Hueneme ESD</t>
  </si>
  <si>
    <t xml:space="preserve">Larsen ES &amp; Hollywood ES </t>
  </si>
  <si>
    <t>(6) 72'x40' TK Buildings</t>
  </si>
  <si>
    <t xml:space="preserve">SCM agreed to not bid. Bid Results are as follows: Class Leasing $2,434,693.00 ($140.896) , NextMod $2,736,417.84 ($158.3575), Global Modular $3,398,500.00 ($196.672)  SF. total: 17,280 </t>
  </si>
  <si>
    <t>Fort Irwin</t>
  </si>
  <si>
    <t>(1) 12'x24' DOH</t>
  </si>
  <si>
    <t>SCM pricing was too high</t>
  </si>
  <si>
    <t>Hardy ES</t>
  </si>
  <si>
    <t>(4) 36'x40 CRs w/ RRs, (6) 24'x40' Open CRs, (1) 12'x40' RR</t>
  </si>
  <si>
    <t>Cypress College</t>
  </si>
  <si>
    <t>24x40 Bldg</t>
  </si>
  <si>
    <t>Lost due to timeline</t>
  </si>
  <si>
    <t>Montebello USD</t>
  </si>
  <si>
    <t>(1) 24'X40' CR</t>
  </si>
  <si>
    <t>Customer submitted proposal pending board approval. Project not awarded to our customer</t>
  </si>
  <si>
    <t>San Mateo County Community College District</t>
  </si>
  <si>
    <t xml:space="preserve">Cañada College </t>
  </si>
  <si>
    <t>(1) 107X37 Building A
(1) 120x37 Building B</t>
  </si>
  <si>
    <t>No bid per Dennis and Ryan. Unable to provide a Cross Laminated Mass Timer (CLT) modular building per bid specs.</t>
  </si>
  <si>
    <t>Technical</t>
  </si>
  <si>
    <t>Bush Construction</t>
  </si>
  <si>
    <t>Firebaugh-Las Deltas USD 
Bailey PS</t>
  </si>
  <si>
    <t>(1) 24x40 Office Building 
(7) 72x40 TK</t>
  </si>
  <si>
    <t>Class Leasing - 1st place $5.7M $287/SF 145/145 Best Value Scoring
SCM - 2nd place $6.3M $370/SF 109/145 Best Value Scoring
Enviroplex - 3rd place $8.8M $438/SF 82/145 Best Value Scoring</t>
  </si>
  <si>
    <t>DV Modular</t>
  </si>
  <si>
    <t>(1) 24'x60' Open Building</t>
  </si>
  <si>
    <t>SCM pricing was too high compared to SF pricing dealer had submitted to their customer</t>
  </si>
  <si>
    <t>Fairfax SD</t>
  </si>
  <si>
    <t>District Office</t>
  </si>
  <si>
    <t>(1) 200X60 Admin Bldg</t>
  </si>
  <si>
    <t>no bid, building not modular friendly. 27' high</t>
  </si>
  <si>
    <t>Winter 2025</t>
  </si>
  <si>
    <t>Jurupa Valley USD</t>
  </si>
  <si>
    <t>Jurupa MS</t>
  </si>
  <si>
    <t>Provided revised proposal on a wide open 48x40. Architect 
reviewing with customer.</t>
  </si>
  <si>
    <t>Summer 2025</t>
  </si>
  <si>
    <t>Lathrop Construction</t>
  </si>
  <si>
    <t>Foothill HS</t>
  </si>
  <si>
    <t>(1) 158x50 Weight/Fitness Building</t>
  </si>
  <si>
    <t>Lathrop did not get the project.</t>
  </si>
  <si>
    <t>Summer 2026</t>
  </si>
  <si>
    <t>Ford Adult School</t>
  </si>
  <si>
    <t xml:space="preserve">10ea. 24’x40’ Classrooms
1ea. 24’x40’ RR Building
1ea. 24’x40’ Career Center Bldg.
1ea. 48’x40’ Admin Bldg.
1ea. 48’x40’ Enrollment Bldg.
1ea. 96’x40’ MPR Building 
</t>
  </si>
  <si>
    <t>Global Modular - 1st place $6,451,000 - Awarded to Lowest Bidder
Silver Creek - $7,306,383
Next Mod was disqualified from bidding however their bid amount was $6,193,000.</t>
  </si>
  <si>
    <t>Golden Plains USD</t>
  </si>
  <si>
    <t>Tranquility HS</t>
  </si>
  <si>
    <t>(1) 48x40 Concession Building
(1) 12x40 Breezeway
(1) 72x40 PE Classroom Building</t>
  </si>
  <si>
    <t>No bid</t>
  </si>
  <si>
    <t>Alhambra USD</t>
  </si>
  <si>
    <t>Ramona ES</t>
  </si>
  <si>
    <t>(1) 48x40 Serving Room</t>
  </si>
  <si>
    <t xml:space="preserve">went to Next Mod because of price and drawing time </t>
  </si>
  <si>
    <t xml:space="preserve">Arc Construction </t>
  </si>
  <si>
    <t>Project required price for Slab on Grade Bldg</t>
  </si>
  <si>
    <t>City of Los Angeles
Department of Public Works</t>
  </si>
  <si>
    <t>Slauson Connect Recreation Center</t>
  </si>
  <si>
    <t>(1) 8,740 Sq Ft Two Story</t>
  </si>
  <si>
    <t>Lost deal due to timing. Pricing window was too short.</t>
  </si>
  <si>
    <t>Completion 2026</t>
  </si>
  <si>
    <t xml:space="preserve">Los Angeles Community College District </t>
  </si>
  <si>
    <t>5 offices, restrooms, ADA Ramp, Stairs, 
Conference room and breakroom</t>
  </si>
  <si>
    <t xml:space="preserve">Reached out to customer twice via call and email still awaiting response - Non Responsive
</t>
  </si>
  <si>
    <t>Huntington Beach</t>
  </si>
  <si>
    <t xml:space="preserve">Marina HS </t>
  </si>
  <si>
    <t>(8) 24x40</t>
  </si>
  <si>
    <t>Project has been canceled working on any costs that we have on the project</t>
  </si>
  <si>
    <t>Dartmouth-ELOP</t>
  </si>
  <si>
    <t>(1) 204x40</t>
  </si>
  <si>
    <t>AMS provided lower cost</t>
  </si>
  <si>
    <t xml:space="preserve">ELOP </t>
  </si>
  <si>
    <t>(2) 84x40 and (2) 60x40</t>
  </si>
  <si>
    <t>Del Mar Union</t>
  </si>
  <si>
    <t xml:space="preserve">Carmel Del Mar ES </t>
  </si>
  <si>
    <t>(1) 48'x40' (2) CR Bldg.</t>
  </si>
  <si>
    <t>The district is not replacing their old portables as part of the ongoing modernization</t>
  </si>
  <si>
    <t xml:space="preserve">Del Mar Hills Academy </t>
  </si>
  <si>
    <t>FOB - 
Garfield HS Science Classroom</t>
  </si>
  <si>
    <t>(1) 36x40 Science Classroom</t>
  </si>
  <si>
    <t xml:space="preserve">Mobile Modular to go with their used inventory for this project ILO brand new </t>
  </si>
  <si>
    <t>Palmdale SD</t>
  </si>
  <si>
    <t>Palmdale Academy Charter School
(PACS)</t>
  </si>
  <si>
    <t xml:space="preserve">(1) 204x96 Two Story </t>
  </si>
  <si>
    <t>ROM pricing in august/sept to AOR. Site Build over budget, switching to modular. 
Project dead per Adel</t>
  </si>
  <si>
    <t>City of Shafter</t>
  </si>
  <si>
    <t>Aquatic Center</t>
  </si>
  <si>
    <t>(1) 125x25 Aquatic Center</t>
  </si>
  <si>
    <t xml:space="preserve">The client has decided to stick build with slab on grade. </t>
  </si>
  <si>
    <t xml:space="preserve">Indoff </t>
  </si>
  <si>
    <t>Lake Tahoe Community College</t>
  </si>
  <si>
    <t>(3) 36x60 Training Facility</t>
  </si>
  <si>
    <t>Competitor pricing at $130/SF. SCM is at $325-$425/SF.</t>
  </si>
  <si>
    <t>Lancaster SD</t>
  </si>
  <si>
    <t>Sunnydale ES</t>
  </si>
  <si>
    <t>(1) SCIENCE LAB
(1) MUSIC BUILDING
(3) CLASSROOM BUILIDNGS</t>
  </si>
  <si>
    <t>We were not prequalified with PQbids due to missing 2 years of audited financials</t>
  </si>
  <si>
    <t>Pre-qual</t>
  </si>
  <si>
    <t>Island Union ESD</t>
  </si>
  <si>
    <t>Island Union ES</t>
  </si>
  <si>
    <t>(2) 36x40 UPK Buildings</t>
  </si>
  <si>
    <t>No bid due to addendum 3 requirement of 3.5:12 roof pitch</t>
  </si>
  <si>
    <t>Calistoga JUSD</t>
  </si>
  <si>
    <t>Calistoga ES</t>
  </si>
  <si>
    <t>(4) TK Classrooms</t>
  </si>
  <si>
    <t>LLB. Partner up with GC for Best Value.
9/27 Landmark earned Best Value by earning the most points, 317</t>
  </si>
  <si>
    <t>PMSI Ewles Materials 12x56</t>
  </si>
  <si>
    <t>Diana/Quinton</t>
  </si>
  <si>
    <t>(1) 12'x56' with axels</t>
  </si>
  <si>
    <t xml:space="preserve">SCM pricing was too high  </t>
  </si>
  <si>
    <t>Reef-Sunset USD</t>
  </si>
  <si>
    <t>Tamarack ES</t>
  </si>
  <si>
    <t>(2) 72X40 CLASSROOM BLDGS
(2) 96X40 CLASSROOM BLDGS
(2) 12x40 RESTROOM BLDGS</t>
  </si>
  <si>
    <t>ENVIROPLEX $203.39/SF
SCM $249.77/SF</t>
  </si>
  <si>
    <t>Envir</t>
  </si>
  <si>
    <t>Selma USD</t>
  </si>
  <si>
    <t xml:space="preserve">(1) 72x40 TK  </t>
  </si>
  <si>
    <t>1) Enviroplex $892,570 ($310/SF)
2) SCM $978,682 ($340/SF)
3) AMS $1,040,000 ($361/SF)
4) Global $1,094, 837 ($380/SF)
5) NextMod $1,226,880 ($426/SF)</t>
  </si>
  <si>
    <t>Classroom Buildings</t>
  </si>
  <si>
    <t>(1) 24'x40' w/ single user RR and (1) 36'x40' w/ single user RR</t>
  </si>
  <si>
    <t>Customer did not need the new units after all</t>
  </si>
  <si>
    <t xml:space="preserve">Pacific Mobile </t>
  </si>
  <si>
    <t>Multi-Story Housing Units</t>
  </si>
  <si>
    <t>Per Steve, No</t>
  </si>
  <si>
    <t>Cumming Group</t>
  </si>
  <si>
    <t>Primo Facchini</t>
  </si>
  <si>
    <t xml:space="preserve">ADA portable restrooms </t>
  </si>
  <si>
    <t>They're looking for porta potties, not modular restroom buildings.</t>
  </si>
  <si>
    <t>Imperial ES</t>
  </si>
  <si>
    <t xml:space="preserve">(1) 36x40 Classroom </t>
  </si>
  <si>
    <t>Due to time restraints the customer has elected to refurbish some of their existing units</t>
  </si>
  <si>
    <t>Villa Park ES</t>
  </si>
  <si>
    <t>Due to time restraints the customer has elected to refurbish some of their exsisting units</t>
  </si>
  <si>
    <t>(1) 36x40 Classroom &amp; Demo (1) 24x40 Bldg</t>
  </si>
  <si>
    <t>Garden Grove USD</t>
  </si>
  <si>
    <t>Multiple Sites</t>
  </si>
  <si>
    <t>12x40 TB, 24x40 and 36x40 Classrooms</t>
  </si>
  <si>
    <t xml:space="preserve">Our price was too high </t>
  </si>
  <si>
    <t>PMSI Dixon Lake Ranger Station</t>
  </si>
  <si>
    <t>(1) 24'x64' with axels</t>
  </si>
  <si>
    <t>OCFA</t>
  </si>
  <si>
    <t>(1) 66'x42'</t>
  </si>
  <si>
    <t>TBD - Bid Process</t>
  </si>
  <si>
    <t>Customer has submitted pricing for final review. Customer requested a rendering to present their report/request to go modular to the board. Modular design was not the preferred construction method.</t>
  </si>
  <si>
    <t>LAUSD - Charter School</t>
  </si>
  <si>
    <t>Jordan MS</t>
  </si>
  <si>
    <t xml:space="preserve">(1) 48x40 MPR </t>
  </si>
  <si>
    <t>The Board chose iMod Systems for their ability for future relocation and reconfigurable alternatives.</t>
  </si>
  <si>
    <t>GMH Builders</t>
  </si>
  <si>
    <t>Sonoma Mountain ECS</t>
  </si>
  <si>
    <t>GMH was not selected for the LLB</t>
  </si>
  <si>
    <t>Hensel Phelps</t>
  </si>
  <si>
    <t xml:space="preserve">West Valley Community College </t>
  </si>
  <si>
    <t>(3) 12x40 Toilet Buildings
(5) 24x40 Locker Room Buildings
(1) 36x40 Training Room Building</t>
  </si>
  <si>
    <t>3 year lease bid for locker room and toilet buildings</t>
  </si>
  <si>
    <t>Benicia USD</t>
  </si>
  <si>
    <t>Benicia HS</t>
  </si>
  <si>
    <t>(1) 12X40 Restroom/Storage/Snack Bar</t>
  </si>
  <si>
    <t>District went with AMS</t>
  </si>
  <si>
    <t xml:space="preserve">FOB </t>
  </si>
  <si>
    <t>(4) 24x40 HCD Classroom Buildings</t>
  </si>
  <si>
    <t xml:space="preserve">Lost to Class Leasing </t>
  </si>
  <si>
    <t xml:space="preserve">Sweetwater Lease </t>
  </si>
  <si>
    <t>(50) CR's and RR - various bldg. configurations</t>
  </si>
  <si>
    <t>SCM pricing was too high.</t>
  </si>
  <si>
    <t>Visalia USD</t>
  </si>
  <si>
    <t>Valley Oak MS</t>
  </si>
  <si>
    <t>(1) 67x36 Classroom Building</t>
  </si>
  <si>
    <t>No bid, Slab on Grade.</t>
  </si>
  <si>
    <t xml:space="preserve">Customer went with AMS because they were able to receive plans in two weeks vs the time frame we provided </t>
  </si>
  <si>
    <t>US Army Corps of Engineers</t>
  </si>
  <si>
    <t>USACE Santa Ana Dam Resident Office Complex</t>
  </si>
  <si>
    <t>(1) 36x60 Office HCD</t>
  </si>
  <si>
    <t xml:space="preserve">Proceeded with a leased bldg </t>
  </si>
  <si>
    <t>misc</t>
  </si>
  <si>
    <t xml:space="preserve">Paul Morrissey </t>
  </si>
  <si>
    <t>La Sierra University</t>
  </si>
  <si>
    <t>Went with a lease bldg</t>
  </si>
  <si>
    <t>Went with a leased building</t>
  </si>
  <si>
    <t xml:space="preserve">Oceanside USD </t>
  </si>
  <si>
    <t xml:space="preserve">Multiple Sites </t>
  </si>
  <si>
    <t>30x32 CR, 24x40 CR and Restroom Buildings</t>
  </si>
  <si>
    <t xml:space="preserve">Lost due to Price </t>
  </si>
  <si>
    <t>Palisades USD</t>
  </si>
  <si>
    <t>(11) 24x40 CR, (11) 36x40 and (4) TB</t>
  </si>
  <si>
    <t xml:space="preserve">Ended up Leasing the buildings </t>
  </si>
  <si>
    <t>Bakersfield City USD</t>
  </si>
  <si>
    <t>(1) 30'x32' Classroom building</t>
  </si>
  <si>
    <t>Customer decided to replace the burned unit with an existing unit that the district already owned.</t>
  </si>
  <si>
    <t>McKinleyville USD</t>
  </si>
  <si>
    <t>Prairie ES</t>
  </si>
  <si>
    <t>(3) 72x40 TK</t>
  </si>
  <si>
    <t>Lost to AMS $3,381,200 (delta is $1,120,974)</t>
  </si>
  <si>
    <t>ICEF Inglewood</t>
  </si>
  <si>
    <t xml:space="preserve">Ingelwood </t>
  </si>
  <si>
    <t>2 Story Modular Classroom Bldg</t>
  </si>
  <si>
    <t>Went away due to school funding/property issues. Ryan said it may come back but not until ne</t>
  </si>
  <si>
    <t>Loma Vista ES</t>
  </si>
  <si>
    <t>(1) 30x32 CR</t>
  </si>
  <si>
    <t>District hired Levi to modernize their existing building instead of buying a new one.</t>
  </si>
  <si>
    <t>Misc</t>
  </si>
  <si>
    <t>South Fork ES</t>
  </si>
  <si>
    <t>(1) 100x32 Classroom / Office / Toilet Building</t>
  </si>
  <si>
    <t>1) NextMod $971,769 ($303/SF) ($151K)
2) Global $1,028,000 ($321/SF) ($95K)
3) SCM $1,123,134 ($350/SF)
Nonresponsive AMS &amp; JTS</t>
  </si>
  <si>
    <t>Next Mod</t>
  </si>
  <si>
    <t>Dobbins ES</t>
  </si>
  <si>
    <t>(1) 30x32 Classroom</t>
  </si>
  <si>
    <t>1) Class Leasing $188K (- $38/SF)
2) Mobile Modular $202K (- $23/SF)
3) SCM $240K
4) Global $318K (+ $98/SF)</t>
  </si>
  <si>
    <t>(1) 72X40 Office Bldg 
(1) 72X40 Training Room Bldg</t>
  </si>
  <si>
    <t>District will lease buildings</t>
  </si>
  <si>
    <t>San Marcos USD</t>
  </si>
  <si>
    <t>WoodlandPark MS</t>
  </si>
  <si>
    <t>(8) 24x40 classroom buildings</t>
  </si>
  <si>
    <t>SCM not the lowest responsible bid</t>
  </si>
  <si>
    <t>Fullerton SD -</t>
  </si>
  <si>
    <t>Raymond ES</t>
  </si>
  <si>
    <t>(3) 12x40 TB</t>
  </si>
  <si>
    <t xml:space="preserve">8.7.2025 Awarded to Class Leasing $7,000 less per building </t>
  </si>
  <si>
    <t xml:space="preserve">Bear Valley </t>
  </si>
  <si>
    <t>Northshore ES</t>
  </si>
  <si>
    <t>(1) 36x40</t>
  </si>
  <si>
    <t>Awarded to SCK- Upon speaking to Customer Architect said he was able to receive a proposal from our competitor very quickly while ours took over a week and half</t>
  </si>
  <si>
    <t>SCK</t>
  </si>
  <si>
    <t>(1) 48x40 and (2) 24x40 Classroom Bldgs</t>
  </si>
  <si>
    <t xml:space="preserve">8.7.2025 Awarded to Class Leasing due to pricing  $22,00 less </t>
  </si>
  <si>
    <t xml:space="preserve">Palmdale SD </t>
  </si>
  <si>
    <t>Various</t>
  </si>
  <si>
    <t>Multiple Sizes</t>
  </si>
  <si>
    <t>Lost Bid 8/6/25 AMS 1.06 and SCM 1.68</t>
  </si>
  <si>
    <t xml:space="preserve">Helendale SD </t>
  </si>
  <si>
    <t xml:space="preserve">(1) 48'X40' Open Classroom </t>
  </si>
  <si>
    <t xml:space="preserve">8.7.205 Awarded to Class Leasing </t>
  </si>
  <si>
    <t>Magnolia SD</t>
  </si>
  <si>
    <t>Peter Marshall ES</t>
  </si>
  <si>
    <t>150x32 Classroom Pod</t>
  </si>
  <si>
    <t>The customer has shared that SCM was higher than the next lowest quote and that if anything changes he will reach out to Adela.</t>
  </si>
  <si>
    <t>Revenue by Quarter</t>
  </si>
  <si>
    <t>Project by Highest Contract Value</t>
  </si>
  <si>
    <t>Row Labels</t>
  </si>
  <si>
    <t xml:space="preserve">Sum of Contract </t>
  </si>
  <si>
    <t># of Projects</t>
  </si>
  <si>
    <t>Sum of Floor(s)</t>
  </si>
  <si>
    <t>Marshall ES</t>
  </si>
  <si>
    <t>(blank)</t>
  </si>
  <si>
    <t>Moanes</t>
  </si>
  <si>
    <t xml:space="preserve"> Health Center</t>
  </si>
  <si>
    <t>Grand Total</t>
  </si>
  <si>
    <t>Revenue by BDM</t>
  </si>
  <si>
    <t xml:space="preserve">Arcadia HS </t>
  </si>
  <si>
    <t xml:space="preserve">Vineland ES </t>
  </si>
  <si>
    <t>Harding ES</t>
  </si>
  <si>
    <t>Quinton/Diana</t>
  </si>
  <si>
    <t>Hans Christensen ES</t>
  </si>
  <si>
    <t>Rancho 
Starbuck Intermediate</t>
  </si>
  <si>
    <t xml:space="preserve">Torrance ES </t>
  </si>
  <si>
    <t xml:space="preserve">Carr ES </t>
  </si>
  <si>
    <t>Pipeline Distribution by PM</t>
  </si>
  <si>
    <t xml:space="preserve">Callie Kirkpatrick ES </t>
  </si>
  <si>
    <t>Mehdi</t>
  </si>
  <si>
    <t>Oak St. Prep K</t>
  </si>
  <si>
    <t>Helendale ES</t>
  </si>
  <si>
    <t>Fremont ES - iHigh Virtual Academy</t>
  </si>
  <si>
    <t>El Portal ES</t>
  </si>
  <si>
    <t>Only Love Children's Center #4</t>
  </si>
  <si>
    <t xml:space="preserve">Colton </t>
  </si>
  <si>
    <t>Sandia Academy</t>
  </si>
  <si>
    <t>Yucca Loma ES</t>
  </si>
  <si>
    <t>Detailed Job by Quarter</t>
  </si>
  <si>
    <t xml:space="preserve">Beaumont Adult School </t>
  </si>
  <si>
    <t>Various Sites</t>
  </si>
  <si>
    <t xml:space="preserve">Farragut ES </t>
  </si>
  <si>
    <t>Beyer HS</t>
  </si>
  <si>
    <t xml:space="preserve">Claremont HS </t>
  </si>
  <si>
    <t>Veterans ES</t>
  </si>
  <si>
    <t>Maple Hills ES</t>
  </si>
  <si>
    <t xml:space="preserve">East LA College Shop Bldg </t>
  </si>
  <si>
    <t>Lucerne ES</t>
  </si>
  <si>
    <t xml:space="preserve">ELAC South Gate </t>
  </si>
  <si>
    <t>Harada ES</t>
  </si>
  <si>
    <t>Emerson ES</t>
  </si>
  <si>
    <t>Williams ES</t>
  </si>
  <si>
    <t>Los Amigos ES</t>
  </si>
  <si>
    <t xml:space="preserve">Fire Academy </t>
  </si>
  <si>
    <t>Olivelands ES</t>
  </si>
  <si>
    <t>Olive Drive ES</t>
  </si>
  <si>
    <t xml:space="preserve">Hollyvale ES </t>
  </si>
  <si>
    <t>Monte Vista ES</t>
  </si>
  <si>
    <t>Jefferson ES</t>
  </si>
  <si>
    <t xml:space="preserve">Hollyvale </t>
  </si>
  <si>
    <t>Joshua Circle ES</t>
  </si>
  <si>
    <t xml:space="preserve">Juniper ES </t>
  </si>
  <si>
    <t xml:space="preserve">Mesa Grande ES </t>
  </si>
  <si>
    <t>Kennedy ES</t>
  </si>
  <si>
    <t xml:space="preserve">Savannah ES </t>
  </si>
  <si>
    <t xml:space="preserve">Lincoln Elementary  </t>
  </si>
  <si>
    <t>Meridian ES</t>
  </si>
  <si>
    <t xml:space="preserve">Mesa Grande </t>
  </si>
  <si>
    <t>Summerwind Trails School</t>
  </si>
  <si>
    <t>Mountain View MS</t>
  </si>
  <si>
    <t>Newland ES</t>
  </si>
  <si>
    <t>Oka ES</t>
  </si>
  <si>
    <t>Pasadera Early Childhood Education Center</t>
  </si>
  <si>
    <t xml:space="preserve">Cabot Yerxa ES </t>
  </si>
  <si>
    <t>Bella Vista ES</t>
  </si>
  <si>
    <t xml:space="preserve">Plavan ES </t>
  </si>
  <si>
    <t>Cathedral City ES</t>
  </si>
  <si>
    <t xml:space="preserve">Rio Vista ES </t>
  </si>
  <si>
    <t>Temescal ES</t>
  </si>
  <si>
    <t xml:space="preserve">Juniper </t>
  </si>
  <si>
    <t>Meadows Arts &amp; Technology ES</t>
  </si>
  <si>
    <t xml:space="preserve">Alhambra HS </t>
  </si>
  <si>
    <t>Adelanto HS</t>
  </si>
  <si>
    <t>LAWP</t>
  </si>
  <si>
    <t>1 Total</t>
  </si>
  <si>
    <t xml:space="preserve">ACE/RMS </t>
  </si>
  <si>
    <t>San Gorgonio MS</t>
  </si>
  <si>
    <t>Anderson ES</t>
  </si>
  <si>
    <t>Walnut Valley Collegewood ES</t>
  </si>
  <si>
    <t>Beverly Hills HS</t>
  </si>
  <si>
    <t>Covina HS</t>
  </si>
  <si>
    <t>Katherine Finch ES</t>
  </si>
  <si>
    <t xml:space="preserve">Nuview Elementary </t>
  </si>
  <si>
    <t>Geoge Lucas Park Restroom</t>
  </si>
  <si>
    <t>East Hills Academy</t>
  </si>
  <si>
    <t>Hutchison MS</t>
  </si>
  <si>
    <t xml:space="preserve">Alpine ES </t>
  </si>
  <si>
    <t xml:space="preserve">Antelope ES </t>
  </si>
  <si>
    <t xml:space="preserve">Julius Corsini ES </t>
  </si>
  <si>
    <t xml:space="preserve">Daisy Gibson ES </t>
  </si>
  <si>
    <t>Laurel ES</t>
  </si>
  <si>
    <t>Silver Valley Health Center</t>
  </si>
  <si>
    <t>Portola ES</t>
  </si>
  <si>
    <t>Ocean View ES</t>
  </si>
  <si>
    <t>Only Love Children's Center #2</t>
  </si>
  <si>
    <t>Orchard ES</t>
  </si>
  <si>
    <t>Vista Magnet MS</t>
  </si>
  <si>
    <t>CAPE
Camarillo Academy of Progressive Education Charter School
(formerly Valle Lindo ES)</t>
  </si>
  <si>
    <t>Mojave USD</t>
  </si>
  <si>
    <t>2 Total</t>
  </si>
  <si>
    <t xml:space="preserve">Shadow Hills MS </t>
  </si>
  <si>
    <t>Miano ES</t>
  </si>
  <si>
    <t>Magnolia Science Academy 5</t>
  </si>
  <si>
    <t>St. Catherine Laboure</t>
  </si>
  <si>
    <t>3 Total</t>
  </si>
  <si>
    <t>San Juan USD 
GIS Charter School</t>
  </si>
  <si>
    <t>4 Total</t>
  </si>
  <si>
    <t>1- Fire Authority</t>
  </si>
  <si>
    <t>Rosamond High Early College Campus</t>
  </si>
  <si>
    <t xml:space="preserve">Shafter Police Department </t>
  </si>
  <si>
    <t>Weight Room</t>
  </si>
  <si>
    <t>TBD Total</t>
  </si>
  <si>
    <t xml:space="preserve">Asher University </t>
  </si>
  <si>
    <t>Eastmont Intermediate ELO-P</t>
  </si>
  <si>
    <t>Futures HS</t>
  </si>
  <si>
    <t>Lompoc Theatre</t>
  </si>
  <si>
    <t>Wasco HS - Ag Farm</t>
  </si>
  <si>
    <t>Family Resource Center</t>
  </si>
  <si>
    <t>Forty Martyrs Armenian Church 
Middle School</t>
  </si>
  <si>
    <t>(blank) Total</t>
  </si>
  <si>
    <t>(2) 168X40 Classroom and Admin Office</t>
  </si>
  <si>
    <t>Customer aquired property working on funding. Still waiting on city to approve new roads to site</t>
  </si>
  <si>
    <t>Endovate Charter School</t>
  </si>
  <si>
    <t>(5) 36x20 Classroms and (1) 12x40TB</t>
  </si>
  <si>
    <t>Provided them information to submit for their board to review they 
are finalizing whether they will proceed with current floorplans or change.</t>
  </si>
  <si>
    <t>Hope Academy</t>
  </si>
  <si>
    <t>TK</t>
  </si>
  <si>
    <t>Followed up with customer and they are redesigning their site in hopes of saving some money</t>
  </si>
  <si>
    <t>Santa Moncia Malibu USD</t>
  </si>
  <si>
    <t>Middle School</t>
  </si>
  <si>
    <t xml:space="preserve">Two Story (2) 96’x40’ </t>
  </si>
  <si>
    <t>Adela still meeting with customer to review</t>
  </si>
  <si>
    <t>LA Community College District</t>
  </si>
  <si>
    <t>24x40 RR/Concession</t>
  </si>
  <si>
    <t xml:space="preserve">Waiting for funding </t>
  </si>
  <si>
    <t>No Start Date/Waiting on Funding</t>
  </si>
  <si>
    <t>Savannah SD</t>
  </si>
  <si>
    <t xml:space="preserve">Cypress King ES </t>
  </si>
  <si>
    <t>(2)24’x40’ Office  and (1) 12x40</t>
  </si>
  <si>
    <t>Architect submitted Soils report for Ryans review. She would like him to design the foundation</t>
  </si>
  <si>
    <t xml:space="preserve">Chula Vista USD </t>
  </si>
  <si>
    <t xml:space="preserve">Fahari Jeffers </t>
  </si>
  <si>
    <t xml:space="preserve">108'x40' Two Story </t>
  </si>
  <si>
    <t>No update</t>
  </si>
  <si>
    <t xml:space="preserve">Corcoran Police Station </t>
  </si>
  <si>
    <t>8.7.2025 Customer waiting for a proposal</t>
  </si>
  <si>
    <t>2 WEEK LOOK-AHEAD</t>
  </si>
  <si>
    <t>WE</t>
  </si>
  <si>
    <t xml:space="preserve">JOB # </t>
  </si>
  <si>
    <t>PROJECT</t>
  </si>
  <si>
    <t>BUILDING</t>
  </si>
  <si>
    <t>WEEK OF JULY 7</t>
  </si>
  <si>
    <t>WEEK OF JULY 14</t>
  </si>
  <si>
    <t>DSA Date</t>
  </si>
  <si>
    <t>COMMENTS</t>
  </si>
  <si>
    <t>Diana Tavarez</t>
  </si>
  <si>
    <t>Tehama Department of Education</t>
  </si>
  <si>
    <t xml:space="preserve">(1) 36'x40' </t>
  </si>
  <si>
    <t>No ETA. Waiting on revised floor plan</t>
  </si>
  <si>
    <t>Redlands USD Model C-2 RR</t>
  </si>
  <si>
    <t>(1) 12'x40' Restroom</t>
  </si>
  <si>
    <t xml:space="preserve">(1) 64'x79' </t>
  </si>
  <si>
    <t>In progress</t>
  </si>
  <si>
    <t>SDUSD Jerabek ES</t>
  </si>
  <si>
    <t>(4) 24'x40'classrooms, (1) 12'x40' Restroom</t>
  </si>
  <si>
    <t>AOR is reviewing our PC's and is to provide updates.</t>
  </si>
  <si>
    <t>Beaumont USD - (4) Sites</t>
  </si>
  <si>
    <t>24'x40's and 32' RRs</t>
  </si>
  <si>
    <t>Sandra Adame</t>
  </si>
  <si>
    <t>(2) 24x40 Classroom Bldgs with RR</t>
  </si>
  <si>
    <t>Wtg on PO</t>
  </si>
  <si>
    <t>Oxnard SD-Freemont MS</t>
  </si>
  <si>
    <t>(2) 36x40 Lockerroom Buildings</t>
  </si>
  <si>
    <t>Ryan, Adela, and I met with customer.</t>
  </si>
  <si>
    <t>ABC USD- Niemes ES</t>
  </si>
  <si>
    <t xml:space="preserve">60x40 </t>
  </si>
  <si>
    <t>Proposal in review w/customer</t>
  </si>
  <si>
    <t>Frank Carrillo</t>
  </si>
  <si>
    <t>Folsom Cordova USD - Granite Springs ES</t>
  </si>
  <si>
    <t>(1) 144x40, (1) 156x40 &amp; (1) 48x40</t>
  </si>
  <si>
    <t>Kickoff scheduled for Monday 5/18</t>
  </si>
  <si>
    <t>Estimated                    Project
 Completion</t>
  </si>
  <si>
    <t>$260.298.00</t>
  </si>
  <si>
    <t>Fall 2025</t>
  </si>
  <si>
    <t>Other</t>
  </si>
  <si>
    <t>End 2024</t>
  </si>
  <si>
    <r>
      <rPr>
        <sz val="11"/>
        <color rgb="FF000000"/>
        <rFont val="Calibri"/>
        <family val="2"/>
      </rPr>
      <t xml:space="preserve">Low Bidder: Global $4,440,000 $385/SF </t>
    </r>
    <r>
      <rPr>
        <sz val="11"/>
        <color rgb="FFFF0000"/>
        <rFont val="Calibri"/>
        <family val="2"/>
      </rPr>
      <t xml:space="preserve">($726,484)
</t>
    </r>
    <r>
      <rPr>
        <sz val="11"/>
        <color rgb="FF000000"/>
        <rFont val="Calibri"/>
        <family val="2"/>
      </rPr>
      <t xml:space="preserve">AMS $4,498,000 $390/SF </t>
    </r>
    <r>
      <rPr>
        <sz val="11"/>
        <color rgb="FFFF0000"/>
        <rFont val="Calibri"/>
        <family val="2"/>
      </rPr>
      <t xml:space="preserve">($668,484)
</t>
    </r>
    <r>
      <rPr>
        <sz val="11"/>
        <color rgb="FF000000"/>
        <rFont val="Calibri"/>
        <family val="2"/>
      </rPr>
      <t>SCM $5,166,484 $448/SF</t>
    </r>
  </si>
  <si>
    <t>No BOM</t>
  </si>
  <si>
    <t>Only showing ISS for Crs, no BOM for CR buildings</t>
  </si>
  <si>
    <t>Customer was notified that SCM could not proceed with project if
 they required us to meet project bid manual</t>
  </si>
  <si>
    <t>Summer 2024</t>
  </si>
  <si>
    <t>Fall 2026</t>
  </si>
  <si>
    <t>June 2025 (Per current bid docs)</t>
  </si>
  <si>
    <t>No Response</t>
  </si>
  <si>
    <t>Canceled Job</t>
  </si>
  <si>
    <t>Palmdale Academy Charter School</t>
  </si>
  <si>
    <t>ROM pricing in august/sept to AOR. Site Build over budget, switching to modular.</t>
  </si>
  <si>
    <t>(PACS)</t>
  </si>
  <si>
    <t>Project dead per Adel</t>
  </si>
  <si>
    <t>Site Build</t>
  </si>
  <si>
    <t>(1) SCIENCE LAB</t>
  </si>
  <si>
    <t>(1) MUSIC BUILDING</t>
  </si>
  <si>
    <t>(3) CLASSROOM BUILIDNGS</t>
  </si>
  <si>
    <t xml:space="preserve">No  </t>
  </si>
  <si>
    <t>LLB. Partner up with GC for Best Value.</t>
  </si>
  <si>
    <t>9/27 Landmark earned Best Value by earning the most points, 317</t>
  </si>
  <si>
    <t>(2) 72X40 CLASSROOM BLDGS</t>
  </si>
  <si>
    <t>ENVIROPLEX $203.39/SF</t>
  </si>
  <si>
    <t>(2) 96X40 CLASSROOM BLDGS</t>
  </si>
  <si>
    <t>SCM $249.77/SF</t>
  </si>
  <si>
    <t>(2) 12x40 RESTROOM BLDGS</t>
  </si>
  <si>
    <t>1) Enviroplex $892,570 ($310/SF)</t>
  </si>
  <si>
    <t>2) SCM $978,682 ($340/SF)</t>
  </si>
  <si>
    <t>3) AMS $1,040,000 ($361/SF)</t>
  </si>
  <si>
    <t>4) Global $1,094, 837 ($380/SF)</t>
  </si>
  <si>
    <t>5) NextMod $1,226,880 ($426/SF)</t>
  </si>
  <si>
    <t>LOI</t>
  </si>
  <si>
    <t>########</t>
  </si>
  <si>
    <t>(3) 12x40 Toilet Buildings</t>
  </si>
  <si>
    <t>(5) 24x40 Locker Room Buildings</t>
  </si>
  <si>
    <t>(1) 36x40 Training Room Building</t>
  </si>
  <si>
    <t>TBD due to scope changes</t>
  </si>
  <si>
    <t>NO</t>
  </si>
  <si>
    <t>1) NextMod $971,769 ($303/SF) ($151K)</t>
  </si>
  <si>
    <t>2) Global $1,028,000 ($321/SF) ($95K)</t>
  </si>
  <si>
    <t>3) SCM $1,123,134 ($350/SF)</t>
  </si>
  <si>
    <t>Nonresponsive AMS &amp; JTS</t>
  </si>
  <si>
    <t>1) Class Leasing $188K (- $38/SF)</t>
  </si>
  <si>
    <t>2) Mobile Modular $202K (- $23/SF)</t>
  </si>
  <si>
    <t>3) SCM $240K</t>
  </si>
  <si>
    <t>4) Global $318K (+ $98/SF)</t>
  </si>
  <si>
    <t>(1) 72X40 Training Room Bldg</t>
  </si>
  <si>
    <r>
      <t>8.7.205 Awarded to Class Leasing</t>
    </r>
    <r>
      <rPr>
        <sz val="11"/>
        <color rgb="FF0000FF"/>
        <rFont val="Calibri"/>
        <family val="2"/>
      </rPr>
      <t xml:space="preserve"> </t>
    </r>
  </si>
  <si>
    <t>Brawley</t>
  </si>
  <si>
    <t>IVCEC</t>
  </si>
  <si>
    <t>(1) 60x60 Office Bldg and (1) 24x40 Storage Bldg</t>
  </si>
  <si>
    <t>Responsiveness</t>
  </si>
  <si>
    <t xml:space="preserve">Magnolia Public Charter School </t>
  </si>
  <si>
    <t xml:space="preserve">(1) 300x78 Two Story </t>
  </si>
  <si>
    <t>Bid $6,994,211.</t>
  </si>
  <si>
    <t>JTS</t>
  </si>
  <si>
    <t>Bid $7,800,000</t>
  </si>
  <si>
    <t>Bid $8,534,745.24</t>
  </si>
  <si>
    <t>Earlimart USD</t>
  </si>
  <si>
    <t>Earlimart ES</t>
  </si>
  <si>
    <t>(12)24'x40' classrooms, (2) 72'x40' TK Bldgs., (3) 12'x40' restrooms, (1) 72'x40' Admin Bldg., (1) 48'x40' Library Bldg.</t>
  </si>
  <si>
    <t>Enviroplex was selected by CFW. This was a qualifications process. We did not price the buildings</t>
  </si>
  <si>
    <t>Distance</t>
  </si>
  <si>
    <t>Mark Twain UESD</t>
  </si>
  <si>
    <t>Mark Twain ES</t>
  </si>
  <si>
    <t>SCM decided not to bid due to the distance of the project</t>
  </si>
  <si>
    <t>Mobile Modular 3-story</t>
  </si>
  <si>
    <t>ROM</t>
  </si>
  <si>
    <t>3-story facility</t>
  </si>
  <si>
    <t>A different Design team was selected. US Offsite was selected.</t>
  </si>
  <si>
    <t>Rough ROM and Design Service Agreement being presented Friday</t>
  </si>
  <si>
    <t>Hicks Canyon ES</t>
  </si>
  <si>
    <t>(2) 24x40 Classroom Buildings</t>
  </si>
  <si>
    <t>Lost to Price waiting to confim in meeting minutes</t>
  </si>
  <si>
    <t>Pending Customer Response he requested copy of our piggyback</t>
  </si>
  <si>
    <t>Cucamonga SD</t>
  </si>
  <si>
    <t>(1) 20x32 ELRT Building</t>
  </si>
  <si>
    <t>Lost due to Price</t>
  </si>
  <si>
    <t xml:space="preserve">This went to Joe and Now back to me customer </t>
  </si>
  <si>
    <t>(1) 50x32 PE Building</t>
  </si>
  <si>
    <t>Balfour Beatty</t>
  </si>
  <si>
    <t>Imperial County Mental Health</t>
  </si>
  <si>
    <t>10,000 SF</t>
  </si>
  <si>
    <t xml:space="preserve">Our Design-Build Team was not selected. </t>
  </si>
  <si>
    <t xml:space="preserve">Design Build project. SCM's team was shortlisted and our interview is scheduled for 9/18. </t>
  </si>
  <si>
    <t>Pittsburg USD</t>
  </si>
  <si>
    <t>(10) Classrooms</t>
  </si>
  <si>
    <t>District put out the RFP for architectural services for a new modular project. I have provided photos and floor plans to utilize for their design.</t>
  </si>
  <si>
    <t>Piggyback</t>
  </si>
  <si>
    <t>Victor Valley Union High SD</t>
  </si>
  <si>
    <t xml:space="preserve">96x40 Classroom Lost due to Pricing </t>
  </si>
  <si>
    <t>Now proposing new floorplans</t>
  </si>
  <si>
    <t>84x84 Weight Room</t>
  </si>
  <si>
    <t xml:space="preserve">        </t>
  </si>
  <si>
    <t>Dead</t>
  </si>
  <si>
    <t>84x40 Team Room</t>
  </si>
  <si>
    <t>Pending DSA Issues</t>
  </si>
  <si>
    <t>Culver City USD</t>
  </si>
  <si>
    <t>84x32/43 Sky Building</t>
  </si>
  <si>
    <t>Possibly Lost - Awaiting State Bond</t>
  </si>
  <si>
    <t xml:space="preserve">PMSI Swing Space </t>
  </si>
  <si>
    <t>(1) 48'x60' Office Bldg. DOH</t>
  </si>
  <si>
    <t>Head Start</t>
  </si>
  <si>
    <t>(1) 72' x 60' Classroom and RR Building</t>
  </si>
  <si>
    <t>No update 3.18</t>
  </si>
  <si>
    <t>(1) 36x40 Classroom &amp; (2) 12x40</t>
  </si>
  <si>
    <t>Lost another recent project to SKC. Awaiting confirmation that they</t>
  </si>
  <si>
    <t>Pending Architect</t>
  </si>
  <si>
    <t>will proceed with SCM on this project</t>
  </si>
  <si>
    <t xml:space="preserve">Beaumont USD </t>
  </si>
  <si>
    <t xml:space="preserve">Fairway Canyon ES </t>
  </si>
  <si>
    <t>(1) Two Story Bldg, (1) TK-K Bldg, MPR Bldg, Admin Bldg</t>
  </si>
  <si>
    <t>Corona Norco USD</t>
  </si>
  <si>
    <t>Stallings ES</t>
  </si>
  <si>
    <t>36x40 Kitchen Building-</t>
  </si>
  <si>
    <t>Architect reached out and let us know he will have the district send over LOI so that we can get drawings on our schedule.  provide plans by December 2025 and Deliver Summer 2026- Follow Up with Kitchen Consultant. Pending LOI for design</t>
  </si>
  <si>
    <t>Site Buil</t>
  </si>
  <si>
    <t>County of San Bernardino</t>
  </si>
  <si>
    <t>2,000SF weight room building</t>
  </si>
  <si>
    <t>ROM pricing was provided to the county</t>
  </si>
  <si>
    <t xml:space="preserve">Manteca County Fire Station </t>
  </si>
  <si>
    <t>Pending modularization of floor plan and pricing.</t>
  </si>
  <si>
    <t>Glendale Community College</t>
  </si>
  <si>
    <t>48’x40’ Office Building</t>
  </si>
  <si>
    <t>Sent proposal pending customer feedback on switching HVAC to</t>
  </si>
  <si>
    <t>wallmount</t>
  </si>
  <si>
    <t>JS Shield</t>
  </si>
  <si>
    <t>California City</t>
  </si>
  <si>
    <t xml:space="preserve">(1) 24x60 </t>
  </si>
  <si>
    <t>Requested Budgetary Pricing</t>
  </si>
  <si>
    <t>12x40 C2 Restroom</t>
  </si>
  <si>
    <t>Still Pending Site Contract</t>
  </si>
  <si>
    <t>Approved, But On Hold</t>
  </si>
  <si>
    <t>36x40 Classroom</t>
  </si>
  <si>
    <t>24x40 Classroom</t>
  </si>
  <si>
    <t>PMSI Castaic Power Plant</t>
  </si>
  <si>
    <t>72'x60' HCD Office Building</t>
  </si>
  <si>
    <t>Per John Brazil he is still waiting to hear from his customer</t>
  </si>
  <si>
    <t>Rancho Santiago CCD</t>
  </si>
  <si>
    <t>Admin Bldg</t>
  </si>
  <si>
    <t>Architect has submitted ROM cost along with floorplans to confirm</t>
  </si>
  <si>
    <t xml:space="preserve">how they would like to proceed. </t>
  </si>
  <si>
    <t>Rio SD</t>
  </si>
  <si>
    <t>Rio Plaza ES</t>
  </si>
  <si>
    <t>(1) 2-Story Classroom Building</t>
  </si>
  <si>
    <t>Provided ROMs for three options to Lisa @ A4E</t>
  </si>
  <si>
    <t xml:space="preserve">San Jacinto USD </t>
  </si>
  <si>
    <t>TS</t>
  </si>
  <si>
    <t>Working with potential CM to see if the district is open to this being a modular project.</t>
  </si>
  <si>
    <t>Sol Re-Chid Services</t>
  </si>
  <si>
    <t>Sol Re</t>
  </si>
  <si>
    <t>(1) 36x40 TK</t>
  </si>
  <si>
    <t>Submitted price along with photos that our super provided because we do not have renderings or professional photos of our standard building Followed up with customer and project has been delayed</t>
  </si>
  <si>
    <t>El Camino HS  </t>
  </si>
  <si>
    <t>24'x40' Restroom</t>
  </si>
  <si>
    <t>Can manufacture after DSA Approvals</t>
  </si>
  <si>
    <t>Turner Construction</t>
  </si>
  <si>
    <t>(20) 24'x40' CRs</t>
  </si>
  <si>
    <t>Need to confirm SCM can meet the schedule timeline</t>
  </si>
  <si>
    <t>Whitning- Turner Contracting</t>
  </si>
  <si>
    <t>(2) 60x40 Church Classrooms</t>
  </si>
  <si>
    <t>Provided a ROM number and he is presenting to his customer</t>
  </si>
  <si>
    <t>Mark Twain EUSD</t>
  </si>
  <si>
    <t>(1) 12'x40'</t>
  </si>
  <si>
    <t>In estimating.</t>
  </si>
  <si>
    <t xml:space="preserve">Kemp Bros (LAUSD) </t>
  </si>
  <si>
    <t>Carson HS</t>
  </si>
  <si>
    <t>(1) 12'x40' Model C-, (6) 24x40 CR and (1) 36x40 Admin Bldg</t>
  </si>
  <si>
    <t>Provided a ROM Cost</t>
  </si>
  <si>
    <t>Cal-Trans</t>
  </si>
  <si>
    <t>Cal-Trans Mountain Pass</t>
  </si>
  <si>
    <t>(1) 12'x45' Dry lab</t>
  </si>
  <si>
    <t>Customer was primarily looking for pricing information. All projects due to Public Works requirement need to go through the bid process. Customer does not have a timeline for bidding yet.</t>
  </si>
  <si>
    <t>Customer presenting to her team. Asked for SCM to provide a generic floor plan with dimensions.</t>
  </si>
  <si>
    <t>Cal-Trans Santa Rosa</t>
  </si>
  <si>
    <t>(1) 12'x40' Restroom Model A-2</t>
  </si>
  <si>
    <t>(1) 12'x40' Restroom Model C-2</t>
  </si>
  <si>
    <t>Sanger USD</t>
  </si>
  <si>
    <t>(2) 48'x40' CRs, (1) 24'x40' CR</t>
  </si>
  <si>
    <t>AOR was looking for budgetary information.</t>
  </si>
  <si>
    <t>(4) 24'x40' Classrooms</t>
  </si>
  <si>
    <t>sandra</t>
  </si>
  <si>
    <t>(23) 24x40 Classroom Buildings</t>
  </si>
  <si>
    <t>Customer ended up leasing buildings through Mobile Modular</t>
  </si>
  <si>
    <t>CrossWord Christian Church</t>
  </si>
  <si>
    <t>(1) Two Story Building 60'x40'</t>
  </si>
  <si>
    <t>Final pricing re-routed for discussions with customer</t>
  </si>
  <si>
    <t>Not within customer's budget.</t>
  </si>
  <si>
    <t>Jurupa USD</t>
  </si>
  <si>
    <t>Ended up refurbishing a building</t>
  </si>
  <si>
    <t>Has requested revised pricing on different floorplans/ Customer is still
requesting options</t>
  </si>
  <si>
    <t>King Chavez</t>
  </si>
  <si>
    <t>Temp. Serving Kitchen Buildings</t>
  </si>
  <si>
    <t>Phelan ES</t>
  </si>
  <si>
    <t>(1) 72x40 CR Bldg, (1) 96x40 CR Bldg and (1) 48x40 CR Building</t>
  </si>
  <si>
    <t>(3) 72'x40' TK</t>
  </si>
  <si>
    <t>Could not meet site schedule</t>
  </si>
  <si>
    <t>Customer will be proceeding another way because we could 
not meet their time schedule.</t>
  </si>
  <si>
    <t>Walnut School District</t>
  </si>
  <si>
    <t xml:space="preserve">8-6 x 15-6 RR </t>
  </si>
  <si>
    <t>2nd quarter 2026</t>
  </si>
  <si>
    <t>Decided to Modernize instead</t>
  </si>
  <si>
    <t>75%</t>
  </si>
  <si>
    <t>Pending approval of floorplans</t>
  </si>
  <si>
    <t xml:space="preserve">120’x60’ MPR </t>
  </si>
  <si>
    <t>Adela met with customer and they are currently putting this project 
on hold because there are other buildings they need first</t>
  </si>
  <si>
    <t xml:space="preserve">(2) 24’x40’ Classrooms </t>
  </si>
  <si>
    <t xml:space="preserve">Going out to Bid </t>
  </si>
  <si>
    <t>Palmdale USD</t>
  </si>
  <si>
    <t>First Steps PDC</t>
  </si>
  <si>
    <t>(1) 96x60 Building</t>
  </si>
  <si>
    <t>Leasing afterall</t>
  </si>
  <si>
    <t>Provided pricing pending review</t>
  </si>
  <si>
    <t>Santiago HS</t>
  </si>
  <si>
    <t>(1) 72' x 40' PC</t>
  </si>
  <si>
    <t>Lost to AMS by $7k</t>
  </si>
  <si>
    <t xml:space="preserve">Cajon Valley </t>
  </si>
  <si>
    <t>Naranca ES</t>
  </si>
  <si>
    <t>(1) 24'x40' Classroom and (2) 30'x32' Classroom (1) 12'x40' Restroom</t>
  </si>
  <si>
    <t>SCM was higher than AMS total amount of over $70,000</t>
  </si>
  <si>
    <t>Magnolia ES</t>
  </si>
  <si>
    <t>(1) 24'x40' Classroom and (1) 30'x32' Classroom</t>
  </si>
  <si>
    <t>(1) 8'-5" x 32' Restroom Building</t>
  </si>
  <si>
    <t>District submitting to the board in May</t>
  </si>
  <si>
    <t xml:space="preserve">Garvey SD </t>
  </si>
  <si>
    <t>William ES</t>
  </si>
  <si>
    <t>72’x40’ Warehouse Building</t>
  </si>
  <si>
    <t>Working on our price.</t>
  </si>
  <si>
    <t>Desert Sands</t>
  </si>
  <si>
    <t>(1) 96'x60' classroom building with restrooms</t>
  </si>
  <si>
    <t>Proposal, project schedule and suggested floor plan were shared with Adela on 1/12.</t>
  </si>
  <si>
    <t xml:space="preserve">(20) 24’ x 40’ Buildings </t>
  </si>
  <si>
    <t>The customer is moving forward with the two-story building instead</t>
  </si>
  <si>
    <t>Dehesa SD</t>
  </si>
  <si>
    <t>(8) 24'x40' CRs, (1) 24'x40' Admin, (1) 36'x40' Admin, (1) 24'x40' SPED CR</t>
  </si>
  <si>
    <t xml:space="preserve">Lost to AMS by $380,000.00    </t>
  </si>
  <si>
    <t>3.30.26 going to board</t>
  </si>
  <si>
    <t xml:space="preserve">City of Santa Ana 
DLROffice Building Project </t>
  </si>
  <si>
    <t xml:space="preserve">24’x68’-6” Office Building &amp; 24’6"x38’-6” Office Building </t>
  </si>
  <si>
    <t>Customer has put project on HOLD</t>
  </si>
  <si>
    <t>Waiting on how to proceed from end user and architect</t>
  </si>
  <si>
    <t xml:space="preserve">LAUSD  </t>
  </si>
  <si>
    <t>Provided cost to KEMP they were not awarded the project</t>
  </si>
  <si>
    <t>Submitted to estimaing. Mike noted to expect sometime Mon/Tuesday week of 1/19/26</t>
  </si>
  <si>
    <t>(10) 24’ x 40’ Building</t>
  </si>
  <si>
    <t>Rosemead SD</t>
  </si>
  <si>
    <t>8.7.205 Diana submitted the proposal, customer is reviewing the proposal</t>
  </si>
  <si>
    <t>Mobile Modular 36'x40' CRs Stock</t>
  </si>
  <si>
    <t>(10) 36'x40' Classroom Buildings</t>
  </si>
  <si>
    <t>Per Adela, more updates will be provided between April and May</t>
  </si>
  <si>
    <t>Driver SPG</t>
  </si>
  <si>
    <t>Loyola Marymount University</t>
  </si>
  <si>
    <t>(3) 72x40 Children's Center
(1) Admin Building (48x60 + 24x30)</t>
  </si>
  <si>
    <t xml:space="preserve">Funding for this project was not granted. </t>
  </si>
  <si>
    <t>Follow-up emails have been sent. No update</t>
  </si>
  <si>
    <t>(2) 36'x40' classrooms and 1 12'x40' Model B-2 restroom building</t>
  </si>
  <si>
    <t>Mobile Modular did not get the job - was for Carson - District chose someone else</t>
  </si>
  <si>
    <t>Pasadena Community College</t>
  </si>
  <si>
    <t>(1) 36x40 and (1) 12x40 TB</t>
  </si>
  <si>
    <t>Leased buildings instead of purchase</t>
  </si>
  <si>
    <t>Meeting with customer 4/20 to finalize scope</t>
  </si>
  <si>
    <t>Restroom</t>
  </si>
  <si>
    <t>(1) 12'x40' Model C-1</t>
  </si>
  <si>
    <t xml:space="preserve">Mobile Modular did not get the job </t>
  </si>
  <si>
    <t>(10) 12'x40' Restroom Buildings 4-Model B-2 6 Model C-2</t>
  </si>
  <si>
    <t xml:space="preserve">Wasco </t>
  </si>
  <si>
    <t>James A. Forrest ES</t>
  </si>
  <si>
    <t>(1) 50'x80' Classroom Building</t>
  </si>
  <si>
    <t>Went with AMS</t>
  </si>
  <si>
    <t>Adel to follow up with AOR</t>
  </si>
  <si>
    <t>Loma Verde</t>
  </si>
  <si>
    <t>(3) 24'x40' Classroom Bldgs. (1) 12'x40' Restroom Bldg</t>
  </si>
  <si>
    <t>Proposal sent to Adel to send to customer</t>
  </si>
  <si>
    <t>Rohr ES</t>
  </si>
  <si>
    <t>(4) 24'x 40' Classroom Bldgs. (1) 12'x40' Restroom Bldg</t>
  </si>
  <si>
    <t>Colton MS</t>
  </si>
  <si>
    <t>(1) 24x40 and (1) 12x40 TB</t>
  </si>
  <si>
    <t>Sending proposal over to customer</t>
  </si>
  <si>
    <t>CAPK</t>
  </si>
  <si>
    <t>Bid was overbudget</t>
  </si>
  <si>
    <t>Madera USD</t>
  </si>
  <si>
    <t>King Husein School</t>
  </si>
  <si>
    <t>(1) 72'x 40"</t>
  </si>
  <si>
    <t>AMS was low bid</t>
  </si>
  <si>
    <t>Count of Customer Name</t>
  </si>
  <si>
    <t>Estimated Completion Date</t>
  </si>
  <si>
    <t>Most Recent Proposal (Date)</t>
  </si>
  <si>
    <t>Engineering Release 
(Date)</t>
  </si>
  <si>
    <t>Job Release 
(Date)</t>
  </si>
  <si>
    <t>Kick-off Meeting</t>
  </si>
  <si>
    <t>Hand-off Meeting</t>
  </si>
  <si>
    <t>Dr. Albert Schweitzer 60x32</t>
  </si>
  <si>
    <t>60x32</t>
  </si>
  <si>
    <t>PO</t>
  </si>
  <si>
    <t>August, 2024</t>
  </si>
  <si>
    <t>Modesto CS</t>
  </si>
  <si>
    <t xml:space="preserve">El Vista ES </t>
  </si>
  <si>
    <t>(1) 156X60 MPR/Cafeteria</t>
  </si>
  <si>
    <t>Miramonte ES</t>
  </si>
  <si>
    <t>12x40 Restroom</t>
  </si>
  <si>
    <t>November/December,2023</t>
  </si>
  <si>
    <t>Coachella USD</t>
  </si>
  <si>
    <t>North Shore ES</t>
  </si>
  <si>
    <t>New Campus</t>
  </si>
  <si>
    <t>Contract</t>
  </si>
  <si>
    <t>September, 2024</t>
  </si>
  <si>
    <t>Calexico USD</t>
  </si>
  <si>
    <t>Calexico HS</t>
  </si>
  <si>
    <t>Two Story</t>
  </si>
  <si>
    <t xml:space="preserve">Approved </t>
  </si>
  <si>
    <t>June, 2024</t>
  </si>
  <si>
    <t>Santa Rosa Junior College - A1 RR</t>
  </si>
  <si>
    <t>(1) 12x40 Restroom</t>
  </si>
  <si>
    <t>PO-1169-007</t>
  </si>
  <si>
    <t>Corona-Norco</t>
  </si>
  <si>
    <t xml:space="preserve">Highland </t>
  </si>
  <si>
    <t xml:space="preserve"> (3) 72x40 &amp; (1) 36x40</t>
  </si>
  <si>
    <t xml:space="preserve">Victress Bower </t>
  </si>
  <si>
    <t>60x40</t>
  </si>
  <si>
    <t xml:space="preserve">Dr. Albert Schweitzer </t>
  </si>
  <si>
    <t>100x32</t>
  </si>
  <si>
    <t xml:space="preserve">Ridgemoor ES </t>
  </si>
  <si>
    <t>(1) 144x40 &amp; (1) 72x40</t>
  </si>
  <si>
    <t xml:space="preserve">Dr. Peter Marshall </t>
  </si>
  <si>
    <t>130x32</t>
  </si>
  <si>
    <t>Hesperia Unified</t>
  </si>
  <si>
    <t xml:space="preserve">Mission Crest ES </t>
  </si>
  <si>
    <t>72x40 TK</t>
  </si>
  <si>
    <t xml:space="preserve">Maple School of Innovation </t>
  </si>
  <si>
    <t>Oro Grande SD</t>
  </si>
  <si>
    <t xml:space="preserve">Riverside Prep Weight Room </t>
  </si>
  <si>
    <t>84X40</t>
  </si>
  <si>
    <t>Completed</t>
  </si>
  <si>
    <t>Chino Valley USD</t>
  </si>
  <si>
    <t xml:space="preserve">Cal Aero Preserve Acad </t>
  </si>
  <si>
    <t>36x40 Fun Club</t>
  </si>
  <si>
    <t>PO 242047</t>
  </si>
  <si>
    <t xml:space="preserve">E.J. Marshall ES  </t>
  </si>
  <si>
    <t>36X40 Fun Club</t>
  </si>
  <si>
    <t>PO 242044</t>
  </si>
  <si>
    <t>Banning USD</t>
  </si>
  <si>
    <t xml:space="preserve">Florida Discovery PK </t>
  </si>
  <si>
    <t>(2) 84x40 &amp; (1) 72x40</t>
  </si>
  <si>
    <t xml:space="preserve">Glenmeade ES </t>
  </si>
  <si>
    <t>PO 242038</t>
  </si>
  <si>
    <t xml:space="preserve">Doris Dickson ES  </t>
  </si>
  <si>
    <t>PO 242081</t>
  </si>
  <si>
    <t>Lime Street ES  TK</t>
  </si>
  <si>
    <t>72X40</t>
  </si>
  <si>
    <t xml:space="preserve">Anza ES </t>
  </si>
  <si>
    <t>(3) 24x40</t>
  </si>
  <si>
    <t>PO 12405687</t>
  </si>
  <si>
    <t>Magnolia</t>
  </si>
  <si>
    <t>8-6x16-7 Restroom</t>
  </si>
  <si>
    <t xml:space="preserve">Rancho San Diego ES </t>
  </si>
  <si>
    <t>(2) 30x32</t>
  </si>
  <si>
    <t>PO 12405692</t>
  </si>
  <si>
    <t xml:space="preserve">Michael G. Wickman ES  </t>
  </si>
  <si>
    <t>PO 242050</t>
  </si>
  <si>
    <t xml:space="preserve">Flying Hills ES </t>
  </si>
  <si>
    <t>PO 12405689</t>
  </si>
  <si>
    <t xml:space="preserve">Naranca ES </t>
  </si>
  <si>
    <t>(1) 24x40 w/RR</t>
  </si>
  <si>
    <t>PO 12450691</t>
  </si>
  <si>
    <t xml:space="preserve">Cottonwood ES </t>
  </si>
  <si>
    <t>72X40 TK</t>
  </si>
  <si>
    <t>July, 2024</t>
  </si>
  <si>
    <t xml:space="preserve">Kingston ES </t>
  </si>
  <si>
    <t xml:space="preserve">Hillsdale MS </t>
  </si>
  <si>
    <t>PO 12405690</t>
  </si>
  <si>
    <t>Anaheim ESD</t>
  </si>
  <si>
    <t xml:space="preserve">Jefferson </t>
  </si>
  <si>
    <t>(1) 24x40 and (1) 12x40 Restroom</t>
  </si>
  <si>
    <t xml:space="preserve">Shipped </t>
  </si>
  <si>
    <t>Mesquite Trails ES 72X40 TK</t>
  </si>
  <si>
    <t xml:space="preserve">Eucalyptus </t>
  </si>
  <si>
    <t xml:space="preserve">Helendale </t>
  </si>
  <si>
    <t>(2) 24x40</t>
  </si>
  <si>
    <t>PO 240296</t>
  </si>
  <si>
    <t>Walnut Valley USD</t>
  </si>
  <si>
    <t xml:space="preserve">Evergreen ES </t>
  </si>
  <si>
    <t>36x40 Daycare</t>
  </si>
  <si>
    <t>P23-04716</t>
  </si>
  <si>
    <t xml:space="preserve">Crest ES </t>
  </si>
  <si>
    <t>PO 12405688</t>
  </si>
  <si>
    <t>Ustach MS</t>
  </si>
  <si>
    <t>(2) 24x40 CR</t>
  </si>
  <si>
    <t>PO 242111</t>
  </si>
  <si>
    <t xml:space="preserve">Freedom ES </t>
  </si>
  <si>
    <t>PO 242113</t>
  </si>
  <si>
    <t>Sylvan ES</t>
  </si>
  <si>
    <t>PO 242110</t>
  </si>
  <si>
    <t>Crossroads ES</t>
  </si>
  <si>
    <t>PO 242114</t>
  </si>
  <si>
    <t>Stockard Coffee ES</t>
  </si>
  <si>
    <t>PO 242109</t>
  </si>
  <si>
    <t>(1) 24x40 CR</t>
  </si>
  <si>
    <t>PO 242112</t>
  </si>
  <si>
    <t>PO 242108</t>
  </si>
  <si>
    <t xml:space="preserve">Borba ES </t>
  </si>
  <si>
    <t>PO 241423</t>
  </si>
  <si>
    <t xml:space="preserve">Levi H. Dickey ES </t>
  </si>
  <si>
    <t>PO 241422</t>
  </si>
  <si>
    <t xml:space="preserve">Rolling Ridge ES </t>
  </si>
  <si>
    <t>60x40 Fun Club</t>
  </si>
  <si>
    <t>PO 241419</t>
  </si>
  <si>
    <t xml:space="preserve">Walnut Avenue ES </t>
  </si>
  <si>
    <t>PO 241421</t>
  </si>
  <si>
    <t xml:space="preserve">Vejar ES </t>
  </si>
  <si>
    <t>P23-03994</t>
  </si>
  <si>
    <t>Lyle Briggs ES</t>
  </si>
  <si>
    <t>PO 241420</t>
  </si>
  <si>
    <t>AMCO Structures</t>
  </si>
  <si>
    <t>Volunteers of America</t>
  </si>
  <si>
    <t>Labor Only</t>
  </si>
  <si>
    <t>Unit went to site, had electrical repairs needed due to light locations. Just reported issue w/ plumbing manifold, awaiting site visit to review conditions</t>
  </si>
  <si>
    <t>Carlo</t>
  </si>
  <si>
    <t xml:space="preserve">Dr. Jonas Salk </t>
  </si>
  <si>
    <t>182x64</t>
  </si>
  <si>
    <t>152x64</t>
  </si>
  <si>
    <t xml:space="preserve">Stoddard ES </t>
  </si>
  <si>
    <t>(1) 8-6x21-6 Restroom</t>
  </si>
  <si>
    <t xml:space="preserve">WD Hall ES </t>
  </si>
  <si>
    <t>PO 12405693</t>
  </si>
  <si>
    <t>Sacramento City USD</t>
  </si>
  <si>
    <t xml:space="preserve">McClatchy HS </t>
  </si>
  <si>
    <t xml:space="preserve">(1)8-6x21-6 Restroom
(1)8'-6"x 32'-0" Restoom </t>
  </si>
  <si>
    <t>Signed Contract</t>
  </si>
  <si>
    <t>Newport Mesa</t>
  </si>
  <si>
    <t>California MS</t>
  </si>
  <si>
    <t>PO T78A0164</t>
  </si>
  <si>
    <t>Mid-July 2024</t>
  </si>
  <si>
    <t>Port of Long Beach</t>
  </si>
  <si>
    <t xml:space="preserve">SC completed SOW to frame &amp; 3D building. Has since assisted w/ some door install and FRP wall cover install. Bldg almost complete, will be shipping next week </t>
  </si>
  <si>
    <t>Complete</t>
  </si>
  <si>
    <t xml:space="preserve">Newport Heights </t>
  </si>
  <si>
    <t>(3) 24x40 &amp; (1) 12x40</t>
  </si>
  <si>
    <t>PO T78A0167</t>
  </si>
  <si>
    <t xml:space="preserve">Killybrooke ES </t>
  </si>
  <si>
    <t>(4) 24x40 &amp; (1) 12x40</t>
  </si>
  <si>
    <t>PO T78A0165</t>
  </si>
  <si>
    <t>Baldwin Park</t>
  </si>
  <si>
    <t>5/9/24 PO</t>
  </si>
  <si>
    <t>Buildings have been picked up.</t>
  </si>
  <si>
    <t>Eastbluff ES</t>
  </si>
  <si>
    <t>(5) 24x40 &amp; (1) 12x40</t>
  </si>
  <si>
    <t>PO T78A0166</t>
  </si>
  <si>
    <t>Red Bluff Union ESD</t>
  </si>
  <si>
    <t xml:space="preserve">Jackson Heights ES </t>
  </si>
  <si>
    <t>140x32 Classroom</t>
  </si>
  <si>
    <t xml:space="preserve">Signed Contract </t>
  </si>
  <si>
    <t>Shipped</t>
  </si>
  <si>
    <t xml:space="preserve">E.P. Foster </t>
  </si>
  <si>
    <t xml:space="preserve"> Cielo Vista </t>
  </si>
  <si>
    <t>(1) 10x32 Restroom</t>
  </si>
  <si>
    <t>Shipped/Working on raising heights on restroom fixtures</t>
  </si>
  <si>
    <t>WillScot</t>
  </si>
  <si>
    <t xml:space="preserve">Savanna Daycare </t>
  </si>
  <si>
    <t>(1) 60x60</t>
  </si>
  <si>
    <t>PO 1002338384</t>
  </si>
  <si>
    <t>Mo is managing the project</t>
  </si>
  <si>
    <t>Fillmore USD</t>
  </si>
  <si>
    <t>Adult School</t>
  </si>
  <si>
    <t>12x40 A Restroom</t>
  </si>
  <si>
    <t xml:space="preserve">Piru ES </t>
  </si>
  <si>
    <t>PO R24-00296</t>
  </si>
  <si>
    <t>Legacy</t>
  </si>
  <si>
    <t>24x40 Labor Only</t>
  </si>
  <si>
    <t>SC completed SOW to frame &amp; 3D building.</t>
  </si>
  <si>
    <t>Mt. Carmel</t>
  </si>
  <si>
    <t>24x60 Labor Only</t>
  </si>
  <si>
    <t>El Sol Academy (Charter)</t>
  </si>
  <si>
    <t xml:space="preserve">El Sol </t>
  </si>
  <si>
    <t>92x43 Music Room</t>
  </si>
  <si>
    <t>Customer currently working onsite</t>
  </si>
  <si>
    <t>Farm Aviation</t>
  </si>
  <si>
    <t>Watt EV</t>
  </si>
  <si>
    <t>20x40 Labor Only</t>
  </si>
  <si>
    <t xml:space="preserve">Engagement Center </t>
  </si>
  <si>
    <t>36x40 Office Building</t>
  </si>
  <si>
    <t xml:space="preserve">Contract </t>
  </si>
  <si>
    <t>Change of deliver date due to rebid on site work</t>
  </si>
  <si>
    <t>Chowchilla Building A</t>
  </si>
  <si>
    <t>Project online and progressing, all 9 mods are 3D</t>
  </si>
  <si>
    <t xml:space="preserve">Carmel ES </t>
  </si>
  <si>
    <t>Chowchilla Building B</t>
  </si>
  <si>
    <t>1st chassis online 8/15</t>
  </si>
  <si>
    <t>(3) 30'x32' Classrooms w/ single User RR, 
(1) 24'x40' Open CR</t>
  </si>
  <si>
    <t>PO 12500432</t>
  </si>
  <si>
    <t>Customer would like buildings delivered as soon as possible. Need to find out if Architect is ready to open box. We can't start production, we need materials/inventory. (1) 24'x40' Building Shipping 10/4</t>
  </si>
  <si>
    <t xml:space="preserve">Walnut ES </t>
  </si>
  <si>
    <t>P23-03995</t>
  </si>
  <si>
    <t>Lawndale ESD</t>
  </si>
  <si>
    <t xml:space="preserve">Green ES </t>
  </si>
  <si>
    <t>60x40 Head Start Classroom</t>
  </si>
  <si>
    <t>PO-4216</t>
  </si>
  <si>
    <t xml:space="preserve">Agnes Baptist ES </t>
  </si>
  <si>
    <t>(2) 8-’6’ x 16’-7’ RR</t>
  </si>
  <si>
    <t>PO 240998</t>
  </si>
  <si>
    <t xml:space="preserve">Stockpile </t>
  </si>
  <si>
    <t>(8) C2 Restrooms, (16) 36x40 and
 (8) 48x40</t>
  </si>
  <si>
    <t xml:space="preserve">Final proposal presented 8/15/24 to WillScot.
POs received 8/20. </t>
  </si>
  <si>
    <t>Highland ES Refurb</t>
  </si>
  <si>
    <t>(5) 24x40 Classroom Buildings</t>
  </si>
  <si>
    <t>Buildings are currently being worked on in yard</t>
  </si>
  <si>
    <t>Collegewood ES</t>
  </si>
  <si>
    <t>P23-04714</t>
  </si>
  <si>
    <t>Topaz Preparatory Academy</t>
  </si>
  <si>
    <t xml:space="preserve">(3) 24'x40' (1) 12'x40' RR </t>
  </si>
  <si>
    <t>Mission Crest ES</t>
  </si>
  <si>
    <t xml:space="preserve">(3) 24'x40' </t>
  </si>
  <si>
    <t>Central Union HSD</t>
  </si>
  <si>
    <t xml:space="preserve">Central Union </t>
  </si>
  <si>
    <t>(2) 168x40</t>
  </si>
  <si>
    <t>Sept Delivery, Jan Occupy</t>
  </si>
  <si>
    <t>Cottonwood ES</t>
  </si>
  <si>
    <t>Mesquite Trails ES</t>
  </si>
  <si>
    <t>Maple ES</t>
  </si>
  <si>
    <t>Cypress School of the Arts</t>
  </si>
  <si>
    <t xml:space="preserve">Gino </t>
  </si>
  <si>
    <t>Krystal ES</t>
  </si>
  <si>
    <t xml:space="preserve">(2) 24'x40' </t>
  </si>
  <si>
    <t>Long Beach Police
Training Academy</t>
  </si>
  <si>
    <t>Labor + Concrete</t>
  </si>
  <si>
    <t>Eucalyptus ES</t>
  </si>
  <si>
    <t>Kingston ES</t>
  </si>
  <si>
    <t xml:space="preserve">(2) 24'X40' </t>
  </si>
  <si>
    <t>Carmel ES</t>
  </si>
  <si>
    <t xml:space="preserve">Lime Street </t>
  </si>
  <si>
    <t>Granada Hills Charter</t>
  </si>
  <si>
    <t xml:space="preserve">Granada Hills </t>
  </si>
  <si>
    <t>3-story Classroom + MPR</t>
  </si>
  <si>
    <t>HCD Approved (In review at LADBS)</t>
  </si>
  <si>
    <t xml:space="preserve">In Engineering- Working on Project Release </t>
  </si>
  <si>
    <t>Apple Valley USD</t>
  </si>
  <si>
    <t>Desert Knolls ES</t>
  </si>
  <si>
    <t>(2) 72X40</t>
  </si>
  <si>
    <t>Won bid</t>
  </si>
  <si>
    <t>Foster ES</t>
  </si>
  <si>
    <t>(1) 36'x40' CR w/ RR's</t>
  </si>
  <si>
    <t>Yes - 11/11/24</t>
  </si>
  <si>
    <t>The project has been turned over to the assigned PM. Hand-over meeting between PM and Sales rep. took place.</t>
  </si>
  <si>
    <t>Green ES</t>
  </si>
  <si>
    <t>(3) 36'x40' CR's w/ RR's</t>
  </si>
  <si>
    <t>Allcove Healthy Living</t>
  </si>
  <si>
    <t>Health Center</t>
  </si>
  <si>
    <t>2-story</t>
  </si>
  <si>
    <t>On hold, no contract</t>
  </si>
  <si>
    <t>Negotiate</t>
  </si>
  <si>
    <t>SCM Sales Pipeline 2025</t>
  </si>
  <si>
    <t>8'6" x 21'-6" RR</t>
  </si>
  <si>
    <t xml:space="preserve">Project Completed </t>
  </si>
  <si>
    <t>Fountain Valley SD</t>
  </si>
  <si>
    <t>(1) 48'x40'</t>
  </si>
  <si>
    <t>Delivered and Completed</t>
  </si>
  <si>
    <t>(1) 24'X40'</t>
  </si>
  <si>
    <t>Delivery March 3/4/25</t>
  </si>
  <si>
    <t xml:space="preserve">(1) 48'x40'  </t>
  </si>
  <si>
    <t>Torrance USD</t>
  </si>
  <si>
    <t>(1) 168'x40'</t>
  </si>
  <si>
    <t xml:space="preserve">Bldg Onsite </t>
  </si>
  <si>
    <t>(1) 12x40 RR Model C-2</t>
  </si>
  <si>
    <t>DSA approved on 11/8/2024
Boyer has been hired by District as GC</t>
  </si>
  <si>
    <t>PO 251803</t>
  </si>
  <si>
    <t>Rio Hondo College</t>
  </si>
  <si>
    <t>24x60 Classroom &amp; Office</t>
  </si>
  <si>
    <t>Bldg Onsite</t>
  </si>
  <si>
    <t>PO1-230000002430</t>
  </si>
  <si>
    <t xml:space="preserve">(3) 36x40 </t>
  </si>
  <si>
    <t>Vineland SD</t>
  </si>
  <si>
    <t>(7) 36X40 Pre-K, TK, Kinder CR</t>
  </si>
  <si>
    <t>DSA approved 12/4/2024
6 calendar months for delivery after DSA approval</t>
  </si>
  <si>
    <t>PO 240532</t>
  </si>
  <si>
    <t>(4) 30x32</t>
  </si>
  <si>
    <t>(1) 12'x40' Restroom Bldg. Model C-2</t>
  </si>
  <si>
    <t>No site dates available</t>
  </si>
  <si>
    <t>PO 12500433</t>
  </si>
  <si>
    <t xml:space="preserve">180’x40’ TK   
</t>
  </si>
  <si>
    <t>Agreement received 12/24</t>
  </si>
  <si>
    <t>Claremont USD</t>
  </si>
  <si>
    <t>(1) 24x40 Softball Clubhouse</t>
  </si>
  <si>
    <t xml:space="preserve">El Centro Elementary </t>
  </si>
  <si>
    <t>108x80</t>
  </si>
  <si>
    <t>Guadalupe USD</t>
  </si>
  <si>
    <t>(1) 84x40 Admin Bldg</t>
  </si>
  <si>
    <t>DSA APPROVED. PO for building received 2/10</t>
  </si>
  <si>
    <t>PO 25-00045 (D+E)
PO 25-00327 (BUILDING)</t>
  </si>
  <si>
    <t>(2) 24'X40' (1) 12'x40' RR</t>
  </si>
  <si>
    <t>Mesa Grande ES</t>
  </si>
  <si>
    <t>(1) 36x40, (4) 24x40, (1) 12x40</t>
  </si>
  <si>
    <t xml:space="preserve">Monique is finalizing submittals </t>
  </si>
  <si>
    <t>Ethan Chase MS</t>
  </si>
  <si>
    <t xml:space="preserve">(2) 24'x40' Classrooms  </t>
  </si>
  <si>
    <t>Pending completion of stockpile fees. Customer taking to the board on 2/6. 2/14 - NOI received.</t>
  </si>
  <si>
    <t>PO-C100672</t>
  </si>
  <si>
    <t>TBD - PM</t>
  </si>
  <si>
    <t>Romoland ES</t>
  </si>
  <si>
    <t>(2) 24'x40' Classrooms, (1) 12'x40' Model C-2 restroom</t>
  </si>
  <si>
    <t>PO-100671/72/733</t>
  </si>
  <si>
    <t>Harvest Valley ES</t>
  </si>
  <si>
    <t>PO-1000671/72</t>
  </si>
  <si>
    <t>Mesa View ES</t>
  </si>
  <si>
    <t>Collegewood</t>
  </si>
  <si>
    <t>San Bernardino County</t>
  </si>
  <si>
    <t>83-6x36 Special Needs</t>
  </si>
  <si>
    <t>Bldg Shipping week of 6/2/25</t>
  </si>
  <si>
    <t>Garvey USD</t>
  </si>
  <si>
    <t>(1) 24x40 Daycare</t>
  </si>
  <si>
    <t>Being Delivered week of 6/2/25</t>
  </si>
  <si>
    <t>Norris SD</t>
  </si>
  <si>
    <t>(1) 108X40 TK</t>
  </si>
  <si>
    <t>DSA approved and box is open</t>
  </si>
  <si>
    <t>Construction Agreement
 6/13/2024</t>
  </si>
  <si>
    <t>(1) 72X40 TK</t>
  </si>
  <si>
    <t>DSA approved</t>
  </si>
  <si>
    <t>Marina Landscape</t>
  </si>
  <si>
    <t>Jesse Brewer Park</t>
  </si>
  <si>
    <t>12x40 Toilet Building</t>
  </si>
  <si>
    <t>Bldg Delivered</t>
  </si>
  <si>
    <t xml:space="preserve">(4) 24X40  (1) 12x40 </t>
  </si>
  <si>
    <t>Dieterich ES</t>
  </si>
  <si>
    <t>(1) 24x40 ELOP CR Bldg</t>
  </si>
  <si>
    <t xml:space="preserve">DSA approved </t>
  </si>
  <si>
    <t>Signed Agreement</t>
  </si>
  <si>
    <t>Baptist ES</t>
  </si>
  <si>
    <t>(1) 48x40 TK Classroom</t>
  </si>
  <si>
    <t>In Engineering, AOR is changing to OTC project</t>
  </si>
  <si>
    <t>Briggs ESD</t>
  </si>
  <si>
    <t>DSA submission on 1/7/2025
DSA comments 2/19</t>
  </si>
  <si>
    <t>Contract Agreement</t>
  </si>
  <si>
    <t>(1) 12'x40' Restroom Building</t>
  </si>
  <si>
    <t>Project being negotiated with GC and District. Should be finalized by end of January. Architect submitting to DSA March, 2025. Drawings were sent to the architect on Friday 3/21.</t>
  </si>
  <si>
    <t>Back Check</t>
  </si>
  <si>
    <t>(3) 24x40 &amp; (1) C RR</t>
  </si>
  <si>
    <t>PO 253273</t>
  </si>
  <si>
    <t>PO 253274</t>
  </si>
  <si>
    <t>Vista USD</t>
  </si>
  <si>
    <t>(1) 24'x40' CR</t>
  </si>
  <si>
    <t>DSA Appointment will be OTC and will be scheduled on 2/6 but AOR is anticipating DSA issuing the appoint for 7 days after. Board approval of our proposal will also take place on 2/6. Received signed proposal. In DSA. 3.25.25 - DSA approved. Customer has requested 6/5 delivery.</t>
  </si>
  <si>
    <t>PO-0000069807_05100</t>
  </si>
  <si>
    <t>(2) 24'X40'</t>
  </si>
  <si>
    <t>Production</t>
  </si>
  <si>
    <t>PO 24-05409-M</t>
  </si>
  <si>
    <t>(1) 24x40 CR W/Sprinklers</t>
  </si>
  <si>
    <t>8’-6” x 16’-7” RR  (2) 36'x40’ TK Classroom</t>
  </si>
  <si>
    <t>This is priority site, customer would like delivery by 6/24 and completion by 7/17/25.</t>
  </si>
  <si>
    <t>PO - C-0005213</t>
  </si>
  <si>
    <t>Approved (Pending CCD Approval for restroom)</t>
  </si>
  <si>
    <t>8’-6” x 16’-7” RR,  (1) 36’x40’ TK Classroom, (1) 24'x40' Classroom</t>
  </si>
  <si>
    <t xml:space="preserve">This is priority site, customer would like the delivery of the 24'x40' building by 7/15 and the 36'x40' &amp; RR by 8/4. </t>
  </si>
  <si>
    <t>PO - C-0005215</t>
  </si>
  <si>
    <t>East Whittier SD</t>
  </si>
  <si>
    <t>Scott Ave ES</t>
  </si>
  <si>
    <t>(1) 12x40 Toilet</t>
  </si>
  <si>
    <t>DSA Approved</t>
  </si>
  <si>
    <t xml:space="preserve">(1) 24x40 CR w/RR </t>
  </si>
  <si>
    <t xml:space="preserve">Customer has not finalized site contractor. We are working </t>
  </si>
  <si>
    <t>PO 256614</t>
  </si>
  <si>
    <t>48x40 Weight Room</t>
  </si>
  <si>
    <t>Waiting on CCD approval for ceiling height change ans submittals</t>
  </si>
  <si>
    <t xml:space="preserve">PO 250634 </t>
  </si>
  <si>
    <t>8’-6” x 32’-7” RR  (2) 36’x40’ TK Classroom</t>
  </si>
  <si>
    <t>This is priority site, customer would like delivery of the two 36'x40' classrooms by 9/5 and RR by 9/10.</t>
  </si>
  <si>
    <t>PO -C-0005212</t>
  </si>
  <si>
    <t>(1) 48'x40' (1) 24'x40' CR, (1) 12'x40' RR Bldg.</t>
  </si>
  <si>
    <t>GC working on updating the schedule. True occupancy date TBD. Push up in manufacturing ASAP</t>
  </si>
  <si>
    <t>Norwalk La Mirada USD</t>
  </si>
  <si>
    <t>Hutchinson MS</t>
  </si>
  <si>
    <t>72x48</t>
  </si>
  <si>
    <t>In production delivery late Septemeber</t>
  </si>
  <si>
    <t>(2) 48'x40' CRs, (1) 12'x40' RR Bldg.</t>
  </si>
  <si>
    <t>C-0012789</t>
  </si>
  <si>
    <t>Stockpile #1 Restrooms</t>
  </si>
  <si>
    <t>12'x40' Restroom Buildings Model C-2</t>
  </si>
  <si>
    <t>FOB SCM Gate per the following schedule 1ea. 7/1, 1ea. July/Aug., 1ea. Aug., 9ea. Fall 2025</t>
  </si>
  <si>
    <t>Silver Valley</t>
  </si>
  <si>
    <t>(1) 36x40 Office Bldg</t>
  </si>
  <si>
    <t xml:space="preserve">Pending Submittals </t>
  </si>
  <si>
    <t>PO 250846</t>
  </si>
  <si>
    <t xml:space="preserve">Lawndale </t>
  </si>
  <si>
    <t xml:space="preserve">(1) 40x32 Headstart Classroom </t>
  </si>
  <si>
    <t xml:space="preserve">Pouring Foundation </t>
  </si>
  <si>
    <t>PO-5237</t>
  </si>
  <si>
    <t>Approved (Revision approved)</t>
  </si>
  <si>
    <t>(1) 144'x40'</t>
  </si>
  <si>
    <t>GC confirmed that they are still targetting 10/7 site delivery.</t>
  </si>
  <si>
    <t>Katherine Finchy ES</t>
  </si>
  <si>
    <t>8’-6” x 32’-7” RR 36’x40’ TK Classroom</t>
  </si>
  <si>
    <t>GC working on updating the schedule. True occupancy date TBD.</t>
  </si>
  <si>
    <t>PO - C-0005221</t>
  </si>
  <si>
    <t>Sweetwater USD</t>
  </si>
  <si>
    <t>40x32 Office Building</t>
  </si>
  <si>
    <t>Pending Subcontractor Contracts</t>
  </si>
  <si>
    <t>Keizah</t>
  </si>
  <si>
    <t>Various/BID</t>
  </si>
  <si>
    <t>Approved (Pending several CCDs for client requested changes)</t>
  </si>
  <si>
    <t>PO - C-0005214</t>
  </si>
  <si>
    <t>Late June</t>
  </si>
  <si>
    <t>Lowell Joint SD</t>
  </si>
  <si>
    <t>(2) 108x60 CR Pod w/ RR</t>
  </si>
  <si>
    <t>DSA Approved. Can build Sooner if needed- Received Colors Collette
has placed order for Tackboard as it is not standard. CCD for canopy 
has been submitted waiting on approval</t>
  </si>
  <si>
    <t>Nuview SD</t>
  </si>
  <si>
    <t>(1) 12X40 Toilet  (1) 48x40 Classroom</t>
  </si>
  <si>
    <t>Waiting on Casework Color Selection</t>
  </si>
  <si>
    <t>PO &amp; Signed Proposal</t>
  </si>
  <si>
    <t>Approved (Addendum also approved)</t>
  </si>
  <si>
    <t>Beverly Hills USD</t>
  </si>
  <si>
    <t xml:space="preserve">Customer would like Building delivered beginning of Septemeber. 
They have decided to proceed with EPOXY and Mo is submitting change order. </t>
  </si>
  <si>
    <t>GC working on updating the schedule. True occupancy date TBD ASAP</t>
  </si>
  <si>
    <t>C-0012788</t>
  </si>
  <si>
    <t>(1) 72x40 Headstart Bldg</t>
  </si>
  <si>
    <t>DSA Approved awaiting submittals from customer</t>
  </si>
  <si>
    <t>Rancho Starbuck</t>
  </si>
  <si>
    <t>156x60 CR Pod w/ RR</t>
  </si>
  <si>
    <t>Received remainder of submittals 7/24/25. Estimating is working on 
a change order cost for the additional low voltage</t>
  </si>
  <si>
    <t>PO U99B0035</t>
  </si>
  <si>
    <t>Magnolia Public Schools</t>
  </si>
  <si>
    <t>See Ryan for Comments</t>
  </si>
  <si>
    <t>Approved (Pending CCD for VE)</t>
  </si>
  <si>
    <t>(1)    36’x40’ Music Bldg. 401
(1)    8’-6” x 16’-7” Staff Restroom Bldg. 501-502
(1)    12’x40’ Student Restroom Bldg. Model B 503-504
(1)    24’x40’ Mild/Mod 506
(1)    24’x40’ Food Service 505
(1)    24’x40’ CR 3 108
(1)    36’x40’ CR 2 107
(1)    36’x40’ CR 1 106
(1)    24’x40’ Mod/Severe 105
(1)    24’x40’ Nurse w/ office and 2-rrs 102
(1)    12’x40’ Work Room 101</t>
  </si>
  <si>
    <t>Covina Valley USD</t>
  </si>
  <si>
    <t>(1) 24x40 Concession Building</t>
  </si>
  <si>
    <t>Met with GC and they Would like Bldg Delivered 10/23/25</t>
  </si>
  <si>
    <t>McKinley School</t>
  </si>
  <si>
    <t>(1) 60x40 Admin Building</t>
  </si>
  <si>
    <t xml:space="preserve">DSA returned updates with comments to architect.They would like us to build as soon as its done. Would like to 
install as close as possible in August. Submittals out 7/1. </t>
  </si>
  <si>
    <t>PO1-250000003295</t>
  </si>
  <si>
    <t>(2) 12'x40' Restroom Buildings Model A-2,B-2</t>
  </si>
  <si>
    <t xml:space="preserve">DSA approval expected the week of 7/28 customer would like an update on how soon we can manufacture after the DSA box is open. </t>
  </si>
  <si>
    <t>50% deposit received</t>
  </si>
  <si>
    <t>Unknown</t>
  </si>
  <si>
    <t>DSA Approved. Sent customer final/updated pricing - final agreement forthcoming. PO received on 8/27</t>
  </si>
  <si>
    <t>Purchase Order - PO26-00766</t>
  </si>
  <si>
    <t>Don Benito Fundamental School</t>
  </si>
  <si>
    <t>(1) 48x40 Admin Bldg</t>
  </si>
  <si>
    <t>Submitting to DSA 8/1/25</t>
  </si>
  <si>
    <t>Mid September</t>
  </si>
  <si>
    <t>Webster ES</t>
  </si>
  <si>
    <t>PO Received</t>
  </si>
  <si>
    <t>8’-6”x32’-7” RR</t>
  </si>
  <si>
    <t>PO - C-0005211</t>
  </si>
  <si>
    <t>Los Banos USD</t>
  </si>
  <si>
    <t>(1) 12x40 Restroom Model C-2</t>
  </si>
  <si>
    <t>PO 252096</t>
  </si>
  <si>
    <t>Oak St. Prep K- Phase 1</t>
  </si>
  <si>
    <t>(1) 216x40 and (1) 144x40</t>
  </si>
  <si>
    <t>Submittals are out. Met with customer and CM.</t>
  </si>
  <si>
    <t>PO1-260000000273</t>
  </si>
  <si>
    <t>Trying</t>
  </si>
  <si>
    <t>Murrieta USD</t>
  </si>
  <si>
    <t xml:space="preserve">E Hale Curan </t>
  </si>
  <si>
    <t xml:space="preserve">Executed Agreement received. </t>
  </si>
  <si>
    <t>C-0001477</t>
  </si>
  <si>
    <t>Approved (need plans from Roger)</t>
  </si>
  <si>
    <t>Bell Mountain ES</t>
  </si>
  <si>
    <t>(5) 24'x40' classrooms dual slope with sink and wood foundation</t>
  </si>
  <si>
    <r>
      <rPr>
        <sz val="11"/>
        <color rgb="FF0000FF"/>
        <rFont val="Calibri"/>
        <family val="2"/>
      </rPr>
      <t xml:space="preserve">Being submitted to DSA 7/11/2025. Modular buildings are under Neff's contract. </t>
    </r>
    <r>
      <rPr>
        <sz val="11"/>
        <color rgb="FF92D050"/>
        <rFont val="Calibri"/>
        <family val="2"/>
      </rPr>
      <t xml:space="preserve"> 7.8.2025</t>
    </r>
  </si>
  <si>
    <t>Eastmont Intermediate ELOP</t>
  </si>
  <si>
    <t>(1) 12'x40' RR Bldg.</t>
  </si>
  <si>
    <t>Drawings out for customer review.</t>
  </si>
  <si>
    <t>Bothman Construction</t>
  </si>
  <si>
    <t>(1) 84x40 TK</t>
  </si>
  <si>
    <t>Design Build</t>
  </si>
  <si>
    <t xml:space="preserve">Mulberry ES </t>
  </si>
  <si>
    <t>Pending DSA Approval-</t>
  </si>
  <si>
    <t>#</t>
  </si>
  <si>
    <t>Project</t>
  </si>
  <si>
    <t>Contract Signed Date</t>
  </si>
  <si>
    <t>Contract Amount</t>
  </si>
  <si>
    <t>Production Start Date</t>
  </si>
  <si>
    <t>Duration</t>
  </si>
  <si>
    <t>End Date</t>
  </si>
  <si>
    <t>Line</t>
  </si>
  <si>
    <t>Check</t>
  </si>
  <si>
    <t>Total Cost</t>
  </si>
  <si>
    <t>Total Cost to Complete</t>
  </si>
  <si>
    <t>Max Capacity</t>
  </si>
  <si>
    <t>Legacy Jobs</t>
  </si>
  <si>
    <t>granada 4/week</t>
  </si>
  <si>
    <t>3 weeks</t>
  </si>
  <si>
    <t>Line 2</t>
  </si>
  <si>
    <t>all production by 6/30</t>
  </si>
  <si>
    <t>Speed Required</t>
  </si>
  <si>
    <t>Line 1</t>
  </si>
  <si>
    <t>6/week</t>
  </si>
  <si>
    <t>Line 3</t>
  </si>
  <si>
    <t>Query Leads</t>
  </si>
  <si>
    <t>Saugus USD</t>
  </si>
  <si>
    <t>Site build to modular</t>
  </si>
  <si>
    <t>Trona Living Quarters - Fire Service</t>
  </si>
  <si>
    <t xml:space="preserve">Sebu Chatoyan </t>
  </si>
  <si>
    <t>Altadena, CA</t>
  </si>
  <si>
    <t>Modular mixed use apartment building</t>
  </si>
  <si>
    <t>PBK | Corona-Norco USD</t>
  </si>
  <si>
    <t>Corona, CA</t>
  </si>
  <si>
    <t xml:space="preserve">Modular Kitchen 32'X40'- Reached out 4/1/25 and sent the architect some floorplans of kitchens we have done in the past.  </t>
  </si>
  <si>
    <t xml:space="preserve">Richard Anthony </t>
  </si>
  <si>
    <t>Surgical Training Institute LLC</t>
  </si>
  <si>
    <t>Reached out but he is on vacation this week</t>
  </si>
  <si>
    <t xml:space="preserve">HMC Architects </t>
  </si>
  <si>
    <t xml:space="preserve">Reached out but did not receive a response I am following up daily </t>
  </si>
  <si>
    <t>Relocation of modulars have damage after move</t>
  </si>
  <si>
    <t>HMC Architects</t>
  </si>
  <si>
    <t>SDUSD Modular Kinder Building</t>
  </si>
  <si>
    <t xml:space="preserve">Jaime Ortiz </t>
  </si>
  <si>
    <t xml:space="preserve">HLPE </t>
  </si>
  <si>
    <t xml:space="preserve">Modular Building- District in Palmdale  </t>
  </si>
  <si>
    <t>Karen Mayo</t>
  </si>
  <si>
    <t xml:space="preserve">Lundquist Institute for Biomedical Innovation at HUMC </t>
  </si>
  <si>
    <t>Requested further information and I provided her type of scope clarification</t>
  </si>
  <si>
    <t>Erick Hicks</t>
  </si>
  <si>
    <t>Estimate for modular office building</t>
  </si>
  <si>
    <t xml:space="preserve">Hugo Curiel </t>
  </si>
  <si>
    <t>Rancho Santiago Community College District</t>
  </si>
  <si>
    <t>We are in the process of evaluating and determining viable 
permanent modular vendors for a Continuing Education 
Center. I am with Facilities Planning at the district office (the 
main contact for planning, design, capital projects). I look 
forward to your response. I can also be reached at
 949-584-4846</t>
  </si>
  <si>
    <t>Start Date 
for Production</t>
  </si>
  <si>
    <t>Estimated DSA Approval 
(per Engineering)</t>
  </si>
  <si>
    <t>Contract (Date)</t>
  </si>
  <si>
    <t>Estimated
Completion
Date</t>
  </si>
  <si>
    <t>Most Recent
Proposal
 (Date)</t>
  </si>
  <si>
    <t>Actual 2023 Starts</t>
  </si>
  <si>
    <t>2023 Total</t>
  </si>
  <si>
    <t>Projected 2024 Starts</t>
  </si>
  <si>
    <t>2024 Q1 Starts</t>
  </si>
  <si>
    <t>2024 Q1 Total</t>
  </si>
  <si>
    <t>2024 Q2 Starts</t>
  </si>
  <si>
    <t>2024 Q2 Total</t>
  </si>
  <si>
    <t>2024 Q3 Starts</t>
  </si>
  <si>
    <t>2024 Q3 Total</t>
  </si>
  <si>
    <t>2024 Q4 Starts</t>
  </si>
  <si>
    <t xml:space="preserve"> 2024 Q4 Total</t>
  </si>
  <si>
    <t>2024 Total</t>
  </si>
  <si>
    <t>2023 + 2024 Total</t>
  </si>
  <si>
    <t>Projected 2025 Starts</t>
  </si>
  <si>
    <t>2025 Q1 Starts</t>
  </si>
  <si>
    <t>Won Bid</t>
  </si>
  <si>
    <t>Customer will be ready as soon as DSA Approved</t>
  </si>
  <si>
    <t>DSA approved 12/4/2024</t>
  </si>
  <si>
    <t>No site dates available.</t>
  </si>
  <si>
    <t xml:space="preserve">Going into production </t>
  </si>
  <si>
    <t>As soon as DSA approved</t>
  </si>
  <si>
    <t>Mid Jan</t>
  </si>
  <si>
    <t>Early Jan</t>
  </si>
  <si>
    <t>Spring 2025</t>
  </si>
  <si>
    <t>Late Dec</t>
  </si>
  <si>
    <t>In backcheck</t>
  </si>
  <si>
    <t>Waiting for backcheck review</t>
  </si>
  <si>
    <t>June 30th, 2025</t>
  </si>
  <si>
    <t>Late Jan</t>
  </si>
  <si>
    <t>PO 25-00045 (D+E)</t>
  </si>
  <si>
    <t>V3 backcheck drawings dues on 1/15/25
Board approval for Construction. Construction PO ETA in early February (after DSA approval)</t>
  </si>
  <si>
    <t>2025 Q1 Total</t>
  </si>
  <si>
    <t>2025 Q2 Starts</t>
  </si>
  <si>
    <t>(8) 24'x40' Classrooms, (1) 12'x40' Model C-2 restroom</t>
  </si>
  <si>
    <t>Utilizing SCM Stockpile</t>
  </si>
  <si>
    <t>February, 2025</t>
  </si>
  <si>
    <t>Pending completion of stockpile fees</t>
  </si>
  <si>
    <t>Completion of manufacturing by 6/1/25</t>
  </si>
  <si>
    <t>PO 240297</t>
  </si>
  <si>
    <t>Currently Bidding the Job Site</t>
  </si>
  <si>
    <t>END OF JAN</t>
  </si>
  <si>
    <t>Plans submitted to architect</t>
  </si>
  <si>
    <t>End of June</t>
  </si>
  <si>
    <t>Pending PO</t>
  </si>
  <si>
    <t>Delivery Mid July Occupied end of August</t>
  </si>
  <si>
    <t>In backcheck, needs a CCD after project approval (Restroom HVAC)</t>
  </si>
  <si>
    <t>Drawings Only</t>
  </si>
  <si>
    <t>Meeting with customer week of 1/20/24 Looking for building delivery 
in August Erickson Hall finalizing contract for bldg</t>
  </si>
  <si>
    <t>Have not Finalized
they are still changing building sizes</t>
  </si>
  <si>
    <t>Waiting for site fire water information needed to make back check submission</t>
  </si>
  <si>
    <t>Project needs to be revised, waiting for final proposal</t>
  </si>
  <si>
    <t xml:space="preserve">Won Bid </t>
  </si>
  <si>
    <t>Released project and had a Kick Off Meeting- Pending Submittals -
Once submittals are completed I will confirm leadtimes to see where we can place for production. Looking at materials I am assuming earliest would be late April</t>
  </si>
  <si>
    <t>Confirming Long Lead Time Items to place in 
schedule 8/1/25</t>
  </si>
  <si>
    <t>Late March</t>
  </si>
  <si>
    <t>Purchase Order</t>
  </si>
  <si>
    <t xml:space="preserve">In DSA </t>
  </si>
  <si>
    <t>Mid July</t>
  </si>
  <si>
    <t>Late Jan? (assumes OTC)</t>
  </si>
  <si>
    <t>Submitted to DSA November- Delivery April 14</t>
  </si>
  <si>
    <t>Norwalk</t>
  </si>
  <si>
    <t>Customer Expects DSA approval end of March
Customer will be ready to receive buildings beginning of July</t>
  </si>
  <si>
    <t>Working on PO</t>
  </si>
  <si>
    <t>1st week of July</t>
  </si>
  <si>
    <t>Pending DSA approval- Delivery March 27</t>
  </si>
  <si>
    <t xml:space="preserve">(1) 60'x40' Headstart Building </t>
  </si>
  <si>
    <t>Sent Proposal 1/7/25
Architect is waiting on confirmation 
from the customer</t>
  </si>
  <si>
    <t>Architect is waiting for customer to 
process PO</t>
  </si>
  <si>
    <t>Whittier UHS</t>
  </si>
  <si>
    <t>Received NTP- Released 1/13/25</t>
  </si>
  <si>
    <t>August 5 2025</t>
  </si>
  <si>
    <t>Restroom Model C-2 Proposal sent to Sherry @ District on 12/2</t>
  </si>
  <si>
    <t>(1) 36x40 TK and (1) 72x40 TK</t>
  </si>
  <si>
    <t>Will be adding Fire Sprinklers DSA date
is now 2/19/25</t>
  </si>
  <si>
    <t>Placehold drawings submitted to DSA</t>
  </si>
  <si>
    <t>(1) 180x40
(1) 72x40</t>
  </si>
  <si>
    <t>Mid Feburary</t>
  </si>
  <si>
    <t>ETA Mid January</t>
  </si>
  <si>
    <t xml:space="preserve">Not DSA approved they are working on 
Redlines. Submitting revised proposal </t>
  </si>
  <si>
    <t>Early March</t>
  </si>
  <si>
    <t>In review at DSA, comments expected in Early Jan</t>
  </si>
  <si>
    <t>Early - Mid April</t>
  </si>
  <si>
    <t>DSA submission on 1/7/2025</t>
  </si>
  <si>
    <t>Unknown - Need update from AOR</t>
  </si>
  <si>
    <t>Submitted and approved additional
building we are pending PO</t>
  </si>
  <si>
    <t>(3) 24'x40' CRs, (1) 12'x40' RR Bldg.</t>
  </si>
  <si>
    <t>Architect to confirm restroom requirements by this week (1/14/2025)</t>
  </si>
  <si>
    <t>July 1st, 2025</t>
  </si>
  <si>
    <t>Late Feb</t>
  </si>
  <si>
    <t>In DSA, comments expected in early Jan</t>
  </si>
  <si>
    <t>(4) 24'x40' CRs, (1) 12'x40' RR Bldg.</t>
  </si>
  <si>
    <t>Late April</t>
  </si>
  <si>
    <t>DSA submission in mid Jan</t>
  </si>
  <si>
    <t>Submitted to DSA November- Delivery April 28</t>
  </si>
  <si>
    <t>In review at DSA, comments expected in late Dec or Early Jan</t>
  </si>
  <si>
    <t>DSA Appointment 1/22/25</t>
  </si>
  <si>
    <t>Currently going back with Redline Corrections</t>
  </si>
  <si>
    <t>Customer is fine with us building as soon we receive DSA approval</t>
  </si>
  <si>
    <t>Walnut Valley Maplehill ES</t>
  </si>
  <si>
    <t>Pending DSA approval- Pending PO expected week of 1/20/24</t>
  </si>
  <si>
    <t>Mid March</t>
  </si>
  <si>
    <t>Engineering Had hand off meeting 12/4/24,   DSA submission 2/12/25</t>
  </si>
  <si>
    <t>Project was submitted to DSA on 9/19 however there are two open DSA applications from previous projects that DSA wants addressed before reviewing/approving our project.</t>
  </si>
  <si>
    <t>Project being negotiated with GC and District. Should be finalized by end of January</t>
  </si>
  <si>
    <t>2025 Q2 Total</t>
  </si>
  <si>
    <t>2025 Q3 Starts</t>
  </si>
  <si>
    <t>(1) 8.5X32 Restroom</t>
  </si>
  <si>
    <t>Meeting onsite 1/21/25 to finalize layout</t>
  </si>
  <si>
    <t>Ryan noted he can meet end of March 
drawing request- Begin Production in August</t>
  </si>
  <si>
    <t>108x60 CR Pod w/ RR</t>
  </si>
  <si>
    <t>In DSA, DSA tracker indicates that comments will not be provided until early Feb-Project will be Lease Lease Back- Onsite 10/2025</t>
  </si>
  <si>
    <t>Rancho Starbuck Intermediate</t>
  </si>
  <si>
    <t>In DSA, DSA tracker indicates that comments will not be provided until early Feb-Project will be Lease Lease Back. Project Schedule reflects May 
2025 begin 
production and delivery October 2025</t>
  </si>
  <si>
    <t>Restroom Model B-2 with Jose @ PBK
Submitted proposal to PBK on 11/22/2024
Sent CAD floor plan to PBK for "placeholder" DSA submission</t>
  </si>
  <si>
    <t>Per Ryan , 3-4 weeks for DSA OTC package with waiver of durability</t>
  </si>
  <si>
    <t xml:space="preserve">Summer 2025 </t>
  </si>
  <si>
    <t>Mid Feb or Late Mar</t>
  </si>
  <si>
    <t>Submitting DSA corrections Week of 1/27/25</t>
  </si>
  <si>
    <t>Mid May</t>
  </si>
  <si>
    <t>NOA Design Contract</t>
  </si>
  <si>
    <t>Late Spring 2026</t>
  </si>
  <si>
    <t>120 calendar days from 11/1/2024 to submit DSA pacakge to AOR</t>
  </si>
  <si>
    <t>Summer 2025
180 days to complete project from "Construction NTP"</t>
  </si>
  <si>
    <t>Site Ready 2025</t>
  </si>
  <si>
    <t>ON HOLD</t>
  </si>
  <si>
    <t>Customer has not confirmed they are proceeding with this project
 due to the current issues we have had on there other projects</t>
  </si>
  <si>
    <t>AOR to resubmit Back Check set to DSA</t>
  </si>
  <si>
    <t>Bid project.  Bid walk on 1/10/25 Bid due 1/31/25. Construction to start 5/1/25</t>
  </si>
  <si>
    <t>8’-6” x 16’-7” RR  72’x40’ TK Classroom</t>
  </si>
  <si>
    <r>
      <rPr>
        <sz val="11"/>
        <color theme="1"/>
        <rFont val="Calibri"/>
        <family val="2"/>
      </rPr>
      <t>Rancho Mirage ES</t>
    </r>
    <r>
      <rPr>
        <sz val="11"/>
        <color theme="1"/>
        <rFont val="Calibri"/>
        <family val="2"/>
      </rPr>
      <t xml:space="preserve"> </t>
    </r>
  </si>
  <si>
    <t>Confirm building size and quanity with Jason @ District. The architect has set a tentative DSA appointment for 2/19</t>
  </si>
  <si>
    <t xml:space="preserve">(1) 72'x40' (2) 36x40' </t>
  </si>
  <si>
    <t>District confirmed 12/6 building sizes. OTC - Not OTC the district provided a revised floor plan</t>
  </si>
  <si>
    <t>2025 Q3 Total</t>
  </si>
  <si>
    <t>2025 Q4 Starts</t>
  </si>
  <si>
    <t>Customer is trying to confirm if they can meet any LEED requirements 
wit their design</t>
  </si>
  <si>
    <t>6/20 BHM lowest responsive bidder
Water line issue onsite. GTA must resolve before construction.
8/9 NTP from BHM, Phase 1
Notified BHM our price is only good for 6 months
9/10 BHM Subcontract received
Doug and Joseph taking lead in contract review.
NTP anticipated in February 2025
water line issue has been resolved and agreed upon by District and GTA</t>
  </si>
  <si>
    <t xml:space="preserve">Open Classroom - 36'x40'
Classroom w/ (1) RR - 24'x40'
Classroom w/ (2) RR's - 36'x40'
Open Classroom - 24'x40'
Open Classroom w/ (2) 8' Sink Cabinets - 24'x40'
Food Service Classroom Building - 24'x40'
Work Room - 12'x40'
Restroom Building - 8'-6" x 16'-7"
Restroom Building Model A - 12'x40'
</t>
  </si>
  <si>
    <t xml:space="preserve">Drawings were submitted to DSA. Manufacturing estimated to start August, 2025 </t>
  </si>
  <si>
    <t>finalizing proposal for buildings A-E</t>
  </si>
  <si>
    <t>Discuss with JK</t>
  </si>
  <si>
    <t>Adel confirmed no PO till after the ELOP project is complete</t>
  </si>
  <si>
    <t>Will be submitting Pricing to GC. Approval for drawings was submitted. CW Driver</t>
  </si>
  <si>
    <t>48x40 Classroom</t>
  </si>
  <si>
    <t>Waiting on new district superintendent in order to proceed with
 new contracts</t>
  </si>
  <si>
    <t>96x40 Classroom</t>
  </si>
  <si>
    <t>Waiting for state bond to pass (Nov)</t>
  </si>
  <si>
    <t>On Hold Getting Prices from other vendors</t>
  </si>
  <si>
    <t>Pending Project Information Release</t>
  </si>
  <si>
    <t>TBD, Not in Engineering</t>
  </si>
  <si>
    <t xml:space="preserve">Sales, waiting for funding </t>
  </si>
  <si>
    <t>NOT  Summer 2025</t>
  </si>
  <si>
    <t>(2) 102x40</t>
  </si>
  <si>
    <t>Resubmission in December Once plans are completed
project must be reestimated</t>
  </si>
  <si>
    <t>(2) 120x40</t>
  </si>
  <si>
    <t>Followed up and proposal has been Submitteed and is under review</t>
  </si>
  <si>
    <t>1/6/25 - Project will be awarded to SCM - currently discussing added pricing for tackbaord. The District has awarded to the GC we partnered up with. They are processing paperwork and updating the project schedule. SCM will be contacted in the next two weeks for contracting and drawings. GC will be releasing as a bid. Soltek reached out with scope clarification questions. 12/31/24 still clarifying the scope of work. tackboard pricing received and working with GC on what options will be taken. Letter of intent received 1/17/25</t>
  </si>
  <si>
    <t>LLB with Bothman Construction.
SCM Engineering &amp; Design fees and SoQ submitted 10/31
Design kick-off on 12/18 with Bothman, CM and AOR
Project missed December Board approval, shooting for January
Preliminary project schedule has DSA submission in February 2025</t>
  </si>
  <si>
    <t>Ramsey Developement</t>
  </si>
  <si>
    <t>(1) 24X40 Dressing Room 
(1) 12x40 M/W Restroom Building</t>
  </si>
  <si>
    <t>AOR to release RFP and specs in February</t>
  </si>
  <si>
    <t>Followed up with customer to see
if this will go summer 2025</t>
  </si>
  <si>
    <t>Currently working with architect 
on layout of buildings - 
Customer working on site design and procurement</t>
  </si>
  <si>
    <t xml:space="preserve">Customer is working with finalizing accreditation 
Once complete he can move foward </t>
  </si>
  <si>
    <t>pending update on how district will
be proceeding</t>
  </si>
  <si>
    <t>2025 Q4 Total</t>
  </si>
  <si>
    <t>2025 Total</t>
  </si>
  <si>
    <t>Projected 2026 Starts</t>
  </si>
  <si>
    <t>(1) 36x40 Restroom / Utility Room</t>
  </si>
  <si>
    <t>Getting info from District to price project, confirm building height</t>
  </si>
  <si>
    <t>Only Love Children's Center</t>
  </si>
  <si>
    <t>(1) 24x40 Classroom w/RR</t>
  </si>
  <si>
    <t>Sent budgetary pricing to Ryan Suarez on 12/16
Client reviwing our pricing to AMS and will provide feedback in January</t>
  </si>
  <si>
    <t>(1) 72x40 TK 
(1) 24x40 Admin</t>
  </si>
  <si>
    <t>AOR is Catherine Young with RNT.
Proposal sent to RNT 1/6/2025</t>
  </si>
  <si>
    <t>(1) 20x32 ELRT Building
(1) 50x32 PE Building</t>
  </si>
  <si>
    <t xml:space="preserve">Architect finalizing design with customer </t>
  </si>
  <si>
    <t>Gateway Community Charters</t>
  </si>
  <si>
    <t>(3) 24X40 CR Bldg 
(1) 48X40 CR Bldg</t>
  </si>
  <si>
    <t xml:space="preserve">In exploration stage. Gave AOR ballpark SF pricing </t>
  </si>
  <si>
    <t>Mates Charter School</t>
  </si>
  <si>
    <t>(1) 72x40 TK 
(1) 24x40 CR</t>
  </si>
  <si>
    <t>Charter seeking permission from the District to move forward.
BDM to stay in touch in case of progress with District.</t>
  </si>
  <si>
    <t>San Lorenzo Valley USD</t>
  </si>
  <si>
    <t>Exploration phase</t>
  </si>
  <si>
    <t>Lucerne ESD</t>
  </si>
  <si>
    <t>(1) 36x40 Storage Building</t>
  </si>
  <si>
    <t>See if District will modularize the Storage Building. 
BDM discussing with GC.</t>
  </si>
  <si>
    <t>District accepted our proposal.
The proposed location is directly over an existing storm drain system. District is now looking for alternate locations to place the buildings</t>
  </si>
  <si>
    <t>Overcome SOG foundation</t>
  </si>
  <si>
    <t>(1) Cafeteria/MPR Building</t>
  </si>
  <si>
    <t>Get RFP info from MCS</t>
  </si>
  <si>
    <t>Get RFP info from CFW</t>
  </si>
  <si>
    <t>To be discussed with Ryan to ensure this project fits a modular design. Modular design was sent to architect, we are awaiting feedback from the customer</t>
  </si>
  <si>
    <t xml:space="preserve"> (1) 72x40</t>
  </si>
  <si>
    <t xml:space="preserve">Postponed to Summer 2026 Delivery </t>
  </si>
  <si>
    <t xml:space="preserve"> NOT Summer 2025</t>
  </si>
  <si>
    <t>In negotiations</t>
  </si>
  <si>
    <t xml:space="preserve">Project currently on hold </t>
  </si>
  <si>
    <t xml:space="preserve">Southern Kern USD </t>
  </si>
  <si>
    <t>Tehama County Department of Education</t>
  </si>
  <si>
    <t>(2) 84x40 Classrooms, Office, Nurse - Building A 
(2) 84x40 Office, Meeting, Kitchen - Building B
(1) 72x40 Classroom, Office and Restroom Building</t>
  </si>
  <si>
    <t>(14) Modular Classrooms</t>
  </si>
  <si>
    <t>Adelas Leads</t>
  </si>
  <si>
    <t>Proposal was sent. Ryan (MM) reviewing.</t>
  </si>
  <si>
    <t>FOB April 2025</t>
  </si>
  <si>
    <t xml:space="preserve">Mantenca County Fire Station </t>
  </si>
  <si>
    <t>Laundy Building</t>
  </si>
  <si>
    <t xml:space="preserve">City of Shafter </t>
  </si>
  <si>
    <t>Estimated DSA
 Approval (per Engineering)</t>
  </si>
  <si>
    <t>PO/Contract</t>
  </si>
  <si>
    <t>Doug Approval</t>
  </si>
  <si>
    <t>Estimating Release</t>
  </si>
  <si>
    <t>Engineering Release</t>
  </si>
  <si>
    <t>Job Release</t>
  </si>
  <si>
    <t>Project 
Manager</t>
  </si>
  <si>
    <t>Customer has not confirmed how they would like to 
proceed</t>
  </si>
  <si>
    <t>NOT Summer 2024</t>
  </si>
  <si>
    <t>Unknown - No Construction Schedule</t>
  </si>
  <si>
    <t>Received revisions to Design Contract. Needs Ryans
 comments to respond</t>
  </si>
  <si>
    <t>Mid-late August</t>
  </si>
  <si>
    <t>Pending Architect - Jan 2025</t>
  </si>
  <si>
    <t>Under review in engineering</t>
  </si>
  <si>
    <t>(1) 36x40, (2) 24x40, (1) 12x40</t>
  </si>
  <si>
    <t>Customer would like fabrication to begin in January 2025</t>
  </si>
  <si>
    <t>Late Nov</t>
  </si>
  <si>
    <t>Received NTP 8/5/24- Reissuing Design Proposal</t>
  </si>
  <si>
    <t>Late Dec 2024 - Early Jan 2025</t>
  </si>
  <si>
    <t>Mid August</t>
  </si>
  <si>
    <t>Won bid/NOA</t>
  </si>
  <si>
    <t>In DSA review</t>
  </si>
  <si>
    <t>(2) 72x40 Classroom Buildings</t>
  </si>
  <si>
    <t>Architect confirmed she is reviewing with her team</t>
  </si>
  <si>
    <t>Late Sept / Early Oct</t>
  </si>
  <si>
    <t>Architect working on approvals with DSA</t>
  </si>
  <si>
    <t>Submitted to DSA working on Comments</t>
  </si>
  <si>
    <t xml:space="preserve">(1) 36x40 and (8) 24x40 </t>
  </si>
  <si>
    <t>Q2 2025 Manufacturing</t>
  </si>
  <si>
    <t>Submitting to Board for Approval</t>
  </si>
  <si>
    <t>In Engineering</t>
  </si>
  <si>
    <t>Mid Oct</t>
  </si>
  <si>
    <t>Pending DSA approval</t>
  </si>
  <si>
    <t>May 13 Board</t>
  </si>
  <si>
    <t>Late August</t>
  </si>
  <si>
    <t>ACE/RMS</t>
  </si>
  <si>
    <t>48’x40’ Weight Room</t>
  </si>
  <si>
    <t>Engineering early 1st quarter</t>
  </si>
  <si>
    <t>TBD - Pending AOR</t>
  </si>
  <si>
    <t>Early August</t>
  </si>
  <si>
    <t>In Process</t>
  </si>
  <si>
    <t xml:space="preserve">Waiting on Bonds so that customer will issue PO
Working on Release </t>
  </si>
  <si>
    <t>Postponed to Summer 2025 Delivery</t>
  </si>
  <si>
    <t>(1) 180'x40, (1) 72'x40'</t>
  </si>
  <si>
    <t>Mid January 2025</t>
  </si>
  <si>
    <t>Submitted to DSA . Meeting with customer to review proposal</t>
  </si>
  <si>
    <t>(1) 60'x40' CR &amp; (1) 12'x40' RR-C</t>
  </si>
  <si>
    <t>DSA OTC on 8/20, Approval Late Aug</t>
  </si>
  <si>
    <t>Architect resubmitting to DSA after corrections</t>
  </si>
  <si>
    <t xml:space="preserve">Sent over for contract review </t>
  </si>
  <si>
    <t>Meeting with architects regarding scope</t>
  </si>
  <si>
    <t>Approved (Pending CCD)</t>
  </si>
  <si>
    <t>Resubmitted CCD with corrections to architech 8/12/24</t>
  </si>
  <si>
    <t>Los Angeles USD</t>
  </si>
  <si>
    <t>Gala</t>
  </si>
  <si>
    <t>(4) 48’x40’ Classrooms</t>
  </si>
  <si>
    <t>DSA Late November / early December  and Delivery 2025</t>
  </si>
  <si>
    <t>DSA Drawings Submission late October 2024</t>
  </si>
  <si>
    <t xml:space="preserve">In engineering , DSA Oct 11, 2024 - allow 6 months for review and backcheck. </t>
  </si>
  <si>
    <t>Oct 2025?</t>
  </si>
  <si>
    <t xml:space="preserve">TBD </t>
  </si>
  <si>
    <t>(2) 108x40</t>
  </si>
  <si>
    <t>Will be submitting Pricing to GC</t>
  </si>
  <si>
    <t xml:space="preserve">Hans Christian ES </t>
  </si>
  <si>
    <t xml:space="preserve">180’x40’ TK   12’x40’ Restroom
</t>
  </si>
  <si>
    <t>Parkview K-8 School</t>
  </si>
  <si>
    <t>Early Jan 2025</t>
  </si>
  <si>
    <t>DSA Submission 8.6.24, restroom and canopy revisions pending.  Engineering to get BOM by Monday.</t>
  </si>
  <si>
    <t>Building E</t>
  </si>
  <si>
    <t>In production meeting it was stated that Ryan would 
have estimating rebid per plans</t>
  </si>
  <si>
    <t>Late Jan 2025</t>
  </si>
  <si>
    <t>In engineering, no DSA appointment yet</t>
  </si>
  <si>
    <t>Received contract currently in review with Doug and Joseph</t>
  </si>
  <si>
    <t>8’-6” x 16’-7” RR  24’x40’ Office
36’x40’ TK Classroom</t>
  </si>
  <si>
    <t>Bid submission 7/10/24, approval late Sep</t>
  </si>
  <si>
    <t>Submitted to DSA Pending Approvals</t>
  </si>
  <si>
    <t>Released to Engineering</t>
  </si>
  <si>
    <t xml:space="preserve">March 2025 per district </t>
  </si>
  <si>
    <t>8’-6” x 16’-7” RR 36’x40’ TK Classroom</t>
  </si>
  <si>
    <t>Site bid came in too high</t>
  </si>
  <si>
    <t xml:space="preserve">We will be submitting our cost to GCs for Bid. It will Bid 
end of October. </t>
  </si>
  <si>
    <t>Provide cost to GC</t>
  </si>
  <si>
    <t>No - negotiating w/ GC</t>
  </si>
  <si>
    <t>ON HOLD PER AOR</t>
  </si>
  <si>
    <t>Project reinstated. Met with architect an they 
are updating plans so we can submit for updated cost</t>
  </si>
  <si>
    <t>Approved 7/10/24</t>
  </si>
  <si>
    <t>In review at DSA</t>
  </si>
  <si>
    <t>Mid-late September</t>
  </si>
  <si>
    <t>Went to the board</t>
  </si>
  <si>
    <t xml:space="preserve">Officialy going to board 1st week of October </t>
  </si>
  <si>
    <t>BC1 late Aug, Approval Late Sep</t>
  </si>
  <si>
    <t>Late Oct / Early Nov</t>
  </si>
  <si>
    <t>Waiting for CGS approval</t>
  </si>
  <si>
    <t>Waiting on PO</t>
  </si>
  <si>
    <t>Walnut Valley Maplewood ES</t>
  </si>
  <si>
    <t xml:space="preserve">(2) 24X40  (1) 36X40 </t>
  </si>
  <si>
    <t>General</t>
  </si>
  <si>
    <t>Sales</t>
  </si>
  <si>
    <t>ENG</t>
  </si>
  <si>
    <t>ENG/PM</t>
  </si>
  <si>
    <t>Prod</t>
  </si>
  <si>
    <t>Field</t>
  </si>
  <si>
    <t>PM/Field both</t>
  </si>
  <si>
    <t>PM/Compliance /Accounting</t>
  </si>
  <si>
    <t>Que Dates</t>
  </si>
  <si>
    <t>District/Client</t>
  </si>
  <si>
    <t>Estimated Cost to Complete</t>
  </si>
  <si>
    <t>Initial Engagement Date</t>
  </si>
  <si>
    <t>Target Delivery Date</t>
  </si>
  <si>
    <t>Estimated                     Project Completion</t>
  </si>
  <si>
    <t>Contract Value</t>
  </si>
  <si>
    <t xml:space="preserve">Signed Scope of Work Date </t>
  </si>
  <si>
    <t>Date Released to Engineering</t>
  </si>
  <si>
    <t>DSA A#</t>
  </si>
  <si>
    <t>Engineering PM</t>
  </si>
  <si>
    <t>DSA Submission Package to Client (Date)</t>
  </si>
  <si>
    <t>DSA Submission Date</t>
  </si>
  <si>
    <t>DSA Comments Received Date</t>
  </si>
  <si>
    <t>Backcheck Date</t>
  </si>
  <si>
    <t>Project Type (PC, PC-Based, Custom, Two Story)</t>
  </si>
  <si>
    <t>Project Award Method</t>
  </si>
  <si>
    <t>Submittal Start Date</t>
  </si>
  <si>
    <t>Long Lead Procurement Duration</t>
  </si>
  <si>
    <t>Estimated DSA Approval Date</t>
  </si>
  <si>
    <t>DSA Comments</t>
  </si>
  <si>
    <t>Estimated DSA
 Approval</t>
  </si>
  <si>
    <t>Job Released to PM Date</t>
  </si>
  <si>
    <t>Inspector in Plant/Onsite</t>
  </si>
  <si>
    <t>POC Locations</t>
  </si>
  <si>
    <t>Production Purchasing
Release</t>
  </si>
  <si>
    <t>Project Doc Review</t>
  </si>
  <si>
    <t>Approved SOV</t>
  </si>
  <si>
    <t>Subcontracts</t>
  </si>
  <si>
    <t>PM Release to production</t>
  </si>
  <si>
    <t>Line Start Date</t>
  </si>
  <si>
    <t>Current Status</t>
  </si>
  <si>
    <t>Line End Date</t>
  </si>
  <si>
    <t>Ship date</t>
  </si>
  <si>
    <t>Onsite Start Date</t>
  </si>
  <si>
    <t>Onsite End Date</t>
  </si>
  <si>
    <t>PM/Super review</t>
  </si>
  <si>
    <t>Scope of work</t>
  </si>
  <si>
    <t>Set Up Meeting</t>
  </si>
  <si>
    <t>All Submittals Approved Date</t>
  </si>
  <si>
    <t>Jobsite visit</t>
  </si>
  <si>
    <t>Staging area</t>
  </si>
  <si>
    <t>Site with Crane</t>
  </si>
  <si>
    <t>Production QC review</t>
  </si>
  <si>
    <t>Sub Kickoff Meet</t>
  </si>
  <si>
    <t>Pre-punch</t>
  </si>
  <si>
    <t>IOR Signoff</t>
  </si>
  <si>
    <t>Substantial Complete Sign off</t>
  </si>
  <si>
    <t>Ring Out Utility test</t>
  </si>
  <si>
    <t>Punch</t>
  </si>
  <si>
    <t>DSA Approval</t>
  </si>
  <si>
    <t>DSA Box Open</t>
  </si>
  <si>
    <t>Submittal Approvals for Purchase</t>
  </si>
  <si>
    <t>Labor Agreement</t>
  </si>
  <si>
    <t>concrete</t>
  </si>
  <si>
    <t>Mark</t>
  </si>
  <si>
    <t>Started 8/25</t>
  </si>
  <si>
    <t>El Vista ES</t>
  </si>
  <si>
    <t>02-119863</t>
  </si>
  <si>
    <t>Rod</t>
  </si>
  <si>
    <t>Hesperia Piggyback</t>
  </si>
  <si>
    <t>James</t>
  </si>
  <si>
    <t>Started 9/11</t>
  </si>
  <si>
    <t>Started 9/12</t>
  </si>
  <si>
    <t>Started 9/18</t>
  </si>
  <si>
    <t>Approved (Revision pending AOR)</t>
  </si>
  <si>
    <t>To start, 10/30</t>
  </si>
  <si>
    <t>Riverside Prep Weight Room</t>
  </si>
  <si>
    <t>March, 2024</t>
  </si>
  <si>
    <t>Daniel</t>
  </si>
  <si>
    <t>To start, 11/30</t>
  </si>
  <si>
    <t>Hesperia - Lime St. ES</t>
  </si>
  <si>
    <t>Mark/Daniel</t>
  </si>
  <si>
    <t>To start, 12/11</t>
  </si>
  <si>
    <t>Hesperia - MAPLE</t>
  </si>
  <si>
    <t>Line 4</t>
  </si>
  <si>
    <t>To start, 12/18</t>
  </si>
  <si>
    <t>Hesperia - MISSION CREST</t>
  </si>
  <si>
    <t xml:space="preserve">To start, 1/1 </t>
  </si>
  <si>
    <t>Hesperia - MESQUITE TRAILS -ES</t>
  </si>
  <si>
    <t>To start, 1/8</t>
  </si>
  <si>
    <t>Line1</t>
  </si>
  <si>
    <t>Hesperia - EUCALYPTUS</t>
  </si>
  <si>
    <t>To start, 1/15</t>
  </si>
  <si>
    <t>Victress Bower</t>
  </si>
  <si>
    <t>Highland</t>
  </si>
  <si>
    <t>To start, 1/22</t>
  </si>
  <si>
    <t>need colors, doors, HW</t>
  </si>
  <si>
    <t>Hesperia - Cottonwood ES</t>
  </si>
  <si>
    <t>Hesperia - Mesa Grande ES</t>
  </si>
  <si>
    <t>To start, 1/29</t>
  </si>
  <si>
    <t>Hesperia - Carmel ES</t>
  </si>
  <si>
    <t>To start, 2/5</t>
  </si>
  <si>
    <t>Hesperia - KINGSTON ES</t>
  </si>
  <si>
    <t>To start, 2/12</t>
  </si>
  <si>
    <t>Dr. Albert Schweitzer 100x32</t>
  </si>
  <si>
    <t>To start, 2/19</t>
  </si>
  <si>
    <t>Dr. Peter Marshall 130x32</t>
  </si>
  <si>
    <t>To start, 3/4</t>
  </si>
  <si>
    <t>Dr. Jonas Salk 152x64</t>
  </si>
  <si>
    <t>To start, 3/21</t>
  </si>
  <si>
    <t>Florida Discovery PK - (2) 84x40</t>
  </si>
  <si>
    <t>No - Lease/Leaseback</t>
  </si>
  <si>
    <t>DSA</t>
  </si>
  <si>
    <t>Florida Discovery PK - (1) 72x40</t>
  </si>
  <si>
    <t>ACE/RMS - 48x40 Weight Room</t>
  </si>
  <si>
    <t>Engineering</t>
  </si>
  <si>
    <t>Engagement Center - 36x40 Office Building</t>
  </si>
  <si>
    <t>Dr. Jonas Salk 182x64</t>
  </si>
  <si>
    <t>Marl</t>
  </si>
  <si>
    <t>To start, 4/10</t>
  </si>
  <si>
    <t>Farragut ES - 84x32/43 Sky Building</t>
  </si>
  <si>
    <t>Estimating</t>
  </si>
  <si>
    <t>need colors, siding,
 doors, HW</t>
  </si>
  <si>
    <t>El Sol - 92x43 Music Room</t>
  </si>
  <si>
    <t>Pending Price Increase</t>
  </si>
  <si>
    <t>East LA College Shop Bldg - (4) 24x40</t>
  </si>
  <si>
    <t>Piggyback Breakdown</t>
  </si>
  <si>
    <t>Ridgemoor ES - (1) 144x40 &amp; (1) 72x40</t>
  </si>
  <si>
    <t>Colton - 83-6x36 Special Needs</t>
  </si>
  <si>
    <t>Mike</t>
  </si>
  <si>
    <t>Terra Linda HS - 24x40 Concession/RR</t>
  </si>
  <si>
    <t>Daniel/Jack</t>
  </si>
  <si>
    <t>Late Jan 2024</t>
  </si>
  <si>
    <t>?</t>
  </si>
  <si>
    <t>Terra Linda HS - 8-6x21-6 Storage/Ticket</t>
  </si>
  <si>
    <t>02-119524</t>
  </si>
  <si>
    <t>Sole Source - Sub to GC</t>
  </si>
  <si>
    <t>Pending Increase</t>
  </si>
  <si>
    <t>wood</t>
  </si>
  <si>
    <t>Helendale</t>
  </si>
  <si>
    <t>To start, 11/6</t>
  </si>
  <si>
    <t>need color form</t>
  </si>
  <si>
    <t>Alhambra HS - (2) 36x40 Classrooms</t>
  </si>
  <si>
    <t>Alhambra HS - 12x40 C2 Restroom</t>
  </si>
  <si>
    <t>Alhambra HS - 12x40 Open Building</t>
  </si>
  <si>
    <t>Various Sites - (9) 36x40 Fun Club</t>
  </si>
  <si>
    <t>Early Jan 2024</t>
  </si>
  <si>
    <t>Rolling Ridge ES - 60x40 Fun Club</t>
  </si>
  <si>
    <t>Fire Academy - 24x60 Classroom &amp; Office</t>
  </si>
  <si>
    <t>Late Jan/Early Feb 2024</t>
  </si>
  <si>
    <t>AACA - 72x60 Classroom</t>
  </si>
  <si>
    <t>Not in engineering
 until October</t>
  </si>
  <si>
    <t xml:space="preserve">Piru ES - 12x40 C2 Restroom </t>
  </si>
  <si>
    <t>Jack</t>
  </si>
  <si>
    <t>Early Oct 2023</t>
  </si>
  <si>
    <t xml:space="preserve">DSA </t>
  </si>
  <si>
    <t>Shadow Hills MS - 12x40 C2 Restroom</t>
  </si>
  <si>
    <t>Shadow Hills MS - 24x40 Classroom</t>
  </si>
  <si>
    <t>Shadow Hills MS - 36x40 Classroom</t>
  </si>
  <si>
    <t>Jackson Heights ES - 150x32 Classroom</t>
  </si>
  <si>
    <t>Sales - Out to Bid in Dec/Jan</t>
  </si>
  <si>
    <t>Evergreen ES - 36x40 Daycare</t>
  </si>
  <si>
    <t>Collegewood ES - 24x40 Classroom</t>
  </si>
  <si>
    <t>Vejar ES - 24x40 Classroom</t>
  </si>
  <si>
    <t>Walnut ES - 24x40 Classroom</t>
  </si>
  <si>
    <t>Helendale ES - 48x40 Classroom</t>
  </si>
  <si>
    <t>To start, 10/24</t>
  </si>
  <si>
    <t>Anderson ES - 60x40 Head Start Classroom</t>
  </si>
  <si>
    <t>Mid Feb 2024</t>
  </si>
  <si>
    <t>Arcadia HS - 84x84 Weight Room</t>
  </si>
  <si>
    <t>Engineering - On hold</t>
  </si>
  <si>
    <t>Arcadia HS - 84x40 Team Room</t>
  </si>
  <si>
    <t>ELAC South Gate - 24x40 RR/Concession</t>
  </si>
  <si>
    <t>Peter Marshall ES - 150x32 Classroom Pod</t>
  </si>
  <si>
    <t>Mt. SAC - 36x60 Building A</t>
  </si>
  <si>
    <t>March 2024 ?</t>
  </si>
  <si>
    <t>No - after DSA</t>
  </si>
  <si>
    <t>Mt. SAC - 36x60 Building B</t>
  </si>
  <si>
    <t>Mt. SAC - 36x60 Building C</t>
  </si>
  <si>
    <t>Mt. SAC - 36x60 Building D</t>
  </si>
  <si>
    <t>Mt. SAC - 120x40 Building E</t>
  </si>
  <si>
    <t>McClatchy HS - 8-6x21-6 Restroom</t>
  </si>
  <si>
    <t>Late Nov 2023</t>
  </si>
  <si>
    <t>McClatchy HS - 8-6x32 Restroom</t>
  </si>
  <si>
    <t>New Phelan ES - (2) 120x40</t>
  </si>
  <si>
    <t>New Phelan ES - (2) 102x40</t>
  </si>
  <si>
    <t>New Phelan ES - (1) 144x40</t>
  </si>
  <si>
    <t>Granada Hills - 3-story 150x72</t>
  </si>
  <si>
    <t>Dennis</t>
  </si>
  <si>
    <t>Granada Hills - 60x72 Classroom + MPR</t>
  </si>
  <si>
    <t>Callie Kirkpatrick ES - (2) 108x40</t>
  </si>
  <si>
    <t>Postponed</t>
  </si>
  <si>
    <t>Freedom Crest ES - (1) 72x40 &amp; (1) 108x40</t>
  </si>
  <si>
    <t>Oak Meadows ES - (1) 288x40</t>
  </si>
  <si>
    <t>Quail Valley ES - (1) 144x40</t>
  </si>
  <si>
    <t>El Vista</t>
  </si>
  <si>
    <t>Mare Island Tech Academy - Two-Story</t>
  </si>
  <si>
    <t>Job released to PM Date</t>
  </si>
  <si>
    <t>Super</t>
  </si>
  <si>
    <t>Desired Completion Date</t>
  </si>
  <si>
    <t>Document Review</t>
  </si>
  <si>
    <t>Subcontracts Issued</t>
  </si>
  <si>
    <t>Subcontract Sumittals Out</t>
  </si>
  <si>
    <t>Subcontract Submittals Approved</t>
  </si>
  <si>
    <t>Fire Sprinkler/</t>
  </si>
  <si>
    <t>Foundation Type</t>
  </si>
  <si>
    <t>Foundation Duration</t>
  </si>
  <si>
    <t>Set up Duration</t>
  </si>
  <si>
    <t xml:space="preserve">Exterior Type </t>
  </si>
  <si>
    <t>Exterior duration</t>
  </si>
  <si>
    <t>Onsite finishes Duration</t>
  </si>
  <si>
    <t>Field 3</t>
  </si>
  <si>
    <t>Field 4</t>
  </si>
  <si>
    <t>Dr. Albert Schweitzer</t>
  </si>
  <si>
    <t>Modesto</t>
  </si>
  <si>
    <t>Dr. Peter Marshall</t>
  </si>
  <si>
    <t>Dr. Jonas Salk</t>
  </si>
  <si>
    <t>Griffin Tech Academies</t>
  </si>
  <si>
    <t>5/21 Proposal sent to Art</t>
  </si>
  <si>
    <t>Highland ES</t>
  </si>
  <si>
    <t>(1) 156x40 &amp; (1) 144x40</t>
  </si>
  <si>
    <t>Bids on 6/4</t>
  </si>
  <si>
    <t xml:space="preserve">(3) 25’4”x22’4” </t>
  </si>
  <si>
    <t>Proposal went out 5/5/26 &amp; is for Garvey.</t>
  </si>
  <si>
    <t>Following up on PO to start drawings</t>
  </si>
  <si>
    <r>
      <t xml:space="preserve">Early stage of project. </t>
    </r>
    <r>
      <rPr>
        <sz val="11"/>
        <color rgb="FFC00000"/>
        <rFont val="Calibri"/>
        <family val="2"/>
      </rPr>
      <t>Pending Adela to call architect - Diana to have update by 5/28/26.</t>
    </r>
  </si>
  <si>
    <r>
      <t xml:space="preserve">AOR reviewing our PC </t>
    </r>
    <r>
      <rPr>
        <sz val="11"/>
        <color rgb="FFC00000"/>
        <rFont val="Calibri"/>
        <family val="2"/>
      </rPr>
      <t>- meeting on 5/22/26 if they need to purchase or can pull from stock.</t>
    </r>
  </si>
  <si>
    <t xml:space="preserve">Sent number to Adela on 5/21/26. </t>
  </si>
  <si>
    <t>108x60 Classrooms w/RR</t>
  </si>
  <si>
    <t>Architect has ROM; following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</si>
</sst>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0"/>
    <numFmt numFmtId="167" formatCode="mmmm\ yyyy"/>
    <numFmt numFmtId="168" formatCode="mmmm\,\ yyyy"/>
    <numFmt numFmtId="169" formatCode="mmmm\ d\,\ yyyy"/>
    <numFmt numFmtId="170" formatCode="m/d/yy"/>
    <numFmt numFmtId="171" formatCode="m/yyyy"/>
    <numFmt numFmtId="172" formatCode="mmmm\ d\ yyyy"/>
    <numFmt numFmtId="173" formatCode="mmmm\ d\,yyyy"/>
    <numFmt numFmtId="174" formatCode="mmm\.\ yyyy"/>
    <numFmt numFmtId="175" formatCode="mmm\ yyyy"/>
    <numFmt numFmtId="176" formatCode="mm/dd/yyyy"/>
    <numFmt numFmtId="177" formatCode="m/d"/>
    <numFmt numFmtId="178" formatCode="ddd\,\ m/d/yyyy"/>
    <numFmt numFmtId="179" formatCode="m/d/yy;@"/>
    <numFmt numFmtId="180" formatCode="_([$$-409]* #,##0.00_);_([$$-409]* \(#,##0.00\);_([$$-409]* &quot;-&quot;??_);_(@_)"/>
  </numFmts>
  <fonts count="8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7"/>
      <color theme="1"/>
      <name val="Calibri"/>
      <family val="2"/>
    </font>
    <font>
      <b/>
      <sz val="16"/>
      <color theme="1"/>
      <name val="Calibri"/>
      <family val="2"/>
    </font>
    <font>
      <b/>
      <sz val="15"/>
      <color theme="1"/>
      <name val="Calibri"/>
      <family val="2"/>
    </font>
    <font>
      <b/>
      <sz val="15"/>
      <color theme="1"/>
      <name val="Calibri"/>
      <family val="2"/>
      <scheme val="minor"/>
    </font>
    <font>
      <b/>
      <i/>
      <sz val="11"/>
      <color theme="1"/>
      <name val="Calibri"/>
      <family val="2"/>
    </font>
    <font>
      <sz val="11"/>
      <color theme="1"/>
      <name val="Calibri"/>
      <family val="2"/>
    </font>
    <font>
      <sz val="11"/>
      <color theme="1"/>
      <name val="Calibri"/>
      <family val="2"/>
      <scheme val="minor"/>
    </font>
    <font>
      <b/>
      <sz val="11"/>
      <color theme="1"/>
      <name val="Calibri"/>
      <family val="2"/>
    </font>
    <font>
      <b/>
      <sz val="11"/>
      <color theme="1"/>
      <name val="Calibri"/>
      <family val="2"/>
      <scheme val="minor"/>
    </font>
    <font>
      <sz val="11"/>
      <color theme="1"/>
      <name val="Docs-Calibri"/>
    </font>
    <font>
      <i/>
      <sz val="11"/>
      <color theme="1"/>
      <name val="Calibri"/>
      <family val="2"/>
    </font>
    <font>
      <sz val="10"/>
      <color rgb="FF3E4443"/>
      <name val="Calibri"/>
      <family val="2"/>
    </font>
    <font>
      <sz val="11"/>
      <color rgb="FF000000"/>
      <name val="Calibri"/>
      <family val="2"/>
    </font>
    <font>
      <sz val="11"/>
      <color rgb="FFFF0000"/>
      <name val="Calibri"/>
      <family val="2"/>
    </font>
    <font>
      <b/>
      <sz val="11"/>
      <color rgb="FFFFFFFF"/>
      <name val="Calibri"/>
      <family val="2"/>
      <scheme val="minor"/>
    </font>
    <font>
      <b/>
      <i/>
      <sz val="14"/>
      <color theme="1"/>
      <name val="Calibri"/>
      <family val="2"/>
    </font>
    <font>
      <sz val="11"/>
      <color rgb="FF0000FF"/>
      <name val="Calibri"/>
      <family val="2"/>
      <scheme val="minor"/>
    </font>
    <font>
      <b/>
      <sz val="12"/>
      <color rgb="FFFFFFFF"/>
      <name val="Arial"/>
      <family val="2"/>
    </font>
    <font>
      <sz val="12"/>
      <color rgb="FFFFFFFF"/>
      <name val="Arial"/>
      <family val="2"/>
    </font>
    <font>
      <sz val="12"/>
      <color theme="1"/>
      <name val="Arial"/>
      <family val="2"/>
    </font>
    <font>
      <b/>
      <sz val="12"/>
      <color theme="1"/>
      <name val="Arial"/>
      <family val="2"/>
    </font>
    <font>
      <sz val="12"/>
      <color rgb="FF0000FF"/>
      <name val="Arial"/>
      <family val="2"/>
    </font>
    <font>
      <b/>
      <sz val="12"/>
      <color theme="1"/>
      <name val="Calibri"/>
      <family val="2"/>
    </font>
    <font>
      <sz val="12"/>
      <color theme="1"/>
      <name val="Calibri"/>
      <family val="2"/>
      <scheme val="minor"/>
    </font>
    <font>
      <sz val="11"/>
      <color rgb="FF0000FF"/>
      <name val="Calibri"/>
      <family val="2"/>
    </font>
    <font>
      <sz val="11"/>
      <color theme="5"/>
      <name val="Calibri"/>
      <family val="2"/>
    </font>
    <font>
      <sz val="11"/>
      <color rgb="FF000000"/>
      <name val="Calibri"/>
      <family val="2"/>
      <scheme val="minor"/>
    </font>
    <font>
      <sz val="11"/>
      <color theme="0"/>
      <name val="Calibri"/>
      <family val="2"/>
      <scheme val="minor"/>
    </font>
    <font>
      <b/>
      <i/>
      <sz val="11"/>
      <color theme="1"/>
      <name val="Calibri"/>
      <family val="2"/>
      <scheme val="minor"/>
    </font>
    <font>
      <b/>
      <sz val="42"/>
      <color theme="7"/>
      <name val="Calibri"/>
      <family val="2"/>
      <scheme val="major"/>
    </font>
    <font>
      <sz val="11"/>
      <color theme="1" tint="0.24994659260841701"/>
      <name val="Calibri"/>
      <family val="2"/>
      <scheme val="major"/>
    </font>
    <font>
      <i/>
      <sz val="11"/>
      <color theme="7"/>
      <name val="Calibri"/>
      <family val="2"/>
      <scheme val="minor"/>
    </font>
    <font>
      <b/>
      <sz val="11"/>
      <color theme="1" tint="0.24994659260841701"/>
      <name val="Calibri"/>
      <family val="2"/>
      <scheme val="minor"/>
    </font>
    <font>
      <sz val="12"/>
      <color theme="1" tint="0.24994659260841701"/>
      <name val="Calibri"/>
      <family val="2"/>
      <scheme val="major"/>
    </font>
    <font>
      <sz val="14"/>
      <color theme="1" tint="0.24994659260841701"/>
      <name val="Calibri"/>
      <family val="2"/>
      <scheme val="minor"/>
    </font>
    <font>
      <sz val="12"/>
      <color theme="1" tint="0.24994659260841701"/>
      <name val="Calibri"/>
      <family val="2"/>
    </font>
    <font>
      <b/>
      <sz val="11"/>
      <color theme="1" tint="0.34998626667073579"/>
      <name val="Calibri"/>
      <family val="2"/>
      <scheme val="minor"/>
    </font>
    <font>
      <b/>
      <sz val="13"/>
      <color theme="1" tint="0.24994659260841701"/>
      <name val="Calibri"/>
      <family val="2"/>
      <scheme val="major"/>
    </font>
    <font>
      <b/>
      <sz val="13"/>
      <color theme="1" tint="0.24994659260841701"/>
      <name val="Calibri"/>
      <family val="2"/>
    </font>
    <font>
      <b/>
      <sz val="13"/>
      <color theme="7"/>
      <name val="Calibri"/>
      <family val="2"/>
      <scheme val="major"/>
    </font>
    <font>
      <b/>
      <sz val="13"/>
      <color theme="7"/>
      <name val="Calibri"/>
      <family val="2"/>
    </font>
    <font>
      <b/>
      <sz val="22"/>
      <color theme="1" tint="0.34998626667073579"/>
      <name val="Calibri"/>
      <family val="2"/>
      <scheme val="major"/>
    </font>
    <font>
      <sz val="14"/>
      <color theme="1"/>
      <name val="Calibri"/>
      <family val="2"/>
      <scheme val="minor"/>
    </font>
    <font>
      <u/>
      <sz val="11"/>
      <color indexed="12"/>
      <name val="Arial"/>
      <family val="2"/>
    </font>
    <font>
      <sz val="11"/>
      <color rgb="FF0F0F0F"/>
      <name val="Roboto"/>
    </font>
    <font>
      <b/>
      <sz val="16"/>
      <color theme="1"/>
      <name val="Calibri"/>
      <family val="2"/>
      <scheme val="minor"/>
    </font>
    <font>
      <b/>
      <sz val="14"/>
      <color rgb="FF0070C0"/>
      <name val="Calibri"/>
      <family val="2"/>
    </font>
    <font>
      <b/>
      <sz val="14"/>
      <color theme="1"/>
      <name val="Calibri"/>
      <family val="2"/>
    </font>
    <font>
      <b/>
      <sz val="18"/>
      <color theme="1"/>
      <name val="Calibri"/>
      <family val="2"/>
    </font>
    <font>
      <sz val="11"/>
      <name val="Calibri"/>
      <family val="2"/>
      <scheme val="minor"/>
    </font>
    <font>
      <b/>
      <sz val="12"/>
      <color theme="1"/>
      <name val="Calibri"/>
      <family val="2"/>
      <scheme val="minor"/>
    </font>
    <font>
      <sz val="11"/>
      <name val="Calibri"/>
      <family val="2"/>
    </font>
    <font>
      <sz val="11"/>
      <color theme="1"/>
      <name val="Aptos"/>
      <family val="2"/>
      <charset val="1"/>
    </font>
    <font>
      <sz val="11"/>
      <color rgb="FF0000FF"/>
      <name val="Calibri"/>
      <family val="2"/>
      <scheme val="major"/>
    </font>
    <font>
      <sz val="11"/>
      <color rgb="FF000000"/>
      <name val="Aptos"/>
      <family val="2"/>
      <charset val="1"/>
    </font>
    <font>
      <sz val="10"/>
      <color rgb="FF000000"/>
      <name val="Calibri"/>
      <family val="2"/>
    </font>
    <font>
      <sz val="20"/>
      <color theme="1"/>
      <name val="Calibri"/>
      <family val="2"/>
      <scheme val="minor"/>
    </font>
    <font>
      <sz val="12"/>
      <color theme="1"/>
      <name val="Aptos"/>
      <family val="2"/>
      <charset val="1"/>
    </font>
    <font>
      <sz val="12"/>
      <color rgb="FF000000"/>
      <name val="Calibri"/>
      <family val="2"/>
      <scheme val="minor"/>
    </font>
    <font>
      <b/>
      <sz val="14"/>
      <color theme="4"/>
      <name val="Calibri"/>
      <family val="2"/>
    </font>
    <font>
      <sz val="11"/>
      <color theme="9"/>
      <name val="Calibri"/>
      <family val="2"/>
    </font>
    <font>
      <sz val="11"/>
      <color rgb="FF70AD47"/>
      <name val="Calibri"/>
      <family val="2"/>
    </font>
    <font>
      <sz val="11"/>
      <color rgb="FF92D050"/>
      <name val="Calibri"/>
      <family val="2"/>
    </font>
    <font>
      <sz val="11"/>
      <color theme="1"/>
      <name val="Calibri"/>
      <family val="2"/>
      <scheme val="major"/>
    </font>
    <font>
      <sz val="8"/>
      <name val="Calibri"/>
      <family val="2"/>
      <scheme val="minor"/>
    </font>
    <font>
      <sz val="11"/>
      <color theme="4"/>
      <name val="Calibri"/>
      <family val="2"/>
    </font>
    <font>
      <sz val="11"/>
      <color theme="4"/>
      <name val="Calibri"/>
      <family val="2"/>
      <scheme val="minor"/>
    </font>
    <font>
      <sz val="11"/>
      <color rgb="FF9C0006"/>
      <name val="Calibri"/>
      <family val="2"/>
    </font>
    <font>
      <sz val="11"/>
      <color rgb="FF000000"/>
      <name val="Aptos Narrow"/>
      <family val="2"/>
    </font>
    <font>
      <sz val="11"/>
      <color rgb="FF00B050"/>
      <name val="Calibri"/>
      <family val="2"/>
    </font>
    <font>
      <sz val="11"/>
      <color rgb="FF00B050"/>
      <name val="Aptos Narrow"/>
      <family val="2"/>
    </font>
    <font>
      <sz val="11"/>
      <color rgb="FF00B0F0"/>
      <name val="Calibri"/>
      <family val="2"/>
    </font>
    <font>
      <b/>
      <sz val="11"/>
      <color rgb="FF00B0F0"/>
      <name val="Calibri"/>
      <family val="2"/>
    </font>
    <font>
      <sz val="11"/>
      <color rgb="FFC00000"/>
      <name val="Calibri"/>
      <family val="2"/>
    </font>
    <font>
      <sz val="11"/>
      <color rgb="FFC00000"/>
      <name val="Aptos Narrow"/>
      <family val="2"/>
    </font>
    <font>
      <sz val="11"/>
      <color rgb="FF000000"/>
      <name val="Calibri"/>
      <family val="2"/>
      <scheme val="major"/>
    </font>
  </fonts>
  <fills count="30">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E0F7FA"/>
        <bgColor rgb="FFE0F7FA"/>
      </patternFill>
    </fill>
    <fill>
      <patternFill patternType="solid">
        <fgColor theme="5"/>
        <bgColor indexed="64"/>
      </patternFill>
    </fill>
    <fill>
      <patternFill patternType="solid">
        <fgColor theme="9" tint="0.59996337778862885"/>
        <bgColor indexed="64"/>
      </patternFill>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bgColor indexed="64"/>
      </patternFill>
    </fill>
    <fill>
      <patternFill patternType="solid">
        <fgColor rgb="FFFFC000"/>
        <bgColor indexed="64"/>
      </patternFill>
    </fill>
    <fill>
      <patternFill patternType="solid">
        <fgColor rgb="FFFFFF00"/>
        <bgColor indexed="64"/>
      </patternFill>
    </fill>
    <fill>
      <patternFill patternType="solid">
        <fgColor theme="7"/>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2" tint="-0.14999847407452621"/>
        <bgColor indexed="64"/>
      </patternFill>
    </fill>
    <fill>
      <patternFill patternType="solid">
        <fgColor rgb="FFFFFF00"/>
        <bgColor rgb="FF000000"/>
      </patternFill>
    </fill>
    <fill>
      <patternFill patternType="solid">
        <fgColor rgb="FFFFC000"/>
        <bgColor rgb="FF000000"/>
      </patternFill>
    </fill>
    <fill>
      <patternFill patternType="solid">
        <fgColor rgb="FFFFF2CC"/>
        <bgColor rgb="FF000000"/>
      </patternFill>
    </fill>
    <fill>
      <patternFill patternType="solid">
        <fgColor rgb="FFFFC7CE"/>
        <bgColor rgb="FF000000"/>
      </patternFill>
    </fill>
    <fill>
      <patternFill patternType="solid">
        <fgColor theme="8" tint="0.79998168889431442"/>
        <bgColor indexed="64"/>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FFFFFF"/>
      </right>
      <top/>
      <bottom style="thin">
        <color rgb="FFA3B2CC"/>
      </bottom>
      <diagonal/>
    </border>
    <border>
      <left style="thin">
        <color rgb="FFFFFFFF"/>
      </left>
      <right style="thin">
        <color rgb="FFFFFFFF"/>
      </right>
      <top/>
      <bottom style="thin">
        <color rgb="FFA3B2CC"/>
      </bottom>
      <diagonal/>
    </border>
    <border>
      <left style="thin">
        <color rgb="FFFFFFFF"/>
      </left>
      <right/>
      <top/>
      <bottom style="thin">
        <color rgb="FFA3B2CC"/>
      </bottom>
      <diagonal/>
    </border>
    <border>
      <left/>
      <right style="thin">
        <color rgb="FFFFFFFF"/>
      </right>
      <top style="thin">
        <color rgb="FFA3B2CC"/>
      </top>
      <bottom style="thin">
        <color rgb="FFA3B2CC"/>
      </bottom>
      <diagonal/>
    </border>
    <border>
      <left style="thin">
        <color rgb="FFFFFFFF"/>
      </left>
      <right style="thin">
        <color rgb="FFFFFFFF"/>
      </right>
      <top style="thin">
        <color rgb="FFA3B2CC"/>
      </top>
      <bottom style="thin">
        <color rgb="FFA3B2CC"/>
      </bottom>
      <diagonal/>
    </border>
    <border>
      <left style="thin">
        <color rgb="FFFFFFFF"/>
      </left>
      <right/>
      <top style="thin">
        <color rgb="FFA3B2CC"/>
      </top>
      <bottom style="thin">
        <color rgb="FFA3B2CC"/>
      </bottom>
      <diagonal/>
    </border>
    <border>
      <left/>
      <right/>
      <top/>
      <bottom style="thin">
        <color rgb="FF000000"/>
      </bottom>
      <diagonal/>
    </border>
    <border>
      <left/>
      <right style="thin">
        <color rgb="FF000000"/>
      </right>
      <top style="medium">
        <color rgb="FF000000"/>
      </top>
      <bottom style="thin">
        <color rgb="FF000000"/>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bottom/>
      <diagonal/>
    </border>
    <border>
      <left/>
      <right style="thin">
        <color rgb="FFABABAB"/>
      </right>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theme="9" tint="-0.24994659260841701"/>
      </top>
      <bottom style="thin">
        <color theme="9" tint="-0.24994659260841701"/>
      </bottom>
      <diagonal/>
    </border>
    <border>
      <left style="thick">
        <color theme="0"/>
      </left>
      <right style="thick">
        <color theme="0"/>
      </right>
      <top style="thin">
        <color theme="0"/>
      </top>
      <bottom style="thick">
        <color theme="0"/>
      </bottom>
      <diagonal/>
    </border>
    <border>
      <left style="thick">
        <color theme="0"/>
      </left>
      <right/>
      <top/>
      <bottom/>
      <diagonal/>
    </border>
    <border>
      <left/>
      <right style="thick">
        <color theme="0"/>
      </right>
      <top/>
      <bottom/>
      <diagonal/>
    </border>
    <border>
      <left style="thick">
        <color theme="0"/>
      </left>
      <right style="thick">
        <color theme="0"/>
      </right>
      <top style="thick">
        <color theme="0"/>
      </top>
      <bottom style="thick">
        <color theme="0"/>
      </bottom>
      <diagonal/>
    </border>
    <border>
      <left/>
      <right/>
      <top style="thin">
        <color theme="9" tint="-0.24994659260841701"/>
      </top>
      <bottom/>
      <diagonal/>
    </border>
    <border>
      <left/>
      <right/>
      <top/>
      <bottom style="thin">
        <color theme="7"/>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medium">
        <color theme="0" tint="-0.14996795556505021"/>
      </top>
      <bottom style="medium">
        <color theme="0" tint="-0.14996795556505021"/>
      </bottom>
      <diagonal/>
    </border>
    <border>
      <left/>
      <right style="thin">
        <color theme="1"/>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ABABAB"/>
      </top>
      <bottom/>
      <diagonal/>
    </border>
    <border>
      <left style="thin">
        <color rgb="FFABABAB"/>
      </left>
      <right/>
      <top style="thin">
        <color indexed="65"/>
      </top>
      <bottom/>
      <diagonal/>
    </border>
    <border>
      <left/>
      <right/>
      <top style="thin">
        <color indexed="65"/>
      </top>
      <bottom/>
      <diagonal/>
    </border>
    <border>
      <left/>
      <right style="thin">
        <color rgb="FFABABAB"/>
      </right>
      <top style="thin">
        <color indexed="65"/>
      </top>
      <bottom/>
      <diagonal/>
    </border>
    <border>
      <left/>
      <right/>
      <top style="thin">
        <color rgb="FFABABAB"/>
      </top>
      <bottom style="thin">
        <color rgb="FFABABAB"/>
      </bottom>
      <diagonal/>
    </border>
    <border>
      <left style="thin">
        <color indexed="65"/>
      </left>
      <right/>
      <top style="thin">
        <color rgb="FFABABAB"/>
      </top>
      <bottom/>
      <diagonal/>
    </border>
    <border>
      <left style="thin">
        <color indexed="65"/>
      </left>
      <right/>
      <top style="thin">
        <color rgb="FFABABAB"/>
      </top>
      <bottom style="thin">
        <color rgb="FFABABAB"/>
      </bottom>
      <diagonal/>
    </border>
    <border>
      <left style="thin">
        <color rgb="FF000000"/>
      </left>
      <right/>
      <top/>
      <bottom/>
      <diagonal/>
    </border>
    <border>
      <left style="thin">
        <color rgb="FFABABAB"/>
      </left>
      <right style="thin">
        <color indexed="64"/>
      </right>
      <top style="thin">
        <color rgb="FFABABAB"/>
      </top>
      <bottom/>
      <diagonal/>
    </border>
    <border>
      <left style="thin">
        <color rgb="FFABABAB"/>
      </left>
      <right style="thin">
        <color indexed="64"/>
      </right>
      <top style="thin">
        <color indexed="65"/>
      </top>
      <bottom/>
      <diagonal/>
    </border>
    <border>
      <left style="thin">
        <color rgb="FFABABAB"/>
      </left>
      <right style="thin">
        <color indexed="64"/>
      </right>
      <top style="thin">
        <color rgb="FFABABAB"/>
      </top>
      <bottom style="thin">
        <color rgb="FFABABAB"/>
      </bottom>
      <diagonal/>
    </border>
    <border>
      <left style="thin">
        <color indexed="8"/>
      </left>
      <right/>
      <top style="thin">
        <color indexed="8"/>
      </top>
      <bottom/>
      <diagonal/>
    </border>
    <border>
      <left style="thin">
        <color indexed="8"/>
      </left>
      <right/>
      <top style="thin">
        <color indexed="65"/>
      </top>
      <bottom/>
      <diagonal/>
    </border>
    <border>
      <left style="thin">
        <color indexed="8"/>
      </left>
      <right/>
      <top style="thin">
        <color indexed="8"/>
      </top>
      <bottom style="thin">
        <color indexed="8"/>
      </bottom>
      <diagonal/>
    </border>
    <border>
      <left/>
      <right style="thin">
        <color rgb="FF000000"/>
      </right>
      <top/>
      <bottom/>
      <diagonal/>
    </border>
    <border>
      <left style="thin">
        <color rgb="FF000000"/>
      </left>
      <right style="thin">
        <color rgb="FF000000"/>
      </right>
      <top/>
      <bottom/>
      <diagonal/>
    </border>
    <border>
      <left/>
      <right/>
      <top/>
      <bottom style="thin">
        <color indexed="64"/>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top/>
      <bottom style="thin">
        <color rgb="FFABABAB"/>
      </bottom>
      <diagonal/>
    </border>
    <border>
      <left style="thin">
        <color rgb="FFABABAB"/>
      </left>
      <right style="thin">
        <color rgb="FFABABAB"/>
      </right>
      <top/>
      <bottom style="thin">
        <color rgb="FFABABAB"/>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rgb="FF000000"/>
      </right>
      <top/>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s>
  <cellStyleXfs count="35">
    <xf numFmtId="0" fontId="0" fillId="0" borderId="0"/>
    <xf numFmtId="9" fontId="12" fillId="0" borderId="0" applyFont="0" applyFill="0" applyBorder="0" applyAlignment="0" applyProtection="0"/>
    <xf numFmtId="0" fontId="35" fillId="0" borderId="0" applyNumberFormat="0" applyFill="0" applyBorder="0" applyProtection="0">
      <alignment vertical="center"/>
    </xf>
    <xf numFmtId="0" fontId="35" fillId="0" borderId="0" applyNumberFormat="0" applyFill="0" applyBorder="0" applyAlignment="0" applyProtection="0"/>
    <xf numFmtId="0" fontId="36" fillId="0" borderId="0" applyNumberFormat="0" applyFill="0" applyBorder="0" applyProtection="0">
      <alignment horizontal="center" vertical="center"/>
    </xf>
    <xf numFmtId="0" fontId="37" fillId="0" borderId="0" applyNumberFormat="0" applyFill="0" applyBorder="0" applyProtection="0">
      <alignment vertical="center"/>
    </xf>
    <xf numFmtId="0" fontId="38" fillId="6" borderId="18" applyNumberFormat="0" applyProtection="0">
      <alignment horizontal="left" vertical="center"/>
    </xf>
    <xf numFmtId="1" fontId="39" fillId="6" borderId="18">
      <alignment horizontal="center" vertical="center"/>
    </xf>
    <xf numFmtId="0" fontId="36" fillId="7" borderId="19" applyNumberFormat="0" applyFont="0" applyAlignment="0">
      <alignment horizontal="center"/>
    </xf>
    <xf numFmtId="0" fontId="40" fillId="0" borderId="0" applyNumberFormat="0" applyFill="0" applyBorder="0" applyProtection="0">
      <alignment horizontal="left" vertical="center"/>
    </xf>
    <xf numFmtId="0" fontId="36" fillId="8" borderId="22" applyNumberFormat="0" applyFont="0" applyAlignment="0">
      <alignment horizontal="center"/>
    </xf>
    <xf numFmtId="0" fontId="36" fillId="9" borderId="22" applyNumberFormat="0" applyFont="0" applyAlignment="0">
      <alignment horizontal="center"/>
    </xf>
    <xf numFmtId="0" fontId="36" fillId="10" borderId="22" applyNumberFormat="0" applyFont="0" applyAlignment="0">
      <alignment horizontal="center"/>
    </xf>
    <xf numFmtId="0" fontId="36" fillId="11" borderId="22" applyNumberFormat="0" applyFont="0" applyAlignment="0">
      <alignment horizontal="center"/>
    </xf>
    <xf numFmtId="0" fontId="42" fillId="0" borderId="0" applyFill="0" applyProtection="0">
      <alignment vertical="center"/>
    </xf>
    <xf numFmtId="0" fontId="42" fillId="0" borderId="0" applyFill="0" applyProtection="0">
      <alignment horizontal="center" vertical="center" wrapText="1"/>
    </xf>
    <xf numFmtId="0" fontId="42" fillId="0" borderId="0" applyFill="0" applyProtection="0">
      <alignment horizontal="left"/>
    </xf>
    <xf numFmtId="0" fontId="42" fillId="0" borderId="0" applyFill="0" applyBorder="0" applyProtection="0">
      <alignment horizontal="center" wrapText="1"/>
    </xf>
    <xf numFmtId="3" fontId="42" fillId="0" borderId="24" applyFill="0" applyProtection="0">
      <alignment horizontal="center"/>
    </xf>
    <xf numFmtId="0" fontId="43" fillId="0" borderId="0" applyFill="0" applyBorder="0" applyProtection="0">
      <alignment horizontal="left" wrapText="1"/>
    </xf>
    <xf numFmtId="9" fontId="45" fillId="0" borderId="0" applyFill="0" applyBorder="0" applyProtection="0">
      <alignment horizontal="center" vertical="center"/>
    </xf>
    <xf numFmtId="0" fontId="33" fillId="0" borderId="0"/>
    <xf numFmtId="0" fontId="47" fillId="0" borderId="0" applyNumberFormat="0" applyFill="0" applyBorder="0" applyAlignment="0" applyProtection="0"/>
    <xf numFmtId="0" fontId="5" fillId="0" borderId="0"/>
    <xf numFmtId="0" fontId="5" fillId="0" borderId="0" applyNumberFormat="0" applyFill="0" applyProtection="0">
      <alignment horizontal="right" indent="1"/>
    </xf>
    <xf numFmtId="178" fontId="5" fillId="0" borderId="25">
      <alignment horizontal="center" vertical="center"/>
    </xf>
    <xf numFmtId="0" fontId="48" fillId="0" borderId="0" applyNumberFormat="0" applyFill="0" applyAlignment="0" applyProtection="0"/>
    <xf numFmtId="0" fontId="48" fillId="0" borderId="0" applyNumberFormat="0" applyFill="0" applyProtection="0">
      <alignment vertical="top"/>
    </xf>
    <xf numFmtId="0" fontId="49" fillId="0" borderId="0" applyNumberFormat="0" applyFill="0" applyBorder="0" applyAlignment="0" applyProtection="0">
      <alignment vertical="top"/>
      <protection locked="0"/>
    </xf>
    <xf numFmtId="0" fontId="5" fillId="0" borderId="26" applyFill="0">
      <alignment horizontal="center" vertical="center"/>
    </xf>
    <xf numFmtId="9" fontId="5" fillId="0" borderId="0" applyFont="0" applyFill="0" applyBorder="0" applyAlignment="0" applyProtection="0"/>
    <xf numFmtId="0" fontId="5" fillId="0" borderId="26" applyFill="0">
      <alignment horizontal="left" vertical="center" indent="2"/>
    </xf>
    <xf numFmtId="179" fontId="5" fillId="0" borderId="26" applyFill="0">
      <alignment horizontal="center" vertical="center"/>
    </xf>
    <xf numFmtId="0" fontId="4" fillId="0" borderId="0"/>
    <xf numFmtId="44" fontId="4" fillId="0" borderId="0" applyFont="0" applyFill="0" applyBorder="0" applyAlignment="0" applyProtection="0"/>
  </cellStyleXfs>
  <cellXfs count="700">
    <xf numFmtId="0" fontId="0" fillId="0" borderId="0" xfId="0"/>
    <xf numFmtId="0" fontId="7" fillId="0" borderId="0" xfId="0" applyFont="1" applyAlignment="1">
      <alignment horizontal="center" wrapText="1"/>
    </xf>
    <xf numFmtId="0" fontId="11" fillId="0" borderId="0" xfId="0" applyFont="1" applyAlignment="1">
      <alignment horizontal="center" wrapText="1"/>
    </xf>
    <xf numFmtId="0" fontId="11" fillId="0" borderId="0" xfId="0" applyFont="1" applyAlignment="1">
      <alignment horizontal="center"/>
    </xf>
    <xf numFmtId="164" fontId="11" fillId="0" borderId="0" xfId="0" applyNumberFormat="1" applyFont="1" applyAlignment="1">
      <alignment horizontal="center"/>
    </xf>
    <xf numFmtId="1" fontId="11" fillId="0" borderId="0" xfId="0" applyNumberFormat="1" applyFont="1" applyAlignment="1">
      <alignment horizontal="center"/>
    </xf>
    <xf numFmtId="14" fontId="11" fillId="0" borderId="0" xfId="0" applyNumberFormat="1" applyFont="1" applyAlignment="1">
      <alignment horizontal="center"/>
    </xf>
    <xf numFmtId="167" fontId="11" fillId="0" borderId="0" xfId="0" applyNumberFormat="1" applyFont="1" applyAlignment="1">
      <alignment horizontal="center"/>
    </xf>
    <xf numFmtId="3" fontId="13" fillId="0" borderId="0" xfId="0" applyNumberFormat="1" applyFont="1" applyAlignment="1">
      <alignment horizontal="center"/>
    </xf>
    <xf numFmtId="1" fontId="11" fillId="3" borderId="0" xfId="0" applyNumberFormat="1" applyFont="1" applyFill="1" applyAlignment="1">
      <alignment horizontal="center"/>
    </xf>
    <xf numFmtId="1" fontId="13" fillId="3" borderId="0" xfId="0" applyNumberFormat="1" applyFont="1" applyFill="1" applyAlignment="1">
      <alignment horizontal="center"/>
    </xf>
    <xf numFmtId="3" fontId="11" fillId="3" borderId="0" xfId="0" applyNumberFormat="1" applyFont="1" applyFill="1" applyAlignment="1">
      <alignment horizontal="center"/>
    </xf>
    <xf numFmtId="3" fontId="11" fillId="0" borderId="0" xfId="0" applyNumberFormat="1" applyFont="1" applyAlignment="1">
      <alignment horizontal="center"/>
    </xf>
    <xf numFmtId="170" fontId="11" fillId="0" borderId="0" xfId="0" applyNumberFormat="1" applyFont="1" applyAlignment="1">
      <alignment horizontal="center"/>
    </xf>
    <xf numFmtId="1" fontId="11" fillId="0" borderId="0" xfId="0" applyNumberFormat="1" applyFont="1"/>
    <xf numFmtId="0" fontId="18" fillId="0" borderId="0" xfId="0" applyFont="1" applyAlignment="1">
      <alignment horizontal="center"/>
    </xf>
    <xf numFmtId="0" fontId="7" fillId="0" borderId="2" xfId="0" applyFont="1" applyBorder="1" applyAlignment="1">
      <alignment horizontal="center" wrapText="1"/>
    </xf>
    <xf numFmtId="0" fontId="20" fillId="0" borderId="4" xfId="0" applyFont="1" applyBorder="1" applyAlignment="1">
      <alignment horizontal="center"/>
    </xf>
    <xf numFmtId="0" fontId="20" fillId="0" borderId="5" xfId="0" applyFont="1" applyBorder="1" applyAlignment="1">
      <alignment horizontal="center"/>
    </xf>
    <xf numFmtId="164" fontId="20" fillId="0" borderId="5" xfId="0" applyNumberFormat="1" applyFont="1" applyBorder="1" applyAlignment="1">
      <alignment horizontal="center"/>
    </xf>
    <xf numFmtId="14" fontId="20" fillId="0" borderId="5" xfId="0" applyNumberFormat="1" applyFont="1" applyBorder="1" applyAlignment="1">
      <alignment horizontal="center"/>
    </xf>
    <xf numFmtId="10" fontId="20" fillId="0" borderId="5" xfId="0" applyNumberFormat="1" applyFont="1" applyBorder="1" applyAlignment="1">
      <alignment horizontal="center"/>
    </xf>
    <xf numFmtId="165" fontId="20" fillId="0" borderId="6" xfId="0" applyNumberFormat="1" applyFont="1" applyBorder="1" applyAlignment="1">
      <alignment horizontal="center"/>
    </xf>
    <xf numFmtId="0" fontId="21" fillId="0" borderId="0" xfId="0" applyFont="1" applyAlignment="1">
      <alignment horizontal="center" wrapText="1"/>
    </xf>
    <xf numFmtId="0" fontId="21" fillId="0" borderId="0" xfId="0" applyFont="1" applyAlignment="1">
      <alignment horizontal="center"/>
    </xf>
    <xf numFmtId="0" fontId="21" fillId="0" borderId="0" xfId="0" applyFont="1" applyAlignment="1">
      <alignment wrapText="1"/>
    </xf>
    <xf numFmtId="0" fontId="8" fillId="0" borderId="1" xfId="0" applyFont="1" applyBorder="1" applyAlignment="1">
      <alignment horizontal="center" wrapText="1"/>
    </xf>
    <xf numFmtId="0" fontId="8" fillId="0" borderId="1" xfId="0" applyFont="1" applyBorder="1" applyAlignment="1">
      <alignment horizontal="center"/>
    </xf>
    <xf numFmtId="0" fontId="8" fillId="2" borderId="1" xfId="0" applyFont="1" applyFill="1" applyBorder="1" applyAlignment="1">
      <alignment horizontal="center" wrapText="1"/>
    </xf>
    <xf numFmtId="0" fontId="8" fillId="0" borderId="1" xfId="0" applyFont="1" applyBorder="1" applyAlignment="1">
      <alignment wrapText="1"/>
    </xf>
    <xf numFmtId="14" fontId="22" fillId="0" borderId="0" xfId="0" applyNumberFormat="1" applyFont="1"/>
    <xf numFmtId="0" fontId="22" fillId="0" borderId="0" xfId="0" applyFont="1"/>
    <xf numFmtId="176" fontId="22" fillId="0" borderId="0" xfId="0" applyNumberFormat="1" applyFont="1"/>
    <xf numFmtId="170" fontId="22" fillId="0" borderId="0" xfId="0" applyNumberFormat="1" applyFont="1"/>
    <xf numFmtId="4" fontId="11" fillId="0" borderId="0" xfId="0" applyNumberFormat="1" applyFont="1" applyAlignment="1">
      <alignment horizontal="center"/>
    </xf>
    <xf numFmtId="16" fontId="11" fillId="0" borderId="0" xfId="0" applyNumberFormat="1" applyFont="1" applyAlignment="1">
      <alignment horizontal="center"/>
    </xf>
    <xf numFmtId="0" fontId="19" fillId="0" borderId="0" xfId="0" applyFont="1" applyAlignment="1">
      <alignment horizontal="center"/>
    </xf>
    <xf numFmtId="177" fontId="11" fillId="0" borderId="0" xfId="0" applyNumberFormat="1" applyFont="1" applyAlignment="1">
      <alignment horizontal="center"/>
    </xf>
    <xf numFmtId="0" fontId="18" fillId="0" borderId="0" xfId="0" applyFont="1" applyAlignment="1">
      <alignment horizontal="center" wrapText="1"/>
    </xf>
    <xf numFmtId="170" fontId="11" fillId="0" borderId="0" xfId="0" applyNumberFormat="1" applyFont="1" applyAlignment="1">
      <alignment horizontal="center" wrapText="1"/>
    </xf>
    <xf numFmtId="17" fontId="11" fillId="0" borderId="0" xfId="0" applyNumberFormat="1" applyFont="1" applyAlignment="1">
      <alignment horizontal="center"/>
    </xf>
    <xf numFmtId="0" fontId="19" fillId="0" borderId="0" xfId="0" applyFont="1" applyAlignment="1">
      <alignment horizontal="center" wrapText="1"/>
    </xf>
    <xf numFmtId="0" fontId="23" fillId="0" borderId="0" xfId="0" applyFont="1" applyAlignment="1">
      <alignment horizontal="center"/>
    </xf>
    <xf numFmtId="0" fontId="23" fillId="0" borderId="0" xfId="0" applyFont="1" applyAlignment="1">
      <alignment horizontal="center" wrapText="1"/>
    </xf>
    <xf numFmtId="165" fontId="23" fillId="0" borderId="0" xfId="0" applyNumberFormat="1" applyFont="1" applyAlignment="1">
      <alignment horizontal="center" wrapText="1"/>
    </xf>
    <xf numFmtId="14" fontId="23" fillId="0" borderId="0" xfId="0" applyNumberFormat="1" applyFont="1" applyAlignment="1">
      <alignment horizontal="center" wrapText="1"/>
    </xf>
    <xf numFmtId="0" fontId="24" fillId="0" borderId="0" xfId="0" applyFont="1"/>
    <xf numFmtId="0" fontId="25" fillId="0" borderId="0" xfId="0" applyFont="1"/>
    <xf numFmtId="0" fontId="26" fillId="0" borderId="10" xfId="0" applyFont="1" applyBorder="1" applyAlignment="1">
      <alignment horizontal="center"/>
    </xf>
    <xf numFmtId="0" fontId="26" fillId="0" borderId="10" xfId="0" applyFont="1" applyBorder="1" applyAlignment="1">
      <alignment horizontal="center" wrapText="1"/>
    </xf>
    <xf numFmtId="165" fontId="26" fillId="0" borderId="10" xfId="0" applyNumberFormat="1" applyFont="1" applyBorder="1" applyAlignment="1">
      <alignment horizontal="center"/>
    </xf>
    <xf numFmtId="165" fontId="26" fillId="0" borderId="10" xfId="0" applyNumberFormat="1" applyFont="1" applyBorder="1" applyAlignment="1">
      <alignment horizontal="center" wrapText="1"/>
    </xf>
    <xf numFmtId="14" fontId="26" fillId="0" borderId="10" xfId="0" applyNumberFormat="1" applyFont="1" applyBorder="1" applyAlignment="1">
      <alignment horizontal="center" wrapText="1"/>
    </xf>
    <xf numFmtId="0" fontId="27" fillId="0" borderId="0" xfId="0" applyFont="1" applyAlignment="1">
      <alignment horizontal="center"/>
    </xf>
    <xf numFmtId="165" fontId="25" fillId="0" borderId="0" xfId="0" applyNumberFormat="1" applyFont="1"/>
    <xf numFmtId="14" fontId="25" fillId="0" borderId="0" xfId="0" applyNumberFormat="1" applyFont="1" applyAlignment="1">
      <alignment horizontal="center"/>
    </xf>
    <xf numFmtId="0" fontId="27" fillId="0" borderId="0" xfId="0" applyFont="1" applyAlignment="1">
      <alignment horizontal="center" wrapText="1"/>
    </xf>
    <xf numFmtId="14" fontId="24" fillId="0" borderId="0" xfId="0" applyNumberFormat="1" applyFont="1"/>
    <xf numFmtId="14" fontId="26" fillId="0" borderId="0" xfId="0" applyNumberFormat="1" applyFont="1" applyAlignment="1">
      <alignment horizontal="center"/>
    </xf>
    <xf numFmtId="0" fontId="26" fillId="0" borderId="0" xfId="0" applyFont="1" applyAlignment="1">
      <alignment horizontal="center"/>
    </xf>
    <xf numFmtId="0" fontId="25" fillId="0" borderId="0" xfId="0" applyFont="1" applyAlignment="1">
      <alignment horizontal="center"/>
    </xf>
    <xf numFmtId="165" fontId="25" fillId="0" borderId="0" xfId="0" applyNumberFormat="1" applyFont="1" applyAlignment="1">
      <alignment horizontal="center"/>
    </xf>
    <xf numFmtId="14" fontId="25" fillId="0" borderId="0" xfId="0" applyNumberFormat="1" applyFont="1"/>
    <xf numFmtId="0" fontId="26" fillId="0" borderId="10" xfId="0" applyFont="1" applyBorder="1"/>
    <xf numFmtId="164" fontId="25" fillId="0" borderId="0" xfId="0" applyNumberFormat="1" applyFont="1"/>
    <xf numFmtId="0" fontId="28" fillId="0" borderId="2" xfId="0" applyFont="1" applyBorder="1" applyAlignment="1">
      <alignment horizontal="center" wrapText="1"/>
    </xf>
    <xf numFmtId="0" fontId="28" fillId="0" borderId="11" xfId="0" applyFont="1" applyBorder="1" applyAlignment="1">
      <alignment horizontal="center" wrapText="1"/>
    </xf>
    <xf numFmtId="0" fontId="28" fillId="0" borderId="3" xfId="0" applyFont="1" applyBorder="1" applyAlignment="1">
      <alignment horizontal="center"/>
    </xf>
    <xf numFmtId="0" fontId="28" fillId="0" borderId="3" xfId="0" applyFont="1" applyBorder="1" applyAlignment="1">
      <alignment horizontal="center" wrapText="1"/>
    </xf>
    <xf numFmtId="0" fontId="29" fillId="0" borderId="0" xfId="0" applyFont="1" applyAlignment="1">
      <alignment wrapText="1"/>
    </xf>
    <xf numFmtId="0" fontId="28" fillId="0" borderId="0" xfId="0" applyFont="1" applyAlignment="1">
      <alignment horizontal="center" wrapText="1"/>
    </xf>
    <xf numFmtId="0" fontId="7" fillId="0" borderId="0" xfId="0" applyFont="1" applyAlignment="1">
      <alignment horizontal="center"/>
    </xf>
    <xf numFmtId="0" fontId="30" fillId="0" borderId="0" xfId="0" applyFont="1" applyAlignment="1">
      <alignment horizontal="center"/>
    </xf>
    <xf numFmtId="0" fontId="30" fillId="3" borderId="0" xfId="0" applyFont="1" applyFill="1" applyAlignment="1">
      <alignment horizontal="center" wrapText="1"/>
    </xf>
    <xf numFmtId="0" fontId="31" fillId="3" borderId="0" xfId="0" applyFont="1" applyFill="1" applyAlignment="1">
      <alignment horizontal="center"/>
    </xf>
    <xf numFmtId="14" fontId="22" fillId="3" borderId="0" xfId="0" applyNumberFormat="1" applyFont="1" applyFill="1"/>
    <xf numFmtId="176" fontId="22" fillId="3" borderId="0" xfId="0" applyNumberFormat="1" applyFont="1" applyFill="1"/>
    <xf numFmtId="0" fontId="22" fillId="3" borderId="0" xfId="0" applyFont="1" applyFill="1"/>
    <xf numFmtId="0" fontId="30" fillId="4" borderId="0" xfId="0" applyFont="1" applyFill="1" applyAlignment="1">
      <alignment horizontal="center"/>
    </xf>
    <xf numFmtId="0" fontId="31" fillId="4" borderId="0" xfId="0" applyFont="1" applyFill="1" applyAlignment="1">
      <alignment horizontal="center"/>
    </xf>
    <xf numFmtId="1" fontId="11" fillId="4" borderId="0" xfId="0" applyNumberFormat="1" applyFont="1" applyFill="1" applyAlignment="1">
      <alignment horizontal="center"/>
    </xf>
    <xf numFmtId="14" fontId="22" fillId="4" borderId="0" xfId="0" applyNumberFormat="1" applyFont="1" applyFill="1"/>
    <xf numFmtId="176" fontId="22" fillId="4" borderId="0" xfId="0" applyNumberFormat="1" applyFont="1" applyFill="1"/>
    <xf numFmtId="0" fontId="22" fillId="4" borderId="0" xfId="0" applyFont="1" applyFill="1"/>
    <xf numFmtId="0" fontId="30" fillId="3" borderId="0" xfId="0" applyFont="1" applyFill="1" applyAlignment="1">
      <alignment horizontal="center"/>
    </xf>
    <xf numFmtId="3" fontId="13" fillId="4" borderId="0" xfId="0" applyNumberFormat="1" applyFont="1" applyFill="1" applyAlignment="1">
      <alignment horizontal="center"/>
    </xf>
    <xf numFmtId="1" fontId="11" fillId="3" borderId="0" xfId="0" applyNumberFormat="1" applyFont="1" applyFill="1"/>
    <xf numFmtId="1" fontId="11" fillId="4" borderId="0" xfId="0" applyNumberFormat="1" applyFont="1" applyFill="1"/>
    <xf numFmtId="0" fontId="30" fillId="4" borderId="0" xfId="0" applyFont="1" applyFill="1" applyAlignment="1">
      <alignment horizontal="center" wrapText="1"/>
    </xf>
    <xf numFmtId="0" fontId="30" fillId="0" borderId="0" xfId="0" applyFont="1" applyAlignment="1">
      <alignment horizontal="center" wrapText="1"/>
    </xf>
    <xf numFmtId="1" fontId="11" fillId="3" borderId="0" xfId="0" applyNumberFormat="1" applyFont="1" applyFill="1" applyAlignment="1">
      <alignment horizontal="center" wrapText="1"/>
    </xf>
    <xf numFmtId="0" fontId="31" fillId="0" borderId="0" xfId="0" applyFont="1" applyAlignment="1">
      <alignment horizontal="center"/>
    </xf>
    <xf numFmtId="0" fontId="11" fillId="5" borderId="0" xfId="0" applyFont="1" applyFill="1" applyAlignment="1">
      <alignment horizontal="center"/>
    </xf>
    <xf numFmtId="166" fontId="11" fillId="5" borderId="0" xfId="0" applyNumberFormat="1" applyFont="1" applyFill="1" applyAlignment="1">
      <alignment horizontal="center"/>
    </xf>
    <xf numFmtId="8" fontId="0" fillId="0" borderId="0" xfId="0" applyNumberFormat="1"/>
    <xf numFmtId="166" fontId="11" fillId="0" borderId="0" xfId="0" applyNumberFormat="1" applyFont="1" applyAlignment="1">
      <alignment horizontal="center"/>
    </xf>
    <xf numFmtId="0" fontId="6" fillId="0" borderId="1" xfId="0" applyFont="1" applyBorder="1" applyAlignment="1">
      <alignment horizontal="center"/>
    </xf>
    <xf numFmtId="0" fontId="7" fillId="0" borderId="1" xfId="0" applyFont="1" applyBorder="1" applyAlignment="1">
      <alignment horizontal="center"/>
    </xf>
    <xf numFmtId="9" fontId="7" fillId="0" borderId="1" xfId="1" applyFont="1" applyFill="1" applyBorder="1" applyAlignment="1">
      <alignment horizontal="center"/>
    </xf>
    <xf numFmtId="0" fontId="9" fillId="0" borderId="0" xfId="0" applyFont="1" applyAlignment="1">
      <alignment horizontal="center"/>
    </xf>
    <xf numFmtId="165" fontId="9" fillId="0" borderId="0" xfId="0" applyNumberFormat="1" applyFont="1" applyAlignment="1">
      <alignment horizontal="center" wrapText="1"/>
    </xf>
    <xf numFmtId="0" fontId="10" fillId="0" borderId="0" xfId="0" applyFont="1" applyAlignment="1">
      <alignment horizontal="center"/>
    </xf>
    <xf numFmtId="164" fontId="11" fillId="0" borderId="0" xfId="0" applyNumberFormat="1" applyFont="1" applyAlignment="1">
      <alignment horizontal="center" wrapText="1"/>
    </xf>
    <xf numFmtId="9" fontId="11" fillId="0" borderId="0" xfId="1" applyFont="1" applyFill="1" applyAlignment="1">
      <alignment horizontal="center" wrapText="1"/>
    </xf>
    <xf numFmtId="166" fontId="13" fillId="0" borderId="0" xfId="0" applyNumberFormat="1" applyFont="1" applyAlignment="1">
      <alignment horizontal="center"/>
    </xf>
    <xf numFmtId="165" fontId="14" fillId="0" borderId="0" xfId="0" applyNumberFormat="1" applyFont="1"/>
    <xf numFmtId="168" fontId="11" fillId="0" borderId="0" xfId="0" applyNumberFormat="1" applyFont="1" applyAlignment="1">
      <alignment horizontal="center"/>
    </xf>
    <xf numFmtId="1" fontId="15" fillId="0" borderId="0" xfId="0" applyNumberFormat="1" applyFont="1" applyAlignment="1">
      <alignment horizontal="center"/>
    </xf>
    <xf numFmtId="1" fontId="13" fillId="0" borderId="0" xfId="0" applyNumberFormat="1" applyFont="1" applyAlignment="1">
      <alignment horizontal="center"/>
    </xf>
    <xf numFmtId="169" fontId="11" fillId="0" borderId="0" xfId="0" applyNumberFormat="1" applyFont="1" applyAlignment="1">
      <alignment horizontal="center"/>
    </xf>
    <xf numFmtId="3" fontId="15" fillId="0" borderId="0" xfId="0" applyNumberFormat="1" applyFont="1" applyAlignment="1">
      <alignment horizontal="center"/>
    </xf>
    <xf numFmtId="171" fontId="11" fillId="0" borderId="0" xfId="0" applyNumberFormat="1" applyFont="1" applyAlignment="1">
      <alignment horizontal="center"/>
    </xf>
    <xf numFmtId="1" fontId="11" fillId="0" borderId="0" xfId="0" applyNumberFormat="1" applyFont="1" applyAlignment="1">
      <alignment horizontal="center" wrapText="1"/>
    </xf>
    <xf numFmtId="0" fontId="16" fillId="0" borderId="0" xfId="0" applyFont="1" applyAlignment="1">
      <alignment horizontal="center"/>
    </xf>
    <xf numFmtId="14" fontId="11" fillId="0" borderId="0" xfId="0" applyNumberFormat="1" applyFont="1" applyAlignment="1">
      <alignment horizontal="center" wrapText="1"/>
    </xf>
    <xf numFmtId="9" fontId="0" fillId="0" borderId="0" xfId="1" applyFont="1" applyFill="1" applyAlignment="1">
      <alignment wrapText="1"/>
    </xf>
    <xf numFmtId="166" fontId="13" fillId="0" borderId="0" xfId="0" applyNumberFormat="1" applyFont="1" applyAlignment="1">
      <alignment horizontal="right"/>
    </xf>
    <xf numFmtId="0" fontId="11" fillId="0" borderId="0" xfId="0" applyFont="1"/>
    <xf numFmtId="14" fontId="11" fillId="0" borderId="0" xfId="0" applyNumberFormat="1" applyFont="1"/>
    <xf numFmtId="9" fontId="11" fillId="0" borderId="0" xfId="1" applyFont="1" applyFill="1" applyAlignment="1">
      <alignment wrapText="1"/>
    </xf>
    <xf numFmtId="165" fontId="11" fillId="0" borderId="0" xfId="0" applyNumberFormat="1" applyFont="1"/>
    <xf numFmtId="166" fontId="11" fillId="0" borderId="0" xfId="0" applyNumberFormat="1" applyFont="1" applyAlignment="1">
      <alignment horizontal="right"/>
    </xf>
    <xf numFmtId="0" fontId="18" fillId="0" borderId="0" xfId="0" applyFont="1"/>
    <xf numFmtId="14" fontId="18" fillId="0" borderId="0" xfId="0" applyNumberFormat="1" applyFont="1"/>
    <xf numFmtId="14" fontId="18" fillId="0" borderId="0" xfId="0" applyNumberFormat="1" applyFont="1" applyAlignment="1">
      <alignment horizontal="center"/>
    </xf>
    <xf numFmtId="9" fontId="18" fillId="0" borderId="0" xfId="1" applyFont="1" applyFill="1" applyAlignment="1">
      <alignment wrapText="1"/>
    </xf>
    <xf numFmtId="165" fontId="18" fillId="0" borderId="0" xfId="0" applyNumberFormat="1" applyFont="1"/>
    <xf numFmtId="164" fontId="18" fillId="0" borderId="0" xfId="0" applyNumberFormat="1" applyFont="1" applyAlignment="1">
      <alignment horizontal="center"/>
    </xf>
    <xf numFmtId="0" fontId="11" fillId="0" borderId="0" xfId="0" applyFont="1" applyAlignment="1">
      <alignment horizontal="left"/>
    </xf>
    <xf numFmtId="0" fontId="7" fillId="0" borderId="3" xfId="0" applyFont="1" applyBorder="1" applyAlignment="1">
      <alignment horizontal="center" wrapText="1"/>
    </xf>
    <xf numFmtId="0" fontId="7" fillId="0" borderId="1" xfId="0" applyFont="1" applyBorder="1" applyAlignment="1">
      <alignment horizontal="center" wrapText="1"/>
    </xf>
    <xf numFmtId="164" fontId="7" fillId="0" borderId="1" xfId="0" applyNumberFormat="1" applyFont="1" applyBorder="1" applyAlignment="1">
      <alignment horizontal="center"/>
    </xf>
    <xf numFmtId="0" fontId="8" fillId="0" borderId="0" xfId="0" applyFont="1" applyAlignment="1">
      <alignment horizontal="center" wrapText="1"/>
    </xf>
    <xf numFmtId="165" fontId="8" fillId="0" borderId="1" xfId="0" applyNumberFormat="1" applyFont="1" applyBorder="1" applyAlignment="1">
      <alignment horizontal="center" wrapText="1"/>
    </xf>
    <xf numFmtId="9" fontId="11" fillId="0" borderId="0" xfId="0" applyNumberFormat="1" applyFont="1" applyAlignment="1">
      <alignment horizontal="center"/>
    </xf>
    <xf numFmtId="165" fontId="18" fillId="0" borderId="0" xfId="0" applyNumberFormat="1" applyFont="1" applyAlignment="1">
      <alignment horizontal="center"/>
    </xf>
    <xf numFmtId="166" fontId="18" fillId="0" borderId="0" xfId="0" applyNumberFormat="1" applyFont="1" applyAlignment="1">
      <alignment horizontal="center"/>
    </xf>
    <xf numFmtId="1" fontId="18" fillId="0" borderId="0" xfId="0" applyNumberFormat="1" applyFont="1" applyAlignment="1">
      <alignment horizontal="center" wrapText="1"/>
    </xf>
    <xf numFmtId="1" fontId="18" fillId="0" borderId="0" xfId="0" applyNumberFormat="1" applyFont="1" applyAlignment="1">
      <alignment horizontal="center"/>
    </xf>
    <xf numFmtId="165" fontId="32" fillId="0" borderId="0" xfId="0" applyNumberFormat="1" applyFont="1" applyAlignment="1">
      <alignment horizontal="center"/>
    </xf>
    <xf numFmtId="166" fontId="11" fillId="0" borderId="0" xfId="0" applyNumberFormat="1" applyFont="1" applyAlignment="1">
      <alignment horizontal="center" wrapText="1"/>
    </xf>
    <xf numFmtId="0" fontId="9" fillId="0" borderId="1" xfId="0" applyFont="1" applyBorder="1" applyAlignment="1">
      <alignment horizontal="center" wrapText="1"/>
    </xf>
    <xf numFmtId="165" fontId="0" fillId="0" borderId="0" xfId="0" applyNumberFormat="1"/>
    <xf numFmtId="0" fontId="34" fillId="0" borderId="0" xfId="0" applyFont="1" applyAlignment="1">
      <alignment horizontal="center"/>
    </xf>
    <xf numFmtId="0" fontId="35" fillId="0" borderId="0" xfId="2">
      <alignment vertical="center"/>
    </xf>
    <xf numFmtId="0" fontId="35" fillId="0" borderId="0" xfId="3" applyAlignment="1">
      <alignment horizontal="center"/>
    </xf>
    <xf numFmtId="0" fontId="36" fillId="0" borderId="0" xfId="4" applyAlignment="1">
      <alignment horizontal="center"/>
    </xf>
    <xf numFmtId="0" fontId="36" fillId="0" borderId="0" xfId="4">
      <alignment horizontal="center" vertical="center"/>
    </xf>
    <xf numFmtId="0" fontId="37" fillId="0" borderId="0" xfId="5">
      <alignment vertical="center"/>
    </xf>
    <xf numFmtId="0" fontId="38" fillId="6" borderId="18" xfId="6">
      <alignment horizontal="left" vertical="center"/>
    </xf>
    <xf numFmtId="1" fontId="39" fillId="6" borderId="18" xfId="7">
      <alignment horizontal="center" vertical="center"/>
    </xf>
    <xf numFmtId="0" fontId="0" fillId="7" borderId="19" xfId="8" applyFont="1" applyAlignment="1">
      <alignment horizontal="center"/>
    </xf>
    <xf numFmtId="0" fontId="0" fillId="8" borderId="22" xfId="10" applyFont="1" applyAlignment="1">
      <alignment horizontal="center"/>
    </xf>
    <xf numFmtId="0" fontId="0" fillId="9" borderId="22" xfId="11" applyFont="1" applyAlignment="1">
      <alignment horizontal="center"/>
    </xf>
    <xf numFmtId="0" fontId="0" fillId="10" borderId="22" xfId="12" applyFont="1" applyAlignment="1">
      <alignment horizontal="center"/>
    </xf>
    <xf numFmtId="0" fontId="0" fillId="11" borderId="22" xfId="13" applyFont="1" applyAlignment="1">
      <alignment horizontal="center"/>
    </xf>
    <xf numFmtId="0" fontId="42" fillId="0" borderId="0" xfId="16">
      <alignment horizontal="left"/>
    </xf>
    <xf numFmtId="0" fontId="42" fillId="0" borderId="0" xfId="17">
      <alignment horizontal="center" wrapText="1"/>
    </xf>
    <xf numFmtId="0" fontId="36" fillId="0" borderId="0" xfId="4" applyAlignment="1">
      <alignment horizontal="center" wrapText="1"/>
    </xf>
    <xf numFmtId="0" fontId="36" fillId="0" borderId="0" xfId="4" applyAlignment="1">
      <alignment vertical="center" wrapText="1"/>
    </xf>
    <xf numFmtId="3" fontId="42" fillId="0" borderId="24" xfId="18">
      <alignment horizontal="center"/>
    </xf>
    <xf numFmtId="0" fontId="44" fillId="0" borderId="0" xfId="19" applyFont="1">
      <alignment horizontal="left" wrapText="1"/>
    </xf>
    <xf numFmtId="0" fontId="41" fillId="0" borderId="0" xfId="4" applyFont="1" applyAlignment="1">
      <alignment horizontal="center"/>
    </xf>
    <xf numFmtId="9" fontId="46" fillId="0" borderId="0" xfId="20" applyFont="1">
      <alignment horizontal="center" vertical="center"/>
    </xf>
    <xf numFmtId="0" fontId="41" fillId="0" borderId="0" xfId="4" quotePrefix="1" applyFont="1" applyAlignment="1">
      <alignment horizontal="center"/>
    </xf>
    <xf numFmtId="0" fontId="43" fillId="0" borderId="0" xfId="19">
      <alignment horizontal="left" wrapText="1"/>
    </xf>
    <xf numFmtId="9" fontId="45" fillId="0" borderId="0" xfId="20">
      <alignment horizontal="center" vertical="center"/>
    </xf>
    <xf numFmtId="15" fontId="0" fillId="0" borderId="0" xfId="0" applyNumberFormat="1"/>
    <xf numFmtId="14" fontId="0" fillId="0" borderId="0" xfId="0" applyNumberFormat="1"/>
    <xf numFmtId="14" fontId="50" fillId="0" borderId="0" xfId="0" applyNumberFormat="1" applyFont="1"/>
    <xf numFmtId="14" fontId="11" fillId="5" borderId="0" xfId="0" applyNumberFormat="1" applyFont="1" applyFill="1" applyAlignment="1">
      <alignment horizontal="center"/>
    </xf>
    <xf numFmtId="0" fontId="11" fillId="5" borderId="0" xfId="0" applyFont="1" applyFill="1" applyAlignment="1">
      <alignment horizontal="center" wrapText="1"/>
    </xf>
    <xf numFmtId="9" fontId="11" fillId="5" borderId="0" xfId="1" applyFont="1" applyFill="1" applyAlignment="1">
      <alignment horizontal="center" wrapText="1"/>
    </xf>
    <xf numFmtId="0" fontId="0" fillId="5" borderId="0" xfId="0" applyFill="1"/>
    <xf numFmtId="1" fontId="11" fillId="5" borderId="0" xfId="0" applyNumberFormat="1" applyFont="1" applyFill="1" applyAlignment="1">
      <alignment horizontal="center"/>
    </xf>
    <xf numFmtId="0" fontId="0" fillId="0" borderId="0" xfId="0" applyAlignment="1">
      <alignment horizontal="center" wrapText="1"/>
    </xf>
    <xf numFmtId="0" fontId="0" fillId="0" borderId="0" xfId="0" applyAlignment="1">
      <alignment horizontal="center"/>
    </xf>
    <xf numFmtId="167" fontId="11" fillId="5" borderId="0" xfId="0" applyNumberFormat="1" applyFont="1" applyFill="1" applyAlignment="1">
      <alignment horizontal="center"/>
    </xf>
    <xf numFmtId="0" fontId="11" fillId="12" borderId="0" xfId="0" applyFont="1" applyFill="1" applyAlignment="1">
      <alignment horizontal="center"/>
    </xf>
    <xf numFmtId="1" fontId="11" fillId="12" borderId="0" xfId="0" applyNumberFormat="1" applyFont="1" applyFill="1" applyAlignment="1">
      <alignment horizontal="center"/>
    </xf>
    <xf numFmtId="14" fontId="11" fillId="12" borderId="0" xfId="0" applyNumberFormat="1" applyFont="1" applyFill="1" applyAlignment="1">
      <alignment horizontal="center"/>
    </xf>
    <xf numFmtId="0" fontId="11" fillId="12" borderId="0" xfId="0" applyFont="1" applyFill="1" applyAlignment="1">
      <alignment horizontal="center" wrapText="1"/>
    </xf>
    <xf numFmtId="9" fontId="11" fillId="12" borderId="0" xfId="1" applyFont="1" applyFill="1" applyAlignment="1">
      <alignment horizontal="center" wrapText="1"/>
    </xf>
    <xf numFmtId="0" fontId="0" fillId="12" borderId="0" xfId="0" applyFill="1"/>
    <xf numFmtId="1" fontId="15" fillId="12" borderId="0" xfId="0" applyNumberFormat="1" applyFont="1" applyFill="1" applyAlignment="1">
      <alignment horizontal="center"/>
    </xf>
    <xf numFmtId="164" fontId="11" fillId="12" borderId="0" xfId="0" applyNumberFormat="1" applyFont="1" applyFill="1" applyAlignment="1">
      <alignment horizontal="center"/>
    </xf>
    <xf numFmtId="0" fontId="11" fillId="13" borderId="0" xfId="0" applyFont="1" applyFill="1" applyAlignment="1">
      <alignment horizontal="center"/>
    </xf>
    <xf numFmtId="166" fontId="11" fillId="13" borderId="0" xfId="0" applyNumberFormat="1" applyFont="1" applyFill="1" applyAlignment="1">
      <alignment horizontal="center"/>
    </xf>
    <xf numFmtId="1" fontId="11" fillId="13" borderId="0" xfId="0" applyNumberFormat="1" applyFont="1" applyFill="1" applyAlignment="1">
      <alignment horizontal="center" wrapText="1"/>
    </xf>
    <xf numFmtId="1" fontId="11" fillId="13" borderId="0" xfId="0" applyNumberFormat="1" applyFont="1" applyFill="1" applyAlignment="1">
      <alignment horizontal="center"/>
    </xf>
    <xf numFmtId="14" fontId="11" fillId="13" borderId="0" xfId="0" applyNumberFormat="1" applyFont="1" applyFill="1" applyAlignment="1">
      <alignment horizontal="center"/>
    </xf>
    <xf numFmtId="0" fontId="11" fillId="13" borderId="0" xfId="0" applyFont="1" applyFill="1" applyAlignment="1">
      <alignment horizontal="center" wrapText="1"/>
    </xf>
    <xf numFmtId="9" fontId="11" fillId="13" borderId="0" xfId="1" applyFont="1" applyFill="1" applyAlignment="1">
      <alignment horizontal="center" wrapText="1"/>
    </xf>
    <xf numFmtId="0" fontId="0" fillId="13" borderId="0" xfId="0" applyFill="1"/>
    <xf numFmtId="169" fontId="11" fillId="12" borderId="0" xfId="0" applyNumberFormat="1" applyFont="1" applyFill="1" applyAlignment="1">
      <alignment horizontal="center"/>
    </xf>
    <xf numFmtId="0" fontId="15" fillId="12" borderId="0" xfId="0" applyFont="1" applyFill="1" applyAlignment="1">
      <alignment horizontal="center" wrapText="1"/>
    </xf>
    <xf numFmtId="9" fontId="15" fillId="12" borderId="0" xfId="1" applyFont="1" applyFill="1" applyAlignment="1">
      <alignment horizontal="center" wrapText="1"/>
    </xf>
    <xf numFmtId="1" fontId="15" fillId="13" borderId="0" xfId="0" applyNumberFormat="1" applyFont="1" applyFill="1" applyAlignment="1">
      <alignment horizontal="center"/>
    </xf>
    <xf numFmtId="169" fontId="11" fillId="13" borderId="0" xfId="0" applyNumberFormat="1" applyFont="1" applyFill="1" applyAlignment="1">
      <alignment horizontal="center"/>
    </xf>
    <xf numFmtId="164" fontId="11" fillId="13" borderId="0" xfId="0" applyNumberFormat="1" applyFont="1" applyFill="1" applyAlignment="1">
      <alignment horizontal="center"/>
    </xf>
    <xf numFmtId="164" fontId="11" fillId="13" borderId="0" xfId="0" applyNumberFormat="1" applyFont="1" applyFill="1" applyAlignment="1">
      <alignment horizontal="center" wrapText="1"/>
    </xf>
    <xf numFmtId="167" fontId="11" fillId="13" borderId="0" xfId="0" applyNumberFormat="1" applyFont="1" applyFill="1" applyAlignment="1">
      <alignment horizontal="center"/>
    </xf>
    <xf numFmtId="171" fontId="11" fillId="13" borderId="0" xfId="0" applyNumberFormat="1" applyFont="1" applyFill="1" applyAlignment="1">
      <alignment horizontal="center"/>
    </xf>
    <xf numFmtId="17" fontId="11" fillId="13" borderId="0" xfId="0" applyNumberFormat="1" applyFont="1" applyFill="1" applyAlignment="1">
      <alignment horizontal="center"/>
    </xf>
    <xf numFmtId="0" fontId="11" fillId="14" borderId="0" xfId="0" applyFont="1" applyFill="1" applyAlignment="1">
      <alignment horizontal="center"/>
    </xf>
    <xf numFmtId="3" fontId="11" fillId="14" borderId="0" xfId="0" applyNumberFormat="1" applyFont="1" applyFill="1" applyAlignment="1">
      <alignment horizontal="center"/>
    </xf>
    <xf numFmtId="14" fontId="11" fillId="14" borderId="0" xfId="0" applyNumberFormat="1" applyFont="1" applyFill="1" applyAlignment="1">
      <alignment horizontal="center"/>
    </xf>
    <xf numFmtId="0" fontId="11" fillId="14" borderId="0" xfId="0" applyFont="1" applyFill="1" applyAlignment="1">
      <alignment horizontal="center" wrapText="1"/>
    </xf>
    <xf numFmtId="9" fontId="11" fillId="14" borderId="0" xfId="1" applyFont="1" applyFill="1" applyAlignment="1">
      <alignment horizontal="center" wrapText="1"/>
    </xf>
    <xf numFmtId="0" fontId="0" fillId="14" borderId="0" xfId="0" applyFill="1"/>
    <xf numFmtId="172" fontId="11" fillId="13" borderId="0" xfId="0" applyNumberFormat="1" applyFont="1" applyFill="1" applyAlignment="1">
      <alignment horizontal="center"/>
    </xf>
    <xf numFmtId="173" fontId="11" fillId="13" borderId="0" xfId="0" applyNumberFormat="1" applyFont="1" applyFill="1" applyAlignment="1">
      <alignment horizontal="center"/>
    </xf>
    <xf numFmtId="0" fontId="16" fillId="13" borderId="0" xfId="0" applyFont="1" applyFill="1" applyAlignment="1">
      <alignment horizontal="center"/>
    </xf>
    <xf numFmtId="0" fontId="18" fillId="13" borderId="0" xfId="0" applyFont="1" applyFill="1" applyAlignment="1">
      <alignment horizontal="center"/>
    </xf>
    <xf numFmtId="0" fontId="18" fillId="13" borderId="0" xfId="0" applyFont="1" applyFill="1"/>
    <xf numFmtId="14" fontId="18" fillId="13" borderId="0" xfId="0" applyNumberFormat="1" applyFont="1" applyFill="1"/>
    <xf numFmtId="14" fontId="18" fillId="13" borderId="0" xfId="0" applyNumberFormat="1" applyFont="1" applyFill="1" applyAlignment="1">
      <alignment horizontal="center"/>
    </xf>
    <xf numFmtId="0" fontId="18" fillId="13" borderId="0" xfId="0" applyFont="1" applyFill="1" applyAlignment="1">
      <alignment horizontal="center" wrapText="1"/>
    </xf>
    <xf numFmtId="10" fontId="18" fillId="13" borderId="0" xfId="0" applyNumberFormat="1" applyFont="1" applyFill="1"/>
    <xf numFmtId="165" fontId="18" fillId="13" borderId="0" xfId="0" applyNumberFormat="1" applyFont="1" applyFill="1"/>
    <xf numFmtId="170" fontId="11" fillId="13" borderId="0" xfId="0" applyNumberFormat="1" applyFont="1" applyFill="1" applyAlignment="1">
      <alignment horizontal="center"/>
    </xf>
    <xf numFmtId="17" fontId="18" fillId="13" borderId="0" xfId="0" applyNumberFormat="1" applyFont="1" applyFill="1" applyAlignment="1">
      <alignment horizontal="center"/>
    </xf>
    <xf numFmtId="168" fontId="11" fillId="13" borderId="0" xfId="0" applyNumberFormat="1" applyFont="1" applyFill="1" applyAlignment="1">
      <alignment horizontal="center"/>
    </xf>
    <xf numFmtId="3" fontId="11" fillId="13" borderId="0" xfId="0" applyNumberFormat="1" applyFont="1" applyFill="1" applyAlignment="1">
      <alignment horizontal="center"/>
    </xf>
    <xf numFmtId="179" fontId="11" fillId="13" borderId="0" xfId="0" applyNumberFormat="1" applyFont="1" applyFill="1" applyAlignment="1">
      <alignment horizontal="center"/>
    </xf>
    <xf numFmtId="164" fontId="13" fillId="0" borderId="0" xfId="0" applyNumberFormat="1" applyFont="1" applyAlignment="1">
      <alignment horizontal="center"/>
    </xf>
    <xf numFmtId="164" fontId="11" fillId="14" borderId="0" xfId="0" applyNumberFormat="1" applyFont="1" applyFill="1" applyAlignment="1">
      <alignment horizontal="center"/>
    </xf>
    <xf numFmtId="164" fontId="17" fillId="13" borderId="0" xfId="0" applyNumberFormat="1" applyFont="1" applyFill="1" applyAlignment="1">
      <alignment horizontal="center"/>
    </xf>
    <xf numFmtId="164" fontId="11" fillId="5" borderId="0" xfId="0" applyNumberFormat="1" applyFont="1" applyFill="1" applyAlignment="1">
      <alignment horizontal="center"/>
    </xf>
    <xf numFmtId="164" fontId="18" fillId="13" borderId="0" xfId="0" applyNumberFormat="1" applyFont="1" applyFill="1" applyAlignment="1">
      <alignment horizontal="center"/>
    </xf>
    <xf numFmtId="164" fontId="0" fillId="0" borderId="0" xfId="0" applyNumberFormat="1" applyAlignment="1">
      <alignment horizontal="center"/>
    </xf>
    <xf numFmtId="3" fontId="11" fillId="13" borderId="0" xfId="0" applyNumberFormat="1" applyFont="1" applyFill="1" applyAlignment="1">
      <alignment horizontal="center" wrapText="1"/>
    </xf>
    <xf numFmtId="174" fontId="11" fillId="13" borderId="0" xfId="0" applyNumberFormat="1" applyFont="1" applyFill="1" applyAlignment="1">
      <alignment horizontal="center"/>
    </xf>
    <xf numFmtId="9" fontId="11" fillId="0" borderId="0" xfId="1" applyFont="1" applyFill="1" applyAlignment="1">
      <alignment horizontal="center"/>
    </xf>
    <xf numFmtId="6" fontId="11" fillId="0" borderId="0" xfId="0" applyNumberFormat="1" applyFont="1" applyAlignment="1">
      <alignment horizontal="left"/>
    </xf>
    <xf numFmtId="1" fontId="11" fillId="0" borderId="0" xfId="0" applyNumberFormat="1" applyFont="1" applyAlignment="1">
      <alignment horizontal="left"/>
    </xf>
    <xf numFmtId="6" fontId="7" fillId="0" borderId="1" xfId="0" applyNumberFormat="1" applyFont="1" applyBorder="1" applyAlignment="1">
      <alignment horizontal="left" wrapText="1"/>
    </xf>
    <xf numFmtId="1" fontId="15" fillId="0" borderId="0" xfId="0" applyNumberFormat="1" applyFont="1" applyAlignment="1">
      <alignment horizontal="left"/>
    </xf>
    <xf numFmtId="3" fontId="15" fillId="0" borderId="0" xfId="0" applyNumberFormat="1" applyFont="1" applyAlignment="1">
      <alignment horizontal="left"/>
    </xf>
    <xf numFmtId="3" fontId="11" fillId="0" borderId="0" xfId="0" applyNumberFormat="1" applyFont="1" applyAlignment="1">
      <alignment horizontal="left"/>
    </xf>
    <xf numFmtId="164" fontId="11" fillId="0" borderId="0" xfId="0" applyNumberFormat="1" applyFont="1" applyAlignment="1">
      <alignment horizontal="left"/>
    </xf>
    <xf numFmtId="0" fontId="7" fillId="0" borderId="1" xfId="0" applyFont="1" applyBorder="1" applyAlignment="1">
      <alignment horizontal="left" wrapText="1"/>
    </xf>
    <xf numFmtId="9" fontId="7" fillId="0" borderId="1" xfId="1" applyFont="1" applyFill="1" applyBorder="1" applyAlignment="1">
      <alignment horizontal="center" wrapText="1"/>
    </xf>
    <xf numFmtId="0" fontId="51" fillId="0" borderId="1" xfId="0" applyFont="1" applyBorder="1" applyAlignment="1">
      <alignment horizontal="center" wrapText="1"/>
    </xf>
    <xf numFmtId="0" fontId="51" fillId="0" borderId="0" xfId="0" applyFont="1" applyAlignment="1">
      <alignment horizontal="center" wrapText="1"/>
    </xf>
    <xf numFmtId="6" fontId="0" fillId="0" borderId="0" xfId="0" applyNumberFormat="1"/>
    <xf numFmtId="0" fontId="18" fillId="0" borderId="0" xfId="0" applyFont="1" applyAlignment="1">
      <alignment horizontal="left"/>
    </xf>
    <xf numFmtId="0" fontId="10" fillId="0" borderId="0" xfId="0" applyFont="1" applyAlignment="1">
      <alignment horizontal="left"/>
    </xf>
    <xf numFmtId="6" fontId="13" fillId="0" borderId="0" xfId="0" applyNumberFormat="1" applyFont="1" applyAlignment="1">
      <alignment horizontal="left"/>
    </xf>
    <xf numFmtId="0" fontId="11" fillId="15" borderId="0" xfId="0" applyFont="1" applyFill="1" applyAlignment="1">
      <alignment horizontal="left"/>
    </xf>
    <xf numFmtId="0" fontId="11" fillId="15" borderId="0" xfId="0" applyFont="1" applyFill="1" applyAlignment="1">
      <alignment horizontal="center"/>
    </xf>
    <xf numFmtId="9" fontId="11" fillId="15" borderId="0" xfId="1" applyFont="1" applyFill="1" applyBorder="1" applyAlignment="1">
      <alignment horizontal="center"/>
    </xf>
    <xf numFmtId="165" fontId="11" fillId="0" borderId="0" xfId="0" applyNumberFormat="1" applyFont="1" applyAlignment="1">
      <alignment horizontal="center"/>
    </xf>
    <xf numFmtId="0" fontId="54" fillId="15" borderId="0" xfId="0" applyFont="1" applyFill="1" applyAlignment="1">
      <alignment horizontal="left"/>
    </xf>
    <xf numFmtId="14" fontId="30" fillId="0" borderId="0" xfId="0" applyNumberFormat="1" applyFont="1" applyAlignment="1">
      <alignment horizontal="left"/>
    </xf>
    <xf numFmtId="9" fontId="30" fillId="0" borderId="0" xfId="1" applyFont="1" applyFill="1" applyBorder="1" applyAlignment="1">
      <alignment horizontal="left"/>
    </xf>
    <xf numFmtId="14" fontId="11" fillId="0" borderId="0" xfId="0" applyNumberFormat="1" applyFont="1" applyAlignment="1">
      <alignment horizontal="left"/>
    </xf>
    <xf numFmtId="165" fontId="11" fillId="0" borderId="0" xfId="0" applyNumberFormat="1" applyFont="1" applyAlignment="1">
      <alignment horizontal="left"/>
    </xf>
    <xf numFmtId="9" fontId="11" fillId="13" borderId="0" xfId="0" applyNumberFormat="1" applyFont="1" applyFill="1" applyAlignment="1">
      <alignment horizontal="center" wrapText="1"/>
    </xf>
    <xf numFmtId="1" fontId="11" fillId="0" borderId="0" xfId="0" applyNumberFormat="1" applyFont="1" applyAlignment="1">
      <alignment horizontal="left" wrapText="1"/>
    </xf>
    <xf numFmtId="0" fontId="0" fillId="0" borderId="28" xfId="0" applyBorder="1"/>
    <xf numFmtId="0" fontId="0" fillId="0" borderId="29" xfId="0" applyBorder="1"/>
    <xf numFmtId="0" fontId="30" fillId="0" borderId="27" xfId="0" applyFont="1" applyBorder="1" applyAlignment="1">
      <alignment horizontal="left" wrapText="1"/>
    </xf>
    <xf numFmtId="0" fontId="11" fillId="0" borderId="0" xfId="0" applyFont="1" applyAlignment="1">
      <alignment horizontal="left" wrapText="1"/>
    </xf>
    <xf numFmtId="0" fontId="11" fillId="15" borderId="0" xfId="0" applyFont="1" applyFill="1" applyAlignment="1">
      <alignment horizontal="left" wrapText="1"/>
    </xf>
    <xf numFmtId="0" fontId="18" fillId="0" borderId="0" xfId="0" applyFont="1" applyAlignment="1">
      <alignment horizontal="left" wrapText="1"/>
    </xf>
    <xf numFmtId="9" fontId="30" fillId="0" borderId="0" xfId="1" applyFont="1" applyAlignment="1">
      <alignment horizontal="left"/>
    </xf>
    <xf numFmtId="9" fontId="52" fillId="0" borderId="0" xfId="1" applyFont="1" applyFill="1" applyBorder="1" applyAlignment="1">
      <alignment horizontal="left" wrapText="1"/>
    </xf>
    <xf numFmtId="0" fontId="52" fillId="0" borderId="0" xfId="0" applyFont="1" applyAlignment="1">
      <alignment horizontal="left" wrapText="1"/>
    </xf>
    <xf numFmtId="0" fontId="53" fillId="16" borderId="0" xfId="0" applyFont="1" applyFill="1" applyAlignment="1">
      <alignment horizontal="left" wrapText="1"/>
    </xf>
    <xf numFmtId="165" fontId="53" fillId="0" borderId="0" xfId="0" applyNumberFormat="1" applyFont="1" applyAlignment="1">
      <alignment horizontal="left" wrapText="1"/>
    </xf>
    <xf numFmtId="0" fontId="4" fillId="0" borderId="0" xfId="33"/>
    <xf numFmtId="0" fontId="4" fillId="17" borderId="0" xfId="33" applyFill="1"/>
    <xf numFmtId="0" fontId="4" fillId="18" borderId="0" xfId="33" applyFill="1"/>
    <xf numFmtId="14" fontId="4" fillId="0" borderId="0" xfId="33" applyNumberFormat="1"/>
    <xf numFmtId="0" fontId="55" fillId="0" borderId="0" xfId="33" applyFont="1"/>
    <xf numFmtId="14" fontId="22" fillId="0" borderId="0" xfId="34" applyNumberFormat="1" applyFont="1"/>
    <xf numFmtId="165" fontId="0" fillId="0" borderId="0" xfId="34" applyNumberFormat="1" applyFont="1"/>
    <xf numFmtId="14" fontId="22" fillId="0" borderId="0" xfId="34" applyNumberFormat="1" applyFont="1" applyAlignment="1">
      <alignment horizontal="left"/>
    </xf>
    <xf numFmtId="0" fontId="22" fillId="0" borderId="0" xfId="34" applyNumberFormat="1" applyFont="1" applyAlignment="1">
      <alignment horizontal="left"/>
    </xf>
    <xf numFmtId="165" fontId="4" fillId="0" borderId="0" xfId="33" applyNumberFormat="1"/>
    <xf numFmtId="165" fontId="0" fillId="0" borderId="0" xfId="34" applyNumberFormat="1" applyFont="1" applyFill="1"/>
    <xf numFmtId="0" fontId="14" fillId="0" borderId="0" xfId="33" applyFont="1"/>
    <xf numFmtId="8" fontId="14" fillId="0" borderId="0" xfId="33" applyNumberFormat="1" applyFont="1"/>
    <xf numFmtId="6" fontId="4" fillId="0" borderId="0" xfId="33" applyNumberFormat="1"/>
    <xf numFmtId="0" fontId="4" fillId="0" borderId="31" xfId="33" applyBorder="1"/>
    <xf numFmtId="0" fontId="4" fillId="0" borderId="32" xfId="33" applyBorder="1"/>
    <xf numFmtId="6" fontId="4" fillId="13" borderId="33" xfId="33" applyNumberFormat="1" applyFill="1" applyBorder="1"/>
    <xf numFmtId="0" fontId="51" fillId="18" borderId="0" xfId="33" applyFont="1" applyFill="1"/>
    <xf numFmtId="0" fontId="51" fillId="0" borderId="0" xfId="33" applyFont="1"/>
    <xf numFmtId="0" fontId="51" fillId="19" borderId="0" xfId="33" applyFont="1" applyFill="1"/>
    <xf numFmtId="0" fontId="51" fillId="20" borderId="0" xfId="33" applyFont="1" applyFill="1"/>
    <xf numFmtId="0" fontId="4" fillId="20" borderId="0" xfId="33" applyFill="1"/>
    <xf numFmtId="14" fontId="56" fillId="0" borderId="0" xfId="33" applyNumberFormat="1" applyFont="1"/>
    <xf numFmtId="0" fontId="0" fillId="0" borderId="0" xfId="0" applyAlignment="1">
      <alignment horizontal="left"/>
    </xf>
    <xf numFmtId="0" fontId="0" fillId="0" borderId="12" xfId="0" applyBorder="1" applyAlignment="1">
      <alignment horizontal="left"/>
    </xf>
    <xf numFmtId="0" fontId="0" fillId="0" borderId="35" xfId="0" applyBorder="1" applyAlignment="1">
      <alignment horizontal="left"/>
    </xf>
    <xf numFmtId="0" fontId="0" fillId="0" borderId="16" xfId="0" applyBorder="1" applyAlignment="1">
      <alignment horizontal="left"/>
    </xf>
    <xf numFmtId="0" fontId="0" fillId="0" borderId="12" xfId="0" pivotButton="1" applyBorder="1" applyAlignment="1">
      <alignment horizontal="center"/>
    </xf>
    <xf numFmtId="0" fontId="0" fillId="0" borderId="12" xfId="0" applyBorder="1" applyAlignment="1">
      <alignment horizontal="center"/>
    </xf>
    <xf numFmtId="0" fontId="0" fillId="0" borderId="34" xfId="0" applyBorder="1" applyAlignment="1">
      <alignment horizontal="center"/>
    </xf>
    <xf numFmtId="0" fontId="0" fillId="0" borderId="13" xfId="0" applyBorder="1" applyAlignment="1">
      <alignment horizontal="center"/>
    </xf>
    <xf numFmtId="0" fontId="0" fillId="0" borderId="35" xfId="0" applyBorder="1" applyAlignment="1">
      <alignment horizontal="center"/>
    </xf>
    <xf numFmtId="0" fontId="0" fillId="0" borderId="16" xfId="0" applyBorder="1" applyAlignment="1">
      <alignment horizontal="center"/>
    </xf>
    <xf numFmtId="6" fontId="0" fillId="0" borderId="12" xfId="0" applyNumberFormat="1" applyBorder="1" applyAlignment="1">
      <alignment horizontal="left"/>
    </xf>
    <xf numFmtId="6" fontId="0" fillId="0" borderId="16" xfId="0" applyNumberFormat="1" applyBorder="1" applyAlignment="1">
      <alignment horizontal="left"/>
    </xf>
    <xf numFmtId="6" fontId="0" fillId="0" borderId="14" xfId="0" applyNumberFormat="1" applyBorder="1" applyAlignment="1">
      <alignment horizontal="left"/>
    </xf>
    <xf numFmtId="0" fontId="0" fillId="0" borderId="12" xfId="0" pivotButton="1"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40" xfId="0" applyBorder="1" applyAlignment="1">
      <alignment horizontal="left"/>
    </xf>
    <xf numFmtId="0" fontId="0" fillId="0" borderId="34" xfId="0" applyBorder="1" applyAlignment="1">
      <alignment horizontal="left"/>
    </xf>
    <xf numFmtId="6" fontId="0" fillId="0" borderId="34" xfId="0" applyNumberFormat="1" applyBorder="1" applyAlignment="1">
      <alignment horizontal="left"/>
    </xf>
    <xf numFmtId="6" fontId="0" fillId="0" borderId="0" xfId="0" applyNumberFormat="1" applyAlignment="1">
      <alignment horizontal="left"/>
    </xf>
    <xf numFmtId="6" fontId="0" fillId="0" borderId="38" xfId="0" applyNumberFormat="1" applyBorder="1" applyAlignment="1">
      <alignment horizontal="left"/>
    </xf>
    <xf numFmtId="0" fontId="0" fillId="21" borderId="12" xfId="0" applyFill="1" applyBorder="1" applyAlignment="1">
      <alignment horizontal="left"/>
    </xf>
    <xf numFmtId="0" fontId="0" fillId="21" borderId="39" xfId="0" applyFill="1" applyBorder="1" applyAlignment="1">
      <alignment horizontal="left"/>
    </xf>
    <xf numFmtId="6" fontId="0" fillId="21" borderId="12" xfId="0" applyNumberFormat="1" applyFill="1" applyBorder="1" applyAlignment="1">
      <alignment horizontal="left"/>
    </xf>
    <xf numFmtId="6" fontId="0" fillId="21" borderId="34" xfId="0" applyNumberFormat="1" applyFill="1" applyBorder="1" applyAlignment="1">
      <alignment horizontal="left"/>
    </xf>
    <xf numFmtId="1" fontId="13" fillId="0" borderId="0" xfId="0" applyNumberFormat="1" applyFont="1" applyAlignment="1">
      <alignment horizontal="left"/>
    </xf>
    <xf numFmtId="14" fontId="57" fillId="0" borderId="30" xfId="0" applyNumberFormat="1" applyFont="1" applyBorder="1" applyAlignment="1">
      <alignment horizontal="left"/>
    </xf>
    <xf numFmtId="14" fontId="30" fillId="0" borderId="30" xfId="0" applyNumberFormat="1" applyFont="1" applyBorder="1" applyAlignment="1">
      <alignment horizontal="left"/>
    </xf>
    <xf numFmtId="15" fontId="4" fillId="0" borderId="0" xfId="33" applyNumberFormat="1"/>
    <xf numFmtId="16" fontId="4" fillId="0" borderId="0" xfId="33" applyNumberFormat="1"/>
    <xf numFmtId="14" fontId="11" fillId="15" borderId="0" xfId="0" applyNumberFormat="1" applyFont="1" applyFill="1" applyAlignment="1">
      <alignment horizontal="center"/>
    </xf>
    <xf numFmtId="14" fontId="52" fillId="0" borderId="0" xfId="0" applyNumberFormat="1" applyFont="1" applyAlignment="1">
      <alignment horizontal="left" wrapText="1"/>
    </xf>
    <xf numFmtId="6" fontId="0" fillId="0" borderId="12" xfId="0" applyNumberFormat="1" applyBorder="1" applyAlignment="1">
      <alignment horizontal="center"/>
    </xf>
    <xf numFmtId="6" fontId="0" fillId="0" borderId="35" xfId="0" applyNumberFormat="1" applyBorder="1" applyAlignment="1">
      <alignment horizontal="center"/>
    </xf>
    <xf numFmtId="6" fontId="0" fillId="0" borderId="16" xfId="0" applyNumberFormat="1" applyBorder="1" applyAlignment="1">
      <alignment horizontal="center"/>
    </xf>
    <xf numFmtId="6" fontId="0" fillId="0" borderId="36" xfId="0" applyNumberFormat="1" applyBorder="1" applyAlignment="1">
      <alignment horizontal="left"/>
    </xf>
    <xf numFmtId="0" fontId="0" fillId="0" borderId="15" xfId="0" applyBorder="1" applyAlignment="1">
      <alignment horizontal="left"/>
    </xf>
    <xf numFmtId="0" fontId="0" fillId="0" borderId="17" xfId="0" applyBorder="1" applyAlignment="1">
      <alignment horizontal="left"/>
    </xf>
    <xf numFmtId="0" fontId="0" fillId="21" borderId="13" xfId="0" applyFill="1" applyBorder="1" applyAlignment="1">
      <alignment horizontal="left"/>
    </xf>
    <xf numFmtId="6" fontId="0" fillId="0" borderId="35" xfId="0" applyNumberFormat="1" applyBorder="1" applyAlignment="1">
      <alignment horizontal="left"/>
    </xf>
    <xf numFmtId="0" fontId="0" fillId="0" borderId="37" xfId="0" applyBorder="1" applyAlignment="1">
      <alignment horizontal="left"/>
    </xf>
    <xf numFmtId="6" fontId="0" fillId="0" borderId="42" xfId="0" applyNumberFormat="1" applyBorder="1" applyAlignment="1">
      <alignment horizontal="left"/>
    </xf>
    <xf numFmtId="6" fontId="0" fillId="0" borderId="43" xfId="0" applyNumberFormat="1" applyBorder="1" applyAlignment="1">
      <alignment horizontal="left"/>
    </xf>
    <xf numFmtId="6" fontId="0" fillId="0" borderId="44" xfId="0" applyNumberFormat="1" applyBorder="1" applyAlignment="1">
      <alignment horizontal="left"/>
    </xf>
    <xf numFmtId="0" fontId="58" fillId="0" borderId="0" xfId="0" applyFont="1"/>
    <xf numFmtId="0" fontId="11" fillId="22" borderId="0" xfId="0" applyFont="1" applyFill="1" applyAlignment="1">
      <alignment horizontal="left"/>
    </xf>
    <xf numFmtId="0" fontId="11" fillId="22" borderId="0" xfId="0" applyFont="1" applyFill="1" applyAlignment="1">
      <alignment horizontal="left" wrapText="1"/>
    </xf>
    <xf numFmtId="1" fontId="11" fillId="22" borderId="0" xfId="0" applyNumberFormat="1" applyFont="1" applyFill="1" applyAlignment="1">
      <alignment horizontal="left"/>
    </xf>
    <xf numFmtId="14" fontId="30" fillId="22" borderId="0" xfId="0" applyNumberFormat="1" applyFont="1" applyFill="1" applyAlignment="1">
      <alignment horizontal="left"/>
    </xf>
    <xf numFmtId="9" fontId="30" fillId="22" borderId="0" xfId="1" applyFont="1" applyFill="1" applyBorder="1" applyAlignment="1">
      <alignment horizontal="left"/>
    </xf>
    <xf numFmtId="14" fontId="11" fillId="22" borderId="0" xfId="0" applyNumberFormat="1" applyFont="1" applyFill="1" applyAlignment="1">
      <alignment horizontal="left"/>
    </xf>
    <xf numFmtId="165" fontId="11" fillId="22" borderId="0" xfId="0" applyNumberFormat="1" applyFont="1" applyFill="1" applyAlignment="1">
      <alignment horizontal="left"/>
    </xf>
    <xf numFmtId="0" fontId="30" fillId="22" borderId="27" xfId="0" applyFont="1" applyFill="1" applyBorder="1" applyAlignment="1">
      <alignment horizontal="left" wrapText="1"/>
    </xf>
    <xf numFmtId="3" fontId="11" fillId="22" borderId="0" xfId="0" applyNumberFormat="1" applyFont="1" applyFill="1" applyAlignment="1">
      <alignment horizontal="left"/>
    </xf>
    <xf numFmtId="0" fontId="11" fillId="15" borderId="30" xfId="0" applyFont="1" applyFill="1" applyBorder="1" applyAlignment="1">
      <alignment horizontal="center"/>
    </xf>
    <xf numFmtId="0" fontId="11" fillId="15" borderId="0" xfId="0" applyFont="1" applyFill="1"/>
    <xf numFmtId="0" fontId="52" fillId="0" borderId="0" xfId="0" applyFont="1" applyAlignment="1">
      <alignment wrapText="1"/>
    </xf>
    <xf numFmtId="0" fontId="11" fillId="22" borderId="0" xfId="0" applyFont="1" applyFill="1"/>
    <xf numFmtId="164" fontId="11" fillId="22" borderId="0" xfId="0" applyNumberFormat="1" applyFont="1" applyFill="1" applyAlignment="1">
      <alignment horizontal="left"/>
    </xf>
    <xf numFmtId="0" fontId="32" fillId="0" borderId="0" xfId="0" applyFont="1" applyAlignment="1">
      <alignment wrapText="1"/>
    </xf>
    <xf numFmtId="0" fontId="32" fillId="0" borderId="0" xfId="0" applyFont="1"/>
    <xf numFmtId="0" fontId="60" fillId="0" borderId="0" xfId="0" applyFont="1"/>
    <xf numFmtId="0" fontId="0" fillId="0" borderId="36" xfId="0" applyBorder="1" applyAlignment="1">
      <alignment horizontal="center"/>
    </xf>
    <xf numFmtId="0" fontId="0" fillId="0" borderId="38" xfId="0" applyBorder="1" applyAlignment="1">
      <alignment horizontal="center"/>
    </xf>
    <xf numFmtId="0" fontId="0" fillId="0" borderId="37" xfId="0" applyBorder="1" applyAlignment="1">
      <alignment horizontal="center"/>
    </xf>
    <xf numFmtId="0" fontId="0" fillId="0" borderId="17" xfId="0" applyBorder="1" applyAlignment="1">
      <alignment horizontal="center"/>
    </xf>
    <xf numFmtId="14" fontId="18" fillId="0" borderId="0" xfId="0" applyNumberFormat="1" applyFont="1" applyAlignment="1">
      <alignment horizontal="left"/>
    </xf>
    <xf numFmtId="14" fontId="11" fillId="0" borderId="27" xfId="0" applyNumberFormat="1" applyFont="1" applyBorder="1" applyAlignment="1">
      <alignment horizontal="left"/>
    </xf>
    <xf numFmtId="0" fontId="58" fillId="22" borderId="0" xfId="0" applyFont="1" applyFill="1"/>
    <xf numFmtId="0" fontId="59" fillId="22" borderId="27" xfId="0" applyFont="1" applyFill="1" applyBorder="1"/>
    <xf numFmtId="0" fontId="11" fillId="0" borderId="41" xfId="0" applyFont="1" applyBorder="1" applyAlignment="1">
      <alignment horizontal="left"/>
    </xf>
    <xf numFmtId="0" fontId="11" fillId="22" borderId="41" xfId="0" applyFont="1" applyFill="1" applyBorder="1" applyAlignment="1">
      <alignment horizontal="left"/>
    </xf>
    <xf numFmtId="0" fontId="61" fillId="0" borderId="0" xfId="0" applyFont="1" applyAlignment="1">
      <alignment horizontal="left" wrapText="1"/>
    </xf>
    <xf numFmtId="0" fontId="11" fillId="13" borderId="0" xfId="0" applyFont="1" applyFill="1" applyAlignment="1">
      <alignment horizontal="left"/>
    </xf>
    <xf numFmtId="0" fontId="0" fillId="0" borderId="45" xfId="0" pivotButton="1" applyBorder="1" applyAlignment="1">
      <alignment horizontal="left"/>
    </xf>
    <xf numFmtId="0" fontId="0" fillId="0" borderId="28" xfId="0" pivotButton="1" applyBorder="1" applyAlignment="1">
      <alignment horizontal="left"/>
    </xf>
    <xf numFmtId="0" fontId="0" fillId="0" borderId="45" xfId="0" applyBorder="1" applyAlignment="1">
      <alignment horizontal="left"/>
    </xf>
    <xf numFmtId="0" fontId="0" fillId="0" borderId="28" xfId="0" applyBorder="1" applyAlignment="1">
      <alignment horizontal="left"/>
    </xf>
    <xf numFmtId="0" fontId="0" fillId="0" borderId="47" xfId="0" applyBorder="1" applyAlignment="1">
      <alignment horizontal="left"/>
    </xf>
    <xf numFmtId="0" fontId="0" fillId="0" borderId="29" xfId="0" applyBorder="1" applyAlignment="1">
      <alignment horizontal="left"/>
    </xf>
    <xf numFmtId="8" fontId="0" fillId="0" borderId="45" xfId="0" applyNumberFormat="1" applyBorder="1" applyAlignment="1">
      <alignment horizontal="left"/>
    </xf>
    <xf numFmtId="8" fontId="0" fillId="0" borderId="46" xfId="0" applyNumberFormat="1" applyBorder="1" applyAlignment="1">
      <alignment horizontal="left"/>
    </xf>
    <xf numFmtId="8" fontId="0" fillId="0" borderId="47" xfId="0" applyNumberFormat="1" applyBorder="1" applyAlignment="1">
      <alignment horizontal="left"/>
    </xf>
    <xf numFmtId="0" fontId="62" fillId="0" borderId="0" xfId="0" applyFont="1" applyAlignment="1">
      <alignment horizontal="center"/>
    </xf>
    <xf numFmtId="0" fontId="0" fillId="0" borderId="1" xfId="0" applyBorder="1" applyAlignment="1">
      <alignment horizontal="center"/>
    </xf>
    <xf numFmtId="0" fontId="48" fillId="0" borderId="1" xfId="0" applyFont="1" applyBorder="1" applyAlignment="1">
      <alignment horizontal="center"/>
    </xf>
    <xf numFmtId="0" fontId="63" fillId="0" borderId="0" xfId="0" applyFont="1" applyAlignment="1">
      <alignment wrapText="1"/>
    </xf>
    <xf numFmtId="0" fontId="11" fillId="23" borderId="0" xfId="0" applyFont="1" applyFill="1" applyAlignment="1">
      <alignment horizontal="left"/>
    </xf>
    <xf numFmtId="0" fontId="11" fillId="23" borderId="0" xfId="0" applyFont="1" applyFill="1" applyAlignment="1">
      <alignment horizontal="left" wrapText="1"/>
    </xf>
    <xf numFmtId="0" fontId="11" fillId="23" borderId="0" xfId="0" applyFont="1" applyFill="1"/>
    <xf numFmtId="1" fontId="11" fillId="23" borderId="0" xfId="0" applyNumberFormat="1" applyFont="1" applyFill="1" applyAlignment="1">
      <alignment horizontal="left"/>
    </xf>
    <xf numFmtId="14" fontId="30" fillId="23" borderId="0" xfId="0" applyNumberFormat="1" applyFont="1" applyFill="1" applyAlignment="1">
      <alignment horizontal="left"/>
    </xf>
    <xf numFmtId="9" fontId="30" fillId="23" borderId="0" xfId="1" applyFont="1" applyFill="1" applyBorder="1" applyAlignment="1">
      <alignment horizontal="left"/>
    </xf>
    <xf numFmtId="0" fontId="30" fillId="23" borderId="27" xfId="0" applyFont="1" applyFill="1" applyBorder="1" applyAlignment="1">
      <alignment horizontal="left" wrapText="1"/>
    </xf>
    <xf numFmtId="14" fontId="11" fillId="23" borderId="0" xfId="0" applyNumberFormat="1" applyFont="1" applyFill="1" applyAlignment="1">
      <alignment horizontal="left"/>
    </xf>
    <xf numFmtId="165" fontId="11" fillId="23" borderId="0" xfId="0" applyNumberFormat="1" applyFont="1" applyFill="1" applyAlignment="1">
      <alignment horizontal="left"/>
    </xf>
    <xf numFmtId="0" fontId="11" fillId="23" borderId="0" xfId="0" applyFont="1" applyFill="1" applyAlignment="1">
      <alignment horizontal="center"/>
    </xf>
    <xf numFmtId="165" fontId="11" fillId="23" borderId="0" xfId="0" applyNumberFormat="1" applyFont="1" applyFill="1" applyAlignment="1">
      <alignment horizontal="center"/>
    </xf>
    <xf numFmtId="170" fontId="11" fillId="22" borderId="0" xfId="0" applyNumberFormat="1" applyFont="1" applyFill="1" applyAlignment="1">
      <alignment horizontal="left"/>
    </xf>
    <xf numFmtId="180" fontId="11" fillId="15" borderId="0" xfId="0" applyNumberFormat="1" applyFont="1" applyFill="1" applyAlignment="1">
      <alignment horizontal="left"/>
    </xf>
    <xf numFmtId="180" fontId="52" fillId="0" borderId="0" xfId="0" applyNumberFormat="1" applyFont="1" applyAlignment="1">
      <alignment horizontal="left" wrapText="1"/>
    </xf>
    <xf numFmtId="180" fontId="11" fillId="22" borderId="0" xfId="0" applyNumberFormat="1" applyFont="1" applyFill="1" applyAlignment="1">
      <alignment horizontal="left"/>
    </xf>
    <xf numFmtId="180" fontId="11" fillId="23" borderId="0" xfId="0" applyNumberFormat="1" applyFont="1" applyFill="1" applyAlignment="1">
      <alignment horizontal="left"/>
    </xf>
    <xf numFmtId="180" fontId="11" fillId="0" borderId="0" xfId="0" applyNumberFormat="1" applyFont="1" applyAlignment="1">
      <alignment horizontal="left"/>
    </xf>
    <xf numFmtId="180" fontId="18" fillId="0" borderId="0" xfId="0" applyNumberFormat="1" applyFont="1" applyAlignment="1">
      <alignment horizontal="left"/>
    </xf>
    <xf numFmtId="180" fontId="11" fillId="0" borderId="0" xfId="0" applyNumberFormat="1" applyFont="1" applyAlignment="1">
      <alignment horizontal="center"/>
    </xf>
    <xf numFmtId="0" fontId="30" fillId="15" borderId="0" xfId="0" applyFont="1" applyFill="1" applyAlignment="1">
      <alignment horizontal="center" wrapText="1"/>
    </xf>
    <xf numFmtId="0" fontId="65" fillId="0" borderId="0" xfId="0" applyFont="1" applyAlignment="1">
      <alignment horizontal="left" wrapText="1"/>
    </xf>
    <xf numFmtId="14" fontId="11" fillId="22" borderId="30" xfId="0" applyNumberFormat="1" applyFont="1" applyFill="1" applyBorder="1" applyAlignment="1">
      <alignment horizontal="left"/>
    </xf>
    <xf numFmtId="14" fontId="11" fillId="23" borderId="30" xfId="0" applyNumberFormat="1" applyFont="1" applyFill="1" applyBorder="1" applyAlignment="1">
      <alignment horizontal="left"/>
    </xf>
    <xf numFmtId="14" fontId="11" fillId="0" borderId="30" xfId="0" applyNumberFormat="1" applyFont="1" applyBorder="1" applyAlignment="1">
      <alignment horizontal="left"/>
    </xf>
    <xf numFmtId="14" fontId="11" fillId="0" borderId="48" xfId="0" applyNumberFormat="1" applyFont="1" applyBorder="1" applyAlignment="1">
      <alignment horizontal="left"/>
    </xf>
    <xf numFmtId="14" fontId="11" fillId="22" borderId="49" xfId="0" applyNumberFormat="1" applyFont="1" applyFill="1" applyBorder="1" applyAlignment="1">
      <alignment horizontal="left"/>
    </xf>
    <xf numFmtId="14" fontId="11" fillId="23" borderId="49" xfId="0" applyNumberFormat="1" applyFont="1" applyFill="1" applyBorder="1" applyAlignment="1">
      <alignment horizontal="left"/>
    </xf>
    <xf numFmtId="14" fontId="11" fillId="0" borderId="49" xfId="0" applyNumberFormat="1" applyFont="1" applyBorder="1" applyAlignment="1">
      <alignment horizontal="left"/>
    </xf>
    <xf numFmtId="14" fontId="18" fillId="0" borderId="49" xfId="0" applyNumberFormat="1" applyFont="1" applyBorder="1" applyAlignment="1">
      <alignment horizontal="left"/>
    </xf>
    <xf numFmtId="0" fontId="59" fillId="22" borderId="27" xfId="0" applyFont="1" applyFill="1" applyBorder="1" applyAlignment="1">
      <alignment wrapText="1"/>
    </xf>
    <xf numFmtId="1" fontId="11" fillId="22" borderId="0" xfId="0" applyNumberFormat="1" applyFont="1" applyFill="1" applyAlignment="1">
      <alignment horizontal="left" wrapText="1"/>
    </xf>
    <xf numFmtId="0" fontId="11" fillId="24" borderId="0" xfId="0" applyFont="1" applyFill="1" applyAlignment="1">
      <alignment horizontal="left"/>
    </xf>
    <xf numFmtId="0" fontId="11" fillId="24" borderId="0" xfId="0" applyFont="1" applyFill="1" applyAlignment="1">
      <alignment horizontal="left" wrapText="1"/>
    </xf>
    <xf numFmtId="0" fontId="11" fillId="24" borderId="0" xfId="0" applyFont="1" applyFill="1"/>
    <xf numFmtId="180" fontId="11" fillId="24" borderId="0" xfId="0" applyNumberFormat="1" applyFont="1" applyFill="1" applyAlignment="1">
      <alignment horizontal="left"/>
    </xf>
    <xf numFmtId="1" fontId="11" fillId="24" borderId="0" xfId="0" applyNumberFormat="1" applyFont="1" applyFill="1" applyAlignment="1">
      <alignment horizontal="left"/>
    </xf>
    <xf numFmtId="14" fontId="11" fillId="24" borderId="30" xfId="0" applyNumberFormat="1" applyFont="1" applyFill="1" applyBorder="1" applyAlignment="1">
      <alignment horizontal="left"/>
    </xf>
    <xf numFmtId="14" fontId="30" fillId="24" borderId="0" xfId="0" applyNumberFormat="1" applyFont="1" applyFill="1" applyAlignment="1">
      <alignment horizontal="left"/>
    </xf>
    <xf numFmtId="9" fontId="30" fillId="24" borderId="0" xfId="1" applyFont="1" applyFill="1" applyBorder="1" applyAlignment="1">
      <alignment horizontal="left"/>
    </xf>
    <xf numFmtId="0" fontId="30" fillId="24" borderId="27" xfId="0" applyFont="1" applyFill="1" applyBorder="1" applyAlignment="1">
      <alignment horizontal="left" wrapText="1"/>
    </xf>
    <xf numFmtId="14" fontId="11" fillId="24" borderId="0" xfId="0" applyNumberFormat="1" applyFont="1" applyFill="1" applyAlignment="1">
      <alignment horizontal="left"/>
    </xf>
    <xf numFmtId="14" fontId="11" fillId="24" borderId="49" xfId="0" applyNumberFormat="1" applyFont="1" applyFill="1" applyBorder="1" applyAlignment="1">
      <alignment horizontal="left"/>
    </xf>
    <xf numFmtId="165" fontId="11" fillId="24" borderId="0" xfId="0" applyNumberFormat="1" applyFont="1" applyFill="1" applyAlignment="1">
      <alignment horizontal="left"/>
    </xf>
    <xf numFmtId="0" fontId="64" fillId="0" borderId="0" xfId="0" applyFont="1" applyAlignment="1">
      <alignment wrapText="1"/>
    </xf>
    <xf numFmtId="14" fontId="30" fillId="22" borderId="27" xfId="0" applyNumberFormat="1" applyFont="1" applyFill="1" applyBorder="1" applyAlignment="1">
      <alignment horizontal="left" wrapText="1"/>
    </xf>
    <xf numFmtId="9" fontId="52" fillId="0" borderId="0" xfId="1" applyFont="1" applyAlignment="1">
      <alignment horizontal="left" wrapText="1"/>
    </xf>
    <xf numFmtId="164" fontId="7" fillId="0" borderId="1" xfId="0" applyNumberFormat="1" applyFont="1" applyBorder="1" applyAlignment="1">
      <alignment horizontal="center" wrapText="1"/>
    </xf>
    <xf numFmtId="0" fontId="15" fillId="0" borderId="0" xfId="0" applyFont="1" applyAlignment="1">
      <alignment horizontal="left"/>
    </xf>
    <xf numFmtId="0" fontId="19" fillId="0" borderId="0" xfId="0" applyFont="1" applyAlignment="1">
      <alignment horizontal="left"/>
    </xf>
    <xf numFmtId="164" fontId="11" fillId="0" borderId="0" xfId="0" applyNumberFormat="1" applyFont="1" applyAlignment="1">
      <alignment horizontal="left" wrapText="1"/>
    </xf>
    <xf numFmtId="9" fontId="0" fillId="0" borderId="0" xfId="0" applyNumberFormat="1"/>
    <xf numFmtId="0" fontId="14" fillId="0" borderId="50" xfId="0" applyFont="1" applyBorder="1"/>
    <xf numFmtId="15" fontId="14" fillId="0" borderId="50" xfId="0" applyNumberFormat="1" applyFont="1" applyBorder="1"/>
    <xf numFmtId="0" fontId="14" fillId="0" borderId="0" xfId="0" applyFont="1"/>
    <xf numFmtId="8" fontId="14" fillId="0" borderId="0" xfId="0" applyNumberFormat="1" applyFont="1"/>
    <xf numFmtId="0" fontId="14" fillId="0" borderId="50" xfId="0" applyFont="1" applyBorder="1" applyAlignment="1">
      <alignment horizontal="left"/>
    </xf>
    <xf numFmtId="6" fontId="14" fillId="0" borderId="50" xfId="0" applyNumberFormat="1" applyFont="1" applyBorder="1" applyAlignment="1">
      <alignment horizontal="left"/>
    </xf>
    <xf numFmtId="8" fontId="14" fillId="0" borderId="50" xfId="0" applyNumberFormat="1" applyFont="1" applyBorder="1" applyAlignment="1">
      <alignment horizontal="left"/>
    </xf>
    <xf numFmtId="8" fontId="0" fillId="0" borderId="0" xfId="0" applyNumberFormat="1" applyAlignment="1">
      <alignment horizontal="left"/>
    </xf>
    <xf numFmtId="9" fontId="0" fillId="0" borderId="0" xfId="0" applyNumberFormat="1" applyAlignment="1">
      <alignment horizontal="left"/>
    </xf>
    <xf numFmtId="4" fontId="0" fillId="0" borderId="0" xfId="0" applyNumberFormat="1" applyAlignment="1">
      <alignment horizontal="left"/>
    </xf>
    <xf numFmtId="0" fontId="0" fillId="0" borderId="12" xfId="0" applyBorder="1"/>
    <xf numFmtId="0" fontId="0" fillId="0" borderId="12" xfId="0" pivotButton="1" applyBorder="1"/>
    <xf numFmtId="0" fontId="0" fillId="0" borderId="51" xfId="0" applyBorder="1"/>
    <xf numFmtId="0" fontId="0" fillId="0" borderId="14" xfId="0" applyBorder="1"/>
    <xf numFmtId="0" fontId="0" fillId="0" borderId="52" xfId="0" applyBorder="1"/>
    <xf numFmtId="0" fontId="0" fillId="0" borderId="53" xfId="0" applyBorder="1"/>
    <xf numFmtId="0" fontId="0" fillId="0" borderId="54" xfId="0" applyBorder="1"/>
    <xf numFmtId="0" fontId="0" fillId="0" borderId="0" xfId="0" applyAlignment="1">
      <alignment horizontal="center" vertical="center"/>
    </xf>
    <xf numFmtId="0" fontId="69" fillId="0" borderId="0" xfId="0" applyFont="1"/>
    <xf numFmtId="0" fontId="58" fillId="23" borderId="0" xfId="0" applyFont="1" applyFill="1"/>
    <xf numFmtId="49" fontId="11" fillId="0" borderId="0" xfId="0" applyNumberFormat="1" applyFont="1" applyAlignment="1">
      <alignment horizontal="left"/>
    </xf>
    <xf numFmtId="0" fontId="59" fillId="0" borderId="27" xfId="0" applyFont="1" applyBorder="1" applyAlignment="1">
      <alignment wrapText="1"/>
    </xf>
    <xf numFmtId="0" fontId="0" fillId="0" borderId="0" xfId="0" applyAlignment="1">
      <alignment horizontal="left" wrapText="1"/>
    </xf>
    <xf numFmtId="0" fontId="11" fillId="19" borderId="0" xfId="0" applyFont="1" applyFill="1" applyAlignment="1">
      <alignment horizontal="center"/>
    </xf>
    <xf numFmtId="0" fontId="59" fillId="0" borderId="27" xfId="0" applyFont="1" applyBorder="1"/>
    <xf numFmtId="0" fontId="0" fillId="23" borderId="0" xfId="0" applyFill="1" applyAlignment="1">
      <alignment horizontal="left" wrapText="1"/>
    </xf>
    <xf numFmtId="0" fontId="0" fillId="23" borderId="0" xfId="0" applyFill="1"/>
    <xf numFmtId="0" fontId="11" fillId="22" borderId="0" xfId="0" applyFont="1" applyFill="1" applyAlignment="1">
      <alignment horizontal="right"/>
    </xf>
    <xf numFmtId="3" fontId="11" fillId="22" borderId="0" xfId="0" applyNumberFormat="1" applyFont="1" applyFill="1" applyAlignment="1">
      <alignment vertical="top" wrapText="1"/>
    </xf>
    <xf numFmtId="180" fontId="57" fillId="22" borderId="0" xfId="0" applyNumberFormat="1" applyFont="1" applyFill="1" applyAlignment="1">
      <alignment horizontal="left"/>
    </xf>
    <xf numFmtId="0" fontId="0" fillId="0" borderId="48" xfId="0" applyBorder="1"/>
    <xf numFmtId="0" fontId="69" fillId="23" borderId="0" xfId="0" applyFont="1" applyFill="1"/>
    <xf numFmtId="0" fontId="0" fillId="23" borderId="0" xfId="0" applyFill="1" applyAlignment="1">
      <alignment horizontal="left"/>
    </xf>
    <xf numFmtId="0" fontId="0" fillId="0" borderId="55" xfId="0" applyBorder="1" applyAlignment="1">
      <alignment horizontal="center"/>
    </xf>
    <xf numFmtId="0" fontId="0" fillId="0" borderId="56" xfId="0" applyBorder="1" applyAlignment="1">
      <alignment horizontal="center"/>
    </xf>
    <xf numFmtId="0" fontId="0" fillId="0" borderId="57" xfId="0" applyBorder="1" applyAlignment="1">
      <alignment horizontal="center"/>
    </xf>
    <xf numFmtId="0" fontId="48" fillId="0" borderId="57" xfId="0" applyFont="1" applyBorder="1" applyAlignment="1">
      <alignment horizontal="center"/>
    </xf>
    <xf numFmtId="14" fontId="0" fillId="0" borderId="1" xfId="0" applyNumberFormat="1" applyBorder="1" applyAlignment="1">
      <alignment horizontal="center"/>
    </xf>
    <xf numFmtId="0" fontId="0" fillId="0" borderId="58" xfId="0" applyBorder="1" applyAlignment="1">
      <alignment horizontal="center"/>
    </xf>
    <xf numFmtId="0" fontId="0" fillId="0" borderId="56" xfId="0" applyBorder="1" applyAlignment="1">
      <alignment horizontal="center" wrapText="1"/>
    </xf>
    <xf numFmtId="0" fontId="30" fillId="22" borderId="0" xfId="0" applyFont="1" applyFill="1" applyAlignment="1">
      <alignment horizontal="left" wrapText="1"/>
    </xf>
    <xf numFmtId="9" fontId="11" fillId="15" borderId="0" xfId="1" applyFont="1" applyFill="1" applyAlignment="1">
      <alignment horizontal="center"/>
    </xf>
    <xf numFmtId="0" fontId="0" fillId="22" borderId="0" xfId="0" applyFill="1"/>
    <xf numFmtId="0" fontId="30" fillId="0" borderId="27" xfId="0" applyFont="1" applyBorder="1" applyAlignment="1">
      <alignment horizontal="center" wrapText="1"/>
    </xf>
    <xf numFmtId="14" fontId="30" fillId="0" borderId="41" xfId="0" applyNumberFormat="1" applyFont="1" applyBorder="1" applyAlignment="1">
      <alignment horizontal="left"/>
    </xf>
    <xf numFmtId="14" fontId="11" fillId="23" borderId="48" xfId="0" applyNumberFormat="1" applyFont="1" applyFill="1" applyBorder="1" applyAlignment="1">
      <alignment horizontal="left"/>
    </xf>
    <xf numFmtId="14" fontId="71" fillId="0" borderId="0" xfId="0" applyNumberFormat="1" applyFont="1" applyAlignment="1">
      <alignment horizontal="left"/>
    </xf>
    <xf numFmtId="9" fontId="71" fillId="0" borderId="0" xfId="1" applyFont="1" applyFill="1" applyBorder="1" applyAlignment="1">
      <alignment horizontal="left"/>
    </xf>
    <xf numFmtId="0" fontId="71" fillId="0" borderId="27" xfId="0" applyFont="1" applyBorder="1" applyAlignment="1">
      <alignment horizontal="left" wrapText="1"/>
    </xf>
    <xf numFmtId="0" fontId="72" fillId="0" borderId="0" xfId="0" applyFont="1"/>
    <xf numFmtId="0" fontId="22" fillId="0" borderId="27" xfId="0" applyFont="1" applyBorder="1"/>
    <xf numFmtId="0" fontId="32" fillId="0" borderId="0" xfId="0" applyFont="1" applyAlignment="1">
      <alignment horizontal="left" wrapText="1"/>
    </xf>
    <xf numFmtId="0" fontId="18" fillId="0" borderId="0" xfId="0" applyFont="1" applyAlignment="1">
      <alignment wrapText="1"/>
    </xf>
    <xf numFmtId="0" fontId="18" fillId="0" borderId="48" xfId="0" applyFont="1" applyBorder="1"/>
    <xf numFmtId="0" fontId="30" fillId="0" borderId="48" xfId="0" applyFont="1" applyBorder="1" applyAlignment="1">
      <alignment wrapText="1"/>
    </xf>
    <xf numFmtId="6" fontId="18" fillId="0" borderId="0" xfId="0" applyNumberFormat="1" applyFont="1"/>
    <xf numFmtId="0" fontId="57" fillId="0" borderId="30" xfId="0" applyFont="1" applyBorder="1"/>
    <xf numFmtId="0" fontId="18" fillId="25" borderId="0" xfId="0" applyFont="1" applyFill="1"/>
    <xf numFmtId="14" fontId="57" fillId="0" borderId="30" xfId="0" applyNumberFormat="1" applyFont="1" applyBorder="1"/>
    <xf numFmtId="0" fontId="30" fillId="0" borderId="30" xfId="0" applyFont="1" applyBorder="1"/>
    <xf numFmtId="0" fontId="57" fillId="26" borderId="30" xfId="0" applyFont="1" applyFill="1" applyBorder="1"/>
    <xf numFmtId="0" fontId="18" fillId="0" borderId="30" xfId="0" applyFont="1" applyBorder="1"/>
    <xf numFmtId="0" fontId="30" fillId="26" borderId="48" xfId="0" applyFont="1" applyFill="1" applyBorder="1" applyAlignment="1">
      <alignment wrapText="1"/>
    </xf>
    <xf numFmtId="0" fontId="60" fillId="0" borderId="48" xfId="0" applyFont="1" applyBorder="1"/>
    <xf numFmtId="14" fontId="18" fillId="0" borderId="30" xfId="0" applyNumberFormat="1" applyFont="1" applyBorder="1"/>
    <xf numFmtId="0" fontId="67" fillId="0" borderId="48" xfId="0" applyFont="1" applyBorder="1" applyAlignment="1">
      <alignment wrapText="1"/>
    </xf>
    <xf numFmtId="0" fontId="30" fillId="25" borderId="0" xfId="0" applyFont="1" applyFill="1"/>
    <xf numFmtId="0" fontId="18" fillId="0" borderId="49" xfId="0" applyFont="1" applyBorder="1"/>
    <xf numFmtId="0" fontId="73" fillId="28" borderId="0" xfId="0" applyFont="1" applyFill="1"/>
    <xf numFmtId="0" fontId="74" fillId="0" borderId="0" xfId="0" applyFont="1" applyAlignment="1">
      <alignment wrapText="1"/>
    </xf>
    <xf numFmtId="0" fontId="30" fillId="0" borderId="0" xfId="0" applyFont="1"/>
    <xf numFmtId="9" fontId="30" fillId="0" borderId="0" xfId="0" applyNumberFormat="1" applyFont="1"/>
    <xf numFmtId="14" fontId="18" fillId="0" borderId="48" xfId="0" applyNumberFormat="1" applyFont="1" applyBorder="1"/>
    <xf numFmtId="9" fontId="30" fillId="25" borderId="0" xfId="0" applyNumberFormat="1" applyFont="1" applyFill="1"/>
    <xf numFmtId="14" fontId="30" fillId="0" borderId="0" xfId="0" applyNumberFormat="1" applyFont="1"/>
    <xf numFmtId="8" fontId="18" fillId="0" borderId="0" xfId="0" applyNumberFormat="1" applyFont="1"/>
    <xf numFmtId="8" fontId="18" fillId="0" borderId="0" xfId="0" applyNumberFormat="1" applyFont="1" applyAlignment="1">
      <alignment wrapText="1"/>
    </xf>
    <xf numFmtId="0" fontId="6" fillId="0" borderId="11" xfId="0" applyFont="1" applyBorder="1" applyAlignment="1">
      <alignment horizontal="center" wrapText="1"/>
    </xf>
    <xf numFmtId="10" fontId="11" fillId="13" borderId="0" xfId="0" applyNumberFormat="1" applyFont="1" applyFill="1" applyAlignment="1">
      <alignment horizontal="center"/>
    </xf>
    <xf numFmtId="9" fontId="11" fillId="13" borderId="0" xfId="0" applyNumberFormat="1" applyFont="1" applyFill="1" applyAlignment="1">
      <alignment horizontal="center"/>
    </xf>
    <xf numFmtId="9" fontId="32" fillId="13" borderId="0" xfId="0" applyNumberFormat="1" applyFont="1" applyFill="1" applyAlignment="1">
      <alignment horizontal="center"/>
    </xf>
    <xf numFmtId="9" fontId="11" fillId="13" borderId="0" xfId="1" applyFont="1" applyFill="1" applyBorder="1" applyAlignment="1">
      <alignment horizontal="center" wrapText="1"/>
    </xf>
    <xf numFmtId="9" fontId="18" fillId="13" borderId="0" xfId="1" applyFont="1" applyFill="1" applyBorder="1" applyAlignment="1">
      <alignment horizontal="center" wrapText="1"/>
    </xf>
    <xf numFmtId="0" fontId="0" fillId="13" borderId="0" xfId="0" applyFill="1" applyAlignment="1">
      <alignment horizontal="center" vertical="center"/>
    </xf>
    <xf numFmtId="0" fontId="0" fillId="13" borderId="0" xfId="0" applyFill="1" applyAlignment="1">
      <alignment horizontal="center"/>
    </xf>
    <xf numFmtId="0" fontId="7" fillId="13" borderId="61" xfId="0" applyFont="1" applyFill="1" applyBorder="1" applyAlignment="1">
      <alignment horizontal="center" wrapText="1"/>
    </xf>
    <xf numFmtId="9" fontId="30" fillId="0" borderId="0" xfId="1" applyFont="1" applyFill="1" applyBorder="1" applyAlignment="1">
      <alignment horizontal="left" vertical="top"/>
    </xf>
    <xf numFmtId="0" fontId="30" fillId="0" borderId="0" xfId="0" applyFont="1" applyAlignment="1">
      <alignment horizontal="left" vertical="top"/>
    </xf>
    <xf numFmtId="9" fontId="30" fillId="0" borderId="0" xfId="0" applyNumberFormat="1" applyFont="1" applyAlignment="1">
      <alignment horizontal="left" vertical="top"/>
    </xf>
    <xf numFmtId="14" fontId="30" fillId="24" borderId="41" xfId="0" applyNumberFormat="1" applyFont="1" applyFill="1" applyBorder="1" applyAlignment="1">
      <alignment horizontal="left"/>
    </xf>
    <xf numFmtId="0" fontId="30" fillId="24" borderId="0" xfId="0" applyFont="1" applyFill="1" applyAlignment="1">
      <alignment horizontal="left" wrapText="1"/>
    </xf>
    <xf numFmtId="0" fontId="11" fillId="24" borderId="41" xfId="0" applyFont="1" applyFill="1" applyBorder="1" applyAlignment="1">
      <alignment horizontal="left"/>
    </xf>
    <xf numFmtId="0" fontId="0" fillId="24" borderId="0" xfId="0" applyFill="1"/>
    <xf numFmtId="0" fontId="11" fillId="24" borderId="0" xfId="0" applyFont="1" applyFill="1" applyAlignment="1">
      <alignment horizontal="center"/>
    </xf>
    <xf numFmtId="3" fontId="11" fillId="24" borderId="0" xfId="0" applyNumberFormat="1" applyFont="1" applyFill="1" applyAlignment="1">
      <alignment horizontal="left" wrapText="1"/>
    </xf>
    <xf numFmtId="3" fontId="11" fillId="24" borderId="0" xfId="0" applyNumberFormat="1" applyFont="1" applyFill="1" applyAlignment="1">
      <alignment horizontal="left"/>
    </xf>
    <xf numFmtId="0" fontId="75" fillId="0" borderId="27" xfId="0" applyFont="1" applyBorder="1" applyAlignment="1">
      <alignment horizontal="left" wrapText="1"/>
    </xf>
    <xf numFmtId="0" fontId="76" fillId="0" borderId="27" xfId="0" applyFont="1" applyBorder="1"/>
    <xf numFmtId="0" fontId="68" fillId="0" borderId="27" xfId="0" applyFont="1" applyBorder="1" applyAlignment="1">
      <alignment horizontal="left" wrapText="1"/>
    </xf>
    <xf numFmtId="14" fontId="0" fillId="0" borderId="0" xfId="0" applyNumberFormat="1" applyAlignment="1">
      <alignment horizontal="center"/>
    </xf>
    <xf numFmtId="9" fontId="52" fillId="0" borderId="0" xfId="1" applyFont="1" applyAlignment="1">
      <alignment horizontal="center" wrapText="1"/>
    </xf>
    <xf numFmtId="0" fontId="65" fillId="0" borderId="0" xfId="0" applyFont="1" applyAlignment="1">
      <alignment horizontal="center" wrapText="1"/>
    </xf>
    <xf numFmtId="0" fontId="52" fillId="0" borderId="0" xfId="0" applyFont="1" applyAlignment="1">
      <alignment horizontal="center" wrapText="1"/>
    </xf>
    <xf numFmtId="180" fontId="52" fillId="0" borderId="0" xfId="0" applyNumberFormat="1" applyFont="1" applyAlignment="1">
      <alignment horizontal="center" wrapText="1"/>
    </xf>
    <xf numFmtId="0" fontId="58" fillId="0" borderId="0" xfId="0" applyFont="1" applyAlignment="1">
      <alignment horizontal="center"/>
    </xf>
    <xf numFmtId="0" fontId="77" fillId="23" borderId="27" xfId="0" applyFont="1" applyFill="1" applyBorder="1" applyAlignment="1">
      <alignment horizontal="left" wrapText="1"/>
    </xf>
    <xf numFmtId="0" fontId="78" fillId="0" borderId="27" xfId="0" applyFont="1" applyBorder="1" applyAlignment="1">
      <alignment horizontal="left" wrapText="1"/>
    </xf>
    <xf numFmtId="0" fontId="30" fillId="0" borderId="0" xfId="0" applyFont="1" applyAlignment="1">
      <alignment horizontal="left" wrapText="1"/>
    </xf>
    <xf numFmtId="165" fontId="11" fillId="24" borderId="0" xfId="0" applyNumberFormat="1" applyFont="1" applyFill="1" applyAlignment="1">
      <alignment horizontal="center"/>
    </xf>
    <xf numFmtId="0" fontId="30" fillId="0" borderId="0" xfId="0" applyFont="1" applyAlignment="1">
      <alignment wrapText="1"/>
    </xf>
    <xf numFmtId="0" fontId="11" fillId="0" borderId="48" xfId="0" applyFont="1" applyBorder="1" applyAlignment="1">
      <alignment horizontal="left"/>
    </xf>
    <xf numFmtId="0" fontId="11" fillId="0" borderId="49" xfId="0" applyFont="1" applyBorder="1" applyAlignment="1">
      <alignment horizontal="left"/>
    </xf>
    <xf numFmtId="0" fontId="77" fillId="0" borderId="27" xfId="0" applyFont="1" applyBorder="1" applyAlignment="1">
      <alignment horizontal="left" wrapText="1"/>
    </xf>
    <xf numFmtId="6" fontId="18" fillId="0" borderId="0" xfId="0" applyNumberFormat="1" applyFont="1" applyAlignment="1">
      <alignment wrapText="1"/>
    </xf>
    <xf numFmtId="4" fontId="18" fillId="0" borderId="0" xfId="0" applyNumberFormat="1" applyFont="1"/>
    <xf numFmtId="0" fontId="18" fillId="0" borderId="0" xfId="0" applyFont="1" applyAlignment="1">
      <alignment horizontal="left" vertical="top"/>
    </xf>
    <xf numFmtId="1" fontId="11" fillId="24" borderId="0" xfId="0" applyNumberFormat="1" applyFont="1" applyFill="1" applyAlignment="1">
      <alignment horizontal="left" wrapText="1"/>
    </xf>
    <xf numFmtId="0" fontId="69" fillId="24" borderId="0" xfId="0" applyFont="1" applyFill="1"/>
    <xf numFmtId="0" fontId="32" fillId="24" borderId="0" xfId="0" applyFont="1" applyFill="1"/>
    <xf numFmtId="164" fontId="11" fillId="13" borderId="0" xfId="0" applyNumberFormat="1" applyFont="1" applyFill="1" applyAlignment="1">
      <alignment horizontal="left"/>
    </xf>
    <xf numFmtId="164" fontId="0" fillId="0" borderId="0" xfId="0" applyNumberFormat="1"/>
    <xf numFmtId="0" fontId="66" fillId="24" borderId="27" xfId="0" applyFont="1" applyFill="1" applyBorder="1" applyAlignment="1">
      <alignment horizontal="left" wrapText="1"/>
    </xf>
    <xf numFmtId="0" fontId="11" fillId="13" borderId="0" xfId="0" applyFont="1" applyFill="1"/>
    <xf numFmtId="0" fontId="11" fillId="19" borderId="0" xfId="0" applyFont="1" applyFill="1"/>
    <xf numFmtId="0" fontId="75" fillId="23" borderId="27" xfId="0" applyFont="1" applyFill="1" applyBorder="1" applyAlignment="1">
      <alignment horizontal="left" wrapText="1"/>
    </xf>
    <xf numFmtId="0" fontId="58" fillId="23" borderId="0" xfId="0" applyFont="1" applyFill="1" applyAlignment="1">
      <alignment wrapText="1"/>
    </xf>
    <xf numFmtId="0" fontId="11" fillId="23" borderId="41" xfId="0" applyFont="1" applyFill="1" applyBorder="1" applyAlignment="1">
      <alignment horizontal="left"/>
    </xf>
    <xf numFmtId="0" fontId="66" fillId="0" borderId="0" xfId="0" applyFont="1" applyAlignment="1">
      <alignment horizontal="left" wrapText="1"/>
    </xf>
    <xf numFmtId="16" fontId="0" fillId="0" borderId="56" xfId="0" applyNumberFormat="1" applyBorder="1" applyAlignment="1">
      <alignment horizontal="center"/>
    </xf>
    <xf numFmtId="4" fontId="11" fillId="0" borderId="0" xfId="0" applyNumberFormat="1" applyFont="1"/>
    <xf numFmtId="0" fontId="0" fillId="0" borderId="62" xfId="0" applyBorder="1" applyAlignment="1">
      <alignment horizontal="center"/>
    </xf>
    <xf numFmtId="0" fontId="0" fillId="0" borderId="63" xfId="0" applyBorder="1" applyAlignment="1">
      <alignment horizontal="center"/>
    </xf>
    <xf numFmtId="0" fontId="0" fillId="0" borderId="1" xfId="0" applyBorder="1" applyAlignment="1">
      <alignment horizontal="center" wrapText="1"/>
    </xf>
    <xf numFmtId="0" fontId="11" fillId="22" borderId="0" xfId="0" applyFont="1" applyFill="1" applyAlignment="1">
      <alignment horizontal="center"/>
    </xf>
    <xf numFmtId="0" fontId="11" fillId="0" borderId="30" xfId="0" applyFont="1" applyBorder="1" applyAlignment="1">
      <alignment horizontal="center"/>
    </xf>
    <xf numFmtId="0" fontId="68" fillId="22" borderId="27" xfId="0" applyFont="1" applyFill="1" applyBorder="1" applyAlignment="1">
      <alignment horizontal="left" wrapText="1"/>
    </xf>
    <xf numFmtId="165" fontId="11" fillId="22" borderId="0" xfId="0" applyNumberFormat="1" applyFont="1" applyFill="1" applyAlignment="1">
      <alignment horizontal="center"/>
    </xf>
    <xf numFmtId="0" fontId="0" fillId="22" borderId="0" xfId="0" applyFill="1" applyAlignment="1">
      <alignment horizontal="left" wrapText="1"/>
    </xf>
    <xf numFmtId="0" fontId="79" fillId="0" borderId="27" xfId="0" applyFont="1" applyBorder="1" applyAlignment="1">
      <alignment horizontal="left" wrapText="1"/>
    </xf>
    <xf numFmtId="0" fontId="79" fillId="23" borderId="27" xfId="0" applyFont="1" applyFill="1" applyBorder="1" applyAlignment="1">
      <alignment horizontal="left" wrapText="1"/>
    </xf>
    <xf numFmtId="0" fontId="79" fillId="0" borderId="27" xfId="0" applyFont="1" applyBorder="1" applyAlignment="1">
      <alignment wrapText="1"/>
    </xf>
    <xf numFmtId="0" fontId="80" fillId="0" borderId="27" xfId="0" applyFont="1" applyBorder="1"/>
    <xf numFmtId="16" fontId="79" fillId="23" borderId="27" xfId="0" applyNumberFormat="1" applyFont="1" applyFill="1" applyBorder="1" applyAlignment="1">
      <alignment horizontal="left" wrapText="1"/>
    </xf>
    <xf numFmtId="9" fontId="11" fillId="0" borderId="0" xfId="1" applyFont="1" applyFill="1" applyBorder="1" applyAlignment="1">
      <alignment horizontal="left"/>
    </xf>
    <xf numFmtId="0" fontId="11" fillId="0" borderId="27" xfId="0" applyFont="1" applyBorder="1" applyAlignment="1">
      <alignment horizontal="left" wrapText="1"/>
    </xf>
    <xf numFmtId="0" fontId="19" fillId="23" borderId="27" xfId="0" applyFont="1" applyFill="1" applyBorder="1" applyAlignment="1">
      <alignment horizontal="left" wrapText="1"/>
    </xf>
    <xf numFmtId="0" fontId="81" fillId="0" borderId="0" xfId="0" applyFont="1"/>
    <xf numFmtId="0" fontId="30" fillId="29" borderId="27" xfId="0" applyFont="1" applyFill="1" applyBorder="1" applyAlignment="1">
      <alignment horizontal="left" wrapText="1"/>
    </xf>
    <xf numFmtId="0" fontId="3" fillId="0" borderId="0" xfId="0" applyFont="1"/>
    <xf numFmtId="0" fontId="3" fillId="24" borderId="0" xfId="0" applyFont="1" applyFill="1" applyAlignment="1">
      <alignment horizontal="left"/>
    </xf>
    <xf numFmtId="0" fontId="3" fillId="24" borderId="0" xfId="0" applyFont="1" applyFill="1"/>
    <xf numFmtId="8" fontId="3" fillId="0" borderId="0" xfId="0" applyNumberFormat="1" applyFont="1"/>
    <xf numFmtId="8" fontId="3" fillId="0" borderId="0" xfId="0" applyNumberFormat="1" applyFont="1" applyAlignment="1">
      <alignment horizontal="left"/>
    </xf>
    <xf numFmtId="6" fontId="3" fillId="0" borderId="0" xfId="0" applyNumberFormat="1" applyFont="1"/>
    <xf numFmtId="0" fontId="3" fillId="0" borderId="0" xfId="0" applyFont="1" applyAlignment="1">
      <alignment wrapText="1"/>
    </xf>
    <xf numFmtId="6" fontId="3" fillId="0" borderId="0" xfId="0" applyNumberFormat="1" applyFont="1" applyAlignment="1">
      <alignment horizontal="left"/>
    </xf>
    <xf numFmtId="0" fontId="3" fillId="0" borderId="1" xfId="0" applyFont="1" applyBorder="1" applyAlignment="1">
      <alignment horizontal="center"/>
    </xf>
    <xf numFmtId="0" fontId="3" fillId="0" borderId="0" xfId="0" applyFont="1" applyAlignment="1">
      <alignment horizontal="center"/>
    </xf>
    <xf numFmtId="9" fontId="3" fillId="0" borderId="0" xfId="0" applyNumberFormat="1" applyFont="1"/>
    <xf numFmtId="165" fontId="3" fillId="0" borderId="0" xfId="0" applyNumberFormat="1" applyFont="1"/>
    <xf numFmtId="0" fontId="3" fillId="13" borderId="0" xfId="0" applyFont="1" applyFill="1" applyAlignment="1">
      <alignment horizontal="center"/>
    </xf>
    <xf numFmtId="164" fontId="3" fillId="0" borderId="0" xfId="0" applyNumberFormat="1" applyFont="1" applyAlignment="1">
      <alignment horizontal="center"/>
    </xf>
    <xf numFmtId="170" fontId="3" fillId="0" borderId="0" xfId="0" applyNumberFormat="1" applyFont="1" applyAlignment="1">
      <alignment horizontal="center"/>
    </xf>
    <xf numFmtId="0" fontId="3" fillId="0" borderId="0" xfId="0" applyFont="1" applyAlignment="1">
      <alignment horizontal="left"/>
    </xf>
    <xf numFmtId="9" fontId="3" fillId="0" borderId="0" xfId="0" applyNumberFormat="1" applyFont="1" applyAlignment="1">
      <alignment horizontal="center"/>
    </xf>
    <xf numFmtId="9" fontId="3" fillId="13" borderId="0" xfId="0" applyNumberFormat="1" applyFont="1" applyFill="1" applyAlignment="1">
      <alignment horizontal="center"/>
    </xf>
    <xf numFmtId="166" fontId="3" fillId="0" borderId="0" xfId="0" applyNumberFormat="1" applyFont="1" applyAlignment="1">
      <alignment horizontal="center"/>
    </xf>
    <xf numFmtId="14" fontId="3" fillId="0" borderId="0" xfId="0" applyNumberFormat="1" applyFont="1" applyAlignment="1">
      <alignment horizontal="center"/>
    </xf>
    <xf numFmtId="10" fontId="3" fillId="13" borderId="0" xfId="0" applyNumberFormat="1" applyFont="1" applyFill="1" applyAlignment="1">
      <alignment horizontal="center"/>
    </xf>
    <xf numFmtId="165" fontId="3" fillId="0" borderId="0" xfId="0" applyNumberFormat="1" applyFont="1" applyAlignment="1">
      <alignment horizontal="center"/>
    </xf>
    <xf numFmtId="14" fontId="3" fillId="0" borderId="0" xfId="0" applyNumberFormat="1" applyFont="1"/>
    <xf numFmtId="168" fontId="3" fillId="0" borderId="0" xfId="0" applyNumberFormat="1" applyFont="1" applyAlignment="1">
      <alignment horizontal="center"/>
    </xf>
    <xf numFmtId="0" fontId="3" fillId="0" borderId="0" xfId="0" applyFont="1" applyAlignment="1">
      <alignment horizontal="left" wrapText="1"/>
    </xf>
    <xf numFmtId="165" fontId="3" fillId="12" borderId="0" xfId="0" applyNumberFormat="1" applyFont="1" applyFill="1"/>
    <xf numFmtId="9" fontId="3" fillId="0" borderId="0" xfId="1" applyFont="1" applyFill="1" applyAlignment="1">
      <alignment horizontal="center"/>
    </xf>
    <xf numFmtId="0" fontId="3" fillId="0" borderId="0" xfId="0" applyFont="1" applyAlignment="1">
      <alignment horizontal="center" wrapText="1"/>
    </xf>
    <xf numFmtId="9" fontId="3" fillId="0" borderId="0" xfId="1" applyFont="1" applyFill="1" applyAlignment="1">
      <alignment horizontal="center" wrapText="1"/>
    </xf>
    <xf numFmtId="9" fontId="3" fillId="0" borderId="0" xfId="1" applyFont="1" applyFill="1" applyAlignment="1">
      <alignment wrapText="1"/>
    </xf>
    <xf numFmtId="14" fontId="3" fillId="13" borderId="0" xfId="0" applyNumberFormat="1" applyFont="1" applyFill="1"/>
    <xf numFmtId="14" fontId="3" fillId="13" borderId="0" xfId="0" applyNumberFormat="1" applyFont="1" applyFill="1" applyAlignment="1">
      <alignment horizontal="center"/>
    </xf>
    <xf numFmtId="165" fontId="3" fillId="13" borderId="0" xfId="0" applyNumberFormat="1" applyFont="1" applyFill="1"/>
    <xf numFmtId="0" fontId="3" fillId="13" borderId="0" xfId="0" applyFont="1" applyFill="1" applyAlignment="1">
      <alignment horizontal="center" wrapText="1"/>
    </xf>
    <xf numFmtId="9" fontId="3" fillId="13" borderId="0" xfId="1" applyFont="1" applyFill="1" applyAlignment="1">
      <alignment horizontal="center" wrapText="1"/>
    </xf>
    <xf numFmtId="165" fontId="3" fillId="13" borderId="0" xfId="0" applyNumberFormat="1" applyFont="1" applyFill="1" applyAlignment="1">
      <alignment horizontal="center"/>
    </xf>
    <xf numFmtId="14" fontId="3" fillId="14" borderId="0" xfId="0" applyNumberFormat="1" applyFont="1" applyFill="1" applyAlignment="1">
      <alignment horizontal="center"/>
    </xf>
    <xf numFmtId="0" fontId="3" fillId="14" borderId="0" xfId="0" applyFont="1" applyFill="1" applyAlignment="1">
      <alignment horizontal="center"/>
    </xf>
    <xf numFmtId="165" fontId="3" fillId="14" borderId="0" xfId="0" applyNumberFormat="1" applyFont="1" applyFill="1"/>
    <xf numFmtId="0" fontId="3" fillId="13" borderId="0" xfId="0" applyFont="1" applyFill="1"/>
    <xf numFmtId="165" fontId="3" fillId="12" borderId="0" xfId="0" applyNumberFormat="1" applyFont="1" applyFill="1" applyAlignment="1">
      <alignment horizontal="center"/>
    </xf>
    <xf numFmtId="0" fontId="3" fillId="12" borderId="0" xfId="0" applyFont="1" applyFill="1" applyAlignment="1">
      <alignment horizontal="center"/>
    </xf>
    <xf numFmtId="14" fontId="3" fillId="12" borderId="0" xfId="0" applyNumberFormat="1" applyFont="1" applyFill="1" applyAlignment="1">
      <alignment horizontal="center"/>
    </xf>
    <xf numFmtId="170" fontId="3" fillId="12" borderId="0" xfId="0" applyNumberFormat="1" applyFont="1" applyFill="1" applyAlignment="1">
      <alignment horizontal="center"/>
    </xf>
    <xf numFmtId="165" fontId="3" fillId="5" borderId="0" xfId="0" applyNumberFormat="1" applyFont="1" applyFill="1"/>
    <xf numFmtId="165" fontId="3" fillId="5" borderId="0" xfId="0" applyNumberFormat="1" applyFont="1" applyFill="1" applyAlignment="1">
      <alignment horizontal="center"/>
    </xf>
    <xf numFmtId="14" fontId="3" fillId="5" borderId="0" xfId="0" applyNumberFormat="1" applyFont="1" applyFill="1" applyAlignment="1">
      <alignment horizontal="center"/>
    </xf>
    <xf numFmtId="0" fontId="3" fillId="5" borderId="0" xfId="0" applyFont="1" applyFill="1" applyAlignment="1">
      <alignment horizontal="center"/>
    </xf>
    <xf numFmtId="14" fontId="3" fillId="5" borderId="0" xfId="0" applyNumberFormat="1" applyFont="1" applyFill="1"/>
    <xf numFmtId="9" fontId="3" fillId="13" borderId="0" xfId="1" applyFont="1" applyFill="1" applyAlignment="1">
      <alignment wrapText="1"/>
    </xf>
    <xf numFmtId="0" fontId="3" fillId="0" borderId="7" xfId="0" applyFont="1" applyBorder="1"/>
    <xf numFmtId="0" fontId="3" fillId="0" borderId="8" xfId="0" applyFont="1" applyBorder="1"/>
    <xf numFmtId="166" fontId="3" fillId="0" borderId="8" xfId="0" applyNumberFormat="1" applyFont="1" applyBorder="1"/>
    <xf numFmtId="1" fontId="3" fillId="0" borderId="8" xfId="0" applyNumberFormat="1" applyFont="1" applyBorder="1"/>
    <xf numFmtId="14" fontId="3" fillId="0" borderId="8" xfId="0" applyNumberFormat="1" applyFont="1" applyBorder="1"/>
    <xf numFmtId="164" fontId="3" fillId="0" borderId="8" xfId="0" applyNumberFormat="1" applyFont="1" applyBorder="1"/>
    <xf numFmtId="9" fontId="3" fillId="0" borderId="8" xfId="0" applyNumberFormat="1" applyFont="1" applyBorder="1"/>
    <xf numFmtId="165" fontId="3" fillId="0" borderId="9" xfId="0" applyNumberFormat="1" applyFont="1" applyBorder="1"/>
    <xf numFmtId="167" fontId="3" fillId="0" borderId="8" xfId="0" applyNumberFormat="1" applyFont="1" applyBorder="1"/>
    <xf numFmtId="168" fontId="3" fillId="0" borderId="8" xfId="0" applyNumberFormat="1" applyFont="1" applyBorder="1"/>
    <xf numFmtId="170" fontId="3" fillId="0" borderId="8" xfId="0" applyNumberFormat="1" applyFont="1" applyBorder="1"/>
    <xf numFmtId="0" fontId="3" fillId="0" borderId="9" xfId="0" applyFont="1" applyBorder="1"/>
    <xf numFmtId="171" fontId="3" fillId="0" borderId="8" xfId="0" applyNumberFormat="1" applyFont="1" applyBorder="1"/>
    <xf numFmtId="175" fontId="3" fillId="0" borderId="8" xfId="0" applyNumberFormat="1" applyFont="1" applyBorder="1"/>
    <xf numFmtId="164" fontId="3" fillId="0" borderId="7" xfId="0" applyNumberFormat="1" applyFont="1" applyBorder="1"/>
    <xf numFmtId="3" fontId="3" fillId="0" borderId="8" xfId="0" applyNumberFormat="1" applyFont="1" applyBorder="1"/>
    <xf numFmtId="0" fontId="58" fillId="24" borderId="0" xfId="0" applyFont="1" applyFill="1"/>
    <xf numFmtId="0" fontId="19" fillId="24" borderId="27" xfId="0" applyFont="1" applyFill="1" applyBorder="1" applyAlignment="1">
      <alignment horizontal="left" wrapText="1"/>
    </xf>
    <xf numFmtId="0" fontId="18" fillId="24" borderId="0" xfId="0" applyFont="1" applyFill="1"/>
    <xf numFmtId="0" fontId="19" fillId="23" borderId="48" xfId="0" applyFont="1" applyFill="1" applyBorder="1" applyAlignment="1">
      <alignment horizontal="left" wrapText="1"/>
    </xf>
    <xf numFmtId="0" fontId="79" fillId="23" borderId="48" xfId="0" applyFont="1" applyFill="1" applyBorder="1" applyAlignment="1">
      <alignment horizontal="left" wrapText="1"/>
    </xf>
    <xf numFmtId="14" fontId="30" fillId="0" borderId="48" xfId="0" applyNumberFormat="1" applyFont="1" applyBorder="1" applyAlignment="1">
      <alignment horizontal="left"/>
    </xf>
    <xf numFmtId="0" fontId="79" fillId="0" borderId="48" xfId="0" applyFont="1" applyBorder="1" applyAlignment="1">
      <alignment horizontal="left" wrapText="1"/>
    </xf>
    <xf numFmtId="0" fontId="30" fillId="23" borderId="0" xfId="0" applyFont="1" applyFill="1" applyAlignment="1">
      <alignment horizontal="left" wrapText="1"/>
    </xf>
    <xf numFmtId="0" fontId="11" fillId="0" borderId="49" xfId="0" applyFont="1" applyBorder="1" applyAlignment="1">
      <alignment horizontal="center"/>
    </xf>
    <xf numFmtId="0" fontId="79" fillId="0" borderId="0" xfId="0" applyFont="1" applyAlignment="1">
      <alignment horizontal="left" wrapText="1"/>
    </xf>
    <xf numFmtId="0" fontId="2" fillId="23" borderId="0" xfId="0" applyFont="1" applyFill="1"/>
    <xf numFmtId="0" fontId="0" fillId="0" borderId="20" xfId="9" applyFont="1" applyBorder="1">
      <alignment horizontal="left" vertical="center"/>
    </xf>
    <xf numFmtId="0" fontId="0" fillId="0" borderId="0" xfId="9" applyFont="1" applyBorder="1">
      <alignment horizontal="left" vertical="center"/>
    </xf>
    <xf numFmtId="0" fontId="42" fillId="0" borderId="0" xfId="14">
      <alignment vertical="center"/>
    </xf>
    <xf numFmtId="0" fontId="42" fillId="0" borderId="24" xfId="14" applyBorder="1">
      <alignment vertical="center"/>
    </xf>
    <xf numFmtId="0" fontId="42" fillId="0" borderId="0" xfId="15">
      <alignment horizontal="center" vertical="center" wrapText="1"/>
    </xf>
    <xf numFmtId="0" fontId="42" fillId="0" borderId="24" xfId="15" applyBorder="1">
      <alignment horizontal="center" vertical="center" wrapText="1"/>
    </xf>
    <xf numFmtId="0" fontId="42" fillId="0" borderId="23" xfId="15" applyBorder="1">
      <alignment horizontal="center" vertical="center" wrapText="1"/>
    </xf>
    <xf numFmtId="0" fontId="41" fillId="0" borderId="20" xfId="9" applyFont="1" applyBorder="1">
      <alignment horizontal="left" vertical="center"/>
    </xf>
    <xf numFmtId="0" fontId="41" fillId="0" borderId="0" xfId="9" applyFont="1">
      <alignment horizontal="left" vertical="center"/>
    </xf>
    <xf numFmtId="0" fontId="41" fillId="0" borderId="21" xfId="9" applyFont="1" applyBorder="1">
      <alignment horizontal="left" vertical="center"/>
    </xf>
    <xf numFmtId="0" fontId="41" fillId="0" borderId="0" xfId="9" applyFont="1" applyBorder="1">
      <alignment horizontal="left" vertical="center"/>
    </xf>
    <xf numFmtId="0" fontId="0" fillId="0" borderId="21" xfId="9" applyFont="1" applyBorder="1">
      <alignment horizontal="left" vertical="center"/>
    </xf>
    <xf numFmtId="0" fontId="62" fillId="0" borderId="0" xfId="0" applyFont="1" applyAlignment="1">
      <alignment horizontal="center"/>
    </xf>
    <xf numFmtId="0" fontId="56" fillId="0" borderId="55" xfId="0" applyFont="1" applyBorder="1" applyAlignment="1">
      <alignment horizontal="center"/>
    </xf>
    <xf numFmtId="0" fontId="14" fillId="0" borderId="55" xfId="0" applyFont="1" applyBorder="1" applyAlignment="1">
      <alignment horizontal="center"/>
    </xf>
    <xf numFmtId="0" fontId="14" fillId="0" borderId="64" xfId="0" applyFont="1" applyBorder="1" applyAlignment="1">
      <alignment horizontal="center"/>
    </xf>
    <xf numFmtId="0" fontId="14" fillId="0" borderId="56" xfId="0" applyFont="1" applyBorder="1" applyAlignment="1">
      <alignment horizontal="center"/>
    </xf>
    <xf numFmtId="0" fontId="18" fillId="0" borderId="0" xfId="0" applyFont="1"/>
    <xf numFmtId="0" fontId="18" fillId="0" borderId="0" xfId="0" applyFont="1" applyAlignment="1">
      <alignment wrapText="1"/>
    </xf>
    <xf numFmtId="8" fontId="18" fillId="0" borderId="0" xfId="0" applyNumberFormat="1" applyFont="1"/>
    <xf numFmtId="0" fontId="73" fillId="28" borderId="0" xfId="0" applyFont="1" applyFill="1"/>
    <xf numFmtId="0" fontId="18" fillId="0" borderId="48" xfId="0" applyFont="1" applyBorder="1"/>
    <xf numFmtId="0" fontId="18" fillId="0" borderId="49" xfId="0" applyFont="1" applyBorder="1"/>
    <xf numFmtId="0" fontId="18" fillId="0" borderId="41" xfId="0" applyFont="1" applyBorder="1"/>
    <xf numFmtId="0" fontId="18" fillId="0" borderId="30" xfId="0" applyFont="1" applyBorder="1"/>
    <xf numFmtId="0" fontId="30" fillId="0" borderId="59" xfId="0" applyFont="1" applyBorder="1"/>
    <xf numFmtId="0" fontId="30" fillId="25" borderId="0" xfId="0" applyFont="1" applyFill="1"/>
    <xf numFmtId="0" fontId="60" fillId="0" borderId="0" xfId="0" applyFont="1"/>
    <xf numFmtId="6" fontId="18" fillId="0" borderId="0" xfId="0" applyNumberFormat="1" applyFont="1"/>
    <xf numFmtId="14" fontId="30" fillId="25" borderId="59" xfId="0" applyNumberFormat="1" applyFont="1" applyFill="1" applyBorder="1"/>
    <xf numFmtId="0" fontId="30" fillId="25" borderId="59" xfId="0" applyFont="1" applyFill="1" applyBorder="1"/>
    <xf numFmtId="9" fontId="30" fillId="0" borderId="0" xfId="0" applyNumberFormat="1" applyFont="1"/>
    <xf numFmtId="0" fontId="30" fillId="0" borderId="0" xfId="0" applyFont="1"/>
    <xf numFmtId="0" fontId="30" fillId="0" borderId="48" xfId="0" applyFont="1" applyBorder="1" applyAlignment="1">
      <alignment wrapText="1"/>
    </xf>
    <xf numFmtId="14" fontId="18" fillId="0" borderId="0" xfId="0" applyNumberFormat="1" applyFont="1"/>
    <xf numFmtId="0" fontId="30" fillId="0" borderId="60" xfId="0" applyFont="1" applyBorder="1" applyAlignment="1">
      <alignment wrapText="1"/>
    </xf>
    <xf numFmtId="0" fontId="18" fillId="25" borderId="41" xfId="0" applyFont="1" applyFill="1" applyBorder="1"/>
    <xf numFmtId="0" fontId="18" fillId="27" borderId="0" xfId="0" applyFont="1" applyFill="1"/>
    <xf numFmtId="0" fontId="18" fillId="25" borderId="41" xfId="0" applyFont="1" applyFill="1" applyBorder="1" applyAlignment="1">
      <alignment wrapText="1"/>
    </xf>
    <xf numFmtId="0" fontId="57" fillId="0" borderId="30" xfId="0" applyFont="1" applyBorder="1"/>
    <xf numFmtId="0" fontId="30" fillId="0" borderId="30" xfId="0" applyFont="1" applyBorder="1"/>
    <xf numFmtId="14" fontId="57" fillId="0" borderId="30" xfId="0" applyNumberFormat="1" applyFont="1" applyBorder="1"/>
    <xf numFmtId="0" fontId="30" fillId="0" borderId="41" xfId="0" applyFont="1" applyBorder="1"/>
  </cellXfs>
  <cellStyles count="35">
    <cellStyle name="% complete" xfId="11" xr:uid="{C90CA620-9A79-430F-BC4A-9B3671C176A3}"/>
    <cellStyle name="% complete (beyond plan) legend" xfId="13" xr:uid="{73217C01-B044-4CFA-A021-D46D2757992A}"/>
    <cellStyle name="Activity" xfId="19" xr:uid="{CD0DAFFE-1D8D-401E-A551-F2E567AFFD15}"/>
    <cellStyle name="Actual (beyond plan) legend" xfId="12" xr:uid="{BCDBAAC9-647C-4C55-BF30-DDC131461C99}"/>
    <cellStyle name="Actual legend" xfId="10" xr:uid="{28756E5F-6C1B-4BA0-808A-321091B77121}"/>
    <cellStyle name="Currency 4" xfId="34" xr:uid="{D65E32F2-29AE-4AFC-9447-3E3B548C0E28}"/>
    <cellStyle name="Date" xfId="32" xr:uid="{B4A7D18F-19B2-4B06-A76D-4BD67C4E4AFD}"/>
    <cellStyle name="Explanatory Text 2" xfId="5" xr:uid="{4EB58962-9DE9-4CDE-BA01-1FBE699C6EC4}"/>
    <cellStyle name="Heading 1 2" xfId="3" xr:uid="{1FDF7349-F8AA-476C-83C6-5FE20D521EF7}"/>
    <cellStyle name="Heading 1 3" xfId="26" xr:uid="{C25E5E85-A766-4887-A075-A21B8E880AB2}"/>
    <cellStyle name="Heading 2 2" xfId="14" xr:uid="{F32922AF-DFDD-4554-B6EC-9D8DA36FCEA7}"/>
    <cellStyle name="Heading 2 3" xfId="27" xr:uid="{84089DFE-FAC6-420E-BC70-1E2A5DCBF626}"/>
    <cellStyle name="Heading 3 2" xfId="15" xr:uid="{8F8CFB4F-A655-4FDC-B020-7CA52F5E9FFA}"/>
    <cellStyle name="Heading 3 3" xfId="24" xr:uid="{3EB22565-1E83-4FB5-A69B-9B9BE8BC8991}"/>
    <cellStyle name="Heading 4 2" xfId="16" xr:uid="{D69711DD-3FBD-4001-9965-EE99A75FD7D2}"/>
    <cellStyle name="Hyperlink 2" xfId="28" xr:uid="{076F5376-AF69-475E-B9D8-7338FC96056B}"/>
    <cellStyle name="Label" xfId="9" xr:uid="{4B14C82B-6830-4F71-853D-0EF12D583889}"/>
    <cellStyle name="Name" xfId="29" xr:uid="{1EDF90FB-6E43-4BCA-8B41-3501B05273D2}"/>
    <cellStyle name="Normal" xfId="0" builtinId="0"/>
    <cellStyle name="Normal 2" xfId="4" xr:uid="{9C67B4FA-08A6-4B3E-B71D-9F8E205B84F3}"/>
    <cellStyle name="Normal 3" xfId="23" xr:uid="{47825949-096F-4C9C-87F0-776BA6F0B112}"/>
    <cellStyle name="Normal 4" xfId="33" xr:uid="{558B6291-E5B0-4BC1-A8C5-7CD9A8E32840}"/>
    <cellStyle name="Percent" xfId="1" builtinId="5"/>
    <cellStyle name="Percent 2" xfId="30" xr:uid="{D0086789-553C-4DD1-9003-1660D9CD82C0}"/>
    <cellStyle name="Percent Complete" xfId="20" xr:uid="{B8B5DB04-4AC0-45F8-A685-051BCD92AC6F}"/>
    <cellStyle name="Period Headers" xfId="18" xr:uid="{34F964FC-7E01-4877-AB57-9432876F5D54}"/>
    <cellStyle name="Period Highlight Control" xfId="6" xr:uid="{DE227B34-03EB-4958-A96B-D766102A71EB}"/>
    <cellStyle name="Period Value" xfId="7" xr:uid="{DF4369CB-4BB1-41DD-8271-E5141740FA5E}"/>
    <cellStyle name="Plan legend" xfId="8" xr:uid="{AF35DD08-A219-42C2-A8CF-2928EF81298D}"/>
    <cellStyle name="Project Headers" xfId="17" xr:uid="{1D33E4AE-3477-46BB-AF4C-B8C4573C3761}"/>
    <cellStyle name="Project Start" xfId="25" xr:uid="{6E053235-C6D8-40C3-A7DE-18950B631F7B}"/>
    <cellStyle name="Task" xfId="31" xr:uid="{55E266F5-B7D1-46A6-9C6C-78FDED0A2FD2}"/>
    <cellStyle name="Title 2" xfId="2" xr:uid="{040130F0-7C09-4D3B-8030-F225A2D5C7C0}"/>
    <cellStyle name="Title 3" xfId="22" xr:uid="{8346FEF3-B882-4AE8-9D76-0A8D875FA1B6}"/>
    <cellStyle name="zHiddenText" xfId="21" xr:uid="{BB74755D-7925-453A-AD8F-25C513AD553B}"/>
  </cellStyles>
  <dxfs count="205">
    <dxf>
      <font>
        <color rgb="FFFFFFFF"/>
      </font>
      <fill>
        <patternFill patternType="solid">
          <fgColor rgb="FFE06666"/>
          <bgColor rgb="FFE06666"/>
        </patternFill>
      </fill>
    </dxf>
    <dxf>
      <font>
        <color rgb="FFFFFFFF"/>
      </font>
      <fill>
        <patternFill patternType="solid">
          <fgColor rgb="FF8E7CC3"/>
          <bgColor rgb="FF8E7CC3"/>
        </patternFill>
      </fill>
    </dxf>
    <dxf>
      <font>
        <color rgb="FFFFFFFF"/>
      </font>
      <fill>
        <patternFill patternType="solid">
          <fgColor rgb="FF93C47D"/>
          <bgColor rgb="FF93C47D"/>
        </patternFill>
      </fill>
    </dxf>
    <dxf>
      <font>
        <color rgb="FFFFFFFF"/>
      </font>
      <fill>
        <patternFill patternType="solid">
          <fgColor rgb="FF6D9EEB"/>
          <bgColor rgb="FF6D9EEB"/>
        </patternFill>
      </fill>
    </dxf>
    <dxf>
      <font>
        <color rgb="FFFFFFFF"/>
      </font>
      <fill>
        <patternFill patternType="solid">
          <fgColor rgb="FFFFD966"/>
          <bgColor rgb="FFFFD966"/>
        </patternFill>
      </fill>
    </dxf>
    <dxf>
      <fill>
        <patternFill patternType="solid">
          <fgColor rgb="FFB7E1CD"/>
          <bgColor rgb="FFB7E1CD"/>
        </patternFill>
      </fill>
    </dxf>
    <dxf>
      <fill>
        <patternFill patternType="solid">
          <fgColor rgb="FFB7E1CD"/>
          <bgColor rgb="FFB7E1C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ill>
        <patternFill patternType="solid">
          <fgColor rgb="FFB7E1CD"/>
          <bgColor rgb="FFB7E1C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border>
        <top style="thin">
          <color theme="7"/>
        </top>
        <vertical/>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fgColor indexed="64"/>
          <bgColor rgb="FFFFC000"/>
        </patternFill>
      </fill>
    </dxf>
    <dxf>
      <fill>
        <patternFill patternType="none">
          <fgColor indexed="64"/>
          <bgColor rgb="FFFFC000"/>
        </patternFill>
      </fill>
    </dxf>
    <dxf>
      <fill>
        <patternFill patternType="none">
          <fgColor indexed="64"/>
          <bgColor rgb="FFFFC000"/>
        </patternFill>
      </fill>
    </dxf>
    <dxf>
      <fill>
        <patternFill patternType="none">
          <fgColor indexed="64"/>
          <bgColor rgb="FFFFC000"/>
        </patternFill>
      </fill>
    </dxf>
    <dxf>
      <fill>
        <patternFill patternType="none">
          <fgColor indexed="64"/>
          <bgColor rgb="FFFFC000"/>
        </patternFill>
      </fill>
    </dxf>
    <dxf>
      <fill>
        <patternFill patternType="none">
          <fgColor indexed="64"/>
          <bgColor rgb="FFFFC000"/>
        </patternFill>
      </fill>
    </dxf>
    <dxf>
      <fill>
        <patternFill patternType="none">
          <fgColor indexed="64"/>
          <bgColor rgb="FFFFC000"/>
        </patternFill>
      </fill>
    </dxf>
    <dxf>
      <fill>
        <patternFill patternType="none">
          <fgColor indexed="64"/>
          <bgColor rgb="FFFFC000"/>
        </patternFill>
      </fill>
    </dxf>
    <dxf>
      <fill>
        <patternFill patternType="none">
          <fgColor indexed="64"/>
          <bgColor rgb="FFFFC000"/>
        </patternFill>
      </fill>
    </dxf>
    <dxf>
      <fill>
        <patternFill patternType="none">
          <fgColor indexed="64"/>
          <bgColor rgb="FFFFC000"/>
        </patternFill>
      </fill>
    </dxf>
    <dxf>
      <fill>
        <patternFill patternType="none">
          <fgColor indexed="64"/>
          <bgColor rgb="FFFFC000"/>
        </patternFill>
      </fill>
    </dxf>
    <dxf>
      <fill>
        <patternFill patternType="none">
          <fgColor indexed="64"/>
          <bgColor rgb="FFFFC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2" formatCode="&quot;$&quot;#,##0.00_);[Red]\(&quot;$&quot;#,##0.00\)"/>
    </dxf>
    <dxf>
      <alignment horizontal="left"/>
    </dxf>
    <dxf>
      <alignment horizontal="left"/>
    </dxf>
    <dxf>
      <alignment horizontal="left"/>
    </dxf>
    <dxf>
      <alignment horizontal="left"/>
    </dxf>
    <dxf>
      <alignment horizontal="left"/>
    </dxf>
    <dxf>
      <numFmt numFmtId="10" formatCode="&quot;$&quot;#,##0_);[Red]\(&quot;$&quot;#,##0\)"/>
    </dxf>
    <dxf>
      <numFmt numFmtId="10" formatCode="&quot;$&quot;#,##0_);[Red]\(&quot;$&quot;#,##0\)"/>
    </dxf>
    <dxf>
      <numFmt numFmtId="0" formatCode="General"/>
    </dxf>
    <dxf>
      <alignment horizontal="left"/>
    </dxf>
    <dxf>
      <alignment horizontal="left"/>
    </dxf>
    <dxf>
      <alignment horizontal="left"/>
    </dxf>
    <dxf>
      <alignment horizontal="left"/>
    </dxf>
    <dxf>
      <alignment horizontal="left"/>
    </dxf>
    <dxf>
      <alignment horizontal="left"/>
    </dxf>
    <dxf>
      <numFmt numFmtId="10" formatCode="&quot;$&quot;#,##0_);[Red]\(&quot;$&quot;#,##0\)"/>
    </dxf>
    <dxf>
      <numFmt numFmtId="10" formatCode="&quot;$&quot;#,##0_);[Red]\(&quot;$&quot;#,##0\)"/>
    </dxf>
    <dxf>
      <border>
        <right style="thin">
          <color indexed="64"/>
        </right>
      </border>
    </dxf>
    <dxf>
      <border>
        <right style="thin">
          <color indexed="64"/>
        </right>
      </border>
    </dxf>
    <dxf>
      <border>
        <right style="thin">
          <color indexed="64"/>
        </right>
      </border>
    </dxf>
    <dxf>
      <alignment horizontal="left"/>
    </dxf>
    <dxf>
      <alignment horizontal="left"/>
    </dxf>
    <dxf>
      <alignment horizontal="left"/>
    </dxf>
    <dxf>
      <alignment horizontal="left"/>
    </dxf>
    <dxf>
      <alignment horizontal="left"/>
    </dxf>
    <dxf>
      <alignment horizontal="left"/>
    </dxf>
    <dxf>
      <numFmt numFmtId="10" formatCode="&quot;$&quot;#,##0_);[Red]\(&quot;$&quot;#,##0\)"/>
    </dxf>
    <dxf>
      <numFmt numFmtId="10" formatCode="&quot;$&quot;#,##0_);[Red]\(&quot;$&quot;#,##0\)"/>
    </dxf>
    <dxf>
      <fill>
        <patternFill patternType="solid">
          <bgColor theme="4" tint="0.59999389629810485"/>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0" formatCode="General"/>
    </dxf>
    <dxf>
      <alignment horizontal="left"/>
    </dxf>
    <dxf>
      <alignment horizontal="center"/>
    </dxf>
    <dxf>
      <alignment horizontal="center"/>
    </dxf>
    <dxf>
      <numFmt numFmtId="10" formatCode="&quot;$&quot;#,##0_);[Red]\(&quot;$&quot;#,##0\)"/>
    </dxf>
    <dxf>
      <numFmt numFmtId="12" formatCode="&quot;$&quot;#,##0.00_);[Red]\(&quot;$&quot;#,##0.00\)"/>
    </dxf>
    <dxf>
      <numFmt numFmtId="0" formatCode="General"/>
    </dxf>
    <dxf>
      <alignment horizontal="left"/>
    </dxf>
    <dxf>
      <alignment horizontal="center"/>
    </dxf>
    <dxf>
      <alignment horizontal="center"/>
    </dxf>
    <dxf>
      <alignment horizontal="center"/>
    </dxf>
    <dxf>
      <alignment horizontal="center"/>
    </dxf>
    <dxf>
      <alignment horizontal="center"/>
    </dxf>
    <dxf>
      <alignment horizontal="center"/>
    </dxf>
    <dxf>
      <numFmt numFmtId="0" formatCode="General"/>
    </dxf>
    <dxf>
      <numFmt numFmtId="10" formatCode="&quot;$&quot;#,##0_);[Red]\(&quot;$&quot;#,##0\)"/>
    </dxf>
    <dxf>
      <numFmt numFmtId="12" formatCode="&quot;$&quot;#,##0.00_);[Red]\(&quot;$&quot;#,##0.00\)"/>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EBEFF1"/>
          <bgColor rgb="FFEBEFF1"/>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EBEFF1"/>
          <bgColor rgb="FFEBEFF1"/>
        </patternFill>
      </fill>
    </dxf>
    <dxf>
      <fill>
        <patternFill patternType="solid">
          <fgColor rgb="FFFFFFFF"/>
          <bgColor rgb="FFFFFFFF"/>
        </patternFill>
      </fill>
    </dxf>
    <dxf>
      <fill>
        <patternFill patternType="solid">
          <fgColor rgb="FFFFFFFF"/>
          <bgColor rgb="FFFFFFFF"/>
        </patternFill>
      </fill>
    </dxf>
    <dxf>
      <fill>
        <patternFill patternType="solid">
          <fgColor rgb="FFEBEFF1"/>
          <bgColor rgb="FFEBEFF1"/>
        </patternFill>
      </fill>
    </dxf>
    <dxf>
      <fill>
        <patternFill patternType="solid">
          <fgColor rgb="FFFFFFFF"/>
          <bgColor rgb="FFFFFFFF"/>
        </patternFill>
      </fill>
    </dxf>
  </dxfs>
  <tableStyles count="17">
    <tableStyle name="2023-2024 Production-style" pivot="0" count="2" xr9:uid="{00000000-0011-0000-FFFF-FFFF00000000}">
      <tableStyleElement type="firstRowStripe" dxfId="204"/>
      <tableStyleElement type="secondRowStripe" dxfId="203"/>
    </tableStyle>
    <tableStyle name="2023-2024 Production-style 2" pivot="0" count="2" xr9:uid="{00000000-0011-0000-FFFF-FFFF01000000}">
      <tableStyleElement type="firstRowStripe" dxfId="202"/>
      <tableStyleElement type="secondRowStripe" dxfId="201"/>
    </tableStyle>
    <tableStyle name="2023-2024 Production-style 3" pivot="0" count="2" xr9:uid="{00000000-0011-0000-FFFF-FFFF02000000}">
      <tableStyleElement type="firstRowStripe" dxfId="200"/>
      <tableStyleElement type="secondRowStripe" dxfId="199"/>
    </tableStyle>
    <tableStyle name="2023-2024 Production-style 4" pivot="0" count="2" xr9:uid="{00000000-0011-0000-FFFF-FFFF03000000}">
      <tableStyleElement type="firstRowStripe" dxfId="198"/>
      <tableStyleElement type="secondRowStripe" dxfId="197"/>
    </tableStyle>
    <tableStyle name="2023-2024 Production-style 5" pivot="0" count="2" xr9:uid="{00000000-0011-0000-FFFF-FFFF04000000}">
      <tableStyleElement type="firstRowStripe" dxfId="196"/>
      <tableStyleElement type="secondRowStripe" dxfId="195"/>
    </tableStyle>
    <tableStyle name="2023-2024 Production-style 6" pivot="0" count="2" xr9:uid="{00000000-0011-0000-FFFF-FFFF05000000}">
      <tableStyleElement type="firstRowStripe" dxfId="194"/>
      <tableStyleElement type="secondRowStripe" dxfId="193"/>
    </tableStyle>
    <tableStyle name="2023-2024 Production-style 7" pivot="0" count="2" xr9:uid="{00000000-0011-0000-FFFF-FFFF06000000}">
      <tableStyleElement type="firstRowStripe" dxfId="192"/>
      <tableStyleElement type="secondRowStripe" dxfId="191"/>
    </tableStyle>
    <tableStyle name="2023-2024 Production-style 8" pivot="0" count="2" xr9:uid="{00000000-0011-0000-FFFF-FFFF07000000}">
      <tableStyleElement type="firstRowStripe" dxfId="190"/>
      <tableStyleElement type="secondRowStripe" dxfId="189"/>
    </tableStyle>
    <tableStyle name="2023-2024 Production-style 9" pivot="0" count="2" xr9:uid="{00000000-0011-0000-FFFF-FFFF08000000}">
      <tableStyleElement type="firstRowStripe" dxfId="188"/>
      <tableStyleElement type="secondRowStripe" dxfId="187"/>
    </tableStyle>
    <tableStyle name="2023-2024 Production-style 10" pivot="0" count="2" xr9:uid="{00000000-0011-0000-FFFF-FFFF09000000}">
      <tableStyleElement type="firstRowStripe" dxfId="186"/>
      <tableStyleElement type="secondRowStripe" dxfId="185"/>
    </tableStyle>
    <tableStyle name="2023-2024 Production-style 11" pivot="0" count="2" xr9:uid="{00000000-0011-0000-FFFF-FFFF0A000000}">
      <tableStyleElement type="firstRowStripe" dxfId="184"/>
      <tableStyleElement type="secondRowStripe" dxfId="183"/>
    </tableStyle>
    <tableStyle name="2023-2024 Production-style 12" pivot="0" count="2" xr9:uid="{00000000-0011-0000-FFFF-FFFF0B000000}">
      <tableStyleElement type="firstRowStripe" dxfId="182"/>
      <tableStyleElement type="secondRowStripe" dxfId="181"/>
    </tableStyle>
    <tableStyle name="Lost Deals-style" pivot="0" count="2" xr9:uid="{00000000-0011-0000-FFFF-FFFF0C000000}">
      <tableStyleElement type="firstRowStripe" dxfId="180"/>
      <tableStyleElement type="secondRowStripe" dxfId="179"/>
    </tableStyle>
    <tableStyle name="Lost Deals-style 2" pivot="0" count="2" xr9:uid="{00000000-0011-0000-FFFF-FFFF0D000000}">
      <tableStyleElement type="firstRowStripe" dxfId="178"/>
      <tableStyleElement type="secondRowStripe" dxfId="177"/>
    </tableStyle>
    <tableStyle name="Lost Deals-style 3" pivot="0" count="2" xr9:uid="{00000000-0011-0000-FFFF-FFFF0E000000}">
      <tableStyleElement type="firstRowStripe" dxfId="176"/>
      <tableStyleElement type="secondRowStripe" dxfId="175"/>
    </tableStyle>
    <tableStyle name="Detail1-Adela-Sandra-style" pivot="0" count="3" xr9:uid="{00000000-0011-0000-FFFF-FFFF0F000000}">
      <tableStyleElement type="headerRow" dxfId="174"/>
      <tableStyleElement type="firstRowStripe" dxfId="173"/>
      <tableStyleElement type="secondRowStripe" dxfId="172"/>
    </tableStyle>
    <tableStyle name="Master-style" pivot="0" count="2" xr9:uid="{00000000-0011-0000-FFFF-FFFF10000000}">
      <tableStyleElement type="firstRowStripe" dxfId="171"/>
      <tableStyleElement type="secondRowStripe" dxfId="17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openxmlformats.org/officeDocument/2006/relationships/sheetMetadata" Target="metadata.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Sample</a:t>
            </a:r>
            <a:r>
              <a:rPr lang="en-US" sz="2000" baseline="0"/>
              <a:t> Lost Deals</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268634277952776"/>
          <c:y val="4.3425927098547444E-2"/>
          <c:w val="0.89731365722047229"/>
          <c:h val="0.80036223713754784"/>
        </c:manualLayout>
      </c:layout>
      <c:barChart>
        <c:barDir val="col"/>
        <c:grouping val="clustered"/>
        <c:varyColors val="0"/>
        <c:ser>
          <c:idx val="0"/>
          <c:order val="0"/>
          <c:tx>
            <c:strRef>
              <c:f>'ML Analysis'!$M$2</c:f>
              <c:strCache>
                <c:ptCount val="1"/>
                <c:pt idx="0">
                  <c:v>Enviroplex</c:v>
                </c:pt>
              </c:strCache>
            </c:strRef>
          </c:tx>
          <c:spPr>
            <a:solidFill>
              <a:schemeClr val="accent1"/>
            </a:solidFill>
            <a:ln>
              <a:noFill/>
            </a:ln>
            <a:effectLst/>
          </c:spPr>
          <c:invertIfNegative val="0"/>
          <c:val>
            <c:numRef>
              <c:f>'ML Analysis'!$M$3:$M$97</c:f>
              <c:numCache>
                <c:formatCode>"$"#,##0.00_);[Red]\("$"#,##0.00\)</c:formatCode>
                <c:ptCount val="95"/>
                <c:pt idx="36">
                  <c:v>8800000</c:v>
                </c:pt>
                <c:pt idx="61">
                  <c:v>892570</c:v>
                </c:pt>
              </c:numCache>
            </c:numRef>
          </c:val>
          <c:extLst>
            <c:ext xmlns:c16="http://schemas.microsoft.com/office/drawing/2014/chart" uri="{C3380CC4-5D6E-409C-BE32-E72D297353CC}">
              <c16:uniqueId val="{00000000-5091-4FC0-AF8D-D934BA4A20D2}"/>
            </c:ext>
          </c:extLst>
        </c:ser>
        <c:ser>
          <c:idx val="1"/>
          <c:order val="1"/>
          <c:tx>
            <c:strRef>
              <c:f>'ML Analysis'!$N$2</c:f>
              <c:strCache>
                <c:ptCount val="1"/>
                <c:pt idx="0">
                  <c:v>Class Leasing</c:v>
                </c:pt>
              </c:strCache>
            </c:strRef>
          </c:tx>
          <c:spPr>
            <a:solidFill>
              <a:schemeClr val="accent2"/>
            </a:solidFill>
            <a:ln>
              <a:noFill/>
            </a:ln>
            <a:effectLst/>
          </c:spPr>
          <c:invertIfNegative val="0"/>
          <c:val>
            <c:numRef>
              <c:f>'ML Analysis'!$N$3:$N$97</c:f>
              <c:numCache>
                <c:formatCode>"$"#,##0.00_);[Red]\("$"#,##0.00\)</c:formatCode>
                <c:ptCount val="95"/>
                <c:pt idx="36">
                  <c:v>5700000</c:v>
                </c:pt>
                <c:pt idx="88">
                  <c:v>188000</c:v>
                </c:pt>
              </c:numCache>
            </c:numRef>
          </c:val>
          <c:extLst>
            <c:ext xmlns:c16="http://schemas.microsoft.com/office/drawing/2014/chart" uri="{C3380CC4-5D6E-409C-BE32-E72D297353CC}">
              <c16:uniqueId val="{00000001-5091-4FC0-AF8D-D934BA4A20D2}"/>
            </c:ext>
          </c:extLst>
        </c:ser>
        <c:ser>
          <c:idx val="2"/>
          <c:order val="2"/>
          <c:tx>
            <c:strRef>
              <c:f>'ML Analysis'!$O$2</c:f>
              <c:strCache>
                <c:ptCount val="1"/>
                <c:pt idx="0">
                  <c:v>Mobile Modular</c:v>
                </c:pt>
              </c:strCache>
            </c:strRef>
          </c:tx>
          <c:spPr>
            <a:solidFill>
              <a:schemeClr val="accent3"/>
            </a:solidFill>
            <a:ln>
              <a:noFill/>
            </a:ln>
            <a:effectLst/>
          </c:spPr>
          <c:invertIfNegative val="0"/>
          <c:val>
            <c:numRef>
              <c:f>'ML Analysis'!$O$3:$O$97</c:f>
              <c:numCache>
                <c:formatCode>"$"#,##0.00_);[Red]\("$"#,##0.00\)</c:formatCode>
                <c:ptCount val="95"/>
                <c:pt idx="20">
                  <c:v>209597</c:v>
                </c:pt>
                <c:pt idx="88">
                  <c:v>202000</c:v>
                </c:pt>
              </c:numCache>
            </c:numRef>
          </c:val>
          <c:extLst>
            <c:ext xmlns:c16="http://schemas.microsoft.com/office/drawing/2014/chart" uri="{C3380CC4-5D6E-409C-BE32-E72D297353CC}">
              <c16:uniqueId val="{00000002-5091-4FC0-AF8D-D934BA4A20D2}"/>
            </c:ext>
          </c:extLst>
        </c:ser>
        <c:ser>
          <c:idx val="3"/>
          <c:order val="3"/>
          <c:tx>
            <c:strRef>
              <c:f>'ML Analysis'!$P$2</c:f>
              <c:strCache>
                <c:ptCount val="1"/>
                <c:pt idx="0">
                  <c:v>AMS</c:v>
                </c:pt>
              </c:strCache>
            </c:strRef>
          </c:tx>
          <c:spPr>
            <a:solidFill>
              <a:schemeClr val="accent6"/>
            </a:solidFill>
            <a:ln>
              <a:noFill/>
            </a:ln>
            <a:effectLst/>
          </c:spPr>
          <c:invertIfNegative val="0"/>
          <c:val>
            <c:numRef>
              <c:f>'ML Analysis'!$P$3:$P$97</c:f>
              <c:numCache>
                <c:formatCode>"$"#,##0.00_);[Red]\("$"#,##0.00\)</c:formatCode>
                <c:ptCount val="95"/>
                <c:pt idx="1">
                  <c:v>2748000</c:v>
                </c:pt>
                <c:pt idx="8">
                  <c:v>5948000</c:v>
                </c:pt>
                <c:pt idx="10">
                  <c:v>415287</c:v>
                </c:pt>
                <c:pt idx="23">
                  <c:v>4498000</c:v>
                </c:pt>
                <c:pt idx="61">
                  <c:v>1040000</c:v>
                </c:pt>
                <c:pt idx="84">
                  <c:v>3381200</c:v>
                </c:pt>
                <c:pt idx="94" formatCode="#,##0.00">
                  <c:v>1.06</c:v>
                </c:pt>
              </c:numCache>
            </c:numRef>
          </c:val>
          <c:extLst>
            <c:ext xmlns:c16="http://schemas.microsoft.com/office/drawing/2014/chart" uri="{C3380CC4-5D6E-409C-BE32-E72D297353CC}">
              <c16:uniqueId val="{00000003-5091-4FC0-AF8D-D934BA4A20D2}"/>
            </c:ext>
          </c:extLst>
        </c:ser>
        <c:ser>
          <c:idx val="4"/>
          <c:order val="4"/>
          <c:tx>
            <c:strRef>
              <c:f>'ML Analysis'!$Q$2</c:f>
              <c:strCache>
                <c:ptCount val="1"/>
                <c:pt idx="0">
                  <c:v>GLOBAL</c:v>
                </c:pt>
              </c:strCache>
            </c:strRef>
          </c:tx>
          <c:spPr>
            <a:solidFill>
              <a:schemeClr val="accent5"/>
            </a:solidFill>
            <a:ln>
              <a:noFill/>
            </a:ln>
            <a:effectLst/>
          </c:spPr>
          <c:invertIfNegative val="0"/>
          <c:val>
            <c:numRef>
              <c:f>'ML Analysis'!$Q$3:$Q$97</c:f>
              <c:numCache>
                <c:formatCode>"$"#,##0.00_);[Red]\("$"#,##0.00\)</c:formatCode>
                <c:ptCount val="95"/>
                <c:pt idx="1">
                  <c:v>2854000</c:v>
                </c:pt>
                <c:pt idx="8">
                  <c:v>6546000</c:v>
                </c:pt>
                <c:pt idx="23">
                  <c:v>4440000</c:v>
                </c:pt>
                <c:pt idx="41">
                  <c:v>6451000</c:v>
                </c:pt>
                <c:pt idx="61">
                  <c:v>1094837</c:v>
                </c:pt>
                <c:pt idx="88">
                  <c:v>318000</c:v>
                </c:pt>
              </c:numCache>
            </c:numRef>
          </c:val>
          <c:extLst>
            <c:ext xmlns:c16="http://schemas.microsoft.com/office/drawing/2014/chart" uri="{C3380CC4-5D6E-409C-BE32-E72D297353CC}">
              <c16:uniqueId val="{00000004-5091-4FC0-AF8D-D934BA4A20D2}"/>
            </c:ext>
          </c:extLst>
        </c:ser>
        <c:ser>
          <c:idx val="5"/>
          <c:order val="5"/>
          <c:tx>
            <c:strRef>
              <c:f>'ML Analysis'!$R$2</c:f>
              <c:strCache>
                <c:ptCount val="1"/>
                <c:pt idx="0">
                  <c:v>SCM</c:v>
                </c:pt>
              </c:strCache>
            </c:strRef>
          </c:tx>
          <c:spPr>
            <a:solidFill>
              <a:srgbClr val="7030A0"/>
            </a:solidFill>
            <a:ln>
              <a:noFill/>
            </a:ln>
            <a:effectLst/>
          </c:spPr>
          <c:invertIfNegative val="0"/>
          <c:val>
            <c:numRef>
              <c:f>'ML Analysis'!$R$3:$R$97</c:f>
              <c:numCache>
                <c:formatCode>"$"#,##0.00_);[Red]\("$"#,##0.00\)</c:formatCode>
                <c:ptCount val="95"/>
                <c:pt idx="1">
                  <c:v>3052557</c:v>
                </c:pt>
                <c:pt idx="8">
                  <c:v>6826236</c:v>
                </c:pt>
                <c:pt idx="10">
                  <c:v>461894.85</c:v>
                </c:pt>
                <c:pt idx="20">
                  <c:v>260240.33</c:v>
                </c:pt>
                <c:pt idx="23">
                  <c:v>5166484</c:v>
                </c:pt>
                <c:pt idx="36">
                  <c:v>6300000</c:v>
                </c:pt>
                <c:pt idx="41">
                  <c:v>7306383</c:v>
                </c:pt>
                <c:pt idx="61">
                  <c:v>978682</c:v>
                </c:pt>
                <c:pt idx="84">
                  <c:v>4502174</c:v>
                </c:pt>
                <c:pt idx="88">
                  <c:v>240000</c:v>
                </c:pt>
                <c:pt idx="94" formatCode="#,##0.00">
                  <c:v>1.68</c:v>
                </c:pt>
              </c:numCache>
            </c:numRef>
          </c:val>
          <c:extLst>
            <c:ext xmlns:c16="http://schemas.microsoft.com/office/drawing/2014/chart" uri="{C3380CC4-5D6E-409C-BE32-E72D297353CC}">
              <c16:uniqueId val="{00000005-5091-4FC0-AF8D-D934BA4A20D2}"/>
            </c:ext>
          </c:extLst>
        </c:ser>
        <c:dLbls>
          <c:showLegendKey val="0"/>
          <c:showVal val="0"/>
          <c:showCatName val="0"/>
          <c:showSerName val="0"/>
          <c:showPercent val="0"/>
          <c:showBubbleSize val="0"/>
        </c:dLbls>
        <c:gapWidth val="219"/>
        <c:overlap val="-27"/>
        <c:axId val="908681407"/>
        <c:axId val="908681887"/>
      </c:barChart>
      <c:catAx>
        <c:axId val="90868140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681887"/>
        <c:crosses val="autoZero"/>
        <c:auto val="1"/>
        <c:lblAlgn val="ctr"/>
        <c:lblOffset val="100"/>
        <c:noMultiLvlLbl val="0"/>
      </c:catAx>
      <c:valAx>
        <c:axId val="90868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681407"/>
        <c:crosses val="autoZero"/>
        <c:crossBetween val="between"/>
      </c:valAx>
      <c:spPr>
        <a:noFill/>
        <a:ln>
          <a:noFill/>
        </a:ln>
        <a:effectLst/>
      </c:spPr>
    </c:plotArea>
    <c:legend>
      <c:legendPos val="b"/>
      <c:layout>
        <c:manualLayout>
          <c:xMode val="edge"/>
          <c:yMode val="edge"/>
          <c:x val="0.25362627391407017"/>
          <c:y val="0.89991126602428673"/>
          <c:w val="0.53508967304919974"/>
          <c:h val="7.819442583575055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[SCM Sales &amp; Engineering Pipeline.xlsx]Sheet3!PivotTable19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Customer Name by Lost Code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7"/>
                <c:pt idx="0">
                  <c:v>Funding</c:v>
                </c:pt>
                <c:pt idx="1">
                  <c:v>MISC</c:v>
                </c:pt>
                <c:pt idx="2">
                  <c:v>Pre-qual</c:v>
                </c:pt>
                <c:pt idx="3">
                  <c:v>Price</c:v>
                </c:pt>
                <c:pt idx="4">
                  <c:v>Schedule</c:v>
                </c:pt>
                <c:pt idx="5">
                  <c:v>Technical</c:v>
                </c:pt>
                <c:pt idx="6">
                  <c:v>(blank)</c:v>
                </c:pt>
              </c:strCache>
            </c:strRef>
          </c:cat>
          <c:val>
            <c:numRef>
              <c:f>Sheet3!$B$4:$B$10</c:f>
              <c:numCache>
                <c:formatCode>General</c:formatCode>
                <c:ptCount val="7"/>
                <c:pt idx="0">
                  <c:v>7</c:v>
                </c:pt>
                <c:pt idx="1">
                  <c:v>23</c:v>
                </c:pt>
                <c:pt idx="2">
                  <c:v>1</c:v>
                </c:pt>
                <c:pt idx="3">
                  <c:v>46</c:v>
                </c:pt>
                <c:pt idx="4">
                  <c:v>9</c:v>
                </c:pt>
                <c:pt idx="5">
                  <c:v>5</c:v>
                </c:pt>
                <c:pt idx="6">
                  <c:v>6</c:v>
                </c:pt>
              </c:numCache>
            </c:numRef>
          </c:val>
          <c:extLst>
            <c:ext xmlns:c16="http://schemas.microsoft.com/office/drawing/2014/chart" uri="{C3380CC4-5D6E-409C-BE32-E72D297353CC}">
              <c16:uniqueId val="{00000000-ADC0-47C5-B85A-E16FBE4EC0B2}"/>
            </c:ext>
          </c:extLst>
        </c:ser>
        <c:dLbls>
          <c:showLegendKey val="0"/>
          <c:showVal val="0"/>
          <c:showCatName val="0"/>
          <c:showSerName val="0"/>
          <c:showPercent val="0"/>
          <c:showBubbleSize val="0"/>
        </c:dLbls>
        <c:gapWidth val="219"/>
        <c:overlap val="-27"/>
        <c:axId val="889876847"/>
        <c:axId val="889877327"/>
      </c:barChart>
      <c:catAx>
        <c:axId val="88987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77327"/>
        <c:crosses val="autoZero"/>
        <c:auto val="1"/>
        <c:lblAlgn val="ctr"/>
        <c:lblOffset val="100"/>
        <c:noMultiLvlLbl val="0"/>
      </c:catAx>
      <c:valAx>
        <c:axId val="88987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8768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186690</xdr:colOff>
      <xdr:row>102</xdr:row>
      <xdr:rowOff>137703</xdr:rowOff>
    </xdr:from>
    <xdr:to>
      <xdr:col>13</xdr:col>
      <xdr:colOff>1050744</xdr:colOff>
      <xdr:row>138</xdr:row>
      <xdr:rowOff>47351</xdr:rowOff>
    </xdr:to>
    <xdr:graphicFrame macro="">
      <xdr:nvGraphicFramePr>
        <xdr:cNvPr id="2" name="Chart 1">
          <a:extLst>
            <a:ext uri="{FF2B5EF4-FFF2-40B4-BE49-F238E27FC236}">
              <a16:creationId xmlns:a16="http://schemas.microsoft.com/office/drawing/2014/main" id="{E4D738FC-AB97-83D1-0738-FA305811B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373379</xdr:colOff>
      <xdr:row>10</xdr:row>
      <xdr:rowOff>180975</xdr:rowOff>
    </xdr:from>
    <xdr:to>
      <xdr:col>12</xdr:col>
      <xdr:colOff>60959</xdr:colOff>
      <xdr:row>29</xdr:row>
      <xdr:rowOff>108585</xdr:rowOff>
    </xdr:to>
    <xdr:graphicFrame macro="">
      <xdr:nvGraphicFramePr>
        <xdr:cNvPr id="2" name="Chart 1">
          <a:extLst>
            <a:ext uri="{FF2B5EF4-FFF2-40B4-BE49-F238E27FC236}">
              <a16:creationId xmlns:a16="http://schemas.microsoft.com/office/drawing/2014/main" id="{7EAA896A-2752-AAEE-87CF-566A38820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10600" cy="6276975"/>
    <xdr:pic>
      <xdr:nvPicPr>
        <xdr:cNvPr id="320134070" name="Visualization1" title="Visualization">
          <a:extLst>
            <a:ext uri="{FF2B5EF4-FFF2-40B4-BE49-F238E27FC236}">
              <a16:creationId xmlns:a16="http://schemas.microsoft.com/office/drawing/2014/main" id="{00000000-0008-0000-0300-0000B6DB1413}"/>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Visualization="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absoluteAnchor>
</xdr:wsDr>
</file>

<file path=xl/drawings/drawing4.xml><?xml version="1.0" encoding="utf-8"?>
<xdr:wsDr xmlns:xdr="http://schemas.openxmlformats.org/drawingml/2006/spreadsheetDrawing" xmlns:a="http://schemas.openxmlformats.org/drawingml/2006/main">
  <xdr:absoluteAnchor>
    <xdr:pos x="0" y="0"/>
    <xdr:ext cx="8610600" cy="6276975"/>
    <xdr:pic>
      <xdr:nvPicPr>
        <xdr:cNvPr id="365976491" name="Visualization2" title="Visualization">
          <a:extLst>
            <a:ext uri="{FF2B5EF4-FFF2-40B4-BE49-F238E27FC236}">
              <a16:creationId xmlns:a16="http://schemas.microsoft.com/office/drawing/2014/main" id="{00000000-0008-0000-0B00-0000AB5BD015}"/>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Visualization="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absoluteAnchor>
</xdr:wsDr>
</file>

<file path=xl/drawings/drawing5.xml><?xml version="1.0" encoding="utf-8"?>
<xdr:wsDr xmlns:xdr="http://schemas.openxmlformats.org/drawingml/2006/spreadsheetDrawing" xmlns:a="http://schemas.openxmlformats.org/drawingml/2006/main">
  <xdr:absoluteAnchor>
    <xdr:pos x="0" y="0"/>
    <xdr:ext cx="8610600" cy="6276975"/>
    <xdr:pic>
      <xdr:nvPicPr>
        <xdr:cNvPr id="756040761" name="Visualization3" title="Visualization">
          <a:extLst>
            <a:ext uri="{FF2B5EF4-FFF2-40B4-BE49-F238E27FC236}">
              <a16:creationId xmlns:a16="http://schemas.microsoft.com/office/drawing/2014/main" id="{00000000-0008-0000-0C00-00003944102D}"/>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Visualization="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absoluteAnchor>
</xdr:wsDr>
</file>

<file path=xl/drawings/drawing6.xml><?xml version="1.0" encoding="utf-8"?>
<xdr:wsDr xmlns:xdr="http://schemas.openxmlformats.org/drawingml/2006/spreadsheetDrawing" xmlns:a="http://schemas.openxmlformats.org/drawingml/2006/main">
  <xdr:absoluteAnchor>
    <xdr:pos x="0" y="0"/>
    <xdr:ext cx="8610600" cy="6276975"/>
    <xdr:pic>
      <xdr:nvPicPr>
        <xdr:cNvPr id="540597653" name="Visualization4" title="Visualization">
          <a:extLst>
            <a:ext uri="{FF2B5EF4-FFF2-40B4-BE49-F238E27FC236}">
              <a16:creationId xmlns:a16="http://schemas.microsoft.com/office/drawing/2014/main" id="{00000000-0008-0000-0D00-000095DD3820}"/>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Visualization="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absolute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iana" id="{F8B6C0D4-7EDF-4423-BA4D-8B593F739691}">
    <nsvFilter filterId="{2D4E6F43-07AF-4801-8067-DCBEDC19ACE8}" ref="A2:W128" tableId="0">
      <columnFilter colId="2">
        <filter colId="2">
          <x:filters>
            <x:filter val="Diana"/>
            <x:filter val="Diana/Quinton"/>
            <x:filter val="Quinton/Diana"/>
          </x:filters>
        </filter>
      </columnFilter>
    </nsvFilter>
  </namedSheetView>
  <namedSheetView name="JK" id="{B7E8BD03-D29C-4AB5-84C1-66B1DBB67A8D}">
    <nsvFilter filterId="{2D4E6F43-07AF-4801-8067-DCBEDC19ACE8}" ref="A2:W128" tableId="0"/>
  </namedSheetView>
  <namedSheetView name="Joe" id="{E6B529DF-3641-4EEC-B792-C8E5AFA0F105}">
    <nsvFilter filterId="{2D4E6F43-07AF-4801-8067-DCBEDC19ACE8}" ref="A2:W128" tableId="0">
      <columnFilter colId="2">
        <filter colId="2">
          <x:filters>
            <x:filter val="Joe"/>
          </x:filters>
        </filter>
      </columnFilter>
      <sortRules>
        <sortRule colId="8">
          <sortCondition ref="I2:I128"/>
        </sortRule>
      </sortRules>
    </nsvFilter>
  </namedSheetView>
  <namedSheetView name="Quinton/Diana" id="{DCF253B2-8BBB-4D44-9352-3A5C6B5091CE}">
    <nsvFilter filterId="{2D4E6F43-07AF-4801-8067-DCBEDC19ACE8}" ref="A2:W128" tableId="0"/>
  </namedSheetView>
  <namedSheetView name="Sandra" id="{A425C716-D042-4B8F-B50B-93F24C02EC25}">
    <nsvFilter filterId="{2D4E6F43-07AF-4801-8067-DCBEDC19ACE8}" ref="A2:W128" tableId="0">
      <columnFilter colId="2">
        <filter colId="2">
          <x:filters>
            <x:filter val="Sandra"/>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iana" id="{3BBF6623-1B87-4576-8640-4754D944103E}"/>
  <namedSheetView name="Joe" id="{1E01483B-4BA8-4306-9239-78FDDA8953E9}"/>
  <namedSheetView name="Quinton/Diana" id="{062B33E2-025C-451B-BB6F-A288231E3462}"/>
  <namedSheetView name="Sandra" id="{DFA75EA3-17A3-4E53-A4B9-EA90528A024D}"/>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80.406355324078" createdVersion="8" refreshedVersion="8" minRefreshableVersion="3" recordCount="163" xr:uid="{CD25E45D-1028-45D5-AAB6-E807A943E0EE}">
  <cacheSource type="worksheet">
    <worksheetSource ref="A67:T67" sheet="Closed Deals 25"/>
  </cacheSource>
  <cacheFields count="20">
    <cacheField name="Customer" numFmtId="0">
      <sharedItems/>
    </cacheField>
    <cacheField name="Project Name" numFmtId="0">
      <sharedItems containsBlank="1"/>
    </cacheField>
    <cacheField name="BDM" numFmtId="0">
      <sharedItems containsBlank="1"/>
    </cacheField>
    <cacheField name="Job Number" numFmtId="0">
      <sharedItems containsBlank="1" containsMixedTypes="1" containsNumber="1" containsInteger="1" minValue="11372" maxValue="90067"/>
    </cacheField>
    <cacheField name="Contract _x000a_Value" numFmtId="6">
      <sharedItems containsBlank="1" containsMixedTypes="1" containsNumber="1" minValue="1" maxValue="25000000"/>
    </cacheField>
    <cacheField name="Building(s)" numFmtId="0">
      <sharedItems containsBlank="1" longText="1"/>
    </cacheField>
    <cacheField name="Floor(s)" numFmtId="0">
      <sharedItems containsBlank="1" containsMixedTypes="1" containsNumber="1" containsInteger="1" minValue="1" maxValue="84"/>
    </cacheField>
    <cacheField name="Start Date for Production" numFmtId="14">
      <sharedItems containsDate="1" containsBlank="1" containsMixedTypes="1" minDate="1905-07-18T00:00:00" maxDate="2026-09-02T00:00:00"/>
    </cacheField>
    <cacheField name="District Occupany Date" numFmtId="167">
      <sharedItems containsDate="1" containsBlank="1" containsMixedTypes="1" minDate="2025-02-01T00:00:00" maxDate="2027-09-02T00:00:00"/>
    </cacheField>
    <cacheField name="Confidence Level" numFmtId="9">
      <sharedItems containsString="0" containsBlank="1" containsNumber="1" minValue="0.1" maxValue="1"/>
    </cacheField>
    <cacheField name="Current _x000a_Status/Notes" numFmtId="0">
      <sharedItems containsBlank="1" longText="1"/>
    </cacheField>
    <cacheField name="Contract Type" numFmtId="0">
      <sharedItems containsBlank="1"/>
    </cacheField>
    <cacheField name="Bid _x000a_Piggyback" numFmtId="0">
      <sharedItems containsBlank="1"/>
    </cacheField>
    <cacheField name="Most Recent Proposal (Date)" numFmtId="0">
      <sharedItems containsDate="1" containsBlank="1" containsMixedTypes="1" minDate="2024-06-18T00:00:00" maxDate="2025-01-07T00:00:00"/>
    </cacheField>
    <cacheField name="Engineering Release _x000a_(Date)" numFmtId="0">
      <sharedItems containsDate="1" containsBlank="1" containsMixedTypes="1" minDate="2024-05-01T00:00:00" maxDate="2024-11-22T00:00:00"/>
    </cacheField>
    <cacheField name="Job Release _x000a_(Date)" numFmtId="0">
      <sharedItems containsDate="1" containsBlank="1" containsMixedTypes="1" minDate="2024-04-01T00:00:00" maxDate="2024-11-02T00:00:00"/>
    </cacheField>
    <cacheField name="Kick-off Meeting" numFmtId="0">
      <sharedItems containsDate="1" containsBlank="1" containsMixedTypes="1" minDate="2024-10-15T00:00:00" maxDate="2024-10-16T00:00:00"/>
    </cacheField>
    <cacheField name="Hand-off Meeting" numFmtId="0">
      <sharedItems containsNonDate="0" containsString="0" containsBlank="1"/>
    </cacheField>
    <cacheField name="PM" numFmtId="0">
      <sharedItems containsBlank="1"/>
    </cacheField>
    <cacheField name="Estimated_x000a_Value" numFmtId="165">
      <sharedItems containsSemiMixedTypes="0" containsString="0" containsNumber="1" minValue="0" maxValue="125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Li" refreshedDate="45692.587925925924" createdVersion="8" refreshedVersion="8" minRefreshableVersion="3" recordCount="169" xr:uid="{390B851F-8563-42D4-9211-28EED7D723FA}">
  <cacheSource type="worksheet">
    <worksheetSource ref="A67:W67" sheet="Closed Deals 25"/>
  </cacheSource>
  <cacheFields count="23">
    <cacheField name="Customer" numFmtId="0">
      <sharedItems containsBlank="1"/>
    </cacheField>
    <cacheField name="Project Name" numFmtId="0">
      <sharedItems containsBlank="1" count="149">
        <s v="Sandia Academy"/>
        <s v="Lincoln Elementary  "/>
        <s v="Oka ES"/>
        <s v="Newland ES"/>
        <s v="Yucca Loma ES"/>
        <s v="Plavan ES "/>
        <s v="Torrance ES "/>
        <s v="Vineland ES "/>
        <s v="Meridian ES"/>
        <s v="Fire Academy "/>
        <s v="Claremont HS "/>
        <s v="Beaumont Adult School "/>
        <s v="Jefferson ES"/>
        <s v="Harada ES"/>
        <s v="Temescal ES"/>
        <s v="ACE/RMS "/>
        <s v="Harding ES"/>
        <s v="Hollyvale ES "/>
        <s v="Beyer HS"/>
        <s v="Pearblossom ES"/>
        <s v="Kennedy ES"/>
        <s v="Colton "/>
        <s v="Juniper ES "/>
        <s v="Various Sites"/>
        <s v="Mesa Grande "/>
        <s v="Hans Christensen ES"/>
        <s v="Joshua Circle ES"/>
        <s v="Mesa Grande ES "/>
        <s v="Pasadera Early Childhood Education Center"/>
        <s v="Silver Valley Health Center"/>
        <s v="Beverly Hills HS"/>
        <s v="Walnut Valley Collegewood ES"/>
        <s v="Maple Hills ES"/>
        <s v="Anderson ES"/>
        <s v="Nuview Elementary "/>
        <s v="Emerson ES"/>
        <s v="Ocean View ES"/>
        <s v="Laurel ES"/>
        <s v="Orchard ES"/>
        <s v="San Gorgonio MS"/>
        <s v="Summerwind Trails School"/>
        <s v="Vista Magnet MS"/>
        <s v="Mountain View MS"/>
        <s v="Covina HS"/>
        <s v="Williams ES"/>
        <s v="Hutchison MS"/>
        <s v="Cabot Yerxa ES "/>
        <s v="Olivelands ES"/>
        <s v="Veterans ES"/>
        <s v="Olive Drive ES"/>
        <s v="Cathedral City ES"/>
        <s v="Surfside "/>
        <s v="Bella Vista ES"/>
        <s v="Julius Corsini ES "/>
        <s v="Katherine Finch ES"/>
        <s v="Rio Vista ES "/>
        <s v="Imperial ES"/>
        <s v="Villa Park ES"/>
        <s v="Panorama ES"/>
        <s v="Monte Vista ES"/>
        <s v="Jurupa MS"/>
        <s v="Geoge Lucas Park Restroom"/>
        <s v="Oak St. Prep K"/>
        <s v="Peter Marshall ES"/>
        <s v="Parkview School TK-8"/>
        <s v="Carr ES "/>
        <s v="East Hills Academy"/>
        <s v="Magnolia Science Academy 5"/>
        <s v="El Portal ES"/>
        <s v="Rancho _x000a_Starbuck Intermediate"/>
        <s v="Wasco HS"/>
        <s v="Loma Vista ES"/>
        <s v="Boron HS"/>
        <s v="ATLAS School"/>
        <s v="Portola ES"/>
        <s v="Montalvo ES"/>
        <s v=" Health Center"/>
        <s v="Arcadia HS "/>
        <s v="Quail Valley ES "/>
        <s v="ELAC South Gate "/>
        <s v="East LA College Shop Bldg "/>
        <s v="Farragut ES "/>
        <s v="New Phelan ES "/>
        <s v="Antelope ES "/>
        <s v="Daisy Gibson ES "/>
        <s v="Lake Los Angeles ES"/>
        <s v="Alpine ES "/>
        <s v="St. Catherine Laboure"/>
        <s v="Agua Caliente ES"/>
        <s v="Cahuilla ES"/>
        <s v="Rancho Mirage ES "/>
        <s v="Two Bunch Palms ES "/>
        <s v="Miano ES"/>
        <s v="Family Resource Center"/>
        <s v="Jefferson MS"/>
        <s v="Juniper "/>
        <s v="Joshua Circle "/>
        <s v="Hollyvale "/>
        <s v="Mare Island Technology Academy"/>
        <s v="Fremont ES - iHigh Virtual Academy"/>
        <s v="San Juan USD _x000a_GIS Charter School"/>
        <s v="Jackson ES"/>
        <s v="Calistoga ES"/>
        <s v="Helendale ES "/>
        <s v="Adelanto HS"/>
        <s v="Wasco HS - Ag Farm"/>
        <s v="Only Love Children's Center #2"/>
        <s v="Only Love Children's Center #4"/>
        <s v="CAPE_x000a_Camarillo Academy of Progressive Education Charter School_x000a_(formerly Valle Lindo ES)"/>
        <s v="Los Amigos ES"/>
        <s v="Forty Martyrs Armenian Church _x000a_Middle School"/>
        <s v="Futures HS"/>
        <s v="Meadows Arts &amp; Technology ES"/>
        <s v="TBD"/>
        <s v="Lucerne ES"/>
        <s v="District Office"/>
        <s v="Lincoln"/>
        <s v="Marshall ES"/>
        <s v="Sunnydale ES"/>
        <s v="Cerritos Community College"/>
        <s v="Callie Kirkpatrick ES "/>
        <s v="Janson ES "/>
        <s v="Bubbling ES"/>
        <s v="Tamarack ES"/>
        <s v="PMSI Ewles Materials 12x56"/>
        <s v="Laundry Facility"/>
        <s v="Mt. SAC "/>
        <s v="Mojave USD"/>
        <s v="USACE Santa Ana Dam Resident Office Complex"/>
        <s v="Freedom Crest ES "/>
        <s v="Oak Meadows ES "/>
        <s v="Lompoc Theatre"/>
        <s v="Alhambra HS "/>
        <s v="Eastmont Intermediate ELO-P"/>
        <s v="John H. Hiemes ES"/>
        <s v="Helendale ES"/>
        <s v="Asher University "/>
        <s v="Monterey Vista ES"/>
        <s v="PMSI Dixon Lake Ranger Station"/>
        <s v="LAWP"/>
        <s v="Aquatic Center"/>
        <m/>
        <s v="Savannah ES "/>
        <s v="Rosamond High Early College Campus"/>
        <s v="Gerber ES"/>
        <s v="Weight Room"/>
        <s v="Shadow Hills MS "/>
        <s v="1- Fire Authority"/>
        <s v="Shafter Police Department "/>
      </sharedItems>
    </cacheField>
    <cacheField name="BDM" numFmtId="0">
      <sharedItems containsBlank="1" count="6">
        <s v="Sandra"/>
        <s v="Joe"/>
        <s v="Diana"/>
        <s v="Diana/Quinton"/>
        <s v="Quinton/Diana"/>
        <m/>
      </sharedItems>
    </cacheField>
    <cacheField name="Job Number" numFmtId="0">
      <sharedItems containsBlank="1" containsMixedTypes="1" containsNumber="1" containsInteger="1" minValue="11372" maxValue="90067"/>
    </cacheField>
    <cacheField name="Contract _x000a_Value" numFmtId="0">
      <sharedItems containsBlank="1" containsMixedTypes="1" containsNumber="1" minValue="1" maxValue="25046000" count="124">
        <n v="1444491.41"/>
        <n v="112000"/>
        <n v="262487.93"/>
        <n v="138298.63"/>
        <n v="260370.01"/>
        <n v="2448024.2200000002"/>
        <n v="3006336.75"/>
        <n v="199336"/>
        <n v="227900.33"/>
        <n v="191440"/>
        <n v="1420634.95"/>
        <n v="792600"/>
        <n v="998332"/>
        <n v="332944"/>
        <n v="479820.52"/>
        <n v="2816398"/>
        <n v="420981.5"/>
        <n v="246171.81"/>
        <n v="287144"/>
        <n v="144209"/>
        <n v="728293"/>
        <n v="1565922.81"/>
        <n v="280655"/>
        <n v="1381085.54"/>
        <n v="623161"/>
        <n v="2740000"/>
        <n v="817329"/>
        <n v="1641711.33"/>
        <n v="408151"/>
        <n v="263148.49"/>
        <n v="603711.04"/>
        <n v="1093635"/>
        <n v="320692"/>
        <n v="479846.47"/>
        <n v="244043"/>
        <n v="244569.11"/>
        <n v="157449.01999999999"/>
        <n v="614235.61"/>
        <n v="757775.58"/>
        <n v="157933.22"/>
        <n v="581379.31000000006"/>
        <n v="993401"/>
        <n v="2244195.34"/>
        <n v="713569.32"/>
        <n v="865637.29"/>
        <n v="1196119.99"/>
        <n v="847983.87"/>
        <n v="680121"/>
        <n v="11797264"/>
        <n v="193345.99"/>
        <n v="480954.99"/>
        <n v="680000"/>
        <n v="221547"/>
        <m/>
        <n v="847260.19"/>
        <n v="302389"/>
        <n v="1998719.7"/>
        <n v="1387218.61"/>
        <n v="5766106.1699999999"/>
        <n v="2392640.86"/>
        <n v="463190.78"/>
        <n v="25046000"/>
        <n v="1801375"/>
        <n v="2532016.44"/>
        <n v="2970266.23"/>
        <n v="276363.15000000002"/>
        <n v="373723.44"/>
        <n v="5697280"/>
        <n v="3153674.85"/>
        <n v="1852667.44"/>
        <n v="1414508.72"/>
        <n v="473556.18"/>
        <n v="888608.67"/>
        <n v="1304554.56"/>
        <n v="1870996.9"/>
        <n v="1240813.2"/>
        <n v="2123331.6800000002"/>
        <n v="432627"/>
        <n v="3385850.7399999998"/>
        <n v="212665.05"/>
        <n v="330133.63"/>
        <n v="5159577.82"/>
        <n v="663910.13"/>
        <n v="12835820"/>
        <n v="1848439.64"/>
        <n v="43390"/>
        <n v="2000000"/>
        <n v="260434.8"/>
        <n v="642710.44999999995"/>
        <n v="318976"/>
        <n v="1573755"/>
        <n v="251915"/>
        <n v="975443.22"/>
        <n v="660578.04"/>
        <n v="210799.94"/>
        <n v="1000000"/>
        <n v="2028742"/>
        <n v="8000000"/>
        <n v="7000000"/>
        <n v="2105834.75"/>
        <n v="2137747.88"/>
        <n v="875686"/>
        <n v="10000000"/>
        <n v="126603.27"/>
        <s v="N/A"/>
        <n v="758144.44"/>
        <n v="733915.11"/>
        <n v="787663.96"/>
        <n v="743756.62"/>
        <n v="1"/>
        <n v="249912.61"/>
        <n v="2467455.73"/>
        <n v="2885231.43"/>
        <n v="659821.96500000008"/>
        <n v="602407.01"/>
        <n v="1927490.04"/>
        <n v="4494585.54"/>
        <n v="627320.93000000005"/>
        <n v="793546.71"/>
        <n v="172158"/>
        <n v="235282"/>
        <n v="1314695"/>
        <n v="137980"/>
        <n v="1859664.95" u="1"/>
      </sharedItems>
    </cacheField>
    <cacheField name="Building(s)" numFmtId="0">
      <sharedItems containsBlank="1" longText="1"/>
    </cacheField>
    <cacheField name="Floor(s)" numFmtId="0">
      <sharedItems containsBlank="1" containsMixedTypes="1" containsNumber="1" containsInteger="1" minValue="1" maxValue="84"/>
    </cacheField>
    <cacheField name="Start Date for Production" numFmtId="0">
      <sharedItems containsDate="1" containsBlank="1" containsMixedTypes="1" minDate="2016-01-01T00:00:00" maxDate="2026-09-02T00:00:00"/>
    </cacheField>
    <cacheField name="District Occupany Date" numFmtId="14">
      <sharedItems containsDate="1" containsBlank="1" containsMixedTypes="1" minDate="2025-03-01T00:00:00" maxDate="2027-09-02T00:00:00"/>
    </cacheField>
    <cacheField name="Confidence Level" numFmtId="0">
      <sharedItems containsString="0" containsBlank="1" containsNumber="1" minValue="0.1" maxValue="1"/>
    </cacheField>
    <cacheField name="Current _x000a_Status/Notes" numFmtId="0">
      <sharedItems containsDate="1" containsBlank="1" containsMixedTypes="1" minDate="2025-02-15T00:00:00" maxDate="2025-02-16T00:00:00" longText="1"/>
    </cacheField>
    <cacheField name="Contract Type" numFmtId="0">
      <sharedItems containsBlank="1"/>
    </cacheField>
    <cacheField name="Bid _x000a_Piggyback" numFmtId="0">
      <sharedItems containsBlank="1"/>
    </cacheField>
    <cacheField name="Most Recent Proposal (Date)" numFmtId="0">
      <sharedItems containsDate="1" containsBlank="1" containsMixedTypes="1" minDate="2024-06-18T00:00:00" maxDate="2025-01-31T00:00:00"/>
    </cacheField>
    <cacheField name="Engineering Release _x000a_(Date)" numFmtId="0">
      <sharedItems containsDate="1" containsBlank="1" containsMixedTypes="1" minDate="2024-05-01T00:00:00" maxDate="2024-11-22T00:00:00"/>
    </cacheField>
    <cacheField name="Job Release _x000a_(Date)" numFmtId="0">
      <sharedItems containsDate="1" containsBlank="1" containsMixedTypes="1" minDate="2024-04-01T00:00:00" maxDate="2024-11-02T00:00:00"/>
    </cacheField>
    <cacheField name="Kick-off Meeting" numFmtId="0">
      <sharedItems containsDate="1" containsBlank="1" containsMixedTypes="1" minDate="2024-10-15T00:00:00" maxDate="2024-10-16T00:00:00"/>
    </cacheField>
    <cacheField name="Hand-off Meeting" numFmtId="0">
      <sharedItems containsNonDate="0" containsString="0" containsBlank="1"/>
    </cacheField>
    <cacheField name="PM" numFmtId="0">
      <sharedItems containsBlank="1" count="8">
        <s v="Gino"/>
        <s v="Moanes"/>
        <s v="Lori"/>
        <s v="Kenny"/>
        <s v="TBD"/>
        <m/>
        <s v="Mehdi"/>
        <s v="No" u="1"/>
      </sharedItems>
    </cacheField>
    <cacheField name="Estimated_x000a_Value" numFmtId="0">
      <sharedItems containsString="0" containsBlank="1" containsNumber="1" minValue="0" maxValue="20036800"/>
    </cacheField>
    <cacheField name="Estimated DSA Approval (per Engineering)" numFmtId="0">
      <sharedItems containsBlank="1"/>
    </cacheField>
    <cacheField name="Quarter" numFmtId="0">
      <sharedItems containsBlank="1" containsMixedTypes="1" containsNumber="1" containsInteger="1" minValue="1" maxValue="4" count="6">
        <n v="1"/>
        <n v="2"/>
        <m/>
        <n v="3"/>
        <n v="4"/>
        <s v="TBD"/>
      </sharedItems>
    </cacheField>
    <cacheField name="Edited" numFmtId="14">
      <sharedItems containsDate="1" containsMixedTypes="1" minDate="2025-02-04T13:07:32" maxDate="2025-02-04T13:07:3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Li" refreshedDate="45754.581864467589" createdVersion="8" refreshedVersion="8" minRefreshableVersion="3" recordCount="202" xr:uid="{07E5A1C0-C527-4447-9179-4FD28EB32ADB}">
  <cacheSource type="worksheet">
    <worksheetSource ref="A73:W73" sheet="Closed Deals 25"/>
  </cacheSource>
  <cacheFields count="23">
    <cacheField name="Customer" numFmtId="0">
      <sharedItems containsBlank="1"/>
    </cacheField>
    <cacheField name="Project Name" numFmtId="0">
      <sharedItems containsBlank="1"/>
    </cacheField>
    <cacheField name="BDM" numFmtId="0">
      <sharedItems containsBlank="1"/>
    </cacheField>
    <cacheField name="Job Number" numFmtId="0">
      <sharedItems containsBlank="1" containsMixedTypes="1" containsNumber="1" containsInteger="1" minValue="11372" maxValue="90067"/>
    </cacheField>
    <cacheField name="Contract _x000a_Value" numFmtId="0">
      <sharedItems containsBlank="1" containsMixedTypes="1" containsNumber="1" minValue="43390" maxValue="25000000"/>
    </cacheField>
    <cacheField name="Building(s)" numFmtId="0">
      <sharedItems containsBlank="1" longText="1"/>
    </cacheField>
    <cacheField name="Floor(s)" numFmtId="0">
      <sharedItems containsString="0" containsBlank="1" containsNumber="1" containsInteger="1" minValue="1" maxValue="84"/>
    </cacheField>
    <cacheField name="Start Date for Production" numFmtId="0">
      <sharedItems containsDate="1" containsBlank="1" containsMixedTypes="1" minDate="2025-01-07T00:00:00" maxDate="2026-07-02T00:00:00"/>
    </cacheField>
    <cacheField name="District Occupancy Date" numFmtId="0">
      <sharedItems containsDate="1" containsBlank="1" containsMixedTypes="1" minDate="2025-03-01T00:00:00" maxDate="2029-09-02T00:00:00"/>
    </cacheField>
    <cacheField name="Confidence Level" numFmtId="0">
      <sharedItems containsString="0" containsBlank="1" containsNumber="1" minValue="0" maxValue="1"/>
    </cacheField>
    <cacheField name="Current _x000a_Status/Notes" numFmtId="0">
      <sharedItems containsBlank="1" longText="1"/>
    </cacheField>
    <cacheField name="Contract Type" numFmtId="0">
      <sharedItems containsBlank="1"/>
    </cacheField>
    <cacheField name="Bid _x000a_Piggyback" numFmtId="0">
      <sharedItems containsBlank="1"/>
    </cacheField>
    <cacheField name="Most Recent Proposal (Date)" numFmtId="0">
      <sharedItems containsDate="1" containsBlank="1" containsMixedTypes="1" minDate="2024-06-18T00:00:00" maxDate="2025-03-22T00:00:00"/>
    </cacheField>
    <cacheField name="Engineering Release _x000a_(Date)" numFmtId="0">
      <sharedItems containsDate="1" containsBlank="1" containsMixedTypes="1" minDate="2024-05-01T00:00:00" maxDate="2025-03-28T00:00:00"/>
    </cacheField>
    <cacheField name="Job Release _x000a_(Date)" numFmtId="0">
      <sharedItems containsDate="1" containsBlank="1" containsMixedTypes="1" minDate="2024-04-01T00:00:00" maxDate="2024-11-02T00:00:00"/>
    </cacheField>
    <cacheField name="Kick-off Meeting" numFmtId="0">
      <sharedItems containsDate="1" containsBlank="1" containsMixedTypes="1" minDate="2024-10-15T00:00:00" maxDate="2024-10-16T00:00:00"/>
    </cacheField>
    <cacheField name="Hand-off Meeting" numFmtId="0">
      <sharedItems containsBlank="1"/>
    </cacheField>
    <cacheField name="PM" numFmtId="0">
      <sharedItems containsBlank="1"/>
    </cacheField>
    <cacheField name="Estimated_x000a_Value" numFmtId="0">
      <sharedItems containsString="0" containsBlank="1" containsNumber="1" minValue="0" maxValue="25200000"/>
    </cacheField>
    <cacheField name="Estimated DSA Approval (per Engineering)" numFmtId="0">
      <sharedItems containsBlank="1"/>
    </cacheField>
    <cacheField name="Quarter" numFmtId="0">
      <sharedItems containsBlank="1" containsMixedTypes="1" containsNumber="1" containsInteger="1" minValue="1" maxValue="4" count="6">
        <n v="1"/>
        <n v="2"/>
        <m/>
        <n v="3"/>
        <n v="4"/>
        <s v="TBD"/>
      </sharedItems>
    </cacheField>
    <cacheField name="Edited" numFmtId="0">
      <sharedItems containsDate="1" containsBlank="1" containsMixedTypes="1" minDate="2025-02-04T13:07:32" maxDate="2025-03-06T14:52:4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Li" refreshedDate="45882.937781712964" createdVersion="8" refreshedVersion="8" minRefreshableVersion="3" recordCount="97" xr:uid="{636902BA-B7FA-4F30-AC04-AA54F9E860F3}">
  <cacheSource type="worksheet">
    <worksheetSource ref="Y2:Z99" sheet="ML Analysis"/>
  </cacheSource>
  <cacheFields count="2">
    <cacheField name="Customer Name" numFmtId="0">
      <sharedItems/>
    </cacheField>
    <cacheField name="Lost Code" numFmtId="0">
      <sharedItems containsBlank="1" count="7">
        <s v="Schedule"/>
        <s v="Price"/>
        <s v="Funding"/>
        <s v="MISC"/>
        <m/>
        <s v="Technical"/>
        <s v="Pre-qua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s v="Apple Valley USD"/>
    <s v="Sandia Academy"/>
    <s v="Sandra"/>
    <n v="11488"/>
    <n v="1444491.41"/>
    <s v="(2) 72X40"/>
    <n v="12"/>
    <d v="2025-01-02T00:00:00"/>
    <d v="2025-06-02T00:00:00"/>
    <n v="1"/>
    <m/>
    <s v="Won Bid"/>
    <s v="Bid"/>
    <m/>
    <m/>
    <m/>
    <s v="TBD"/>
    <m/>
    <s v="Gino"/>
    <n v="1444491.41"/>
  </r>
  <r>
    <s v="Lancaster SD"/>
    <s v="Lincoln Elementary  "/>
    <s v="Sandra"/>
    <n v="11520"/>
    <n v="112000"/>
    <s v="8'6&quot; x 21'-6&quot; RR"/>
    <n v="1"/>
    <d v="2025-01-08T00:00:00"/>
    <d v="2025-02-01T00:00:00"/>
    <n v="1"/>
    <m/>
    <s v="Signed Proposal"/>
    <s v="PB"/>
    <s v="Yes"/>
    <s v="No"/>
    <s v="No"/>
    <m/>
    <m/>
    <s v="Gino"/>
    <n v="112000"/>
  </r>
  <r>
    <s v="Fountain Valley SD"/>
    <s v="Newland ES"/>
    <s v="Sandra"/>
    <n v="11529"/>
    <n v="138298.63"/>
    <s v="(1) 24'X40'"/>
    <n v="2"/>
    <d v="2025-01-09T00:00:00"/>
    <d v="2025-02-02T00:00:00"/>
    <n v="1"/>
    <s v="Customer will be ready as soon as DSA Approved"/>
    <s v="Yes"/>
    <s v="PB"/>
    <m/>
    <m/>
    <s v="Yes"/>
    <m/>
    <m/>
    <s v="Moanes"/>
    <n v="138298.63"/>
  </r>
  <r>
    <s v="Fountain Valley SD"/>
    <s v="Oka ES"/>
    <s v="Sandra"/>
    <n v="11530"/>
    <n v="262487.93"/>
    <s v="(1) 48'x40'"/>
    <n v="4"/>
    <d v="2025-01-13T00:00:00"/>
    <d v="2025-02-03T00:00:00"/>
    <n v="1"/>
    <s v="Customer will be ready as soon as DSA Approved"/>
    <s v="Yes"/>
    <s v="PB"/>
    <m/>
    <m/>
    <s v="Yes"/>
    <m/>
    <m/>
    <s v="Moanes"/>
    <n v="262487.93"/>
  </r>
  <r>
    <s v="Fountain Valley SD"/>
    <s v="Plavan ES "/>
    <s v="Sandra"/>
    <n v="11528"/>
    <n v="260370.01"/>
    <s v="(1) 48'x40'  "/>
    <n v="4"/>
    <d v="2025-01-15T00:00:00"/>
    <d v="2025-02-04T00:00:00"/>
    <n v="1"/>
    <s v="Customer will be ready as soon as DSA Approved"/>
    <s v="Yes"/>
    <s v="PB"/>
    <m/>
    <m/>
    <s v="Yes"/>
    <m/>
    <m/>
    <s v="Moanes"/>
    <n v="260370.01"/>
  </r>
  <r>
    <s v="Apple Valley USD"/>
    <s v="Yucca Loma ES"/>
    <s v="Sandra"/>
    <n v="11489"/>
    <n v="1444491.41"/>
    <s v="(2) 72X40"/>
    <n v="12"/>
    <d v="2025-01-16T00:00:00"/>
    <d v="2025-06-03T00:00:00"/>
    <n v="1"/>
    <s v="Delivery March 3/4/25"/>
    <s v="Won Bid"/>
    <s v="Bid"/>
    <m/>
    <m/>
    <m/>
    <s v="TBD"/>
    <m/>
    <s v="Gino"/>
    <n v="1444491.41"/>
  </r>
  <r>
    <s v="Torrance USD"/>
    <s v="Torrance ES "/>
    <s v="Sandra"/>
    <n v="11501"/>
    <n v="2448024.2200000002"/>
    <s v="(1) 168'x40'"/>
    <n v="14"/>
    <d v="2025-01-20T00:00:00"/>
    <s v="Summer 2025"/>
    <n v="1"/>
    <m/>
    <s v="PO"/>
    <s v="PB"/>
    <m/>
    <s v="Yes"/>
    <s v="Yes"/>
    <m/>
    <m/>
    <s v="Moanes"/>
    <n v="2448024.2200000002"/>
  </r>
  <r>
    <s v="Vineland SD"/>
    <s v="Vineland ES "/>
    <s v="Joe"/>
    <n v="11502"/>
    <n v="3006336.75"/>
    <s v="(7) 36X40 Pre-K, TK, Kinder CR"/>
    <n v="21"/>
    <d v="2025-01-30T00:00:00"/>
    <s v="Summer 2025"/>
    <n v="1"/>
    <s v="DSA approved 12/4/2024"/>
    <s v="PO 240532"/>
    <s v="Bid"/>
    <s v="Bid"/>
    <s v="Yes"/>
    <d v="2024-04-01T00:00:00"/>
    <m/>
    <m/>
    <s v="Lori"/>
    <n v="3006336.75"/>
  </r>
  <r>
    <s v="Cajon Valley USD"/>
    <s v="Meridian ES"/>
    <s v="Diana"/>
    <n v="11519"/>
    <n v="199336"/>
    <s v="(1) 12'x40' Restroom Bldg. Model C-2"/>
    <n v="1"/>
    <d v="2025-02-04T00:00:00"/>
    <d v="2025-07-01T00:00:00"/>
    <n v="1"/>
    <s v="No site dates available."/>
    <s v="PO 12500433"/>
    <s v="PB"/>
    <m/>
    <m/>
    <m/>
    <m/>
    <m/>
    <s v="Gino"/>
    <n v="199336"/>
  </r>
  <r>
    <s v="Rio Hondo College"/>
    <s v="Fire Academy "/>
    <s v="Sandra"/>
    <n v="11442"/>
    <n v="227900.33"/>
    <s v="24x60 Classroom &amp; Office"/>
    <n v="2"/>
    <d v="2025-02-06T00:00:00"/>
    <m/>
    <n v="1"/>
    <s v="Going into production "/>
    <s v="PO1-230000002430"/>
    <m/>
    <m/>
    <s v="Yes"/>
    <s v="Yes"/>
    <m/>
    <m/>
    <s v="Moanes"/>
    <n v="227900.33"/>
  </r>
  <r>
    <s v="Claremont USD"/>
    <s v="Claremont HS "/>
    <s v="Sandra"/>
    <n v="11507"/>
    <n v="191440"/>
    <s v="(1) 24x40 Softball Clubhouse"/>
    <n v="2"/>
    <d v="2025-02-10T00:00:00"/>
    <s v="As soon as DSA approved"/>
    <n v="1"/>
    <m/>
    <s v="Contract"/>
    <s v="Bid"/>
    <m/>
    <s v="Yes"/>
    <s v="Yes"/>
    <m/>
    <m/>
    <s v="Gino"/>
    <n v="191440"/>
  </r>
  <r>
    <s v="Beaumont USD"/>
    <s v="Beaumont Adult School "/>
    <s v="Diana"/>
    <n v="11506"/>
    <n v="1420634.95"/>
    <s v="(1) 36x40, (4) 24x40, (1) 12x40"/>
    <n v="12"/>
    <d v="2025-02-12T00:00:00"/>
    <d v="2025-04-01T00:00:00"/>
    <n v="1"/>
    <s v="Monique is finalizing submittals "/>
    <s v="Contract"/>
    <s v="PB"/>
    <d v="2024-06-18T00:00:00"/>
    <d v="2024-05-01T00:00:00"/>
    <s v="Yes"/>
    <m/>
    <m/>
    <s v="Gino"/>
    <n v="1420634.95"/>
  </r>
  <r>
    <s v="El Centro Elementary "/>
    <s v="Harding ES"/>
    <s v="Diana"/>
    <n v="11534"/>
    <n v="2816398"/>
    <s v="108x80"/>
    <n v="18"/>
    <d v="2025-02-21T00:00:00"/>
    <d v="2025-03-01T00:00:00"/>
    <n v="1"/>
    <m/>
    <s v="Yes"/>
    <s v="Bid"/>
    <s v="No"/>
    <s v="Yes"/>
    <s v="Yes"/>
    <s v="TBD"/>
    <m/>
    <s v="Kenny"/>
    <n v="2816398"/>
  </r>
  <r>
    <s v="Hesperia USD"/>
    <s v="Hollyvale ES "/>
    <s v="Sandra"/>
    <n v="11546"/>
    <n v="420981.5"/>
    <s v="(3) 24'x40' "/>
    <n v="6"/>
    <d v="2025-02-24T00:00:00"/>
    <s v="Summer 2025"/>
    <n v="1"/>
    <m/>
    <s v="Yes"/>
    <s v="PB"/>
    <m/>
    <s v="Yes"/>
    <m/>
    <m/>
    <m/>
    <s v="Gino"/>
    <n v="420981.5"/>
  </r>
  <r>
    <s v="Modesto CS"/>
    <s v="Beyer HS"/>
    <s v="Joe"/>
    <n v="11574"/>
    <n v="246171.81"/>
    <s v="(1) 12x40 RR Model C-2"/>
    <n v="1"/>
    <d v="2025-02-26T00:00:00"/>
    <s v="Spring 2025"/>
    <n v="1"/>
    <s v="DSA approved on 11/8/2024_x000a_Boyer has been hired by District as GC"/>
    <s v="PO 251803"/>
    <s v="PB"/>
    <d v="2024-09-16T00:00:00"/>
    <s v="Yes"/>
    <d v="2024-09-18T00:00:00"/>
    <m/>
    <m/>
    <s v="Lori"/>
    <n v="246171.81"/>
  </r>
  <r>
    <s v="Hesperia USD"/>
    <s v="Juniper ES "/>
    <s v="Sandra"/>
    <n v="11551"/>
    <n v="280655"/>
    <s v="(2) 24'X40'"/>
    <n v="4"/>
    <d v="2025-03-05T00:00:00"/>
    <s v="Summer 2025"/>
    <n v="1"/>
    <s v="In backcheck"/>
    <s v="Yes"/>
    <s v="PB"/>
    <m/>
    <s v="Yes"/>
    <m/>
    <m/>
    <m/>
    <s v="Gino"/>
    <n v="280655"/>
  </r>
  <r>
    <s v="Hesperia USD"/>
    <s v="Mesa Grande "/>
    <s v="Sandra"/>
    <n v="11552"/>
    <n v="623161"/>
    <s v="(2) 24'X40' (1) 12'x40' RR"/>
    <n v="5"/>
    <d v="2025-03-12T00:00:00"/>
    <s v="Summer 2025"/>
    <n v="1"/>
    <s v="Waiting for backcheck review"/>
    <s v="Yes"/>
    <s v="PB"/>
    <m/>
    <s v="Yes"/>
    <m/>
    <m/>
    <m/>
    <s v="Gino"/>
    <n v="623161"/>
  </r>
  <r>
    <s v="Menifee USD"/>
    <s v="Hans Christensen ES"/>
    <s v="Diana"/>
    <n v="11513"/>
    <n v="2740000"/>
    <s v="180’x40’ TK   _x000a_"/>
    <n v="15"/>
    <d v="2025-03-14T00:00:00"/>
    <s v="June 30th, 2025"/>
    <n v="1"/>
    <m/>
    <s v="Agreement received 12/24"/>
    <s v="Bid"/>
    <m/>
    <m/>
    <m/>
    <s v="TBD"/>
    <m/>
    <s v="Kenny"/>
    <n v="2740000"/>
  </r>
  <r>
    <s v="Hesperia USD"/>
    <s v="Joshua Circle ES"/>
    <s v="Sandra"/>
    <n v="11550"/>
    <n v="280655"/>
    <s v="(2) 24'X40' "/>
    <n v="4"/>
    <d v="2025-03-18T00:00:00"/>
    <s v="Summer 2025"/>
    <n v="1"/>
    <s v="Back Check"/>
    <s v="Yes"/>
    <s v="PB"/>
    <m/>
    <s v="Yes"/>
    <m/>
    <m/>
    <m/>
    <s v="Gino"/>
    <n v="280655"/>
  </r>
  <r>
    <s v="Hesperia USD"/>
    <s v="Mesa Grande ES "/>
    <s v="Sandra"/>
    <n v="11435"/>
    <n v="817329"/>
    <s v="72X40 TK"/>
    <n v="6"/>
    <d v="2025-03-21T00:00:00"/>
    <s v="Summer 2025"/>
    <n v="1"/>
    <s v="In backcheck"/>
    <s v="Yes"/>
    <s v="PB"/>
    <m/>
    <s v="Yes"/>
    <s v="Yes"/>
    <s v="TBD"/>
    <m/>
    <s v="Gino"/>
    <n v="817329"/>
  </r>
  <r>
    <s v="Guadalupe USD"/>
    <s v="Pasadera Early Childhood Education Center"/>
    <s v="Joe"/>
    <n v="11525"/>
    <n v="1347134.33"/>
    <s v="(1) 84x40 Admin Bldg"/>
    <n v="7"/>
    <d v="2025-03-31T00:00:00"/>
    <d v="2025-07-01T00:00:00"/>
    <n v="1"/>
    <s v="V3 backcheck drawings dues on 1/15/25_x000a_Board approval for Construction. Construction PO ETA in early February (after DSA approval)"/>
    <s v="PO 25-00045 (D+E)"/>
    <s v="Bid"/>
    <s v="Bid"/>
    <d v="2024-07-03T00:00:00"/>
    <d v="2024-07-09T00:00:00"/>
    <m/>
    <m/>
    <s v="Lori"/>
    <n v="1347134.33"/>
  </r>
  <r>
    <s v="Romoland SD"/>
    <s v="Various Sites"/>
    <s v="Diana"/>
    <m/>
    <n v="1381085.54"/>
    <s v="(8) 24'x40' Classrooms, (1) 12'x40' Model C-2 restroom"/>
    <n v="17"/>
    <d v="2025-03-10T00:00:00"/>
    <s v="Completion of manufacturing by 6/1/25"/>
    <n v="1"/>
    <s v="Pending completion of stockpile fees"/>
    <s v="February, 2025"/>
    <m/>
    <m/>
    <m/>
    <m/>
    <m/>
    <m/>
    <m/>
    <n v="1381085.54"/>
  </r>
  <r>
    <s v="Helendale SD"/>
    <s v="ACE/RMS "/>
    <s v="Sandra"/>
    <n v="11505"/>
    <n v="479820.52"/>
    <s v="48x40 Weight Room"/>
    <n v="4"/>
    <d v="2025-02-18T00:00:00"/>
    <d v="2025-08-01T00:00:00"/>
    <n v="1"/>
    <s v="Currently Bidding the Job Site"/>
    <s v="PO 240297"/>
    <m/>
    <m/>
    <s v="Yes"/>
    <s v="Yes"/>
    <s v="TBD"/>
    <m/>
    <s v="Gino"/>
    <n v="479820.52"/>
  </r>
  <r>
    <s v="Keppel Union SD"/>
    <s v="Alpine ES "/>
    <s v="Sandra"/>
    <m/>
    <n v="432627"/>
    <s v="(3) 24'x40' Standard Classroom"/>
    <n v="6"/>
    <m/>
    <s v="Delivery Mid July Occupied end of August"/>
    <n v="1"/>
    <s v="Pending PO"/>
    <m/>
    <m/>
    <m/>
    <m/>
    <s v="No"/>
    <m/>
    <m/>
    <m/>
    <n v="432627"/>
  </r>
  <r>
    <s v="Lawndale "/>
    <s v="Anderson ES"/>
    <s v="Sandra"/>
    <n v="11583"/>
    <n v="320692"/>
    <s v="(1) 40x32 Headstart Classroom "/>
    <n v="4"/>
    <d v="2025-04-01T00:00:00"/>
    <s v="End of June"/>
    <n v="1"/>
    <s v="Plans submitted to architect"/>
    <s v="Signed Proposal"/>
    <s v="PB"/>
    <m/>
    <m/>
    <s v="Yes"/>
    <s v="TBD"/>
    <m/>
    <s v="Moanes"/>
    <n v="320692"/>
  </r>
  <r>
    <s v="Keppel Union SD"/>
    <s v="Antelope ES "/>
    <s v="Sandra"/>
    <m/>
    <n v="432627"/>
    <s v="(3) 24'x40' Standard Classroom"/>
    <n v="6"/>
    <m/>
    <s v="Delivery Mid July Occupied end of August"/>
    <n v="1"/>
    <s v="Pending PO"/>
    <m/>
    <m/>
    <m/>
    <m/>
    <s v="No"/>
    <s v="TBD"/>
    <m/>
    <m/>
    <n v="432627"/>
  </r>
  <r>
    <s v="Palm Springs USD"/>
    <s v="Bella Vista ES"/>
    <s v="Diana"/>
    <n v="11564"/>
    <n v="680121"/>
    <s v="8’-6” x 16’-7” RR  (2) 36'x40’ TK Classroom"/>
    <n v="7"/>
    <d v="2025-05-01T00:00:00"/>
    <s v="Summer 2025"/>
    <n v="1"/>
    <s v="In backcheck, needs a CCD after project approval (Restroom HVAC)"/>
    <s v="No"/>
    <s v="PB"/>
    <s v="Pending Adel Release"/>
    <s v="No"/>
    <s v="No"/>
    <s v="TBD"/>
    <m/>
    <s v="Gino"/>
    <n v="680121"/>
  </r>
  <r>
    <s v="Beverly Hills USD"/>
    <s v="Beverly Hills HS"/>
    <s v="Sandra"/>
    <n v="11540"/>
    <n v="263148.49"/>
    <s v="12x40 Toilet Building"/>
    <n v="1"/>
    <d v="2025-02-01T00:00:00"/>
    <d v="2025-08-01T00:00:00"/>
    <n v="1"/>
    <s v="Meeting with customer week of 1/20/24 Looking for building delivery _x000a_in August Erickson Hall finalizing contract for bldg"/>
    <s v="Drawings Only"/>
    <s v="PB"/>
    <m/>
    <m/>
    <m/>
    <m/>
    <m/>
    <s v="Moanes"/>
    <n v="263148.49"/>
  </r>
  <r>
    <s v="Palm Springs USD"/>
    <s v="Cabot Yerxa ES "/>
    <s v="Diana"/>
    <n v="11521"/>
    <n v="713569.32"/>
    <s v="8’-6” x 16’-7” RR,  (1) 36’x40’ TK Classroom, (1) 24'x40' Classroom"/>
    <n v="6"/>
    <d v="2025-05-01T00:00:00"/>
    <s v="Summer 2025"/>
    <n v="1"/>
    <s v="Waiting for site fire water information needed to make back check submission"/>
    <s v="Have not Finalized_x000a_they are still changing building sizes"/>
    <s v="PB"/>
    <s v="Pending Adel Release"/>
    <s v="Yes"/>
    <s v="No"/>
    <s v="TBD"/>
    <m/>
    <s v="Gino"/>
    <n v="713569.32"/>
  </r>
  <r>
    <s v="Palm Springs USD"/>
    <s v="Cathedral City ES"/>
    <s v="Diana"/>
    <n v="11561"/>
    <n v="680121"/>
    <s v="8’-6” x 32’-7” RR  (2) 36’x40’ TK Classroom"/>
    <n v="7"/>
    <d v="2025-05-01T00:00:00"/>
    <s v="Summer 2025"/>
    <n v="1"/>
    <s v="Project needs to be revised, waiting for final proposal"/>
    <s v="No"/>
    <s v="PB"/>
    <s v="Pending Adel Release"/>
    <s v="No"/>
    <s v="No"/>
    <m/>
    <m/>
    <s v="Gino"/>
    <n v="680121"/>
  </r>
  <r>
    <s v="San Bernardino County"/>
    <s v="Colton "/>
    <s v="Sandra"/>
    <n v="11593"/>
    <n v="1565922.81"/>
    <s v="83-6x36 Special Needs"/>
    <n v="6"/>
    <d v="2025-03-03T00:00:00"/>
    <s v="Confirming Long Lead Time Items to place in _x000a_schedule 8/1/25"/>
    <n v="1"/>
    <s v="Released project and had a Kick Off Meeting- Pending Submittals -_x000a_Once submittals are completed I will confirm leadtimes to see where we can place for production. Looking at materials I am assuming earliest would be late April"/>
    <s v="Won Bid "/>
    <s v="Bid"/>
    <s v="Yes"/>
    <s v="Yes"/>
    <s v="Yes"/>
    <m/>
    <m/>
    <s v="TBD"/>
    <n v="1565922.81"/>
  </r>
  <r>
    <s v="Covina Valley USD"/>
    <s v="Covina HS"/>
    <s v="Sandra"/>
    <n v="11581"/>
    <n v="581379.31000000006"/>
    <s v="(1) 24x40 Concession Building"/>
    <n v="2"/>
    <d v="2025-04-07T00:00:00"/>
    <s v="Mid July"/>
    <n v="1"/>
    <s v="In DSA "/>
    <s v="Purchase Order"/>
    <m/>
    <m/>
    <m/>
    <m/>
    <m/>
    <m/>
    <m/>
    <n v="581379.31000000006"/>
  </r>
  <r>
    <s v="Keppel Union SD"/>
    <s v="Daisy Gibson ES "/>
    <s v="Sandra"/>
    <m/>
    <n v="432627"/>
    <s v="(3) 24'x40' Standard Classroom"/>
    <n v="6"/>
    <m/>
    <s v="Delivery Mid July Occupied end of August"/>
    <n v="1"/>
    <s v="Pending PO"/>
    <m/>
    <m/>
    <m/>
    <m/>
    <s v="No "/>
    <m/>
    <m/>
    <m/>
    <n v="432627"/>
  </r>
  <r>
    <s v="Garvey USD"/>
    <s v="Emerson ES"/>
    <s v="Sandra"/>
    <n v="11586"/>
    <n v="244043"/>
    <s v="(1) 24x40 Daycare"/>
    <n v="2"/>
    <d v="2025-04-01T00:00:00"/>
    <s v="End of June"/>
    <n v="1"/>
    <s v="Plans submitted to architect"/>
    <s v="Signed Proposal"/>
    <s v="PB"/>
    <m/>
    <m/>
    <s v="Yes"/>
    <m/>
    <m/>
    <s v="Moanes"/>
    <n v="244043"/>
  </r>
  <r>
    <s v="Corona Norco USD"/>
    <s v="Harada ES"/>
    <s v="Sandra"/>
    <n v="11558"/>
    <n v="998332"/>
    <s v="(3) 36x40 "/>
    <n v="9"/>
    <d v="2025-02-15T00:00:00"/>
    <d v="2025-04-21T00:00:00"/>
    <n v="1"/>
    <s v="Submitted to DSA November- Delivery April 14"/>
    <s v="Yes"/>
    <s v="Bid"/>
    <m/>
    <m/>
    <m/>
    <s v="TBD"/>
    <m/>
    <s v="Gino"/>
    <n v="998332"/>
  </r>
  <r>
    <s v="Norwalk"/>
    <s v="Hutchison MS"/>
    <s v="Sandra"/>
    <n v="11517"/>
    <n v="1859664.95"/>
    <s v="72x48"/>
    <n v="6"/>
    <d v="2025-05-01T00:00:00"/>
    <d v="2025-09-01T00:00:00"/>
    <n v="1"/>
    <s v="Customer Expects DSA approval end of March_x000a_Customer will be ready to receive buildings beginning of July"/>
    <s v="Yes"/>
    <s v="PB"/>
    <s v="Yes"/>
    <s v="Yes"/>
    <s v="Yes"/>
    <s v="TBD"/>
    <m/>
    <s v="Moanes"/>
    <n v="1859664.95"/>
  </r>
  <r>
    <s v="Orange USD"/>
    <s v="Imperial ES"/>
    <s v="Sandra"/>
    <m/>
    <n v="209229.1"/>
    <s v="(1) 36x40 Classroom "/>
    <n v="3"/>
    <m/>
    <s v="1st week of July"/>
    <n v="1"/>
    <s v="Working on PO"/>
    <m/>
    <s v="PB"/>
    <m/>
    <m/>
    <s v="No "/>
    <s v="TBD"/>
    <m/>
    <m/>
    <n v="209229.1"/>
  </r>
  <r>
    <s v="Corona Norco USD"/>
    <s v="Jefferson ES"/>
    <s v="Sandra"/>
    <n v="11560"/>
    <n v="792600"/>
    <s v="(4) 30x32"/>
    <n v="12"/>
    <m/>
    <d v="2025-03-27T00:00:00"/>
    <n v="1"/>
    <s v="Pending DSA approval- Delivery March 27"/>
    <s v="Yes"/>
    <s v="Bid"/>
    <m/>
    <m/>
    <m/>
    <m/>
    <m/>
    <s v="Gino"/>
    <n v="792600"/>
  </r>
  <r>
    <s v="ABC USD"/>
    <s v="John H. Hiemes ES"/>
    <s v="Sandra"/>
    <m/>
    <n v="602407.01"/>
    <s v="(1) 60'x40' Headstart Building "/>
    <n v="5"/>
    <m/>
    <s v="Mid July"/>
    <n v="0.75"/>
    <s v="Sent Proposal 1/7/25_x000a_Architect is waiting on confirmation _x000a_from the customer"/>
    <m/>
    <m/>
    <m/>
    <m/>
    <m/>
    <m/>
    <m/>
    <m/>
    <n v="451805.25750000001"/>
  </r>
  <r>
    <s v="Palm Springs USD"/>
    <s v="Julius Corsini ES "/>
    <s v="Diana"/>
    <n v="11569"/>
    <n v="193345.99"/>
    <s v="8’-6”x32’-7” RR"/>
    <n v="1"/>
    <d v="2025-05-01T00:00:00"/>
    <s v="Summer 2025"/>
    <n v="1"/>
    <s v="Project needs to be revised, waiting for final proposal"/>
    <s v="No"/>
    <s v="PB"/>
    <s v="Pending Adel Release"/>
    <s v="No"/>
    <s v="No"/>
    <m/>
    <m/>
    <s v="Gino"/>
    <n v="193345.99"/>
  </r>
  <r>
    <s v="Jurupa Valley USD"/>
    <s v="Jurupa MS"/>
    <s v="Sandra"/>
    <m/>
    <n v="302389"/>
    <s v="(1) 48x40"/>
    <n v="4"/>
    <m/>
    <d v="2025-08-01T00:00:00"/>
    <n v="0.95"/>
    <s v="Architect is waiting for customer to _x000a_process PO"/>
    <s v="No"/>
    <s v="PB"/>
    <s v="Yes"/>
    <s v="No"/>
    <s v="No"/>
    <m/>
    <m/>
    <s v="TBD"/>
    <n v="287269.55"/>
  </r>
  <r>
    <s v="Palm Springs USD"/>
    <s v="Katherine Finch ES"/>
    <s v="Diana"/>
    <n v="11570"/>
    <n v="480954.99"/>
    <s v="8’-6” x 32’-7” RR 36’x40’ TK Classroom"/>
    <n v="4"/>
    <d v="2025-05-01T00:00:00"/>
    <s v="Summer 2025"/>
    <n v="1"/>
    <s v="Project needs to be revised, waiting for final proposal"/>
    <s v="No"/>
    <s v="PB"/>
    <s v="Pending Adel Release"/>
    <s v="No"/>
    <s v="No"/>
    <m/>
    <m/>
    <s v="Gino"/>
    <n v="480954.99"/>
  </r>
  <r>
    <s v="Calexico USD"/>
    <s v="Kennedy ES"/>
    <s v="Diana"/>
    <n v="11535"/>
    <n v="728293"/>
    <s v="(1) 48x40 TK Classroom"/>
    <n v="4"/>
    <d v="2025-03-03T00:00:00"/>
    <d v="2025-03-01T00:00:00"/>
    <n v="1"/>
    <s v="In Engineering, AOR is changing to OTC project"/>
    <s v="Yes"/>
    <s v="Bid"/>
    <s v="N/A"/>
    <d v="2024-06-06T00:00:00"/>
    <s v="Yes"/>
    <m/>
    <m/>
    <s v="Kenny"/>
    <n v="728293"/>
  </r>
  <r>
    <s v="Keppel Union SD"/>
    <s v="Lake Los Angeles ES"/>
    <s v="Sandra"/>
    <m/>
    <n v="432627"/>
    <s v="(3) 24'x40' Standard Classroom"/>
    <n v="6"/>
    <m/>
    <s v="Delivery Mid July Occupied end of August"/>
    <n v="1"/>
    <s v="Pending PO"/>
    <m/>
    <m/>
    <m/>
    <m/>
    <s v="No"/>
    <s v="TBD"/>
    <m/>
    <m/>
    <n v="432627"/>
  </r>
  <r>
    <s v="Whittier UHS"/>
    <s v="Laurel ES"/>
    <s v="Sandra"/>
    <n v="11591"/>
    <n v="157449.01999999999"/>
    <s v="(1) 12x40 Toilet"/>
    <n v="1"/>
    <m/>
    <s v="August 5 2025"/>
    <n v="1"/>
    <s v="Received NTP- Released 1/13/25"/>
    <s v="Signed Proposal"/>
    <s v="PB"/>
    <m/>
    <m/>
    <s v="Yes"/>
    <d v="2024-10-15T00:00:00"/>
    <m/>
    <m/>
    <n v="157449.01999999999"/>
  </r>
  <r>
    <s v="Ventura USD"/>
    <s v="Loma Vista ES"/>
    <s v="Joe"/>
    <m/>
    <m/>
    <s v="(1) 30x32 CR"/>
    <n v="3"/>
    <d v="2025-04-01T00:00:00"/>
    <s v="Spring 2025"/>
    <n v="0.3"/>
    <s v="Per Ryan , 3-4 weeks for DSA OTC package with waiver of durability"/>
    <s v="No"/>
    <s v="PB"/>
    <s v="No"/>
    <s v="No"/>
    <s v="No"/>
    <m/>
    <m/>
    <s v="Lori"/>
    <n v="0"/>
  </r>
  <r>
    <s v="Los Banos USD"/>
    <s v="Miano ES"/>
    <s v="Joe"/>
    <m/>
    <n v="212665.05"/>
    <s v="(1) 12x40 Restroom Model C-2"/>
    <n v="1"/>
    <d v="2025-05-01T00:00:00"/>
    <s v="Summer 2025"/>
    <n v="0.5"/>
    <s v="Restroom Model C-2 Proposal sent to Sherry @ District on 12/2"/>
    <s v="No"/>
    <s v="PB"/>
    <d v="2024-12-02T00:00:00"/>
    <s v="No"/>
    <s v="No"/>
    <m/>
    <m/>
    <s v="Lori"/>
    <n v="106332.52499999999"/>
  </r>
  <r>
    <s v="Lancaster SD"/>
    <s v="Monte Vista ES"/>
    <s v="Sandra"/>
    <n v="11578"/>
    <n v="847260.19"/>
    <s v="(1) 36x40 TK and (1) 72x40 TK"/>
    <n v="9"/>
    <d v="2025-06-01T00:00:00"/>
    <d v="2025-08-01T00:00:00"/>
    <n v="1"/>
    <s v="Will be adding Fire Sprinklers DSA date_x000a_is now 2/19/25"/>
    <s v="Yes"/>
    <s v="Bid"/>
    <s v="Bid"/>
    <m/>
    <m/>
    <s v="TBD"/>
    <m/>
    <s v="Gino"/>
    <n v="847260.19"/>
  </r>
  <r>
    <s v="Nuview SD"/>
    <s v="Nuview Elementary "/>
    <s v="Sandra"/>
    <n v="11584"/>
    <n v="479846.47"/>
    <s v="(1) 12X40 Toilet  (1) 48x40 Classroom"/>
    <n v="5"/>
    <d v="2025-04-01T00:00:00"/>
    <s v="Mid July"/>
    <n v="1"/>
    <s v="Placehold drawings submitted to DSA"/>
    <s v="PO &amp; Signed Proposal"/>
    <s v="PB"/>
    <m/>
    <m/>
    <s v="Yes "/>
    <s v="TBD"/>
    <m/>
    <m/>
    <n v="479846.47"/>
  </r>
  <r>
    <s v="Inglewood USD"/>
    <s v="Oak St. Prep K"/>
    <s v="Sandra"/>
    <n v="11526"/>
    <n v="1998719.7"/>
    <s v="(1) 180x40_x000a_(1) 72x40"/>
    <n v="21"/>
    <d v="2025-03-01T00:00:00"/>
    <d v="2025-08-01T00:00:00"/>
    <n v="0.85"/>
    <s v="Not DSA approved they are working on _x000a_Redlines. Submitting revised proposal "/>
    <s v="ETA Mid January"/>
    <s v="PB"/>
    <s v="Yes"/>
    <s v="Trying"/>
    <s v="No"/>
    <m/>
    <m/>
    <s v="Moanes"/>
    <n v="1698911.7449999999"/>
  </r>
  <r>
    <s v="Whittier UHS"/>
    <s v="Ocean View ES"/>
    <s v="Sandra"/>
    <n v="11590"/>
    <n v="157449.01999999999"/>
    <s v="(1) 12x40 Toilet"/>
    <n v="1"/>
    <m/>
    <s v="August 5 2025"/>
    <n v="1"/>
    <s v="Received NTP- Released 1/13/25"/>
    <s v="Signed Proposal"/>
    <s v="PB"/>
    <m/>
    <m/>
    <s v="Yes"/>
    <m/>
    <m/>
    <m/>
    <n v="157449.01999999999"/>
  </r>
  <r>
    <s v="Norris SD"/>
    <s v="Olive Drive ES"/>
    <s v="Joe"/>
    <n v="11539"/>
    <n v="847983.87"/>
    <s v="(1) 72X40 TK"/>
    <n v="6"/>
    <d v="2025-05-01T00:00:00"/>
    <d v="2025-08-01T00:00:00"/>
    <n v="1"/>
    <s v="In review at DSA, comments expected in Early Jan"/>
    <s v="Construction Agreement_x000a_ 6/13/2024"/>
    <s v="Bid"/>
    <s v="Bid"/>
    <d v="2024-08-07T00:00:00"/>
    <d v="2024-07-11T00:00:00"/>
    <m/>
    <m/>
    <s v="Lori"/>
    <n v="847983.87"/>
  </r>
  <r>
    <s v="Briggs ESD"/>
    <s v="Olivelands ES"/>
    <s v="Joe"/>
    <n v="11527"/>
    <n v="865637.29"/>
    <s v="(1) 72x40 TK"/>
    <n v="6"/>
    <d v="2025-05-01T00:00:00"/>
    <s v="Fall 2025"/>
    <n v="1"/>
    <s v="DSA submission on 1/7/2025"/>
    <s v="Contract Agreement"/>
    <s v="Bid"/>
    <s v="Bid"/>
    <d v="2024-07-26T00:00:00"/>
    <d v="2024-07-09T00:00:00"/>
    <m/>
    <m/>
    <s v="Lori"/>
    <n v="865637.29"/>
  </r>
  <r>
    <s v="Whittier UHS"/>
    <s v="Orchard ES"/>
    <s v="Sandra"/>
    <n v="11592"/>
    <n v="157449.01999999999"/>
    <s v="(1) 12x40 Toilet"/>
    <n v="1"/>
    <m/>
    <s v="August 5 2025"/>
    <n v="1"/>
    <s v="Received NTP- Released 1/13/25"/>
    <s v="Signed Proposal"/>
    <s v="PB"/>
    <m/>
    <m/>
    <s v="Yes"/>
    <m/>
    <m/>
    <m/>
    <n v="157449.01999999999"/>
  </r>
  <r>
    <s v="Keppel Union SD"/>
    <s v="Pearblossom ES"/>
    <s v="Sandra"/>
    <n v="11538"/>
    <n v="287144"/>
    <s v="(2) 24x40 Classroom Buildings"/>
    <n v="4"/>
    <d v="2025-03-01T00:00:00"/>
    <s v="Summer 2025"/>
    <n v="1"/>
    <s v="Submitted and approved additional_x000a_building we are pending PO"/>
    <s v="PO"/>
    <s v="PB"/>
    <s v="No"/>
    <s v="No "/>
    <s v="Yes"/>
    <m/>
    <m/>
    <s v="TBD"/>
    <n v="287144"/>
  </r>
  <r>
    <s v="Keppel Union SD"/>
    <s v="Pearblossom ES"/>
    <s v="Sandra"/>
    <m/>
    <n v="432627"/>
    <s v="(3) 24'x40' Standard Classroom"/>
    <n v="6"/>
    <m/>
    <s v="Delivery Mid July Occupied end of August"/>
    <n v="1"/>
    <s v="Pending PO"/>
    <m/>
    <m/>
    <m/>
    <m/>
    <s v="No "/>
    <m/>
    <m/>
    <m/>
    <n v="432627"/>
  </r>
  <r>
    <s v="Palm Springs USD"/>
    <s v="Rio Vista ES "/>
    <s v="Diana"/>
    <n v="11572"/>
    <n v="680000"/>
    <s v="8’-6” x 32’-7” RR  (2) 36’x40’ TK Classroom"/>
    <n v="7"/>
    <d v="2025-05-01T00:00:00"/>
    <s v="Summer 2025"/>
    <n v="1"/>
    <s v="Project needs to be revised, waiting for final proposal"/>
    <s v="No"/>
    <s v="PB"/>
    <s v="Pending Adel Release"/>
    <s v="No"/>
    <s v="No"/>
    <m/>
    <m/>
    <s v="Gino"/>
    <n v="680000"/>
  </r>
  <r>
    <s v="Beaumont USD"/>
    <s v="San Gorgonio MS"/>
    <s v="Diana"/>
    <m/>
    <n v="614235.61"/>
    <s v="(3) 24'x40' CRs, (1) 12'x40' RR Bldg."/>
    <n v="7"/>
    <d v="2025-04-01T00:00:00"/>
    <s v="July 1st, 2025"/>
    <n v="1"/>
    <s v="Architect to confirm restroom requirements by this week (1/14/2025)"/>
    <m/>
    <s v="PB"/>
    <m/>
    <m/>
    <m/>
    <m/>
    <m/>
    <m/>
    <n v="614235.61"/>
  </r>
  <r>
    <s v="Silver Valley"/>
    <s v="Silver Valley Health Center"/>
    <s v="Sandra"/>
    <n v="11523"/>
    <n v="408151"/>
    <s v="(1) 36x40 Office Bldg"/>
    <n v="3"/>
    <d v="2025-03-01T00:00:00"/>
    <s v="Summer 2025"/>
    <n v="1"/>
    <s v="In DSA, comments expected in early Jan"/>
    <s v="Yes"/>
    <m/>
    <m/>
    <m/>
    <m/>
    <m/>
    <m/>
    <m/>
    <n v="408151"/>
  </r>
  <r>
    <s v="Beaumont USD"/>
    <s v="Summerwind Trails School"/>
    <s v="Diana"/>
    <m/>
    <n v="757775.58"/>
    <s v="(4) 24'x40' CRs, (1) 12'x40' RR Bldg."/>
    <n v="9"/>
    <d v="2025-04-01T00:00:00"/>
    <s v="July 1st, 2025"/>
    <n v="1"/>
    <s v="Architect to confirm restroom requirements by this week (1/14/2025)"/>
    <m/>
    <s v="PB"/>
    <m/>
    <m/>
    <m/>
    <m/>
    <m/>
    <m/>
    <n v="757775.58"/>
  </r>
  <r>
    <s v="Oceanside USD"/>
    <s v="Surfside "/>
    <s v="Sandra"/>
    <n v="11562"/>
    <n v="11797264"/>
    <s v="Various/BID"/>
    <n v="66"/>
    <d v="2025-05-01T00:00:00"/>
    <d v="2025-10-01T00:00:00"/>
    <n v="1"/>
    <s v="DSA submission in mid Jan"/>
    <s v="Yes"/>
    <s v="Bid"/>
    <m/>
    <s v="Yes"/>
    <m/>
    <s v="TBD"/>
    <m/>
    <s v="Kenny"/>
    <n v="11797264"/>
  </r>
  <r>
    <s v="Corona Norco USD"/>
    <s v="Temescal ES"/>
    <s v="Sandra"/>
    <n v="11559"/>
    <n v="332944"/>
    <s v="(1) 36x40"/>
    <n v="3"/>
    <d v="2025-02-15T00:00:00"/>
    <d v="2025-05-01T00:00:00"/>
    <n v="1"/>
    <s v="Submitted to DSA November- Delivery April 28"/>
    <s v="Yes"/>
    <s v="Bid"/>
    <m/>
    <m/>
    <m/>
    <s v="TBD"/>
    <m/>
    <s v="Gino"/>
    <n v="332944"/>
  </r>
  <r>
    <s v="Norris SD"/>
    <s v="Veterans ES"/>
    <s v="Joe"/>
    <n v="11533"/>
    <n v="1196119.99"/>
    <s v="(1) 108X40 TK"/>
    <n v="9"/>
    <d v="2025-05-01T00:00:00"/>
    <d v="2025-08-01T00:00:00"/>
    <n v="1"/>
    <s v="In review at DSA, comments expected in late Dec or Early Jan"/>
    <s v="Construction Agreement_x000a_ 6/13/2024"/>
    <s v="Bid"/>
    <s v="Bid"/>
    <d v="2024-08-07T00:00:00"/>
    <d v="2024-07-11T00:00:00"/>
    <m/>
    <m/>
    <s v="Lori"/>
    <n v="1196119.99"/>
  </r>
  <r>
    <s v="Orange USD"/>
    <s v="Villa Park ES"/>
    <s v="Sandra"/>
    <m/>
    <n v="209229.1"/>
    <s v="(1) 36x40 Classroom "/>
    <n v="3"/>
    <m/>
    <s v="1st week of July"/>
    <n v="1"/>
    <s v="Working on PO"/>
    <m/>
    <s v="PB"/>
    <m/>
    <m/>
    <s v="No"/>
    <m/>
    <m/>
    <m/>
    <n v="209229.1"/>
  </r>
  <r>
    <s v="Vista USD"/>
    <s v="Vista Magnet MS"/>
    <s v="Diana"/>
    <m/>
    <n v="157933.22"/>
    <s v="(1) 24'x40' CR"/>
    <n v="2"/>
    <d v="2025-04-01T00:00:00"/>
    <s v=" "/>
    <m/>
    <s v="DSA Appointment 1/22/25"/>
    <m/>
    <s v="PB"/>
    <m/>
    <m/>
    <m/>
    <m/>
    <m/>
    <m/>
    <n v="0"/>
  </r>
  <r>
    <s v="Walnut Valley USD"/>
    <s v="Walnut Valley Collegewood ES"/>
    <s v="Sandra"/>
    <n v="11579"/>
    <n v="603711.04"/>
    <s v="(3) 24x40"/>
    <n v="6"/>
    <d v="2025-04-01T00:00:00"/>
    <d v="2025-07-01T00:00:00"/>
    <n v="1"/>
    <s v="Customer is fine with us building as soon we receive DSA approval"/>
    <s v="No"/>
    <s v="PB"/>
    <s v="Yes"/>
    <s v="No"/>
    <s v="No"/>
    <m/>
    <m/>
    <s v="Moanes"/>
    <n v="603711.04"/>
  </r>
  <r>
    <s v="Walnut Valley USD"/>
    <s v="Walnut Valley Maplehill ES"/>
    <s v="Sandra"/>
    <n v="11580"/>
    <n v="1093635"/>
    <s v="(4) 24X40  (1) 12x40 "/>
    <n v="9"/>
    <d v="2025-04-01T00:00:00"/>
    <d v="2025-07-01T00:00:00"/>
    <n v="1"/>
    <s v="Pending DSA approval- Pending PO expected week of 1/20/24"/>
    <s v="No"/>
    <s v="PB"/>
    <s v="Yes"/>
    <s v="No"/>
    <s v="No"/>
    <m/>
    <m/>
    <s v="Moanes"/>
    <n v="1093635"/>
  </r>
  <r>
    <s v="Garvey USD"/>
    <s v="Williams ES"/>
    <s v="Sandra"/>
    <n v="11585"/>
    <n v="993401"/>
    <s v="(1) 72x40 Headstart Bldg"/>
    <n v="6"/>
    <m/>
    <s v="End of June"/>
    <n v="1"/>
    <s v="Engineering Had hand off meeting 12/4/24,   DSA submission 2/12/25"/>
    <s v="Signed Proposal"/>
    <s v="PB"/>
    <m/>
    <m/>
    <s v="Yes"/>
    <m/>
    <m/>
    <s v="Moanes"/>
    <n v="993401"/>
  </r>
  <r>
    <s v="Unified Modular"/>
    <s v="Mojave USD"/>
    <s v="Quinton/Diana"/>
    <n v="11524"/>
    <n v="249912.61"/>
    <s v="(2) 12'x40' Restroom Buildings Model A-2,B-2"/>
    <n v="2"/>
    <s v="TBD"/>
    <s v="Unknown"/>
    <n v="1"/>
    <s v="Project was submitted to DSA on 9/19 however there are two open DSA applications from previous projects that DSA wants addressed before reviewing/approving our project."/>
    <s v="50% deposit received"/>
    <s v="Negotiated"/>
    <s v="Yes"/>
    <s v="Yes"/>
    <s v="Yes"/>
    <m/>
    <m/>
    <s v="Moanes"/>
    <n v="249912.61"/>
  </r>
  <r>
    <s v="Menifee USD"/>
    <s v="Hans Christensen ES"/>
    <s v="Diana"/>
    <n v="11588"/>
    <n v="244569.11"/>
    <s v="(1) 12'x40' Restroom Building"/>
    <n v="1"/>
    <d v="2025-04-01T00:00:00"/>
    <d v="2025-07-01T00:00:00"/>
    <n v="1"/>
    <s v="Project being negotiated with GC and District. Should be finalized by end of January"/>
    <s v="No  "/>
    <m/>
    <m/>
    <m/>
    <s v="Yes"/>
    <m/>
    <m/>
    <m/>
    <n v="244569.11"/>
  </r>
  <r>
    <s v="Marina Landscape"/>
    <s v="Geoge Lucas Park Restroom"/>
    <s v="Sandra"/>
    <m/>
    <m/>
    <s v="(1) 8.5X32 Restroom"/>
    <n v="1"/>
    <m/>
    <d v="2025-08-01T00:00:00"/>
    <n v="0.7"/>
    <s v="Meeting onsite 1/21/25 to finalize layout"/>
    <m/>
    <m/>
    <m/>
    <m/>
    <m/>
    <m/>
    <m/>
    <m/>
    <n v="0"/>
  </r>
  <r>
    <s v="St. Catherine Laboure"/>
    <s v="St. Catherine Laboure"/>
    <s v="Sandra"/>
    <m/>
    <m/>
    <s v="(3) 72'x40' TK"/>
    <m/>
    <m/>
    <d v="2025-11-01T00:00:00"/>
    <n v="0.9"/>
    <s v="Ryan noted he can meet end of March _x000a_drawing request- Begin Production in August"/>
    <m/>
    <m/>
    <m/>
    <m/>
    <m/>
    <m/>
    <m/>
    <m/>
    <n v="0"/>
  </r>
  <r>
    <s v="Lowell Joint SD"/>
    <s v="El Portal ES"/>
    <s v="Sandra"/>
    <n v="11575"/>
    <n v="1801375"/>
    <s v="108x60 CR Pod w/ RR"/>
    <n v="9"/>
    <d v="2025-07-01T00:00:00"/>
    <s v="."/>
    <n v="1"/>
    <s v="In DSA, DSA tracker indicates that comments will not be provided until early Feb-Project will be Lease Lease Back- Onsite 10/2025"/>
    <s v="No"/>
    <s v="PB"/>
    <d v="2024-10-25T00:00:00"/>
    <s v="Yes"/>
    <s v="No"/>
    <m/>
    <m/>
    <m/>
    <n v="1801375"/>
  </r>
  <r>
    <s v="Lowell Joint SD"/>
    <s v="Rancho Starbuck Intermediate"/>
    <s v="Sandra"/>
    <n v="11576"/>
    <n v="2532016.44"/>
    <s v="156x60 CR Pod w/ RR"/>
    <n v="13"/>
    <d v="2025-07-01T00:00:00"/>
    <d v="2025-12-30T00:00:00"/>
    <n v="1"/>
    <s v="In DSA, DSA tracker indicates that comments will not be provided until early Feb-Project will be Lease Lease Back. Project Schedule reflects May _x000a_2025 begin _x000a_production and delivery October 2025"/>
    <s v="No"/>
    <s v="PB"/>
    <d v="2024-10-25T00:00:00"/>
    <s v="Yes"/>
    <s v="No"/>
    <m/>
    <m/>
    <m/>
    <n v="2532016.44"/>
  </r>
  <r>
    <s v="Muroc Joint USD"/>
    <s v="Boron HS"/>
    <s v="Joe"/>
    <m/>
    <n v="276363.15000000002"/>
    <s v="(1) 12x40 Restroom Model B-2"/>
    <n v="1"/>
    <d v="2025-07-01T00:00:00"/>
    <s v="Summer 2025"/>
    <n v="0.5"/>
    <s v="Restroom Model B-2 with Jose @ PBK_x000a_Submitted proposal to PBK on 11/22/2024_x000a_Sent CAD floor plan to PBK for &quot;placeholder&quot; DSA submission"/>
    <s v="No"/>
    <s v="PB"/>
    <d v="2024-11-22T00:00:00"/>
    <s v="No"/>
    <s v="No"/>
    <m/>
    <m/>
    <s v="Lori"/>
    <n v="138181.57500000001"/>
  </r>
  <r>
    <s v="Mountain View SD"/>
    <s v="Parkview School TK-8"/>
    <s v="Sandra"/>
    <n v="11495"/>
    <n v="5766106.1699999999"/>
    <s v="192X40 2-Story"/>
    <n v="32"/>
    <d v="2025-07-01T00:00:00"/>
    <d v="2026-01-01T00:00:00"/>
    <n v="0.75"/>
    <s v="Submitting DSA corrections Week of 1/27/25"/>
    <s v="No"/>
    <s v="PB"/>
    <s v="Yes"/>
    <s v="Yes"/>
    <s v="Yes"/>
    <s v="TBD"/>
    <m/>
    <s v="Moanes"/>
    <n v="4324579.6274999995"/>
  </r>
  <r>
    <s v="Magnolia Public Schools"/>
    <s v="Magnolia Science Academy 5"/>
    <s v="Sandra"/>
    <n v="11512"/>
    <n v="25000000"/>
    <s v="New Campus"/>
    <n v="84"/>
    <d v="2025-07-01T00:00:00"/>
    <s v="Late Spring 2026"/>
    <n v="0.5"/>
    <m/>
    <s v="NOA Design Contract"/>
    <s v="PB"/>
    <m/>
    <m/>
    <m/>
    <m/>
    <m/>
    <s v="Mehdi"/>
    <n v="12500000"/>
  </r>
  <r>
    <s v="Wasco Union HSD"/>
    <s v="Wasco HS"/>
    <s v="Joe"/>
    <n v="11582"/>
    <n v="2970266.23"/>
    <s v="(5) 30X32 Classrooms _x000a_(1) 30X32 Restroom"/>
    <n v="18"/>
    <d v="2025-07-01T00:00:00"/>
    <s v="Summer 2025_x000a_180 days to complete project from &quot;Construction NTP&quot;"/>
    <n v="1"/>
    <s v="120 calendar days from 11/1/2024 to submit DSA pacakge to AOR"/>
    <s v="PO 250310"/>
    <s v="Bid"/>
    <s v="Bid"/>
    <d v="2024-11-21T00:00:00"/>
    <d v="2024-11-01T00:00:00"/>
    <m/>
    <m/>
    <s v="Lori"/>
    <n v="2970266.23"/>
  </r>
  <r>
    <s v="Sweetwater USD"/>
    <s v="East Hills Academy"/>
    <s v="Diana"/>
    <n v="11510"/>
    <n v="463190.78"/>
    <s v="40x32 Office Building"/>
    <n v="4"/>
    <d v="2025-07-01T00:00:00"/>
    <d v="2025-09-19T00:00:00"/>
    <n v="1"/>
    <s v="Site Ready 2025"/>
    <s v="Contract "/>
    <s v="PB"/>
    <d v="2024-08-30T00:00:00"/>
    <d v="2024-05-23T00:00:00"/>
    <s v="Yes"/>
    <s v="TBD"/>
    <m/>
    <s v="Kenny"/>
    <n v="463190.78"/>
  </r>
  <r>
    <s v="Magnolia SD"/>
    <s v="Peter Marshall ES"/>
    <s v="Sandra"/>
    <n v="11473"/>
    <n v="1387218.61"/>
    <s v="150x32 Classroom Pod"/>
    <n v="15"/>
    <d v="2025-07-01T00:00:00"/>
    <d v="2026-01-01T00:00:00"/>
    <n v="1"/>
    <s v="Customer has not confirmed they are proceeding with this project_x000a_ due to the current issues we have had on there other projects"/>
    <s v="No"/>
    <s v="PB"/>
    <m/>
    <s v="Yes"/>
    <s v="Yes"/>
    <s v="TBD"/>
    <m/>
    <m/>
    <n v="1387218.61"/>
  </r>
  <r>
    <s v="Torrance USD"/>
    <s v="Carr ES "/>
    <s v="Sandra"/>
    <n v="11500"/>
    <n v="2392640.86"/>
    <s v="(1) 168'x40'"/>
    <n v="14"/>
    <d v="2025-07-01T00:00:00"/>
    <d v="2025-11-01T00:00:00"/>
    <n v="1"/>
    <s v="AOR to resubmit Back Check set to DSA"/>
    <s v="Contract"/>
    <s v="PB"/>
    <m/>
    <s v="Yes"/>
    <m/>
    <s v="TBD"/>
    <m/>
    <s v="Moanes"/>
    <n v="2392640.86"/>
  </r>
  <r>
    <s v="Montebello USD"/>
    <s v="Eastmont Intermediate ELO-P"/>
    <s v="Diana"/>
    <s v="N/A"/>
    <s v="N/A"/>
    <s v="(1) 12'x40' RR Bldg."/>
    <n v="1"/>
    <m/>
    <m/>
    <m/>
    <s v="Bid project.  Bid walk on 1/10/25 Bid due 1/31/25. Construction to start 5/1/25"/>
    <m/>
    <s v="Bid"/>
    <m/>
    <m/>
    <m/>
    <m/>
    <m/>
    <m/>
    <n v="0"/>
  </r>
  <r>
    <s v="Palm Springs USD"/>
    <s v="Agua Caliente ES"/>
    <s v="Diana"/>
    <n v="11563"/>
    <n v="112000"/>
    <s v="8’-6”x16’-7” RR"/>
    <n v="1"/>
    <d v="2025-09-01T00:00:00"/>
    <s v="Summer 2025"/>
    <n v="1"/>
    <s v=" "/>
    <s v="No"/>
    <s v="PB"/>
    <s v="Pending Adel Release"/>
    <s v="No"/>
    <s v="No"/>
    <s v="TBD"/>
    <m/>
    <s v="Gino"/>
    <n v="112000"/>
  </r>
  <r>
    <s v="Palm Springs USD"/>
    <s v="Cahuilla ES"/>
    <s v="Diana"/>
    <n v="11567"/>
    <n v="680121"/>
    <s v="8’-6” x 16’-7” RR  72’x40’ TK Classroom"/>
    <n v="7"/>
    <d v="2025-09-01T00:00:00"/>
    <s v="Summer 2025"/>
    <n v="1"/>
    <m/>
    <s v="No"/>
    <s v="PB"/>
    <s v="Pending Adel Release"/>
    <s v="No"/>
    <s v="No"/>
    <s v="TBD"/>
    <m/>
    <s v="Gino"/>
    <n v="680121"/>
  </r>
  <r>
    <s v="Palm Springs USD"/>
    <s v="Rancho Mirage ES "/>
    <s v="Diana"/>
    <n v="11571"/>
    <n v="112000"/>
    <s v="8’-6”x16’-7” RR"/>
    <n v="1"/>
    <d v="2025-09-01T00:00:00"/>
    <s v="Summer 2025"/>
    <n v="1"/>
    <m/>
    <s v="No"/>
    <s v="PB"/>
    <s v="Pending Adel Release"/>
    <s v="No"/>
    <s v="No"/>
    <s v="TBD"/>
    <m/>
    <s v="Gino"/>
    <n v="112000"/>
  </r>
  <r>
    <s v="Palm Springs USD"/>
    <s v="Two Bunch Palms ES "/>
    <s v="Diana"/>
    <n v="11573"/>
    <n v="112000"/>
    <s v="8’-6”x16’-7” RR"/>
    <n v="1"/>
    <d v="2025-09-01T00:00:00"/>
    <s v="Summer 2025"/>
    <n v="1"/>
    <m/>
    <s v="No"/>
    <s v="PB"/>
    <s v="Pending Adel Release"/>
    <s v="No"/>
    <s v="No"/>
    <s v="TBD"/>
    <m/>
    <s v="Gino"/>
    <n v="112000"/>
  </r>
  <r>
    <s v="Ventura USD"/>
    <s v="ATLAS School"/>
    <s v="Diana"/>
    <m/>
    <n v="373723.44"/>
    <s v="(1) 12x60 Restroom"/>
    <n v="1"/>
    <d v="2025-07-01T00:00:00"/>
    <s v="Fall 2025"/>
    <n v="0.95"/>
    <s v="Confirm building size and quanity with Jason @ District. The architect has set a tentative DSA appointment for 2/19"/>
    <s v="No"/>
    <s v="PB"/>
    <s v="No"/>
    <s v="No"/>
    <s v="No"/>
    <s v="TBD"/>
    <m/>
    <s v="No"/>
    <n v="355037.26799999998"/>
  </r>
  <r>
    <s v="Ventura USD"/>
    <s v="Portola ES"/>
    <s v="Diana"/>
    <m/>
    <n v="373723.44"/>
    <s v="(1) 12x60 Restroom"/>
    <n v="1"/>
    <d v="2025-07-01T00:00:00"/>
    <s v="Fall 2025"/>
    <n v="0.95"/>
    <s v="Confirm building size and quanity with Jason @ District. The architect has set a tentative DSA appointment for 2/19"/>
    <s v="No"/>
    <s v="PB"/>
    <s v="No"/>
    <s v="No"/>
    <s v="No"/>
    <s v="TBD"/>
    <m/>
    <s v="No"/>
    <n v="355037.26799999998"/>
  </r>
  <r>
    <s v="Ventura USD"/>
    <s v="Montalvo ES"/>
    <s v="Diana"/>
    <m/>
    <m/>
    <s v="(1) 72'x40' (2) 36x40' "/>
    <n v="12"/>
    <d v="2025-07-01T00:00:00"/>
    <s v="Fall 2025"/>
    <n v="0.3"/>
    <s v="District confirmed 12/6 building sizes. OTC - Not OTC the district provided a revised floor plan"/>
    <s v="No"/>
    <s v="PB"/>
    <s v="No"/>
    <s v="No"/>
    <s v="No"/>
    <s v="TBD"/>
    <m/>
    <s v="Lori"/>
    <n v="0"/>
  </r>
  <r>
    <s v="Cerritos College"/>
    <s v="Cerritos Community College"/>
    <s v="Sandra"/>
    <m/>
    <n v="2105834.75"/>
    <s v="(2) 48x60 and (1) 24x60 TK Buildings"/>
    <n v="9"/>
    <m/>
    <d v="2026-01-01T00:00:00"/>
    <n v="0.9"/>
    <s v="Customer is trying to confirm if they can meet any LEED requirements _x000a_wit their design"/>
    <s v="No"/>
    <s v="PB"/>
    <d v="2024-11-20T00:00:00"/>
    <m/>
    <m/>
    <m/>
    <m/>
    <s v="Moanes"/>
    <n v="1895251.2750000001"/>
  </r>
  <r>
    <s v="Griffin Technology Academies"/>
    <s v="Mare Island Technology Academy"/>
    <s v="Joe"/>
    <n v="11372"/>
    <n v="12835820"/>
    <s v="BUILDING B (1) 96x40 2-story_x000a_BUILDING C (1) 168x40 2-story + Elevator"/>
    <n v="44"/>
    <d v="2025-10-01T00:00:00"/>
    <s v="TBD"/>
    <n v="0.8"/>
    <s v="6/20 BHM lowest responsive bidder_x000a_Water line issue onsite. GTA must resolve before construction._x000a_8/9 NTP from BHM, Phase 1_x000a_Notified BHM our price is only good for 6 months_x000a_9/10 BHM Subcontract received_x000a_Doug and Joseph taking lead in contract review._x000a_NTP anticipated in February 2025_x000a_water line issue has been resolved and agreed upon by District and GTA"/>
    <s v="Subcontract C-13340-S"/>
    <s v="Bid"/>
    <s v="Yes"/>
    <s v="Yes"/>
    <s v="Yes"/>
    <m/>
    <m/>
    <s v="Lori"/>
    <n v="10268656"/>
  </r>
  <r>
    <s v="San Diego USD"/>
    <s v="Fremont ES - iHigh Virtual Academy"/>
    <s v="Diana"/>
    <s v="N/A"/>
    <n v="1848439.64"/>
    <s v="Open Classroom - 36'x40'_x000a_Classroom w/ (1) RR - 24'x40'_x000a_Classroom w/ (2) RR's - 36'x40'_x000a_Open Classroom - 24'x40'_x000a_Open Classroom w/ (2) 8' Sink Cabinets - 24'x40'_x000a_Food Service Classroom Building - 24'x40'_x000a_Work Room - 12'x40'_x000a_Restroom Building - 8'-6&quot; x 16'-7&quot;_x000a_Restroom Building Model A - 12'x40'_x000a_"/>
    <n v="17"/>
    <d v="2025-10-01T00:00:00"/>
    <s v="Fall 2026"/>
    <n v="0.5"/>
    <s v="Drawings were submitted to DSA. Manufacturing estimated to start August, 2025 "/>
    <s v="No"/>
    <s v="Bid"/>
    <s v="N/A"/>
    <s v="No"/>
    <s v="No"/>
    <m/>
    <m/>
    <s v="Kenny"/>
    <n v="924219.82"/>
  </r>
  <r>
    <s v="Mt. San Antonio College"/>
    <s v="Mt. SAC "/>
    <s v="Sandra"/>
    <m/>
    <n v="758144.44"/>
    <s v="36x60 Building A"/>
    <n v="3"/>
    <s v="Pending"/>
    <m/>
    <n v="0.75"/>
    <s v="finalizing proposal for buildings A-E"/>
    <s v="No"/>
    <m/>
    <s v="Yes"/>
    <s v="Yes"/>
    <s v="Yes"/>
    <s v="TBD"/>
    <m/>
    <s v="TBD"/>
    <n v="568608.32999999996"/>
  </r>
  <r>
    <s v="Mt. San Antonio College"/>
    <s v="Mt. SAC "/>
    <s v="Sandra"/>
    <m/>
    <n v="733915.11"/>
    <s v="36x60 Building B"/>
    <n v="3"/>
    <s v="Pending"/>
    <m/>
    <n v="0.75"/>
    <s v="finalizing proposal for buildings A-E"/>
    <s v="No"/>
    <m/>
    <s v="Yes"/>
    <s v="Yes"/>
    <s v="Yes"/>
    <s v="TBD"/>
    <m/>
    <s v="TBD"/>
    <n v="550436.33250000002"/>
  </r>
  <r>
    <s v="Mt. San Antonio College"/>
    <s v="Mt. SAC "/>
    <s v="Sandra"/>
    <m/>
    <n v="787663.96"/>
    <s v="36x60 Building C"/>
    <n v="3"/>
    <s v="Pending"/>
    <m/>
    <n v="0.75"/>
    <s v="finalizing proposal for buildings A-E"/>
    <s v="No"/>
    <m/>
    <s v="Yes"/>
    <s v="Yes"/>
    <s v="Yes"/>
    <s v="TBD"/>
    <m/>
    <s v="TBD"/>
    <n v="590747.97"/>
  </r>
  <r>
    <s v="Mt. San Antonio College"/>
    <s v="Mt. SAC "/>
    <s v="Sandra"/>
    <m/>
    <n v="743756.62"/>
    <s v="36x60 Building D"/>
    <n v="3"/>
    <s v="Pending"/>
    <m/>
    <n v="0.75"/>
    <s v="finalizing proposal for buildings A-E"/>
    <s v="No"/>
    <m/>
    <s v="Yes"/>
    <s v="Yes"/>
    <s v="Yes"/>
    <s v="TBD"/>
    <m/>
    <s v="TBD"/>
    <n v="557817.46499999997"/>
  </r>
  <r>
    <s v="Mt. San Antonio College"/>
    <s v="Mt. SAC "/>
    <s v="Sandra"/>
    <m/>
    <n v="1"/>
    <s v="36x60 Building E"/>
    <n v="3"/>
    <s v="Pending"/>
    <s v="Discuss with JK"/>
    <n v="0.75"/>
    <s v="finalizing proposal for buildings A-E"/>
    <s v="No"/>
    <m/>
    <m/>
    <m/>
    <m/>
    <s v="TBD"/>
    <m/>
    <m/>
    <n v="0.75"/>
  </r>
  <r>
    <s v="Palmdale SD"/>
    <s v="Shadow Hills MS "/>
    <s v="Sandra"/>
    <m/>
    <n v="172158"/>
    <s v="12x40 C2 Restroom"/>
    <n v="1"/>
    <d v="2025-05-01T00:00:00"/>
    <s v="N/A"/>
    <n v="0.5"/>
    <s v="Still Pending Site Contract"/>
    <s v="No"/>
    <s v="PB"/>
    <s v="Yes"/>
    <s v="Yes"/>
    <s v="Yes"/>
    <s v="TBD"/>
    <m/>
    <s v="TBD"/>
    <n v="86079"/>
  </r>
  <r>
    <s v="Palmdale SD"/>
    <s v="Shadow Hills MS "/>
    <s v="Sandra"/>
    <m/>
    <n v="235282"/>
    <s v="36x40 Classroom"/>
    <n v="3"/>
    <d v="2025-05-01T00:00:00"/>
    <s v="N/A"/>
    <n v="0.5"/>
    <s v="Still Pending Site Contract"/>
    <s v="No"/>
    <s v="PB"/>
    <s v="Yes"/>
    <s v="Yes"/>
    <s v="Yes"/>
    <s v="TBD"/>
    <m/>
    <s v="TBD"/>
    <n v="117641"/>
  </r>
  <r>
    <s v="Palmdale SD"/>
    <s v="Shadow Hills MS "/>
    <s v="Sandra"/>
    <m/>
    <n v="137980"/>
    <s v="24x40 Classroom"/>
    <n v="2"/>
    <d v="2025-05-01T00:00:00"/>
    <s v="N/A"/>
    <n v="0.5"/>
    <s v="Still Pending Site Contract"/>
    <s v="No"/>
    <s v="PB"/>
    <s v="Yes"/>
    <s v="Yes"/>
    <s v="Yes"/>
    <s v="TBD"/>
    <m/>
    <s v="TBD"/>
    <n v="68990"/>
  </r>
  <r>
    <s v="Hesperia USD"/>
    <s v="Juniper "/>
    <s v="Sandra"/>
    <m/>
    <n v="663910.13"/>
    <s v="(3) 24x40 &amp; (1) C RR"/>
    <n v="7"/>
    <s v="Fall 2025"/>
    <s v="Summer 2026"/>
    <n v="1"/>
    <s v="Adel confirmed no PO till after the ELOP project is complete"/>
    <s v="No"/>
    <s v="PB"/>
    <m/>
    <s v="Yes"/>
    <m/>
    <m/>
    <m/>
    <s v="Gino"/>
    <n v="663910.13"/>
  </r>
  <r>
    <s v="Hesperia USD"/>
    <s v="Joshua Circle "/>
    <s v="Sandra"/>
    <m/>
    <n v="817329"/>
    <s v="72x40 TK"/>
    <n v="6"/>
    <s v="Fall 2025"/>
    <s v="Summer 2026"/>
    <n v="1"/>
    <s v="Adel confirmed no PO till after the ELOP project is complete"/>
    <s v="No"/>
    <s v="PB"/>
    <m/>
    <s v="Yes"/>
    <m/>
    <m/>
    <m/>
    <s v="Gino"/>
    <n v="817329"/>
  </r>
  <r>
    <s v="Hesperia USD"/>
    <s v="Hollyvale "/>
    <s v="Sandra"/>
    <m/>
    <n v="817329"/>
    <s v="72x40 TK"/>
    <n v="6"/>
    <s v="Fall 2025"/>
    <s v="Summer 2026"/>
    <n v="1"/>
    <s v="Adel confirmed no PO till after the ELOP project is complete"/>
    <s v="No"/>
    <s v="PB"/>
    <m/>
    <s v="Yes"/>
    <m/>
    <s v="TBD"/>
    <m/>
    <s v="Gino"/>
    <n v="817329"/>
  </r>
  <r>
    <s v="Menifee USD"/>
    <s v="Callie Kirkpatrick ES "/>
    <s v="Diana"/>
    <s v="N/A"/>
    <n v="2137747.88"/>
    <s v="(1) 144'x40'"/>
    <n v="12"/>
    <d v="2026-04-01T00:00:00"/>
    <d v="2026-08-14T00:00:00"/>
    <n v="0.2"/>
    <s v="Will be submitting Pricing to GC. Approval for drawings was submitted. CW Driver"/>
    <s v="No - Cost Increase"/>
    <s v="RFP"/>
    <s v="Yes"/>
    <s v="Hold"/>
    <s v="No"/>
    <s v="TBD"/>
    <m/>
    <s v="TBD"/>
    <n v="427549.576"/>
  </r>
  <r>
    <s v="Helendale SD"/>
    <s v="Helendale ES "/>
    <s v="Sandra"/>
    <m/>
    <n v="260434.8"/>
    <s v="48x40 Classroom"/>
    <n v="4"/>
    <d v="2025-10-01T00:00:00"/>
    <m/>
    <n v="0.5"/>
    <s v="Waiting on new district superintendent in order to proceed with_x000a_ new contracts"/>
    <s v="No"/>
    <s v="PB"/>
    <s v="Yes"/>
    <s v="No"/>
    <s v="No"/>
    <s v="TBD"/>
    <m/>
    <s v="TBD"/>
    <n v="130217.4"/>
  </r>
  <r>
    <s v="Victor Valley Union High SD"/>
    <s v="Adelanto HS"/>
    <s v="Sandra"/>
    <m/>
    <n v="642710.44999999995"/>
    <s v="96x40 Classroom"/>
    <n v="8"/>
    <d v="2025-10-01T00:00:00"/>
    <m/>
    <n v="0.8"/>
    <s v="Waiting for state bond to pass (Nov)"/>
    <s v="No"/>
    <s v="PB"/>
    <m/>
    <m/>
    <m/>
    <s v="TBD"/>
    <m/>
    <m/>
    <n v="514168.36"/>
  </r>
  <r>
    <s v="Allcove Healthy Living"/>
    <s v=" Health Center"/>
    <s v="Sandra"/>
    <m/>
    <n v="5697280"/>
    <s v="2-story"/>
    <n v="24"/>
    <d v="2025-07-01T00:00:00"/>
    <s v="N/A"/>
    <n v="0.75"/>
    <s v="On hold, no contract"/>
    <s v="No"/>
    <s v="Negotiate"/>
    <s v="Yes"/>
    <s v="No"/>
    <s v="No"/>
    <m/>
    <m/>
    <s v="TBD"/>
    <n v="4272960"/>
  </r>
  <r>
    <s v="Arcadia USD"/>
    <s v="Arcadia HS "/>
    <s v="Sandra"/>
    <m/>
    <n v="3153674.85"/>
    <s v="84x84 Weight Room"/>
    <n v="14"/>
    <d v="2025-07-01T00:00:00"/>
    <s v="TBD"/>
    <n v="0.5"/>
    <m/>
    <s v="No"/>
    <s v="PB"/>
    <s v="Yes"/>
    <s v="Yes"/>
    <s v="Yes"/>
    <m/>
    <m/>
    <s v="No"/>
    <n v="1576837.425"/>
  </r>
  <r>
    <s v="Arcadia USD"/>
    <s v="Arcadia HS "/>
    <s v="Sandra"/>
    <m/>
    <n v="1852667.44"/>
    <s v="84x40 Team Room"/>
    <n v="7"/>
    <d v="2025-07-01T00:00:00"/>
    <s v="TBD"/>
    <n v="0.5"/>
    <m/>
    <s v="No"/>
    <s v="PB"/>
    <s v="Yes"/>
    <s v="Yes"/>
    <s v="Yes"/>
    <m/>
    <m/>
    <s v="No"/>
    <n v="926333.72"/>
  </r>
  <r>
    <s v="Menifee USD"/>
    <s v="Freedom Crest ES "/>
    <s v="Diana"/>
    <m/>
    <n v="2467455.73"/>
    <s v="(1) 72x40 &amp; (1) 108x40"/>
    <n v="15"/>
    <s v="TBD - Funding"/>
    <s v="Summer 2026"/>
    <n v="0.2"/>
    <s v="Pending Project Information Release"/>
    <s v="No - Cost Increase"/>
    <s v="RFP"/>
    <s v="Yes"/>
    <s v="Hold"/>
    <s v="No"/>
    <m/>
    <m/>
    <s v="TBD"/>
    <n v="493491.14600000001"/>
  </r>
  <r>
    <s v="Menifee USD"/>
    <s v="Oak Meadows ES "/>
    <s v="Diana"/>
    <m/>
    <n v="2885231.43"/>
    <s v="(1) 288x40"/>
    <n v="24"/>
    <s v="TBD - Funding"/>
    <s v="Summer 2026"/>
    <n v="0.2"/>
    <s v="Pending Project Information Release"/>
    <s v="No - Cost Increase"/>
    <s v="RFP"/>
    <s v="Yes"/>
    <s v="Hold"/>
    <s v="No"/>
    <m/>
    <m/>
    <s v="TBD"/>
    <n v="577046.28600000008"/>
  </r>
  <r>
    <s v="Menifee USD"/>
    <s v="Quail Valley ES "/>
    <s v="Diana"/>
    <m/>
    <n v="1414508.72"/>
    <s v="(1) 144x40"/>
    <n v="12"/>
    <d v="2025-07-01T00:00:00"/>
    <s v="Summer 2026"/>
    <n v="0.2"/>
    <s v="Pending Project Information Release"/>
    <s v="No - Cost Increase"/>
    <s v="RFP"/>
    <s v="Yes"/>
    <s v="Hold"/>
    <s v="No"/>
    <m/>
    <m/>
    <s v="TBD"/>
    <n v="282901.74400000001"/>
  </r>
  <r>
    <s v="LA Community College District"/>
    <s v="ELAC South Gate "/>
    <s v="Sandra"/>
    <m/>
    <n v="473556.18"/>
    <s v="24x40 RR/Concession"/>
    <n v="2"/>
    <d v="2025-07-01T00:00:00"/>
    <s v="N/A"/>
    <n v="0.2"/>
    <s v="Sales, waiting for funding "/>
    <s v="No"/>
    <s v="PB"/>
    <s v="Yes"/>
    <s v="No"/>
    <s v="No"/>
    <m/>
    <m/>
    <s v="No"/>
    <n v="94711.236000000004"/>
  </r>
  <r>
    <s v="LA Community College District"/>
    <s v="East LA College Shop Bldg "/>
    <s v="Sandra"/>
    <m/>
    <n v="888608.67"/>
    <s v="(4) 24x40"/>
    <n v="8"/>
    <d v="2025-07-01T00:00:00"/>
    <s v="TBD"/>
    <n v="0.2"/>
    <s v="No Start Date/Waiting on Funding"/>
    <s v="No"/>
    <s v="Bid"/>
    <s v="Yes"/>
    <s v="No"/>
    <s v="No"/>
    <m/>
    <m/>
    <s v="TBD"/>
    <n v="177721.73400000003"/>
  </r>
  <r>
    <s v="Culver City USD"/>
    <s v="Farragut ES "/>
    <s v="Sandra"/>
    <m/>
    <n v="1304554.56"/>
    <s v="84x32/43 Sky Building"/>
    <n v="8"/>
    <d v="2025-07-01T00:00:00"/>
    <s v="NOT  Summer 2025"/>
    <n v="0.15"/>
    <s v="Possibly Lost - Awaiting State Bond"/>
    <s v="No"/>
    <s v="PB"/>
    <s v="Yes"/>
    <s v="Yes"/>
    <s v="Yes"/>
    <m/>
    <m/>
    <s v="TBD"/>
    <n v="195683.18400000001"/>
  </r>
  <r>
    <s v="Snowline Joint USD"/>
    <s v="New Phelan ES "/>
    <s v="Sandra"/>
    <m/>
    <n v="1870996.9"/>
    <s v="(2) 102x40"/>
    <n v="20"/>
    <d v="2025-07-01T00:00:00"/>
    <s v="TBD"/>
    <n v="0.25"/>
    <s v="Resubmission in December Once plans are completed_x000a_project must be reestimated"/>
    <s v="No"/>
    <s v="PB"/>
    <s v="Yes"/>
    <s v="Yes"/>
    <s v="Yes"/>
    <m/>
    <m/>
    <s v="No"/>
    <n v="467749.22499999998"/>
  </r>
  <r>
    <s v="Snowline Joint USD"/>
    <s v="New Phelan ES "/>
    <s v="Sandra"/>
    <m/>
    <n v="1240813.2"/>
    <s v="(1) 144x40"/>
    <n v="12"/>
    <d v="2025-07-01T00:00:00"/>
    <s v="TBD"/>
    <n v="0.25"/>
    <s v="Resubmission in December Once plans are completed_x000a_project must be reestimated"/>
    <s v="No"/>
    <s v="PB"/>
    <s v="Yes"/>
    <s v="Yes"/>
    <s v="Yes"/>
    <m/>
    <m/>
    <s v="No"/>
    <n v="310203.3"/>
  </r>
  <r>
    <s v="Snowline Joint USD"/>
    <s v="New Phelan ES "/>
    <s v="Sandra"/>
    <m/>
    <n v="2123331.6800000002"/>
    <s v="(2) 120x40"/>
    <n v="24"/>
    <d v="2025-07-01T00:00:00"/>
    <s v="TBD"/>
    <n v="0.25"/>
    <s v="Resubmission in December Once plans are completed_x000a_project must be reestimated"/>
    <s v="No"/>
    <s v="PB"/>
    <s v="Yes"/>
    <s v="Yes"/>
    <s v="Yes"/>
    <m/>
    <m/>
    <s v="No"/>
    <n v="530832.92000000004"/>
  </r>
  <r>
    <s v="Mobile Modular"/>
    <s v="FOB - _x000a_Garfield HS Science Classroom"/>
    <s v="Joe"/>
    <m/>
    <n v="361412.11"/>
    <s v="(1) 36x40 Science Classroom"/>
    <n v="3"/>
    <s v="Winter 2025"/>
    <s v="Winter 2025"/>
    <n v="0.3"/>
    <s v="Sent proposal to MM on 12/19"/>
    <s v="No"/>
    <s v="Negotiated"/>
    <d v="2024-12-19T00:00:00"/>
    <s v="No"/>
    <s v="No"/>
    <m/>
    <m/>
    <s v="Lori"/>
    <n v="108423.63299999999"/>
  </r>
  <r>
    <s v="US Army Corps of Engineers"/>
    <s v="USACE Santa Ana Dam Resident Office Complex"/>
    <s v="Sandra"/>
    <m/>
    <m/>
    <s v="(1) 36x60 Office HCD"/>
    <n v="3"/>
    <s v="TBD"/>
    <m/>
    <n v="0.25"/>
    <s v="Followed up and proposal has been Submitteed and is under review"/>
    <s v="No"/>
    <m/>
    <m/>
    <m/>
    <m/>
    <m/>
    <m/>
    <m/>
    <n v="0"/>
  </r>
  <r>
    <s v="Oceanside USD"/>
    <s v="Jefferson MS"/>
    <s v="Diana"/>
    <s v="N/A"/>
    <n v="5159577.82"/>
    <s v="(1) 84'x40' Kitchen _x000a_(2) 96'x40' CR Bldgs. _x000a_(1) 60'x40' Music Bldg. _x000a_(2) 24'x40' RR Bldgs."/>
    <n v="32"/>
    <d v="2025-07-01T00:00:00"/>
    <d v="2026-01-01T00:00:00"/>
    <n v="1"/>
    <s v="1/6/25 - Project will be awarded to SCM - currently discussing added pricing for tackbaord. The District has awarded to the GC we partnered up with. They are processing paperwork and updating the project schedule. SCM will be contacted in the next two weeks for contracting and drawings. GC will be releasing as a bid. Soltek reached out with scope clarification questions. 12/31/24 still clarifying the scope of work. tackboard pricing received and working with GC on what options will be taken. Letter of intent received 1/17/25"/>
    <s v="No"/>
    <s v="Bid"/>
    <s v="Yes"/>
    <s v="No"/>
    <s v="No"/>
    <m/>
    <m/>
    <s v="Kenny"/>
    <n v="5159577.82"/>
  </r>
  <r>
    <s v="Bothman Construction"/>
    <s v="San Juan USD _x000a_GIS Charter School"/>
    <s v="Joe"/>
    <m/>
    <m/>
    <s v="(1) 84x40 TK"/>
    <n v="7"/>
    <d v="2025-10-01T00:00:00"/>
    <d v="2026-01-30T00:00:00"/>
    <n v="0.2"/>
    <s v="LLB with Bothman Construction._x000a_SCM Engineering &amp; Design fees and SoQ submitted 10/31_x000a_Design kick-off on 12/18 with Bothman, CM and AOR_x000a_Project missed December Board approval, shooting for January_x000a_Preliminary project schedule has DSA submission in February 2025"/>
    <s v="No"/>
    <s v="Bid"/>
    <s v="No"/>
    <s v="No"/>
    <s v="No"/>
    <m/>
    <m/>
    <s v="Lori"/>
    <n v="0"/>
  </r>
  <r>
    <s v="Calistoga JUSD"/>
    <s v="Calistoga ES"/>
    <s v="Joe"/>
    <m/>
    <n v="2000000"/>
    <s v="(4) TK Classrooms"/>
    <s v="TBD"/>
    <d v="2025-10-01T00:00:00"/>
    <s v="Summer 2026"/>
    <n v="0.3"/>
    <s v="LLB. Partner up with GC for Best Value._x000a_9/27 Landmark earned Best Value by earning the most points, 317"/>
    <s v="No"/>
    <s v="Bid"/>
    <s v="No"/>
    <s v="No"/>
    <s v="No"/>
    <m/>
    <m/>
    <s v="Lori"/>
    <n v="600000"/>
  </r>
  <r>
    <s v="Ramsey Developement"/>
    <s v="Lompoc Theatre"/>
    <s v="Joe"/>
    <m/>
    <m/>
    <s v="(1) 24X40 Dressing Room _x000a_(1) 12x40 M/W Restroom Building"/>
    <n v="3"/>
    <s v="Winter 2025"/>
    <d v="2026-04-01T00:00:00"/>
    <n v="0.3"/>
    <s v="AOR to release RFP and specs in February"/>
    <s v="No"/>
    <s v="Bid"/>
    <s v="No"/>
    <s v="No"/>
    <s v="No"/>
    <m/>
    <m/>
    <s v="Lori"/>
    <n v="0"/>
  </r>
  <r>
    <s v="Helendale SD"/>
    <s v="Helendale ES"/>
    <s v="Sandra"/>
    <m/>
    <n v="1927490.04"/>
    <s v="120’x60’ MPR "/>
    <n v="12"/>
    <m/>
    <m/>
    <m/>
    <s v="Followed up with customer to see_x000a_if this will go summer 2025"/>
    <s v="No"/>
    <m/>
    <m/>
    <m/>
    <m/>
    <m/>
    <m/>
    <m/>
    <n v="0"/>
  </r>
  <r>
    <s v="Helendale SD"/>
    <s v="Helendale ES"/>
    <s v="Sandra"/>
    <m/>
    <m/>
    <s v="(2) 24’x40’ Classrooms "/>
    <m/>
    <m/>
    <m/>
    <m/>
    <s v="Followed up with customer to see_x000a_if this will go summer 2025"/>
    <s v="No"/>
    <m/>
    <m/>
    <m/>
    <m/>
    <m/>
    <m/>
    <m/>
    <n v="0"/>
  </r>
  <r>
    <s v="Asher University "/>
    <s v="Asher University "/>
    <s v="Sandra"/>
    <m/>
    <m/>
    <s v="(2) 168X40 Classroom and Admin Office"/>
    <n v="56"/>
    <m/>
    <m/>
    <m/>
    <s v="Customer is working with finalizing accreditation _x000a_Once complete he can move foward "/>
    <m/>
    <m/>
    <m/>
    <m/>
    <m/>
    <m/>
    <m/>
    <m/>
    <n v="0"/>
  </r>
  <r>
    <s v="Garvey SD"/>
    <s v="Monterey Vista ES"/>
    <s v="Sandra"/>
    <m/>
    <n v="4494585.54"/>
    <s v="(1) 144x40 Two Story Bldg with Two RR"/>
    <n v="28"/>
    <m/>
    <m/>
    <m/>
    <s v="pending update on how district will_x000a_be proceeding"/>
    <m/>
    <m/>
    <m/>
    <m/>
    <m/>
    <m/>
    <m/>
    <m/>
    <n v="0"/>
  </r>
  <r>
    <s v="PMSI Dixon Lake Ranger Station"/>
    <m/>
    <s v="Diana/Quinton"/>
    <m/>
    <m/>
    <s v="(1) 24'x64' with axels"/>
    <m/>
    <m/>
    <m/>
    <m/>
    <m/>
    <m/>
    <m/>
    <m/>
    <m/>
    <m/>
    <m/>
    <m/>
    <m/>
    <n v="0"/>
  </r>
  <r>
    <s v="PMSI Castaic Power Plant"/>
    <s v="LAWP"/>
    <s v="Diana/Quinton"/>
    <m/>
    <n v="627320.93000000005"/>
    <s v="72'x60' HCD Office Building"/>
    <n v="6"/>
    <m/>
    <m/>
    <m/>
    <m/>
    <m/>
    <m/>
    <m/>
    <m/>
    <m/>
    <m/>
    <m/>
    <m/>
    <n v="0"/>
  </r>
  <r>
    <s v="Wasco Union HSD"/>
    <s v="Wasco HS - Ag Farm"/>
    <s v="Joe"/>
    <m/>
    <m/>
    <s v="(1) 36x40 Restroom / Utility Room"/>
    <n v="3"/>
    <d v="2026-01-01T00:00:00"/>
    <s v="Summer 2025"/>
    <n v="0.3"/>
    <s v="Getting info from District to price project, confirm building height"/>
    <s v="No"/>
    <s v="PB"/>
    <s v="No"/>
    <s v="No"/>
    <s v="No"/>
    <m/>
    <m/>
    <s v="Lori"/>
    <n v="0"/>
  </r>
  <r>
    <s v="Only Love Children's Center"/>
    <s v="Only Love Children's Center #2"/>
    <s v="Joe"/>
    <m/>
    <n v="318976"/>
    <s v="(1) 24x40 Classroom w/RR"/>
    <n v="2"/>
    <d v="2026-01-01T00:00:00"/>
    <s v="Summer 2026"/>
    <n v="0.4"/>
    <s v="Sent budgetary pricing to Ryan Suarez on 12/16_x000a_Client reviwing our pricing to AMS and will provide feedback in January"/>
    <s v="No"/>
    <s v="PB"/>
    <d v="2024-12-16T00:00:00"/>
    <s v="No"/>
    <s v="No"/>
    <m/>
    <m/>
    <s v="Lori"/>
    <n v="127590.40000000001"/>
  </r>
  <r>
    <s v="Only Love Children's Center"/>
    <s v="Only Love Children's Center #4"/>
    <s v="Joe"/>
    <m/>
    <n v="1573755"/>
    <s v="(1) 72x40 TK _x000a_(1) 24x40 Admin"/>
    <n v="7"/>
    <d v="2026-01-01T00:00:00"/>
    <s v="Summer 2026"/>
    <n v="0.4"/>
    <s v="Sent budgetary pricing to Ryan Suarez on 12/16_x000a_Client reviwing our pricing to AMS and will provide feedback in January"/>
    <s v="No"/>
    <s v="PB"/>
    <d v="2024-12-16T00:00:00"/>
    <s v="No"/>
    <s v="No"/>
    <m/>
    <m/>
    <s v="Lori"/>
    <n v="629502"/>
  </r>
  <r>
    <s v="Pleasant Valley SD"/>
    <s v="CAPE_x000a_Camarillo Academy of Progressive Education Charter School_x000a_(formerly Valle Lindo ES)"/>
    <s v="Joe"/>
    <m/>
    <n v="251915"/>
    <s v="(1) 24x40 Office/Resource Building"/>
    <n v="2"/>
    <d v="2026-01-01T00:00:00"/>
    <s v="Summer 2026"/>
    <n v="0.2"/>
    <s v="AOR is Catherine Young with RNT._x000a_Proposal sent to RNT 1/6/2025"/>
    <s v="No"/>
    <s v="PB"/>
    <d v="2025-01-06T00:00:00"/>
    <s v="No"/>
    <s v="No"/>
    <m/>
    <m/>
    <s v="Lori"/>
    <n v="50383"/>
  </r>
  <r>
    <s v="Cucamonga SD"/>
    <s v="Los Amigos ES"/>
    <s v="Joe"/>
    <m/>
    <n v="975443.22"/>
    <s v="(1) 20x32 ELRT Building_x000a_(1) 50x32 PE Building"/>
    <n v="7"/>
    <d v="2026-01-01T00:00:00"/>
    <s v="Summer 2026"/>
    <n v="0.3"/>
    <s v="Architect finalizing design with customer "/>
    <s v="No"/>
    <s v="PB"/>
    <s v="No"/>
    <s v="No"/>
    <s v="No"/>
    <m/>
    <m/>
    <s v="Lori"/>
    <n v="292632.96599999996"/>
  </r>
  <r>
    <s v="Gateway Community Charters"/>
    <s v="Futures HS"/>
    <s v="Joe"/>
    <m/>
    <m/>
    <s v="(3) 24X40 CR Bldg _x000a_(1) 48X40 CR Bldg"/>
    <n v="10"/>
    <d v="2026-01-01T00:00:00"/>
    <s v="Summer 2026"/>
    <n v="0.1"/>
    <s v="In exploration stage. Gave AOR ballpark SF pricing "/>
    <s v="No"/>
    <s v="PB"/>
    <s v="No"/>
    <s v="No"/>
    <s v="No"/>
    <m/>
    <m/>
    <s v="Lori"/>
    <n v="0"/>
  </r>
  <r>
    <s v="Mates Charter School"/>
    <s v="Meadows Arts &amp; Technology ES"/>
    <s v="Joe"/>
    <m/>
    <n v="660578.04"/>
    <s v="(1) 72x40 TK _x000a_(1) 24x40 CR"/>
    <n v="8"/>
    <d v="2026-01-01T00:00:00"/>
    <s v="Summer 2026"/>
    <n v="0.3"/>
    <s v="Charter seeking permission from the District to move forward._x000a_BDM to stay in touch in case of progress with District."/>
    <s v="No"/>
    <s v="PB"/>
    <s v="Yes"/>
    <s v="No"/>
    <s v="No"/>
    <m/>
    <m/>
    <s v="Lori"/>
    <n v="198173.41200000001"/>
  </r>
  <r>
    <s v="San Lorenzo Valley USD"/>
    <s v="TBD"/>
    <s v="Joe"/>
    <m/>
    <n v="210799.94"/>
    <s v="(1) 12x40 RR"/>
    <n v="1"/>
    <d v="2026-01-01T00:00:00"/>
    <s v="Summer 2026"/>
    <n v="0.1"/>
    <s v="Exploration phase"/>
    <s v="No"/>
    <s v="PB"/>
    <s v="No"/>
    <s v="No"/>
    <s v="No"/>
    <m/>
    <m/>
    <s v="Lori"/>
    <n v="21079.994000000002"/>
  </r>
  <r>
    <s v="Lucerne ESD"/>
    <s v="Lucerne ES"/>
    <s v="Joe"/>
    <m/>
    <n v="1000000"/>
    <s v="(1) 36x40 Storage Building"/>
    <n v="3"/>
    <d v="2026-01-01T00:00:00"/>
    <s v="Summer 2026"/>
    <n v="0.1"/>
    <s v="See if District will modularize the Storage Building. _x000a_BDM discussing with GC."/>
    <s v="No"/>
    <s v="PB"/>
    <s v="No"/>
    <s v="No"/>
    <s v="No"/>
    <m/>
    <m/>
    <s v="Lori"/>
    <n v="100000"/>
  </r>
  <r>
    <s v="Sylvan USD"/>
    <s v="District Office"/>
    <s v="Joe"/>
    <m/>
    <n v="2028742"/>
    <s v="(1) 72X40 Office Bldg _x000a_(1) 72X40 Training Room Bldg"/>
    <n v="12"/>
    <d v="2026-01-01T00:00:00"/>
    <s v="TBD"/>
    <n v="0.5"/>
    <s v="District accepted our proposal._x000a_The proposed location is directly over an existing storm drain system. District is now looking for alternate locations to place the buildings"/>
    <s v="No"/>
    <s v="PB"/>
    <s v="No"/>
    <s v="No"/>
    <s v="No"/>
    <m/>
    <m/>
    <s v="Lori"/>
    <n v="1014371"/>
  </r>
  <r>
    <s v="City of Shafter"/>
    <s v="Aquatic Center"/>
    <s v="Joe"/>
    <m/>
    <m/>
    <s v="(1) 125x25 Aquatic Center"/>
    <n v="10"/>
    <m/>
    <m/>
    <n v="0.1"/>
    <s v="Overcome SOG foundation"/>
    <s v="No"/>
    <s v="Bid"/>
    <s v="No"/>
    <s v="No"/>
    <s v="No"/>
    <m/>
    <m/>
    <s v="Lori"/>
    <n v="0"/>
  </r>
  <r>
    <s v="Modesto CS"/>
    <s v="Marshall ES"/>
    <s v="Joe"/>
    <m/>
    <n v="8000000"/>
    <s v="(1) Cafeteria/MPR Building"/>
    <m/>
    <d v="2026-01-01T00:00:00"/>
    <m/>
    <n v="0.3"/>
    <s v="Get RFP info from MCS"/>
    <s v="No"/>
    <s v="Bid"/>
    <s v="No"/>
    <s v="No"/>
    <s v="No"/>
    <m/>
    <m/>
    <s v="Lori"/>
    <n v="2400000"/>
  </r>
  <r>
    <s v="Lancaster SD"/>
    <s v="Sunnydale ES"/>
    <s v="Joe"/>
    <m/>
    <n v="7000000"/>
    <s v="(1) SCIENCE LAB_x000a_(1) MUSIC BUILDING_x000a_(3) CLASSROOM BUILIDNGS"/>
    <m/>
    <d v="2026-01-01T00:00:00"/>
    <d v="2026-12-01T00:00:00"/>
    <n v="0.3"/>
    <s v="Get RFP info from CFW"/>
    <s v="No"/>
    <s v="Bid"/>
    <s v="No"/>
    <s v="No"/>
    <s v="No"/>
    <m/>
    <m/>
    <m/>
    <n v="2100000"/>
  </r>
  <r>
    <s v="OCFA"/>
    <s v="Laundry Facility"/>
    <s v="Diana"/>
    <s v="N/A"/>
    <s v="N/A"/>
    <s v="(1) 66'x42'"/>
    <n v="9"/>
    <s v="N/A"/>
    <m/>
    <n v="0.25"/>
    <s v="To be discussed with Ryan to ensure this project fits a modular design. Modular design was sent to architect, we are awaiting feedback from the customer"/>
    <m/>
    <m/>
    <m/>
    <m/>
    <m/>
    <m/>
    <m/>
    <m/>
    <n v="0"/>
  </r>
  <r>
    <s v="Palm Springs USD"/>
    <s v="Bubbling ES"/>
    <s v="Diana"/>
    <n v="11565"/>
    <n v="112000"/>
    <s v="8'-6&quot; x 16'-7&quot; RR"/>
    <n v="1"/>
    <d v="1905-07-18T00:00:00"/>
    <s v="Summer 2025"/>
    <n v="1"/>
    <m/>
    <s v="No"/>
    <s v="PB"/>
    <s v="Pending Adel Release"/>
    <s v="No"/>
    <s v="No"/>
    <s v="TBD"/>
    <m/>
    <s v="Gino"/>
    <n v="112000"/>
  </r>
  <r>
    <s v="Rosemead USD"/>
    <s v="Savannah ES "/>
    <s v="Sandra"/>
    <m/>
    <n v="793546.71"/>
    <s v=" (1) 72x40"/>
    <n v="6"/>
    <m/>
    <s v=" NOT Summer 2025"/>
    <n v="0.5"/>
    <s v="Postponed to Summer 2026 Delivery "/>
    <s v="No"/>
    <s v="PB"/>
    <s v="Yes"/>
    <s v="No"/>
    <s v="Yes"/>
    <s v="TBD"/>
    <m/>
    <s v="TBD"/>
    <n v="396773.35499999998"/>
  </r>
  <r>
    <s v="Rosemead USD"/>
    <s v="Janson ES "/>
    <s v="Sandra"/>
    <n v="11509"/>
    <n v="875686"/>
    <s v=" (1) 72x40"/>
    <n v="6"/>
    <d v="2026-06-01T00:00:00"/>
    <s v="Summer 2026"/>
    <n v="1"/>
    <s v="Postponed to Summer 2026 Delivery "/>
    <s v="Signed Proposal"/>
    <s v="PB"/>
    <m/>
    <s v="Yes"/>
    <s v="Yes"/>
    <s v="TBD"/>
    <m/>
    <s v="TBD"/>
    <n v="875686"/>
  </r>
  <r>
    <s v="Alhambra USD"/>
    <s v="Alhambra HS "/>
    <s v="Sandra"/>
    <n v="90067"/>
    <n v="659821.96500000008"/>
    <s v="(1) 36x40 Classroom &amp; (2) 12x40"/>
    <n v="5"/>
    <m/>
    <s v="Summer 2025"/>
    <n v="1"/>
    <s v="Project currently on hold "/>
    <s v="In negotiations"/>
    <s v="PB"/>
    <m/>
    <s v="Yes"/>
    <s v="No"/>
    <m/>
    <m/>
    <m/>
    <n v="659821.96500000008"/>
  </r>
  <r>
    <s v="Palmdale SD"/>
    <s v="Palmdale Academy Charter School_x000a_(PACS)"/>
    <s v="Joe"/>
    <m/>
    <m/>
    <s v="(1) 204x96 Two Story "/>
    <m/>
    <m/>
    <m/>
    <m/>
    <s v="ROM pricing in august/sept to AOR. Site Build over budget, switching to modular. _x000a_Project dead per Adel"/>
    <m/>
    <m/>
    <m/>
    <m/>
    <m/>
    <m/>
    <m/>
    <m/>
    <n v="0"/>
  </r>
  <r>
    <s v="Southern Kern USD "/>
    <s v="Rosamond High Early College Campus"/>
    <s v="Joe"/>
    <m/>
    <m/>
    <s v="(1) 48x40 Locker Room"/>
    <n v="4"/>
    <m/>
    <m/>
    <m/>
    <m/>
    <m/>
    <m/>
    <m/>
    <m/>
    <m/>
    <m/>
    <m/>
    <m/>
    <n v="0"/>
  </r>
  <r>
    <s v="Tehama County Department of Education"/>
    <s v="Gerber ES"/>
    <s v="Joe"/>
    <m/>
    <m/>
    <s v="(2) 84x40 Classrooms, Office, Nurse - Building A _x000a_(2) 84x40 Office, Meeting, Kitchen - Building B_x000a_(1) 72x40 Classroom, Office and Restroom Building"/>
    <n v="34"/>
    <m/>
    <m/>
    <m/>
    <m/>
    <m/>
    <m/>
    <m/>
    <m/>
    <m/>
    <m/>
    <m/>
    <m/>
    <n v="0"/>
  </r>
  <r>
    <s v="Saugus USD"/>
    <m/>
    <s v="Joe"/>
    <m/>
    <m/>
    <s v="Site build to modular"/>
    <m/>
    <m/>
    <m/>
    <m/>
    <m/>
    <m/>
    <m/>
    <m/>
    <m/>
    <m/>
    <m/>
    <m/>
    <m/>
    <n v="0"/>
  </r>
  <r>
    <s v="Sweetwater Lease "/>
    <m/>
    <s v="Diana"/>
    <m/>
    <m/>
    <s v="(50) CR's and RR - various bldg. configurations"/>
    <m/>
    <m/>
    <m/>
    <m/>
    <m/>
    <m/>
    <m/>
    <m/>
    <m/>
    <m/>
    <m/>
    <m/>
    <m/>
    <n v="0"/>
  </r>
  <r>
    <s v="County of San Bernardino"/>
    <s v="Weight Room"/>
    <s v="Diana"/>
    <m/>
    <m/>
    <s v="2,000SF weight room building"/>
    <m/>
    <m/>
    <m/>
    <m/>
    <m/>
    <m/>
    <m/>
    <m/>
    <m/>
    <m/>
    <m/>
    <m/>
    <m/>
    <n v="0"/>
  </r>
  <r>
    <s v="Reef-Sunset USD"/>
    <s v="Tamarack ES"/>
    <s v="Joe"/>
    <m/>
    <n v="10000000"/>
    <s v="(14) Permanent Modular Classrooms"/>
    <m/>
    <d v="2026-09-01T00:00:00"/>
    <d v="2027-09-01T00:00:00"/>
    <n v="0.3"/>
    <s v="Get RFP info from CFW"/>
    <s v="No"/>
    <s v="Bid"/>
    <s v="No"/>
    <s v="No"/>
    <s v="No"/>
    <m/>
    <m/>
    <s v="Lori"/>
    <n v="3000000"/>
  </r>
  <r>
    <s v="Adelas Leads"/>
    <m/>
    <m/>
    <m/>
    <m/>
    <m/>
    <m/>
    <m/>
    <m/>
    <m/>
    <m/>
    <m/>
    <m/>
    <m/>
    <m/>
    <m/>
    <m/>
    <m/>
    <m/>
    <n v="0"/>
  </r>
  <r>
    <s v="Mobile Modular"/>
    <m/>
    <s v="Diana"/>
    <m/>
    <m/>
    <s v="(10) 12'x40' Restrooms"/>
    <m/>
    <m/>
    <s v="FOB April 2025"/>
    <m/>
    <s v="Proposal was sent. Ryan (MM) reviewing."/>
    <m/>
    <m/>
    <m/>
    <m/>
    <m/>
    <m/>
    <m/>
    <m/>
    <n v="0"/>
  </r>
  <r>
    <s v="Magnolia Public Charter School "/>
    <m/>
    <s v="Diana"/>
    <m/>
    <m/>
    <s v="(1) 300x78 Two Story "/>
    <m/>
    <m/>
    <m/>
    <m/>
    <m/>
    <m/>
    <m/>
    <m/>
    <m/>
    <m/>
    <m/>
    <m/>
    <m/>
    <n v="0"/>
  </r>
  <r>
    <s v="Corcoran Police Station "/>
    <m/>
    <s v="Diana"/>
    <m/>
    <m/>
    <m/>
    <m/>
    <m/>
    <m/>
    <m/>
    <m/>
    <m/>
    <m/>
    <m/>
    <m/>
    <m/>
    <m/>
    <m/>
    <m/>
    <n v="0"/>
  </r>
  <r>
    <s v="Mantenca County Fire Station "/>
    <m/>
    <s v="Diana"/>
    <m/>
    <m/>
    <m/>
    <m/>
    <m/>
    <m/>
    <m/>
    <m/>
    <m/>
    <m/>
    <m/>
    <m/>
    <m/>
    <m/>
    <m/>
    <m/>
    <n v="0"/>
  </r>
  <r>
    <s v="Query Leads"/>
    <m/>
    <m/>
    <m/>
    <m/>
    <m/>
    <m/>
    <m/>
    <m/>
    <m/>
    <m/>
    <m/>
    <m/>
    <m/>
    <m/>
    <m/>
    <m/>
    <m/>
    <m/>
    <n v="0"/>
  </r>
  <r>
    <s v="OCFA"/>
    <s v="1- Fire Authority"/>
    <s v="Diana"/>
    <m/>
    <m/>
    <s v="Laundy Building"/>
    <m/>
    <m/>
    <m/>
    <n v="0.25"/>
    <m/>
    <m/>
    <m/>
    <m/>
    <m/>
    <m/>
    <m/>
    <m/>
    <m/>
    <n v="0"/>
  </r>
  <r>
    <s v="City of Shafter "/>
    <s v="Shafter Police Department "/>
    <s v="Joe"/>
    <m/>
    <m/>
    <m/>
    <m/>
    <m/>
    <m/>
    <m/>
    <m/>
    <m/>
    <m/>
    <m/>
    <m/>
    <m/>
    <m/>
    <m/>
    <m/>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
  <r>
    <s v="Apple Valley USD"/>
    <x v="0"/>
    <x v="0"/>
    <n v="11488"/>
    <x v="0"/>
    <s v="(2) 72X40"/>
    <n v="12"/>
    <d v="2025-01-07T00:00:00"/>
    <d v="2025-06-02T00:00:00"/>
    <n v="1"/>
    <m/>
    <s v="Won Bid"/>
    <s v="Bid"/>
    <m/>
    <m/>
    <m/>
    <s v="TBD"/>
    <m/>
    <x v="0"/>
    <n v="1444491.41"/>
    <s v="Approved"/>
    <x v="0"/>
    <d v="2025-02-04T13:07:32"/>
  </r>
  <r>
    <s v="Lancaster SD"/>
    <x v="1"/>
    <x v="0"/>
    <n v="11520"/>
    <x v="1"/>
    <s v="8'6&quot; x 21'-6&quot; RR"/>
    <n v="1"/>
    <d v="2025-01-15T00:00:00"/>
    <m/>
    <n v="1"/>
    <m/>
    <s v="Signed Proposal"/>
    <s v="PB"/>
    <s v="Yes"/>
    <s v="No"/>
    <s v="No"/>
    <m/>
    <m/>
    <x v="0"/>
    <n v="112000"/>
    <s v="Approved"/>
    <x v="0"/>
    <s v=""/>
  </r>
  <r>
    <s v="Fountain Valley SD"/>
    <x v="2"/>
    <x v="0"/>
    <n v="11530"/>
    <x v="2"/>
    <s v="(1) 48'x40'"/>
    <n v="4"/>
    <d v="2025-01-16T00:00:00"/>
    <d v="2025-06-15T00:00:00"/>
    <n v="1"/>
    <s v="Customer has not confirmed new delivery date with PM"/>
    <s v="Yes"/>
    <s v="PB"/>
    <m/>
    <m/>
    <s v="Yes"/>
    <m/>
    <m/>
    <x v="1"/>
    <n v="262487.93"/>
    <s v="Approved"/>
    <x v="0"/>
    <d v="2025-02-04T13:07:32"/>
  </r>
  <r>
    <s v="Fountain Valley SD"/>
    <x v="3"/>
    <x v="0"/>
    <n v="11529"/>
    <x v="3"/>
    <s v="(1) 24'X40'"/>
    <n v="2"/>
    <d v="2025-01-21T00:00:00"/>
    <d v="2025-06-15T00:00:00"/>
    <n v="1"/>
    <s v="Customer has not confirmed new delivery date with PM"/>
    <s v="Yes"/>
    <s v="PB"/>
    <m/>
    <m/>
    <s v="Yes"/>
    <m/>
    <m/>
    <x v="1"/>
    <n v="138298.63"/>
    <s v="Approved"/>
    <x v="0"/>
    <d v="2025-02-04T13:07:32"/>
  </r>
  <r>
    <s v="Apple Valley USD"/>
    <x v="4"/>
    <x v="0"/>
    <n v="11489"/>
    <x v="0"/>
    <s v="(2) 72X40"/>
    <n v="12"/>
    <d v="2025-01-22T00:00:00"/>
    <d v="2025-06-03T00:00:00"/>
    <n v="1"/>
    <s v="Delivery March 3/4/25"/>
    <s v="Won Bid"/>
    <s v="Bid"/>
    <m/>
    <m/>
    <m/>
    <s v="TBD"/>
    <m/>
    <x v="0"/>
    <n v="1444491.41"/>
    <s v="Approved"/>
    <x v="0"/>
    <d v="2025-02-04T13:07:32"/>
  </r>
  <r>
    <s v="Fountain Valley SD"/>
    <x v="5"/>
    <x v="0"/>
    <n v="11528"/>
    <x v="4"/>
    <s v="(1) 48'x40'  "/>
    <n v="4"/>
    <d v="2025-01-23T00:00:00"/>
    <d v="2025-06-15T00:00:00"/>
    <n v="1"/>
    <s v="Customer will be ready as soon as DSA Approved"/>
    <s v="Yes"/>
    <s v="PB"/>
    <m/>
    <m/>
    <s v="Yes"/>
    <m/>
    <m/>
    <x v="1"/>
    <n v="260370.01"/>
    <s v="Approved"/>
    <x v="0"/>
    <d v="2025-02-04T13:07:32"/>
  </r>
  <r>
    <s v="Torrance USD"/>
    <x v="6"/>
    <x v="0"/>
    <n v="11501"/>
    <x v="5"/>
    <s v="(1) 168'x40'"/>
    <n v="14"/>
    <d v="2025-01-28T00:00:00"/>
    <d v="2025-09-01T00:00:00"/>
    <n v="1"/>
    <m/>
    <s v="PO"/>
    <s v="PB"/>
    <m/>
    <s v="Yes"/>
    <s v="Yes"/>
    <m/>
    <m/>
    <x v="1"/>
    <n v="2448024.2200000002"/>
    <s v="Approved"/>
    <x v="0"/>
    <d v="2025-02-04T13:07:32"/>
  </r>
  <r>
    <s v="Vineland SD"/>
    <x v="7"/>
    <x v="1"/>
    <n v="11502"/>
    <x v="6"/>
    <s v="(7) 36X40 Pre-K, TK, Kinder CR"/>
    <n v="21"/>
    <d v="2025-01-30T00:00:00"/>
    <d v="2025-06-04T00:00:00"/>
    <n v="1"/>
    <s v="DSA approved 12/4/2024_x000a_6 calendar months for delivery after DSA approval"/>
    <s v="PO 240532"/>
    <s v="Bid"/>
    <s v="Bid"/>
    <s v="Yes"/>
    <d v="2024-04-01T00:00:00"/>
    <m/>
    <m/>
    <x v="2"/>
    <n v="3006336.75"/>
    <s v="Approved "/>
    <x v="0"/>
    <d v="2025-02-04T13:07:32"/>
  </r>
  <r>
    <s v="Cajon Valley USD"/>
    <x v="8"/>
    <x v="2"/>
    <n v="11519"/>
    <x v="7"/>
    <s v="(1) 12'x40' Restroom Bldg. Model C-2"/>
    <n v="1"/>
    <d v="2025-02-04T00:00:00"/>
    <d v="2025-07-01T00:00:00"/>
    <n v="1"/>
    <s v="No site dates available"/>
    <s v="PO 12500433"/>
    <s v="PB"/>
    <m/>
    <m/>
    <m/>
    <m/>
    <m/>
    <x v="0"/>
    <n v="199336"/>
    <s v="Approved"/>
    <x v="0"/>
    <d v="2025-02-04T13:07:32"/>
  </r>
  <r>
    <s v="Rio Hondo College"/>
    <x v="9"/>
    <x v="0"/>
    <n v="11442"/>
    <x v="8"/>
    <s v="24x60 Classroom &amp; Office"/>
    <n v="2"/>
    <d v="2025-02-06T00:00:00"/>
    <d v="2025-04-30T00:00:00"/>
    <n v="1"/>
    <s v="Going into production "/>
    <s v="PO1-230000002430"/>
    <m/>
    <m/>
    <s v="Yes"/>
    <s v="Yes"/>
    <m/>
    <m/>
    <x v="1"/>
    <n v="227900.33"/>
    <s v="Approved"/>
    <x v="0"/>
    <d v="2025-02-04T13:07:32"/>
  </r>
  <r>
    <s v="Claremont USD"/>
    <x v="10"/>
    <x v="0"/>
    <n v="11507"/>
    <x v="9"/>
    <s v="(1) 24x40 Softball Clubhouse"/>
    <n v="2"/>
    <d v="2025-02-10T00:00:00"/>
    <d v="2025-07-31T00:00:00"/>
    <n v="1"/>
    <m/>
    <s v="Contract"/>
    <s v="Bid"/>
    <m/>
    <s v="Yes"/>
    <s v="Yes"/>
    <m/>
    <m/>
    <x v="0"/>
    <n v="191440"/>
    <s v="Approved"/>
    <x v="0"/>
    <d v="2025-02-04T13:07:32"/>
  </r>
  <r>
    <s v="Beaumont USD"/>
    <x v="11"/>
    <x v="2"/>
    <n v="11506"/>
    <x v="10"/>
    <s v="(1) 36x40, (4) 24x40, (1) 12x40"/>
    <n v="12"/>
    <d v="2025-02-12T00:00:00"/>
    <d v="2025-04-01T00:00:00"/>
    <n v="1"/>
    <s v="Monique is finalizing submittals "/>
    <s v="Contract"/>
    <s v="PB"/>
    <d v="2024-06-18T00:00:00"/>
    <d v="2024-05-01T00:00:00"/>
    <s v="Yes"/>
    <m/>
    <m/>
    <x v="0"/>
    <n v="1420634.95"/>
    <s v="Mid Jan"/>
    <x v="0"/>
    <d v="2025-02-04T13:07:32"/>
  </r>
  <r>
    <s v="Corona Norco USD"/>
    <x v="12"/>
    <x v="0"/>
    <n v="11560"/>
    <x v="11"/>
    <s v="(4) 30x32"/>
    <n v="12"/>
    <d v="2025-02-12T00:00:00"/>
    <d v="2025-03-27T00:00:00"/>
    <n v="1"/>
    <s v="Pending DSA approval- Delivery March 27"/>
    <s v="Yes"/>
    <s v="Bid"/>
    <m/>
    <m/>
    <m/>
    <m/>
    <m/>
    <x v="0"/>
    <n v="792600"/>
    <s v="Approved"/>
    <x v="0"/>
    <d v="2025-02-04T13:07:32"/>
  </r>
  <r>
    <s v="Corona Norco USD"/>
    <x v="13"/>
    <x v="0"/>
    <n v="11558"/>
    <x v="12"/>
    <s v="(3) 36x40 "/>
    <n v="9"/>
    <d v="2025-02-15T00:00:00"/>
    <d v="2025-04-21T00:00:00"/>
    <n v="1"/>
    <s v="Submitted to DSA November- Delivery April 14"/>
    <s v="Yes"/>
    <s v="Bid"/>
    <m/>
    <m/>
    <m/>
    <s v="TBD"/>
    <m/>
    <x v="0"/>
    <n v="998332"/>
    <s v="Approved"/>
    <x v="0"/>
    <d v="2025-02-04T13:07:32"/>
  </r>
  <r>
    <s v="Corona Norco USD"/>
    <x v="14"/>
    <x v="0"/>
    <n v="11559"/>
    <x v="13"/>
    <s v="(1) 36x40"/>
    <n v="3"/>
    <d v="2025-02-15T00:00:00"/>
    <d v="2025-05-01T00:00:00"/>
    <n v="1"/>
    <s v="Submitted to DSA November- Delivery April 28"/>
    <s v="Yes"/>
    <s v="Bid"/>
    <m/>
    <m/>
    <m/>
    <s v="TBD"/>
    <m/>
    <x v="0"/>
    <n v="332944"/>
    <s v="Approved"/>
    <x v="0"/>
    <d v="2025-02-04T13:07:32"/>
  </r>
  <r>
    <s v="Helendale SD"/>
    <x v="15"/>
    <x v="0"/>
    <n v="11505"/>
    <x v="14"/>
    <s v="48x40 Weight Room"/>
    <n v="4"/>
    <d v="2025-04-01T00:00:00"/>
    <d v="2025-08-01T00:00:00"/>
    <n v="1"/>
    <s v="Currently Bidding the Job Site"/>
    <s v="PO 240297"/>
    <m/>
    <m/>
    <s v="Yes"/>
    <s v="Yes"/>
    <s v="TBD"/>
    <m/>
    <x v="0"/>
    <n v="479820.52"/>
    <s v="Approved"/>
    <x v="1"/>
    <d v="2025-02-04T13:07:32"/>
  </r>
  <r>
    <s v="El Centro Elementary "/>
    <x v="16"/>
    <x v="2"/>
    <n v="11534"/>
    <x v="15"/>
    <s v="108x80"/>
    <n v="18"/>
    <d v="2025-02-21T00:00:00"/>
    <d v="2025-03-01T00:00:00"/>
    <n v="1"/>
    <s v=" "/>
    <s v="Yes"/>
    <s v="Bid"/>
    <s v="No"/>
    <s v="Yes"/>
    <s v="Yes"/>
    <s v="TBD"/>
    <m/>
    <x v="3"/>
    <n v="2816398"/>
    <s v="Approved "/>
    <x v="0"/>
    <d v="2025-02-04T13:07:32"/>
  </r>
  <r>
    <s v="Hesperia USD"/>
    <x v="17"/>
    <x v="0"/>
    <n v="11546"/>
    <x v="16"/>
    <s v="(3) 24'x40' "/>
    <n v="6"/>
    <d v="2025-02-24T00:00:00"/>
    <d v="2025-07-31T00:00:00"/>
    <n v="1"/>
    <m/>
    <s v="Yes"/>
    <s v="PB"/>
    <m/>
    <s v="Yes"/>
    <m/>
    <m/>
    <m/>
    <x v="0"/>
    <n v="420981.5"/>
    <s v="Approved "/>
    <x v="0"/>
    <d v="2025-02-04T13:07:32"/>
  </r>
  <r>
    <s v="Modesto CS"/>
    <x v="18"/>
    <x v="1"/>
    <n v="11574"/>
    <x v="17"/>
    <s v="(1) 12x40 RR Model C-2"/>
    <n v="1"/>
    <d v="2025-02-26T00:00:00"/>
    <d v="2025-05-01T00:00:00"/>
    <n v="1"/>
    <s v="DSA approved on 11/8/2024_x000a_Boyer has been hired by District as GC"/>
    <s v="PO 251803"/>
    <s v="PB"/>
    <d v="2024-09-16T00:00:00"/>
    <s v="Yes"/>
    <d v="2024-09-18T00:00:00"/>
    <m/>
    <m/>
    <x v="2"/>
    <n v="246171.81"/>
    <s v="Approved "/>
    <x v="0"/>
    <d v="2025-02-04T13:07:32"/>
  </r>
  <r>
    <s v="Keppel Union SD"/>
    <x v="19"/>
    <x v="0"/>
    <n v="11538"/>
    <x v="18"/>
    <s v="(2) 24x40 Classroom Buildings"/>
    <n v="4"/>
    <d v="2025-03-01T00:00:00"/>
    <d v="2025-07-10T00:00:00"/>
    <n v="1"/>
    <s v="Submitted and approved additional_x000a_building we are pending PO"/>
    <s v="PO"/>
    <s v="PB"/>
    <s v="No"/>
    <s v="No "/>
    <s v="Yes"/>
    <m/>
    <m/>
    <x v="4"/>
    <n v="287144"/>
    <s v="Unknown"/>
    <x v="0"/>
    <d v="2025-02-04T13:07:32"/>
  </r>
  <r>
    <s v="Keppel Union SD"/>
    <x v="19"/>
    <x v="0"/>
    <m/>
    <x v="19"/>
    <s v="(1) 24'x40' Standard Classroom"/>
    <n v="2"/>
    <d v="2025-03-01T00:00:00"/>
    <d v="2025-07-10T00:00:00"/>
    <n v="1"/>
    <s v="Pending PO"/>
    <m/>
    <m/>
    <m/>
    <m/>
    <s v="No "/>
    <m/>
    <m/>
    <x v="0"/>
    <n v="144209"/>
    <s v="Unknown"/>
    <x v="0"/>
    <d v="2025-02-04T13:07:32"/>
  </r>
  <r>
    <s v="Calexico USD"/>
    <x v="20"/>
    <x v="2"/>
    <n v="11535"/>
    <x v="20"/>
    <s v="(1) 48x40 TK Classroom"/>
    <n v="4"/>
    <d v="2025-03-03T00:00:00"/>
    <d v="2025-07-01T00:00:00"/>
    <n v="1"/>
    <s v="In Engineering, AOR is changing to OTC project"/>
    <s v="Yes"/>
    <s v="Bid"/>
    <s v="N/A"/>
    <d v="2024-06-06T00:00:00"/>
    <s v="Yes"/>
    <m/>
    <m/>
    <x v="3"/>
    <n v="728293"/>
    <s v="Early March"/>
    <x v="0"/>
    <d v="2025-02-04T13:07:32"/>
  </r>
  <r>
    <s v="San Bernardino County"/>
    <x v="21"/>
    <x v="0"/>
    <n v="11593"/>
    <x v="21"/>
    <s v="83-6x36 Special Needs"/>
    <n v="6"/>
    <d v="2025-03-03T00:00:00"/>
    <d v="2025-08-01T00:00:00"/>
    <n v="1"/>
    <s v="Released project and had a Kick Off Meeting- Submittals have been sent out and reviewed and approved"/>
    <s v="Contract"/>
    <s v="Bid"/>
    <s v="Yes"/>
    <s v="Yes"/>
    <s v="Yes"/>
    <m/>
    <m/>
    <x v="0"/>
    <n v="1565922.81"/>
    <s v="Approved"/>
    <x v="0"/>
    <d v="2025-02-04T13:07:32"/>
  </r>
  <r>
    <s v="Hesperia USD"/>
    <x v="22"/>
    <x v="0"/>
    <n v="11551"/>
    <x v="22"/>
    <s v="(2) 24'X40'"/>
    <n v="4"/>
    <d v="2025-03-05T00:00:00"/>
    <d v="2025-07-31T00:00:00"/>
    <n v="1"/>
    <s v="In backcheck"/>
    <s v="Yes"/>
    <s v="PB"/>
    <m/>
    <s v="Yes"/>
    <m/>
    <m/>
    <m/>
    <x v="0"/>
    <n v="280655"/>
    <s v="Mid-Feb?"/>
    <x v="0"/>
    <d v="2025-02-04T13:07:32"/>
  </r>
  <r>
    <s v="Romoland SD"/>
    <x v="23"/>
    <x v="2"/>
    <m/>
    <x v="23"/>
    <s v="(8) 24'x40' Classrooms, (1) 12'x40' Model C-2 restroom"/>
    <n v="17"/>
    <d v="2025-03-10T00:00:00"/>
    <d v="2025-06-01T00:00:00"/>
    <n v="1"/>
    <s v="Pending completion of stockpile fees. Customer taking to the board on 2/6"/>
    <s v="February, 2025"/>
    <m/>
    <m/>
    <m/>
    <m/>
    <m/>
    <m/>
    <x v="3"/>
    <n v="1381085.54"/>
    <s v="Late Feb"/>
    <x v="0"/>
    <d v="2025-02-04T13:07:32"/>
  </r>
  <r>
    <s v="Hesperia USD"/>
    <x v="24"/>
    <x v="0"/>
    <n v="11552"/>
    <x v="24"/>
    <s v="(2) 24'X40' (1) 12'x40' RR"/>
    <n v="5"/>
    <d v="2025-03-12T00:00:00"/>
    <d v="2025-07-31T00:00:00"/>
    <n v="1"/>
    <s v="Waiting for backcheck review"/>
    <s v="Yes"/>
    <s v="PB"/>
    <m/>
    <s v="Yes"/>
    <m/>
    <m/>
    <m/>
    <x v="0"/>
    <n v="623161"/>
    <s v="Mid-Feb"/>
    <x v="0"/>
    <d v="2025-02-04T13:07:32"/>
  </r>
  <r>
    <s v="Menifee USD"/>
    <x v="25"/>
    <x v="2"/>
    <n v="11588"/>
    <x v="25"/>
    <s v="180’x40’ TK   _x000a_"/>
    <n v="15"/>
    <d v="2025-03-14T00:00:00"/>
    <d v="2025-06-30T00:00:00"/>
    <n v="1"/>
    <m/>
    <s v="Agreement received 12/24"/>
    <s v="Bid"/>
    <m/>
    <m/>
    <m/>
    <s v="TBD"/>
    <m/>
    <x v="3"/>
    <n v="2740000"/>
    <s v="Approved"/>
    <x v="0"/>
    <d v="2025-02-04T13:07:32"/>
  </r>
  <r>
    <s v="Hesperia USD"/>
    <x v="26"/>
    <x v="0"/>
    <n v="11550"/>
    <x v="22"/>
    <s v="(2) 24'X40' "/>
    <n v="4"/>
    <d v="2025-03-18T00:00:00"/>
    <d v="2025-07-31T00:00:00"/>
    <n v="1"/>
    <s v="Back Check"/>
    <s v="Yes"/>
    <s v="PB"/>
    <m/>
    <s v="Yes"/>
    <m/>
    <m/>
    <m/>
    <x v="0"/>
    <n v="280655"/>
    <s v="Approved"/>
    <x v="0"/>
    <d v="2025-02-04T13:07:32"/>
  </r>
  <r>
    <s v="Hesperia USD"/>
    <x v="27"/>
    <x v="0"/>
    <n v="11435"/>
    <x v="26"/>
    <s v="72X40 TK"/>
    <n v="6"/>
    <d v="2025-03-21T00:00:00"/>
    <d v="2025-07-31T00:00:00"/>
    <n v="1"/>
    <s v="In backcheck"/>
    <s v="Yes"/>
    <s v="PB"/>
    <m/>
    <s v="Yes"/>
    <s v="Yes"/>
    <s v="TBD"/>
    <m/>
    <x v="0"/>
    <n v="817329"/>
    <s v="Approved "/>
    <x v="0"/>
    <d v="2025-02-04T13:07:32"/>
  </r>
  <r>
    <s v="Guadalupe USD"/>
    <x v="28"/>
    <x v="1"/>
    <n v="11525"/>
    <x v="27"/>
    <s v="(1) 84x40 Admin Bldg"/>
    <n v="7"/>
    <d v="2025-03-31T00:00:00"/>
    <d v="2025-07-01T00:00:00"/>
    <n v="1"/>
    <s v="V3 backcheck drawings dues on 1/15/25_x000a_Board approval for Construction. Construction PO ETA in early February (after DSA approval)"/>
    <s v="PO 25-00045 (D+E)"/>
    <s v="Bid"/>
    <s v="Bid"/>
    <d v="2024-07-03T00:00:00"/>
    <d v="2024-07-09T00:00:00"/>
    <m/>
    <m/>
    <x v="2"/>
    <n v="1641711.33"/>
    <s v="Mid-Feb"/>
    <x v="0"/>
    <d v="2025-02-04T13:07:32"/>
  </r>
  <r>
    <s v="Silver Valley"/>
    <x v="29"/>
    <x v="0"/>
    <n v="11523"/>
    <x v="28"/>
    <s v="(1) 36x40 Office Bldg"/>
    <n v="3"/>
    <d v="2025-04-01T00:00:00"/>
    <d v="2025-08-01T00:00:00"/>
    <n v="1"/>
    <s v="In DSA corrections due week of 2/4/25"/>
    <s v="Yes"/>
    <m/>
    <m/>
    <m/>
    <m/>
    <m/>
    <m/>
    <x v="0"/>
    <n v="408151"/>
    <s v="Late Feb"/>
    <x v="1"/>
    <d v="2025-02-04T13:07:32"/>
  </r>
  <r>
    <s v="Beverly Hills USD"/>
    <x v="30"/>
    <x v="0"/>
    <n v="11540"/>
    <x v="29"/>
    <s v="12x40 Toilet Building"/>
    <n v="1"/>
    <d v="2025-04-01T00:00:00"/>
    <d v="2025-10-01T00:00:00"/>
    <n v="1"/>
    <s v="Do not need building till August but can build prior as long as we _x000a_store for the customer"/>
    <s v="Drawings Only"/>
    <s v="PB"/>
    <m/>
    <m/>
    <m/>
    <m/>
    <m/>
    <x v="1"/>
    <n v="263148.49"/>
    <s v="Approved "/>
    <x v="1"/>
    <d v="2025-02-04T13:07:32"/>
  </r>
  <r>
    <s v="Walnut Valley USD"/>
    <x v="31"/>
    <x v="0"/>
    <n v="11579"/>
    <x v="30"/>
    <s v="(3) 24x40"/>
    <n v="6"/>
    <d v="2025-04-01T00:00:00"/>
    <d v="2025-07-01T00:00:00"/>
    <n v="1"/>
    <s v="OTC DSA Appt on 2/20/25"/>
    <s v="PO"/>
    <s v="PB"/>
    <s v="Yes"/>
    <s v="No"/>
    <s v="No"/>
    <m/>
    <m/>
    <x v="1"/>
    <n v="603711.04"/>
    <s v="Late March"/>
    <x v="1"/>
    <d v="2025-02-04T13:07:32"/>
  </r>
  <r>
    <s v="Walnut Valley USD"/>
    <x v="32"/>
    <x v="0"/>
    <n v="11580"/>
    <x v="31"/>
    <s v="(4) 24X40  (1) 12x40 "/>
    <n v="9"/>
    <d v="2025-04-01T00:00:00"/>
    <d v="2025-07-01T00:00:00"/>
    <n v="1"/>
    <s v="Pending DSA Approval- Have not received first round of DSA comments"/>
    <s v="PO"/>
    <s v="PB"/>
    <s v="Yes"/>
    <s v="No"/>
    <s v="No"/>
    <m/>
    <m/>
    <x v="1"/>
    <n v="1093635"/>
    <s v="Early March"/>
    <x v="1"/>
    <d v="2025-02-04T13:07:32"/>
  </r>
  <r>
    <s v="Lawndale "/>
    <x v="33"/>
    <x v="0"/>
    <n v="11583"/>
    <x v="32"/>
    <s v="(1) 40x32 Headstart Classroom "/>
    <n v="4"/>
    <d v="2025-04-01T00:00:00"/>
    <d v="2025-06-30T00:00:00"/>
    <n v="1"/>
    <d v="2025-02-15T00:00:00"/>
    <s v="Signed Proposal"/>
    <s v="PB"/>
    <m/>
    <m/>
    <s v="Yes"/>
    <s v="TBD"/>
    <m/>
    <x v="1"/>
    <n v="320692"/>
    <s v="Mid-March"/>
    <x v="1"/>
    <d v="2025-02-04T13:07:32"/>
  </r>
  <r>
    <s v="Nuview SD"/>
    <x v="34"/>
    <x v="0"/>
    <n v="11584"/>
    <x v="33"/>
    <s v="(1) 12X40 Toilet  (1) 48x40 Classroom"/>
    <n v="5"/>
    <d v="2025-04-01T00:00:00"/>
    <d v="2025-07-15T00:00:00"/>
    <n v="1"/>
    <s v="Engineering has DSA comments they are due week of 2/10/25"/>
    <s v="PO &amp; Signed Proposal"/>
    <s v="PB"/>
    <m/>
    <m/>
    <s v="Yes "/>
    <s v="TBD"/>
    <m/>
    <x v="0"/>
    <n v="479846.47"/>
    <s v="Late Feb"/>
    <x v="1"/>
    <d v="2025-02-04T13:07:32"/>
  </r>
  <r>
    <s v="Garvey USD"/>
    <x v="35"/>
    <x v="0"/>
    <n v="11586"/>
    <x v="34"/>
    <s v="(1) 24x40 Daycare"/>
    <n v="2"/>
    <d v="2025-03-15T00:00:00"/>
    <d v="2025-06-30T00:00:00"/>
    <n v="1"/>
    <s v="DSA Appt 2/6/25"/>
    <s v="Signed Proposal"/>
    <s v="PB"/>
    <m/>
    <m/>
    <s v="Yes"/>
    <m/>
    <m/>
    <x v="1"/>
    <n v="244043"/>
    <s v="Late April"/>
    <x v="0"/>
    <d v="2025-02-04T13:07:32"/>
  </r>
  <r>
    <s v="Menifee USD"/>
    <x v="25"/>
    <x v="2"/>
    <n v="11588"/>
    <x v="35"/>
    <s v="(1) 12'x40' Restroom Building"/>
    <n v="1"/>
    <d v="2025-04-01T00:00:00"/>
    <d v="2025-07-01T00:00:00"/>
    <n v="1"/>
    <s v="Project being negotiated with GC and District. Should be finalized by end of January. Architect submitting to DSA March, 2025"/>
    <s v="No  "/>
    <m/>
    <m/>
    <m/>
    <s v="Yes"/>
    <m/>
    <m/>
    <x v="3"/>
    <n v="244569.11"/>
    <s v="NOT RELEASED TO ENGINEERING"/>
    <x v="1"/>
    <d v="2025-02-04T13:07:32"/>
  </r>
  <r>
    <s v="Whittier UHS"/>
    <x v="36"/>
    <x v="0"/>
    <n v="11590"/>
    <x v="36"/>
    <s v="(1) 12x40 Toilet"/>
    <n v="1"/>
    <d v="2025-04-01T00:00:00"/>
    <d v="2025-08-05T00:00:00"/>
    <n v="1"/>
    <s v="Released 1/13/25- Pending Final PO"/>
    <s v="Signed Proposal"/>
    <s v="PB"/>
    <m/>
    <m/>
    <s v="Yes"/>
    <m/>
    <m/>
    <x v="1"/>
    <n v="157449.01999999999"/>
    <s v="Mid-March"/>
    <x v="1"/>
    <d v="2025-02-04T13:07:32"/>
  </r>
  <r>
    <s v="Whittier UHS"/>
    <x v="37"/>
    <x v="0"/>
    <n v="11591"/>
    <x v="36"/>
    <s v="(1) 12x40 Toilet"/>
    <n v="1"/>
    <d v="2025-04-01T00:00:00"/>
    <d v="2025-08-05T00:00:00"/>
    <n v="1"/>
    <s v="Released 1/13/25- Pending Final PO"/>
    <s v="Signed Proposal"/>
    <s v="PB"/>
    <m/>
    <m/>
    <s v="Yes"/>
    <d v="2024-10-15T00:00:00"/>
    <m/>
    <x v="1"/>
    <n v="157449.01999999999"/>
    <s v="Mid-March"/>
    <x v="1"/>
    <d v="2025-02-04T13:07:32"/>
  </r>
  <r>
    <s v="Whittier UHS"/>
    <x v="38"/>
    <x v="0"/>
    <n v="11592"/>
    <x v="36"/>
    <s v="(1) 12x40 Toilet"/>
    <n v="1"/>
    <d v="2025-04-01T00:00:00"/>
    <d v="2025-08-05T00:00:00"/>
    <n v="1"/>
    <s v="Released 1/13/25- Pending Final PO"/>
    <s v="Signed Proposal"/>
    <s v="PB"/>
    <m/>
    <m/>
    <s v="Yes"/>
    <m/>
    <m/>
    <x v="1"/>
    <n v="157449.01999999999"/>
    <s v="Mid-March"/>
    <x v="1"/>
    <d v="2025-02-04T13:07:32"/>
  </r>
  <r>
    <s v="Beaumont USD"/>
    <x v="39"/>
    <x v="2"/>
    <m/>
    <x v="37"/>
    <s v="(3) 24'x40' CRs, (1) 12'x40' RR Bldg."/>
    <n v="7"/>
    <d v="2025-04-01T00:00:00"/>
    <d v="2025-07-01T00:00:00"/>
    <n v="1"/>
    <s v="Architect to confirm restroom requirements by this week (1/14/2025)"/>
    <m/>
    <s v="PB"/>
    <m/>
    <m/>
    <m/>
    <m/>
    <m/>
    <x v="0"/>
    <n v="614235.61"/>
    <s v="NOT RELEASED TO ENGINEERING"/>
    <x v="1"/>
    <d v="2025-02-04T13:07:32"/>
  </r>
  <r>
    <s v="Beaumont USD"/>
    <x v="40"/>
    <x v="2"/>
    <m/>
    <x v="38"/>
    <s v="(4) 24'x40' CRs, (1) 12'x40' RR Bldg."/>
    <n v="9"/>
    <d v="2025-04-01T00:00:00"/>
    <d v="2025-07-01T00:00:00"/>
    <n v="1"/>
    <s v="Architect to confirm restroom requirements by this week (1/14/2025)"/>
    <m/>
    <s v="PB"/>
    <m/>
    <m/>
    <m/>
    <m/>
    <m/>
    <x v="0"/>
    <n v="757775.58"/>
    <s v="NOT RELEASED TO ENGINEERING"/>
    <x v="1"/>
    <d v="2025-02-04T13:07:32"/>
  </r>
  <r>
    <s v="Vista USD"/>
    <x v="41"/>
    <x v="2"/>
    <m/>
    <x v="39"/>
    <s v="(1) 24'x40' CR"/>
    <n v="2"/>
    <d v="2025-04-01T00:00:00"/>
    <d v="2025-07-01T00:00:00"/>
    <n v="1"/>
    <s v="DSA Appointment will be OTC and will be scheduled on 2/6 but AOR is anticipating DSA issuing the appoint for 7 days after. Board approval of our proposal will also take place on 2/6"/>
    <m/>
    <s v="PB"/>
    <m/>
    <m/>
    <m/>
    <m/>
    <m/>
    <x v="3"/>
    <n v="157933.22"/>
    <s v="NOT RELEASED TO ENGINEERING"/>
    <x v="1"/>
    <d v="2025-02-04T13:07:32"/>
  </r>
  <r>
    <s v="Beaumont USD"/>
    <x v="42"/>
    <x v="2"/>
    <m/>
    <x v="38"/>
    <s v="(4) 24'x40' CRs, (1) 12'x40' RR Bldg."/>
    <n v="9"/>
    <d v="2025-04-01T00:00:00"/>
    <s v="7/1/20255"/>
    <n v="1"/>
    <s v="Architect to confirm restroom requirements by this week (1/14/2025)"/>
    <m/>
    <s v="PB"/>
    <m/>
    <m/>
    <m/>
    <m/>
    <m/>
    <x v="5"/>
    <n v="757775.58"/>
    <s v="NOT RELEASED TO ENGINEERING"/>
    <x v="2"/>
    <d v="2025-02-04T13:07:32"/>
  </r>
  <r>
    <s v="Covina Valley USD"/>
    <x v="43"/>
    <x v="0"/>
    <n v="11581"/>
    <x v="40"/>
    <s v="(1) 24x40 Concession Building"/>
    <n v="2"/>
    <d v="2025-04-07T00:00:00"/>
    <d v="2025-07-14T00:00:00"/>
    <n v="1"/>
    <s v="In DSA "/>
    <s v="Purchase Order"/>
    <m/>
    <m/>
    <m/>
    <m/>
    <m/>
    <m/>
    <x v="1"/>
    <n v="581379.31000000006"/>
    <s v="Late March"/>
    <x v="1"/>
    <d v="2025-02-04T13:07:32"/>
  </r>
  <r>
    <s v="Garvey USD"/>
    <x v="44"/>
    <x v="0"/>
    <n v="11585"/>
    <x v="41"/>
    <s v="(1) 72x40 Headstart Bldg"/>
    <n v="6"/>
    <d v="2025-04-15T00:00:00"/>
    <d v="2025-06-30T00:00:00"/>
    <n v="1"/>
    <s v=" DSA submission 2/15/25"/>
    <s v="Signed Proposal"/>
    <s v="PB"/>
    <m/>
    <m/>
    <s v="Yes"/>
    <m/>
    <m/>
    <x v="1"/>
    <n v="993401"/>
    <s v="Mid April"/>
    <x v="1"/>
    <d v="2025-02-04T13:07:32"/>
  </r>
  <r>
    <s v="Norwalk"/>
    <x v="45"/>
    <x v="0"/>
    <n v="11517"/>
    <x v="42"/>
    <s v="72x48"/>
    <n v="6"/>
    <d v="2025-05-01T00:00:00"/>
    <d v="2025-09-01T00:00:00"/>
    <n v="1"/>
    <s v="Customer Expects DSA approval end of March_x000a_Customer will be ready to receive buildings beginning of July"/>
    <s v="Yes"/>
    <s v="PB"/>
    <s v="Yes"/>
    <s v="Yes"/>
    <s v="Yes"/>
    <s v="TBD"/>
    <m/>
    <x v="1"/>
    <n v="2244195.34"/>
    <s v="Mid March"/>
    <x v="1"/>
    <d v="2025-02-04T13:07:32"/>
  </r>
  <r>
    <s v="Palm Springs USD"/>
    <x v="46"/>
    <x v="2"/>
    <n v="11521"/>
    <x v="43"/>
    <s v="8’-6” x 16’-7” RR,  (1) 36’x40’ TK Classroom, (1) 24'x40' Classroom"/>
    <n v="6"/>
    <d v="2025-05-01T00:00:00"/>
    <d v="2025-07-01T00:00:00"/>
    <n v="1"/>
    <s v="Waiting for site fire water information needed to make back check submission"/>
    <s v="Have not Finalized_x000a_they are still changing building sizes"/>
    <s v="PB"/>
    <s v="Pending Adel Release"/>
    <s v="Yes"/>
    <s v="No"/>
    <s v="TBD"/>
    <m/>
    <x v="0"/>
    <n v="713569.32"/>
    <s v="Mid-Feb (Will need CCD after approval)"/>
    <x v="1"/>
    <d v="2025-02-04T13:07:32"/>
  </r>
  <r>
    <s v="Briggs ESD"/>
    <x v="47"/>
    <x v="1"/>
    <n v="11527"/>
    <x v="44"/>
    <s v="(1) 72x40 TK"/>
    <n v="6"/>
    <d v="2025-05-01T00:00:00"/>
    <d v="2025-09-01T00:00:00"/>
    <n v="1"/>
    <s v="DSA submission on 1/7/2025"/>
    <s v="Contract Agreement"/>
    <s v="Bid"/>
    <s v="Bid"/>
    <d v="2024-07-26T00:00:00"/>
    <d v="2024-07-09T00:00:00"/>
    <m/>
    <m/>
    <x v="2"/>
    <n v="865637.29"/>
    <s v="Early - Mid April"/>
    <x v="1"/>
    <d v="2025-02-04T13:07:32"/>
  </r>
  <r>
    <s v="Norris SD"/>
    <x v="48"/>
    <x v="1"/>
    <n v="11533"/>
    <x v="45"/>
    <s v="(1) 108X40 TK"/>
    <n v="9"/>
    <d v="2025-05-01T00:00:00"/>
    <d v="2025-08-01T00:00:00"/>
    <n v="1"/>
    <s v="In review at DSA, comments expected in late Dec or Early Jan"/>
    <s v="Construction Agreement_x000a_ 6/13/2024"/>
    <s v="Bid"/>
    <s v="Bid"/>
    <d v="2024-08-07T00:00:00"/>
    <d v="2024-07-11T00:00:00"/>
    <m/>
    <m/>
    <x v="2"/>
    <n v="1196119.99"/>
    <s v="Mid-March"/>
    <x v="1"/>
    <d v="2025-02-04T13:07:32"/>
  </r>
  <r>
    <s v="Norris SD"/>
    <x v="49"/>
    <x v="1"/>
    <n v="11539"/>
    <x v="46"/>
    <s v="(1) 72X40 TK"/>
    <n v="6"/>
    <d v="2025-05-01T00:00:00"/>
    <d v="2025-08-01T00:00:00"/>
    <n v="1"/>
    <s v="In review at DSA, comments expected in Early Jan"/>
    <s v="Construction Agreement_x000a_ 6/13/2024"/>
    <s v="Bid"/>
    <s v="Bid"/>
    <d v="2024-08-07T00:00:00"/>
    <d v="2024-07-11T00:00:00"/>
    <m/>
    <m/>
    <x v="2"/>
    <n v="847983.87"/>
    <s v="Mid-March"/>
    <x v="1"/>
    <d v="2025-02-04T13:07:32"/>
  </r>
  <r>
    <s v="Palm Springs USD"/>
    <x v="50"/>
    <x v="2"/>
    <n v="11561"/>
    <x v="47"/>
    <s v="8’-6” x 32’-7” RR  (2) 36’x40’ TK Classroom"/>
    <n v="7"/>
    <d v="2025-05-01T00:00:00"/>
    <d v="2025-06-15T00:00:00"/>
    <n v="1"/>
    <s v="Project needs to be revised, waiting for final proposal"/>
    <s v="No"/>
    <s v="PB"/>
    <s v="Pending Adel Release"/>
    <s v="No"/>
    <s v="No"/>
    <m/>
    <m/>
    <x v="0"/>
    <n v="680121"/>
    <s v="Approved  (Needs CCD)"/>
    <x v="1"/>
    <d v="2025-02-04T13:07:32"/>
  </r>
  <r>
    <s v="Oceanside USD"/>
    <x v="51"/>
    <x v="0"/>
    <n v="11562"/>
    <x v="48"/>
    <s v="Various/BID"/>
    <n v="66"/>
    <d v="2025-05-01T00:00:00"/>
    <d v="2025-10-01T00:00:00"/>
    <n v="1"/>
    <s v="DSA submission in mid Jan"/>
    <s v="Yes"/>
    <s v="Bid"/>
    <m/>
    <s v="Yes"/>
    <m/>
    <s v="TBD"/>
    <m/>
    <x v="3"/>
    <n v="11797264"/>
    <s v="Late April"/>
    <x v="1"/>
    <d v="2025-02-04T13:07:32"/>
  </r>
  <r>
    <s v="Palm Springs USD"/>
    <x v="52"/>
    <x v="2"/>
    <n v="11564"/>
    <x v="47"/>
    <s v="8’-6” x 16’-7” RR  (2) 36'x40’ TK Classroom"/>
    <n v="7"/>
    <d v="2025-05-01T00:00:00"/>
    <d v="2025-07-01T00:00:00"/>
    <n v="1"/>
    <s v="In backcheck, needs a CCD after project approval (Restroom HVAC)"/>
    <s v="No"/>
    <s v="PB"/>
    <s v="Pending Adel Release"/>
    <s v="No"/>
    <s v="No"/>
    <s v="TBD"/>
    <m/>
    <x v="0"/>
    <n v="680121"/>
    <s v="Mid-Feb (Will need CCD after approval)"/>
    <x v="1"/>
    <d v="2025-02-04T13:07:32"/>
  </r>
  <r>
    <s v="Palm Springs USD"/>
    <x v="53"/>
    <x v="2"/>
    <n v="11569"/>
    <x v="49"/>
    <s v="8’-6”x32’-7” RR"/>
    <n v="1"/>
    <d v="2025-05-01T00:00:00"/>
    <d v="2025-07-01T00:00:00"/>
    <n v="1"/>
    <s v="Project needs to be revised, waiting for final proposal"/>
    <s v="No"/>
    <s v="PB"/>
    <s v="Pending Adel Release"/>
    <s v="No"/>
    <s v="No"/>
    <m/>
    <m/>
    <x v="0"/>
    <n v="193345.99"/>
    <s v="Mid-Feb (Will need CCD after approval)"/>
    <x v="1"/>
    <d v="2025-02-04T13:07:32"/>
  </r>
  <r>
    <s v="Palm Springs USD"/>
    <x v="54"/>
    <x v="2"/>
    <n v="11570"/>
    <x v="50"/>
    <s v="8’-6” x 32’-7” RR 36’x40’ TK Classroom"/>
    <n v="4"/>
    <d v="2025-05-01T00:00:00"/>
    <s v="7/1/20255"/>
    <n v="1"/>
    <s v="Project needs to be revised, waiting for final proposal"/>
    <s v="No"/>
    <s v="PB"/>
    <s v="Pending Adel Release"/>
    <s v="No"/>
    <s v="No"/>
    <m/>
    <m/>
    <x v="0"/>
    <n v="480954.99"/>
    <s v="Mid-Feb (Will need CCD after approval)"/>
    <x v="1"/>
    <d v="2025-02-04T13:07:32"/>
  </r>
  <r>
    <s v="Palm Springs USD"/>
    <x v="55"/>
    <x v="2"/>
    <n v="11572"/>
    <x v="51"/>
    <s v="8’-6” x 32’-7” RR  (2) 36’x40’ TK Classroom"/>
    <n v="7"/>
    <d v="2025-05-01T00:00:00"/>
    <s v="7/1/20255"/>
    <n v="1"/>
    <s v="Project needs to be revised, waiting for final proposal"/>
    <s v="No"/>
    <s v="PB"/>
    <s v="Pending Adel Release"/>
    <s v="No"/>
    <s v="No"/>
    <m/>
    <m/>
    <x v="0"/>
    <n v="680000"/>
    <s v="Mid-June"/>
    <x v="1"/>
    <d v="2025-02-04T13:07:32"/>
  </r>
  <r>
    <s v="Orange USD"/>
    <x v="56"/>
    <x v="0"/>
    <m/>
    <x v="52"/>
    <s v="(1) 36x40 Classroom "/>
    <n v="3"/>
    <d v="2025-05-05T00:00:00"/>
    <d v="2025-07-01T00:00:00"/>
    <n v="1"/>
    <s v="Working on PO"/>
    <s v="LOI"/>
    <s v="PB"/>
    <m/>
    <m/>
    <s v="No "/>
    <s v="TBD"/>
    <m/>
    <x v="1"/>
    <n v="221547"/>
    <s v="NOT RELEASED TO ENGINEERING"/>
    <x v="1"/>
    <d v="2025-02-04T13:07:32"/>
  </r>
  <r>
    <s v="Orange USD"/>
    <x v="57"/>
    <x v="0"/>
    <m/>
    <x v="52"/>
    <s v="(1) 36x40 Classroom "/>
    <n v="3"/>
    <d v="2025-05-05T00:00:00"/>
    <d v="2025-07-01T00:00:00"/>
    <n v="1"/>
    <s v="Working on PO"/>
    <s v="LOI"/>
    <s v="PB"/>
    <m/>
    <m/>
    <s v="No"/>
    <m/>
    <m/>
    <x v="1"/>
    <n v="221547"/>
    <s v="NOT RELEASED TO ENGINEERING"/>
    <x v="1"/>
    <d v="2025-02-04T13:07:32"/>
  </r>
  <r>
    <s v="Orange USD"/>
    <x v="58"/>
    <x v="0"/>
    <m/>
    <x v="53"/>
    <s v="(1) 36x40 Classroom &amp; Demo (1) 24x40 Bldg"/>
    <n v="3"/>
    <d v="2025-05-05T00:00:00"/>
    <d v="2025-07-01T00:00:00"/>
    <m/>
    <m/>
    <m/>
    <s v="PB"/>
    <m/>
    <m/>
    <m/>
    <m/>
    <m/>
    <x v="5"/>
    <m/>
    <m/>
    <x v="2"/>
    <d v="2025-02-04T13:07:32"/>
  </r>
  <r>
    <s v="Lancaster SD"/>
    <x v="59"/>
    <x v="0"/>
    <n v="11578"/>
    <x v="54"/>
    <s v="(1) 36x40 TK and (1) 72x40 TK"/>
    <n v="9"/>
    <d v="2025-06-01T00:00:00"/>
    <d v="2025-08-01T00:00:00"/>
    <n v="1"/>
    <s v="Will be adding Fire Sprinklers DSA date is now 2/19/25"/>
    <s v="Yes"/>
    <s v="Bid"/>
    <s v="Bid"/>
    <m/>
    <m/>
    <s v="TBD"/>
    <m/>
    <x v="0"/>
    <n v="847260.19"/>
    <s v="NOT RELEASED TO ENGINEERING"/>
    <x v="1"/>
    <d v="2025-02-04T13:07:32"/>
  </r>
  <r>
    <s v="Jurupa Valley USD"/>
    <x v="60"/>
    <x v="0"/>
    <m/>
    <x v="55"/>
    <s v="(1) 48x40"/>
    <n v="4"/>
    <d v="2025-06-01T00:00:00"/>
    <d v="2025-08-01T00:00:00"/>
    <n v="0.95"/>
    <s v="PO in Process"/>
    <s v="No"/>
    <s v="PB"/>
    <s v="Yes"/>
    <s v="No"/>
    <s v="No"/>
    <m/>
    <m/>
    <x v="5"/>
    <n v="287269.55"/>
    <s v="NOT RELEASED TO ENGINEERING"/>
    <x v="1"/>
    <d v="2025-02-04T13:07:32"/>
  </r>
  <r>
    <s v="Marina Landscape"/>
    <x v="61"/>
    <x v="0"/>
    <m/>
    <x v="53"/>
    <s v="12x40 Toilet Building"/>
    <n v="1"/>
    <d v="2025-06-01T00:00:00"/>
    <d v="2025-08-01T00:00:00"/>
    <n v="0.7"/>
    <s v="Customer has decided to proceed with 12x40"/>
    <m/>
    <m/>
    <m/>
    <m/>
    <m/>
    <m/>
    <m/>
    <x v="5"/>
    <n v="0"/>
    <s v="NOT RELEASED TO ENGINEERING"/>
    <x v="1"/>
    <d v="2025-02-04T13:07:32"/>
  </r>
  <r>
    <s v="Inglewood USD"/>
    <x v="62"/>
    <x v="0"/>
    <n v="11526"/>
    <x v="56"/>
    <s v="(1) 180x40_x000a_(1) 72x40"/>
    <n v="21"/>
    <d v="2025-07-01T00:00:00"/>
    <d v="2025-12-01T00:00:00"/>
    <n v="0.9"/>
    <s v="Anticipate DSA approval end of February"/>
    <m/>
    <s v="PB"/>
    <s v="Yes"/>
    <s v="Trying"/>
    <s v="No"/>
    <m/>
    <m/>
    <x v="1"/>
    <n v="1798847.73"/>
    <s v="Early March"/>
    <x v="3"/>
    <d v="2025-02-04T13:07:32"/>
  </r>
  <r>
    <s v="Magnolia SD"/>
    <x v="63"/>
    <x v="0"/>
    <n v="11473"/>
    <x v="57"/>
    <s v="150x32 Classroom Pod"/>
    <n v="15"/>
    <d v="2016-01-01T00:00:00"/>
    <d v="2026-01-01T00:00:00"/>
    <n v="1"/>
    <s v="Customer has not confirmed they are proceeding with this project_x000a_ due to the current issues we have had on there other projects"/>
    <s v="No"/>
    <s v="PB"/>
    <m/>
    <s v="Yes"/>
    <s v="Yes"/>
    <s v="TBD"/>
    <m/>
    <x v="1"/>
    <n v="1387218.61"/>
    <s v="ON HOLD"/>
    <x v="0"/>
    <d v="2025-02-04T13:07:32"/>
  </r>
  <r>
    <s v="Mountain View SD"/>
    <x v="64"/>
    <x v="0"/>
    <n v="11495"/>
    <x v="58"/>
    <s v="192X40 2-Story"/>
    <n v="32"/>
    <d v="2025-07-01T00:00:00"/>
    <d v="2026-01-01T00:00:00"/>
    <n v="0.75"/>
    <s v="Submitting DSA corrections Week of 1/27/25"/>
    <s v="No"/>
    <s v="PB"/>
    <s v="Yes"/>
    <s v="Yes"/>
    <s v="Yes"/>
    <s v="TBD"/>
    <m/>
    <x v="1"/>
    <n v="4324579.6274999995"/>
    <s v="Mid-March"/>
    <x v="3"/>
    <d v="2025-02-04T13:07:32"/>
  </r>
  <r>
    <s v="Torrance USD"/>
    <x v="65"/>
    <x v="0"/>
    <n v="11500"/>
    <x v="59"/>
    <s v="(1) 168'x40'"/>
    <n v="14"/>
    <d v="2025-07-01T00:00:00"/>
    <d v="2025-11-01T00:00:00"/>
    <n v="1"/>
    <s v="AOR to resubmit Back Check set to DSA"/>
    <s v="Contract"/>
    <s v="PB"/>
    <m/>
    <s v="Yes"/>
    <m/>
    <s v="TBD"/>
    <m/>
    <x v="1"/>
    <n v="2392640.86"/>
    <s v="Approved"/>
    <x v="3"/>
    <d v="2025-02-04T13:07:32"/>
  </r>
  <r>
    <s v="Sweetwater USD"/>
    <x v="66"/>
    <x v="2"/>
    <n v="11510"/>
    <x v="60"/>
    <s v="40x32 Office Building"/>
    <n v="4"/>
    <d v="2025-07-01T00:00:00"/>
    <d v="2025-09-19T00:00:00"/>
    <n v="1"/>
    <s v="Site Ready 2025"/>
    <s v="Contract "/>
    <s v="PB"/>
    <d v="2024-08-30T00:00:00"/>
    <d v="2024-05-23T00:00:00"/>
    <s v="Yes"/>
    <s v="TBD"/>
    <m/>
    <x v="3"/>
    <n v="463190.78"/>
    <s v="Approved"/>
    <x v="3"/>
    <d v="2025-02-04T13:07:32"/>
  </r>
  <r>
    <s v="Magnolia Public Schools"/>
    <x v="67"/>
    <x v="0"/>
    <n v="11512"/>
    <x v="61"/>
    <s v="New Campus"/>
    <n v="84"/>
    <d v="2025-07-01T00:00:00"/>
    <d v="2026-11-01T00:00:00"/>
    <n v="0.8"/>
    <m/>
    <s v="NOA Design Contract"/>
    <s v="PB"/>
    <m/>
    <m/>
    <m/>
    <m/>
    <m/>
    <x v="6"/>
    <n v="20036800"/>
    <s v="Mid May"/>
    <x v="3"/>
    <d v="2025-02-04T13:07:32"/>
  </r>
  <r>
    <s v="Lowell Joint SD"/>
    <x v="68"/>
    <x v="0"/>
    <n v="11575"/>
    <x v="62"/>
    <s v="108x60 CR Pod w/ RR"/>
    <n v="9"/>
    <d v="2025-07-01T00:00:00"/>
    <d v="2026-07-01T00:00:00"/>
    <n v="1"/>
    <s v="In DSA, DSA tracker indicates that comments will not be provided until early Feb-Project will be Lease Lease Back- Onsite 10/2025"/>
    <s v="No"/>
    <s v="PB"/>
    <d v="2024-10-25T00:00:00"/>
    <s v="Yes"/>
    <s v="No"/>
    <m/>
    <m/>
    <x v="1"/>
    <n v="1801375"/>
    <s v="Late March"/>
    <x v="3"/>
    <d v="2025-02-04T13:07:32"/>
  </r>
  <r>
    <s v="Lowell Joint SD"/>
    <x v="69"/>
    <x v="0"/>
    <n v="11576"/>
    <x v="63"/>
    <s v="156x60 CR Pod w/ RR"/>
    <n v="13"/>
    <d v="2025-07-01T00:00:00"/>
    <d v="2025-12-30T00:00:00"/>
    <n v="1"/>
    <s v="In DSA, DSA tracker indicates that comments will not be provided until early Feb-Project will be Lease Lease Back. Project Schedule reflects May 2025 begin production and delivery October 2025. Erickson Hall _x000a_has been awarded the site contract and we met to discuss schedule. "/>
    <s v="No"/>
    <s v="PB"/>
    <d v="2024-10-25T00:00:00"/>
    <s v="Yes"/>
    <s v="No"/>
    <m/>
    <m/>
    <x v="1"/>
    <n v="2532016.44"/>
    <s v="Late March"/>
    <x v="3"/>
    <d v="2025-02-04T13:07:32"/>
  </r>
  <r>
    <s v="Wasco Union HSD"/>
    <x v="70"/>
    <x v="1"/>
    <n v="11582"/>
    <x v="64"/>
    <s v="(5) 30X32 Classrooms _x000a_(1) 30X32 Restroom"/>
    <n v="18"/>
    <d v="2025-07-01T00:00:00"/>
    <d v="2025-09-01T00:00:00"/>
    <n v="1"/>
    <s v="120 calendar days from 11/1/2024 to submit DSA pacakge to AOR"/>
    <s v="PO 250310"/>
    <s v="Bid"/>
    <s v="Bid"/>
    <d v="2024-11-21T00:00:00"/>
    <d v="2024-11-01T00:00:00"/>
    <m/>
    <m/>
    <x v="2"/>
    <n v="2970266.23"/>
    <s v="Late May"/>
    <x v="3"/>
    <d v="2025-02-04T13:07:32"/>
  </r>
  <r>
    <s v="Ventura USD"/>
    <x v="71"/>
    <x v="1"/>
    <m/>
    <x v="53"/>
    <s v="(1) 30x32 CR"/>
    <n v="3"/>
    <d v="2025-07-01T00:00:00"/>
    <d v="2025-09-01T00:00:00"/>
    <n v="0.3"/>
    <s v="Per Ryan , 3-4 weeks for DSA OTC package with waiver of durability"/>
    <s v="No"/>
    <s v="PB"/>
    <s v="No"/>
    <s v="No"/>
    <s v="No"/>
    <m/>
    <m/>
    <x v="5"/>
    <n v="0"/>
    <s v="NOT RELEASED TO ENGINEERING"/>
    <x v="3"/>
    <d v="2025-02-04T13:07:32"/>
  </r>
  <r>
    <s v="Muroc Joint USD"/>
    <x v="72"/>
    <x v="1"/>
    <m/>
    <x v="65"/>
    <s v="(1) 12x40 Restroom Model B-2"/>
    <n v="1"/>
    <d v="2025-07-01T00:00:00"/>
    <d v="2025-09-01T00:00:00"/>
    <n v="0.5"/>
    <s v="Restroom Model B-2 with Jose @ PBK_x000a_Submitted proposal to PBK on 11/22/2024_x000a_Sent CAD floor plan to PBK for &quot;placeholder&quot; DSA submission"/>
    <s v="No"/>
    <s v="PB"/>
    <d v="2024-11-22T00:00:00"/>
    <s v="No"/>
    <s v="No"/>
    <m/>
    <m/>
    <x v="5"/>
    <n v="138181.57500000001"/>
    <s v="NOT RELEASED TO ENGINEERING"/>
    <x v="3"/>
    <d v="2025-02-04T13:07:32"/>
  </r>
  <r>
    <s v="Ventura USD"/>
    <x v="73"/>
    <x v="2"/>
    <m/>
    <x v="66"/>
    <s v="(1) 12x60 Restroom"/>
    <n v="1"/>
    <d v="2025-07-01T00:00:00"/>
    <d v="2025-09-22T00:00:00"/>
    <n v="0.95"/>
    <s v="Confirm building size and quanity with Jason @ District. _x000a_The architect has set a tentative DSA appointment for 2/26"/>
    <s v="No"/>
    <s v="PB"/>
    <s v="No"/>
    <s v="No"/>
    <s v="No"/>
    <s v="TBD"/>
    <m/>
    <x v="5"/>
    <n v="355037.26799999998"/>
    <s v="Mid-May"/>
    <x v="3"/>
    <d v="2025-02-04T13:07:32"/>
  </r>
  <r>
    <s v="Ventura USD"/>
    <x v="74"/>
    <x v="2"/>
    <m/>
    <x v="66"/>
    <s v="(1) 12x60 Restroom"/>
    <n v="1"/>
    <d v="2025-07-01T00:00:00"/>
    <d v="2025-09-22T00:00:00"/>
    <n v="0.95"/>
    <s v="Confirm building size and quanity with Jason @ District. The architect has set a tentative DSA appointment for 2/19"/>
    <s v="No"/>
    <s v="PB"/>
    <s v="No"/>
    <s v="No"/>
    <s v="No"/>
    <s v="TBD"/>
    <m/>
    <x v="5"/>
    <n v="355037.26799999998"/>
    <s v="Mid-May"/>
    <x v="3"/>
    <d v="2025-02-04T13:07:32"/>
  </r>
  <r>
    <s v="Ventura USD"/>
    <x v="75"/>
    <x v="2"/>
    <m/>
    <x v="53"/>
    <s v="(1) 72'x40' (2) 36x40' "/>
    <n v="12"/>
    <d v="2025-07-01T00:00:00"/>
    <d v="2025-10-06T00:00:00"/>
    <n v="0.5"/>
    <s v="District confirmed 12/6 building sizes. OTC - Not OTC the district provided a revised floor plan"/>
    <s v="No"/>
    <s v="PB"/>
    <s v="No"/>
    <s v="No"/>
    <s v="No"/>
    <s v="TBD"/>
    <m/>
    <x v="5"/>
    <n v="0"/>
    <s v="NOT RELEASED TO ENGINEERING"/>
    <x v="3"/>
    <d v="2025-02-04T13:07:32"/>
  </r>
  <r>
    <s v="Allcove Healthy Living"/>
    <x v="76"/>
    <x v="0"/>
    <m/>
    <x v="67"/>
    <s v="2-story"/>
    <n v="24"/>
    <d v="2026-01-01T00:00:00"/>
    <s v="N/A"/>
    <n v="0.75"/>
    <s v="On hold, no contract"/>
    <s v="No"/>
    <s v="Negotiate"/>
    <s v="Yes"/>
    <s v="No"/>
    <s v="No"/>
    <m/>
    <m/>
    <x v="5"/>
    <n v="4272960"/>
    <s v="On hold, no contract"/>
    <x v="0"/>
    <d v="2025-02-04T13:07:32"/>
  </r>
  <r>
    <s v="Arcadia USD"/>
    <x v="77"/>
    <x v="0"/>
    <m/>
    <x v="68"/>
    <s v="84x84 Weight Room"/>
    <n v="14"/>
    <d v="2026-01-01T00:00:00"/>
    <s v="TBD"/>
    <n v="0.5"/>
    <s v="Pending DSA Issues"/>
    <s v="No"/>
    <s v="PB"/>
    <s v="Yes"/>
    <s v="Yes"/>
    <s v="Yes"/>
    <m/>
    <m/>
    <x v="5"/>
    <n v="1576837.425"/>
    <s v="On Hold Getting Prices from other vendors"/>
    <x v="0"/>
    <d v="2025-02-04T13:07:32"/>
  </r>
  <r>
    <s v="Arcadia USD"/>
    <x v="77"/>
    <x v="0"/>
    <m/>
    <x v="69"/>
    <s v="84x40 Team Room"/>
    <n v="7"/>
    <d v="2026-01-01T00:00:00"/>
    <s v="TBD"/>
    <n v="0.5"/>
    <s v="Pending DSA Issues"/>
    <s v="No"/>
    <s v="PB"/>
    <s v="Yes"/>
    <s v="Yes"/>
    <s v="Yes"/>
    <m/>
    <m/>
    <x v="5"/>
    <n v="926333.72"/>
    <s v="On Hold Getting Prices from other vendors"/>
    <x v="0"/>
    <d v="2025-02-04T13:07:32"/>
  </r>
  <r>
    <s v="Menifee USD"/>
    <x v="78"/>
    <x v="2"/>
    <m/>
    <x v="70"/>
    <s v="(1) 144x40"/>
    <n v="12"/>
    <d v="2026-01-01T00:00:00"/>
    <d v="2025-05-11T00:00:00"/>
    <n v="0.2"/>
    <s v="Pending Project Information Release"/>
    <s v="No - Cost Increase"/>
    <s v="RFP"/>
    <s v="Yes"/>
    <s v="Hold"/>
    <s v="No"/>
    <m/>
    <m/>
    <x v="5"/>
    <n v="282901.74400000001"/>
    <s v="NOT RELEASED TO ENGINEERING"/>
    <x v="0"/>
    <d v="2025-02-04T13:07:32"/>
  </r>
  <r>
    <s v="LA Community College District"/>
    <x v="79"/>
    <x v="0"/>
    <m/>
    <x v="71"/>
    <s v="24x40 RR/Concession"/>
    <n v="2"/>
    <d v="2026-01-01T00:00:00"/>
    <s v="N/A"/>
    <n v="0.2"/>
    <s v="Sales, waiting for funding "/>
    <s v="No"/>
    <s v="PB"/>
    <s v="Yes"/>
    <s v="No"/>
    <s v="No"/>
    <m/>
    <m/>
    <x v="5"/>
    <n v="94711.236000000004"/>
    <s v="NOT RELEASED TO ENGINEERING"/>
    <x v="0"/>
    <d v="2025-02-04T13:07:32"/>
  </r>
  <r>
    <s v="LA Community College District"/>
    <x v="80"/>
    <x v="0"/>
    <m/>
    <x v="72"/>
    <s v="(4) 24x40"/>
    <n v="8"/>
    <d v="2026-01-01T00:00:00"/>
    <s v="TBD"/>
    <n v="0.2"/>
    <s v="No Start Date/Waiting on Funding"/>
    <s v="No"/>
    <s v="Bid"/>
    <s v="Yes"/>
    <s v="No"/>
    <s v="No"/>
    <m/>
    <m/>
    <x v="5"/>
    <n v="177721.73400000003"/>
    <s v="NOT RELEASED TO ENGINEERING"/>
    <x v="0"/>
    <d v="2025-02-04T13:07:32"/>
  </r>
  <r>
    <s v="Culver City USD"/>
    <x v="81"/>
    <x v="0"/>
    <m/>
    <x v="73"/>
    <s v="84x32/43 Sky Building"/>
    <n v="8"/>
    <d v="2026-01-01T00:00:00"/>
    <s v="TBD"/>
    <n v="0.15"/>
    <s v="Possibly Lost - Awaiting State Bond"/>
    <s v="No"/>
    <s v="PB"/>
    <s v="Yes"/>
    <s v="Yes"/>
    <s v="Yes"/>
    <m/>
    <m/>
    <x v="5"/>
    <n v="195683.18400000001"/>
    <s v="Approved"/>
    <x v="0"/>
    <d v="2025-02-04T13:07:32"/>
  </r>
  <r>
    <s v="Snowline Joint USD"/>
    <x v="82"/>
    <x v="0"/>
    <m/>
    <x v="74"/>
    <s v="(2) 102x40"/>
    <n v="20"/>
    <d v="2026-01-01T00:00:00"/>
    <s v="TBD"/>
    <n v="0.25"/>
    <s v="Resubmission in December Once plans are completed_x000a_project must be reestimated"/>
    <s v="No"/>
    <s v="PB"/>
    <s v="Yes"/>
    <s v="Yes"/>
    <s v="Yes"/>
    <m/>
    <m/>
    <x v="5"/>
    <n v="467749.22499999998"/>
    <s v="Late Feb"/>
    <x v="0"/>
    <d v="2025-02-04T13:07:32"/>
  </r>
  <r>
    <s v="Snowline Joint USD"/>
    <x v="82"/>
    <x v="0"/>
    <m/>
    <x v="75"/>
    <s v="(1) 144x40"/>
    <n v="12"/>
    <d v="2026-01-01T00:00:00"/>
    <s v="TBD"/>
    <n v="0.25"/>
    <s v="Resubmission in December Once plans are completed_x000a_project must be reestimated"/>
    <s v="No"/>
    <s v="PB"/>
    <s v="Yes"/>
    <s v="Yes"/>
    <s v="Yes"/>
    <m/>
    <m/>
    <x v="5"/>
    <n v="310203.3"/>
    <s v="Late Feb"/>
    <x v="0"/>
    <d v="2025-02-04T13:07:32"/>
  </r>
  <r>
    <s v="Snowline Joint USD"/>
    <x v="82"/>
    <x v="0"/>
    <m/>
    <x v="76"/>
    <s v="(2) 120x40"/>
    <n v="24"/>
    <d v="2026-01-01T00:00:00"/>
    <s v="TBD"/>
    <n v="0.25"/>
    <s v="Resubmission in December Once plans are completed_x000a_project must be reestimated"/>
    <s v="No"/>
    <s v="PB"/>
    <s v="Yes"/>
    <s v="Yes"/>
    <s v="Yes"/>
    <m/>
    <m/>
    <x v="5"/>
    <n v="530832.92000000004"/>
    <s v="Late Feb"/>
    <x v="0"/>
    <d v="2025-02-04T13:07:32"/>
  </r>
  <r>
    <s v="Keppel Union SD"/>
    <x v="83"/>
    <x v="0"/>
    <m/>
    <x v="77"/>
    <s v="(3) 24'x40' Standard Classroom"/>
    <n v="6"/>
    <d v="2025-08-01T00:00:00"/>
    <d v="2025-11-03T00:00:00"/>
    <n v="1"/>
    <s v="Pending PO"/>
    <m/>
    <m/>
    <m/>
    <m/>
    <s v="No"/>
    <s v="TBD"/>
    <m/>
    <x v="5"/>
    <n v="432627"/>
    <s v="NOT RELEASED TO ENGINEERING"/>
    <x v="3"/>
    <d v="2025-02-04T13:07:32"/>
  </r>
  <r>
    <s v="Keppel Union SD"/>
    <x v="84"/>
    <x v="0"/>
    <m/>
    <x v="77"/>
    <s v="(3) 24'x40' Standard Classroom"/>
    <n v="6"/>
    <d v="2025-08-01T00:00:00"/>
    <d v="2025-11-03T00:00:00"/>
    <n v="1"/>
    <s v="Pending PO"/>
    <m/>
    <m/>
    <m/>
    <m/>
    <s v="No "/>
    <m/>
    <m/>
    <x v="5"/>
    <n v="432627"/>
    <s v="NOT RELEASED TO ENGINEERING"/>
    <x v="3"/>
    <d v="2025-02-04T13:07:32"/>
  </r>
  <r>
    <s v="Keppel Union SD"/>
    <x v="85"/>
    <x v="0"/>
    <m/>
    <x v="77"/>
    <s v="(3) 24'x40' Standard Classroom"/>
    <n v="6"/>
    <d v="2025-08-01T00:00:00"/>
    <d v="2025-11-03T00:00:00"/>
    <n v="1"/>
    <s v="Pending PO"/>
    <m/>
    <m/>
    <m/>
    <m/>
    <s v="No"/>
    <s v="TBD"/>
    <m/>
    <x v="5"/>
    <n v="432627"/>
    <s v="NOT RELEASED TO ENGINEERING"/>
    <x v="3"/>
    <d v="2025-02-04T13:07:32"/>
  </r>
  <r>
    <s v="Keppel Union SD"/>
    <x v="86"/>
    <x v="0"/>
    <m/>
    <x v="77"/>
    <s v="(3) 24'x40' Standard Classroom"/>
    <n v="6"/>
    <d v="2025-08-01T00:00:00"/>
    <d v="2025-11-03T00:00:00"/>
    <n v="1"/>
    <s v="Pending PO"/>
    <m/>
    <m/>
    <m/>
    <m/>
    <s v="No"/>
    <m/>
    <m/>
    <x v="5"/>
    <n v="432627"/>
    <s v="NOT RELEASED TO ENGINEERING"/>
    <x v="3"/>
    <d v="2025-02-04T13:07:32"/>
  </r>
  <r>
    <s v="St. Catherine Laboure"/>
    <x v="87"/>
    <x v="0"/>
    <m/>
    <x v="78"/>
    <s v="(3) 72'x40' TK"/>
    <n v="18"/>
    <d v="2025-08-01T00:00:00"/>
    <d v="2025-11-01T00:00:00"/>
    <n v="0.9"/>
    <s v="Ryan noted he can meet end of March _x000a_drawing request- Begin Production in August"/>
    <m/>
    <m/>
    <m/>
    <m/>
    <m/>
    <m/>
    <m/>
    <x v="5"/>
    <n v="3047265.6659999997"/>
    <s v="NOT RELEASED TO ENGINEERING"/>
    <x v="3"/>
    <d v="2025-02-04T13:07:32"/>
  </r>
  <r>
    <s v="Palm Springs USD"/>
    <x v="88"/>
    <x v="2"/>
    <n v="11563"/>
    <x v="1"/>
    <s v="8’-6”x16’-7” RR"/>
    <n v="1"/>
    <d v="2025-09-01T00:00:00"/>
    <d v="2025-10-13T00:00:00"/>
    <n v="1"/>
    <s v=" "/>
    <s v="No"/>
    <s v="PB"/>
    <s v="Pending Adel Release"/>
    <s v="No"/>
    <s v="No"/>
    <s v="TBD"/>
    <m/>
    <x v="0"/>
    <n v="112000"/>
    <s v="NOT RELEASED TO ENGINEERING"/>
    <x v="3"/>
    <d v="2025-02-04T13:07:32"/>
  </r>
  <r>
    <s v="Palm Springs USD"/>
    <x v="89"/>
    <x v="2"/>
    <n v="11567"/>
    <x v="47"/>
    <s v="8’-6” x 16’-7” RR  72’x40’ TK Classroom"/>
    <n v="7"/>
    <d v="2025-09-01T00:00:00"/>
    <d v="2025-10-13T00:00:00"/>
    <n v="1"/>
    <m/>
    <s v="No"/>
    <s v="PB"/>
    <s v="Pending Adel Release"/>
    <s v="No"/>
    <s v="No"/>
    <s v="TBD"/>
    <m/>
    <x v="0"/>
    <n v="680121"/>
    <s v="NOT RELEASED TO ENGINEERING"/>
    <x v="3"/>
    <d v="2025-02-04T13:07:32"/>
  </r>
  <r>
    <s v="Palm Springs USD"/>
    <x v="90"/>
    <x v="2"/>
    <n v="11571"/>
    <x v="1"/>
    <s v="8’-6”x16’-7” RR"/>
    <n v="1"/>
    <d v="2025-09-01T00:00:00"/>
    <d v="2025-10-13T00:00:00"/>
    <n v="1"/>
    <m/>
    <s v="No"/>
    <s v="PB"/>
    <s v="Pending Adel Release"/>
    <s v="No"/>
    <s v="No"/>
    <s v="TBD"/>
    <m/>
    <x v="0"/>
    <n v="112000"/>
    <s v="NOT RELEASED TO ENGINEERING"/>
    <x v="3"/>
    <d v="2025-02-04T13:07:32"/>
  </r>
  <r>
    <s v="Palm Springs USD"/>
    <x v="91"/>
    <x v="2"/>
    <n v="11573"/>
    <x v="1"/>
    <s v="8’-6”x16’-7” RR"/>
    <n v="1"/>
    <d v="2025-09-01T00:00:00"/>
    <d v="2025-10-13T00:00:00"/>
    <n v="1"/>
    <m/>
    <s v="No"/>
    <s v="PB"/>
    <s v="Pending Adel Release"/>
    <s v="No"/>
    <s v="No"/>
    <s v="TBD"/>
    <m/>
    <x v="0"/>
    <n v="112000"/>
    <s v="NOT RELEASED TO ENGINEERING"/>
    <x v="3"/>
    <d v="2025-02-04T13:07:32"/>
  </r>
  <r>
    <s v="Los Banos USD"/>
    <x v="92"/>
    <x v="1"/>
    <m/>
    <x v="79"/>
    <s v="(1) 12x40 Restroom Model C-2"/>
    <n v="1"/>
    <d v="2025-09-01T00:00:00"/>
    <d v="2025-10-01T00:00:00"/>
    <n v="0.5"/>
    <s v="Restroom Model C-2 Proposal sent to Sherry @ District on 12/2"/>
    <s v="No"/>
    <s v="PB"/>
    <d v="2024-12-02T00:00:00"/>
    <s v="No"/>
    <s v="No"/>
    <m/>
    <m/>
    <x v="5"/>
    <n v="106332.52499999999"/>
    <s v="NOT RELEASED TO ENGINEERING"/>
    <x v="3"/>
    <d v="2025-02-04T13:07:32"/>
  </r>
  <r>
    <s v="Mobile Modular"/>
    <x v="93"/>
    <x v="1"/>
    <m/>
    <x v="80"/>
    <s v="(1) 36X40 Shop Building_x000a_(1) 36X40 Pantry Building"/>
    <n v="6"/>
    <d v="2025-09-01T00:00:00"/>
    <d v="2025-09-01T00:00:00"/>
    <n v="0.3"/>
    <s v="Submitted pricing to MM on 1/30"/>
    <s v="No"/>
    <s v="Negotiated"/>
    <d v="2025-01-30T00:00:00"/>
    <s v="No"/>
    <s v="No"/>
    <m/>
    <m/>
    <x v="5"/>
    <m/>
    <m/>
    <x v="2"/>
    <d v="2025-02-04T13:07:32"/>
  </r>
  <r>
    <s v="Oceanside USD"/>
    <x v="94"/>
    <x v="2"/>
    <s v="N/A"/>
    <x v="81"/>
    <s v="(1) 84'x40' Kitchen _x000a_(2) 96'x40' CR Bldgs. _x000a_(1) 60'x40' Music Bldg. _x000a_(2) 24'x40' RR Bldgs."/>
    <n v="32"/>
    <d v="2025-11-01T00:00:00"/>
    <d v="2026-01-01T00:00:00"/>
    <n v="1"/>
    <s v="1/6/25 - Project will be awarded to SCM - currently discussing added pricing for tackbaord. The District has awarded to the GC we partnered up with. They are processing paperwork and updating the project schedule. SCM will be contacted in the next two weeks for contracting and drawings. GC will be releasing as a bid. Soltek reached out with scope clarification questions. 12/31/24 still clarifying the scope of work. tackboard pricing received and working with GC on what options will be taken. Letter of intent received 1/17/25"/>
    <s v="No"/>
    <s v="Bid"/>
    <s v="Yes"/>
    <s v="No"/>
    <s v="No"/>
    <m/>
    <m/>
    <x v="3"/>
    <n v="5159577.82"/>
    <s v="NOT RELEASED TO ENGINEERING"/>
    <x v="4"/>
    <d v="2025-02-04T13:07:32"/>
  </r>
  <r>
    <s v="Hesperia USD"/>
    <x v="95"/>
    <x v="0"/>
    <m/>
    <x v="82"/>
    <s v="(3) 24x40 &amp; (1) C RR"/>
    <n v="7"/>
    <d v="2025-09-01T00:00:00"/>
    <d v="2026-06-01T00:00:00"/>
    <n v="1"/>
    <s v="Adel confirmed no PO till after the ELOP project is complete"/>
    <s v="No"/>
    <s v="PB"/>
    <m/>
    <s v="Yes"/>
    <m/>
    <m/>
    <m/>
    <x v="0"/>
    <n v="663910.13"/>
    <s v="Mid-Feb "/>
    <x v="3"/>
    <d v="2025-02-04T13:07:32"/>
  </r>
  <r>
    <s v="Hesperia USD"/>
    <x v="96"/>
    <x v="0"/>
    <m/>
    <x v="26"/>
    <s v="72x40 TK"/>
    <n v="6"/>
    <d v="2025-09-01T00:00:00"/>
    <d v="2026-06-01T00:00:00"/>
    <n v="1"/>
    <s v="Adel confirmed no PO till after the ELOP project is complete"/>
    <s v="No"/>
    <s v="PB"/>
    <m/>
    <s v="Yes"/>
    <m/>
    <m/>
    <m/>
    <x v="0"/>
    <n v="817329"/>
    <s v="Approved"/>
    <x v="3"/>
    <d v="2025-02-04T13:07:32"/>
  </r>
  <r>
    <s v="Hesperia USD"/>
    <x v="97"/>
    <x v="0"/>
    <m/>
    <x v="26"/>
    <s v="72x40 TK"/>
    <n v="6"/>
    <d v="2025-09-01T00:00:00"/>
    <d v="2026-06-01T00:00:00"/>
    <n v="1"/>
    <s v="Adel confirmed no PO till after the ELOP project is complete"/>
    <s v="No"/>
    <s v="PB"/>
    <m/>
    <s v="Yes"/>
    <m/>
    <s v="TBD"/>
    <m/>
    <x v="0"/>
    <n v="817329"/>
    <s v="Approved"/>
    <x v="3"/>
    <d v="2025-02-04T13:07:32"/>
  </r>
  <r>
    <s v="Griffin Technology Academies"/>
    <x v="98"/>
    <x v="1"/>
    <n v="11372"/>
    <x v="83"/>
    <s v="BUILDING B (1) 96x40 2-story_x000a_BUILDING C (1) 168x40 2-story + Elevator"/>
    <n v="44"/>
    <d v="2025-10-01T00:00:00"/>
    <s v="TBD"/>
    <n v="0.8"/>
    <s v="6/20 BHM lowest responsive bidder_x000a_Water line issue onsite. GTA must resolve before construction._x000a_8/9 NTP from BHM, Phase 1_x000a_Notified BHM our price is only good for 6 months_x000a_9/10 BHM Subcontract received_x000a_Doug and Joseph taking lead in contract review._x000a_NTP anticipated in February 2025_x000a_water line issue has been resolved and agreed upon by District and GTA"/>
    <s v="Subcontract C-13340-S"/>
    <s v="Bid"/>
    <s v="Yes"/>
    <s v="Yes"/>
    <s v="Yes"/>
    <m/>
    <m/>
    <x v="2"/>
    <n v="10268656"/>
    <s v="Approved"/>
    <x v="4"/>
    <d v="2025-02-04T13:07:32"/>
  </r>
  <r>
    <s v="San Diego USD"/>
    <x v="99"/>
    <x v="2"/>
    <s v="N/A"/>
    <x v="84"/>
    <s v="Open Classroom - 36'x40'_x000a_Classroom w/ (1) RR - 24'x40'_x000a_Classroom w/ (2) RR's - 36'x40'_x000a_Open Classroom - 24'x40'_x000a_Open Classroom w/ (2) 8' Sink Cabinets - 24'x40'_x000a_Food Service Classroom Building - 24'x40'_x000a_Work Room - 12'x40'_x000a_Restroom Building - 8'-6&quot; x 16'-7&quot;_x000a_Restroom Building Model A - 12'x40'_x000a_"/>
    <n v="17"/>
    <d v="2025-10-01T00:00:00"/>
    <d v="2025-12-01T00:00:00"/>
    <n v="0.5"/>
    <s v="Drawings were submitted to DSA. Manufacturing estimated to start August, 2025 "/>
    <s v="No"/>
    <s v="Bid"/>
    <s v="N/A"/>
    <s v="No"/>
    <s v="No"/>
    <m/>
    <m/>
    <x v="3"/>
    <n v="924219.82"/>
    <s v="NOT RELEASED TO ENGINEERING"/>
    <x v="4"/>
    <d v="2025-02-04T13:07:32"/>
  </r>
  <r>
    <s v="Bothman Construction"/>
    <x v="100"/>
    <x v="1"/>
    <m/>
    <x v="85"/>
    <s v="(1) 84x40 TK"/>
    <n v="7"/>
    <d v="2025-10-01T00:00:00"/>
    <d v="2026-01-15T00:00:00"/>
    <n v="0.8"/>
    <s v="LLB with Bothman Construction._x000a_SCM Engineering &amp; Design fees and SoQ submitted 10/31_x000a_Subconsulting Agreement for Design Services received 1/27"/>
    <s v="Docusign RAB 25-303"/>
    <s v="Bid"/>
    <s v="No"/>
    <s v="No"/>
    <s v="No"/>
    <m/>
    <m/>
    <x v="5"/>
    <n v="34712"/>
    <s v="NOT RELEASED TO ENGINEERING"/>
    <x v="4"/>
    <d v="2025-02-04T13:07:32"/>
  </r>
  <r>
    <s v="Selma USD"/>
    <x v="101"/>
    <x v="1"/>
    <m/>
    <x v="53"/>
    <s v="(1) 72x40 TK  "/>
    <n v="6"/>
    <d v="2025-11-01T00:00:00"/>
    <d v="2026-07-14T00:00:00"/>
    <n v="0.3"/>
    <s v="Short bid time frame. Up against Enviroplex"/>
    <s v="No"/>
    <s v="Bid  "/>
    <s v="No"/>
    <s v="No"/>
    <s v="No"/>
    <m/>
    <m/>
    <x v="5"/>
    <n v="0"/>
    <s v="NOT RELEASED TO ENGINEERING"/>
    <x v="2"/>
    <d v="2025-02-04T13:07:32"/>
  </r>
  <r>
    <s v="Calistoga JUSD"/>
    <x v="102"/>
    <x v="1"/>
    <m/>
    <x v="86"/>
    <s v="(4) TK Classrooms"/>
    <s v="TBD"/>
    <d v="2025-10-01T00:00:00"/>
    <d v="2026-07-01T00:00:00"/>
    <n v="0.3"/>
    <s v="LLB. Partner up with GC for Best Value._x000a_9/27 Landmark earned Best Value by earning the most points, 317"/>
    <s v="No"/>
    <s v="Bid"/>
    <s v="No"/>
    <s v="No"/>
    <s v="No"/>
    <m/>
    <m/>
    <x v="5"/>
    <n v="600000"/>
    <s v="NOT RELEASED TO ENGINEERING"/>
    <x v="4"/>
    <d v="2025-02-04T13:07:32"/>
  </r>
  <r>
    <s v="Helendale SD"/>
    <x v="103"/>
    <x v="0"/>
    <m/>
    <x v="87"/>
    <s v="48x40 Classroom"/>
    <n v="4"/>
    <d v="2025-10-01T00:00:00"/>
    <d v="2026-06-01T00:00:00"/>
    <n v="0.5"/>
    <s v="Waiting on new district superintendent in order to proceed with_x000a_ new contracts"/>
    <s v="No"/>
    <s v="PB"/>
    <s v="Yes"/>
    <s v="No"/>
    <s v="No"/>
    <s v="TBD"/>
    <m/>
    <x v="4"/>
    <n v="130217.4"/>
    <s v="NOT RELEASED TO ENGINEERING"/>
    <x v="4"/>
    <d v="2025-02-04T13:07:32"/>
  </r>
  <r>
    <s v="Victor Valley Union High SD"/>
    <x v="104"/>
    <x v="0"/>
    <m/>
    <x v="88"/>
    <s v="96x40 Classroom"/>
    <n v="8"/>
    <d v="2025-10-01T00:00:00"/>
    <d v="2026-06-01T00:00:00"/>
    <n v="0.8"/>
    <s v="Waiting for state bond to pass (Nov)"/>
    <s v="No"/>
    <s v="PB"/>
    <m/>
    <m/>
    <m/>
    <s v="TBD"/>
    <m/>
    <x v="5"/>
    <n v="514168.36"/>
    <s v="NOT RELEASED TO ENGINEERING"/>
    <x v="4"/>
    <d v="2025-02-04T13:07:32"/>
  </r>
  <r>
    <s v="Wasco Union HSD"/>
    <x v="105"/>
    <x v="1"/>
    <m/>
    <x v="53"/>
    <s v="(1) 36x40 Restroom / Utility Room"/>
    <n v="3"/>
    <d v="2026-01-01T00:00:00"/>
    <d v="2026-08-01T00:00:00"/>
    <n v="0.3"/>
    <s v="Getting info from District to price project, confirm building height"/>
    <s v="No"/>
    <s v="PB"/>
    <s v="No"/>
    <s v="No"/>
    <s v="No"/>
    <m/>
    <m/>
    <x v="5"/>
    <n v="0"/>
    <s v="NOT RELEASED TO ENGINEERING"/>
    <x v="2"/>
    <d v="2025-02-04T13:07:32"/>
  </r>
  <r>
    <s v="Only Love Children's Center"/>
    <x v="106"/>
    <x v="1"/>
    <m/>
    <x v="89"/>
    <s v="(1) 24x40 Classroom w/RR"/>
    <n v="2"/>
    <d v="2026-01-01T00:00:00"/>
    <d v="2026-09-01T00:00:00"/>
    <n v="0.4"/>
    <s v="Sent budgetary pricing to Ryan Suarez on 12/16_x000a_Client reviwing our pricing to AMS and will provide feedback in January"/>
    <s v="No"/>
    <s v="PB"/>
    <d v="2024-12-16T00:00:00"/>
    <s v="No"/>
    <s v="No"/>
    <m/>
    <m/>
    <x v="5"/>
    <n v="127590.40000000001"/>
    <s v="NOT RELEASED TO ENGINEERING"/>
    <x v="2"/>
    <d v="2025-02-04T13:07:32"/>
  </r>
  <r>
    <s v="Only Love Children's Center"/>
    <x v="107"/>
    <x v="1"/>
    <m/>
    <x v="90"/>
    <s v="(1) 72x40 TK _x000a_(1) 24x40 Admin"/>
    <n v="7"/>
    <d v="2026-01-01T00:00:00"/>
    <d v="2026-09-01T00:00:00"/>
    <n v="0.4"/>
    <s v="Sent budgetary pricing to Ryan Suarez on 12/16_x000a_Client reviwing our pricing to AMS and will provide feedback in January"/>
    <s v="No"/>
    <s v="PB"/>
    <d v="2024-12-16T00:00:00"/>
    <s v="No"/>
    <s v="No"/>
    <m/>
    <m/>
    <x v="5"/>
    <n v="629502"/>
    <s v="NOT RELEASED TO ENGINEERING"/>
    <x v="2"/>
    <d v="2025-02-04T13:07:32"/>
  </r>
  <r>
    <s v="Pleasant Valley SD"/>
    <x v="108"/>
    <x v="1"/>
    <m/>
    <x v="91"/>
    <s v="(1) 24x40 Office/Resource Building"/>
    <n v="2"/>
    <d v="2026-01-01T00:00:00"/>
    <d v="2026-09-01T00:00:00"/>
    <n v="0.2"/>
    <s v="AOR is Catherine Young with RNT._x000a_Proposal sent to RNT 1/6/2025"/>
    <s v="No"/>
    <s v="PB"/>
    <d v="2025-01-06T00:00:00"/>
    <s v="No"/>
    <s v="No"/>
    <m/>
    <m/>
    <x v="5"/>
    <n v="50383"/>
    <s v="NOT RELEASED TO ENGINEERING"/>
    <x v="2"/>
    <d v="2025-02-04T13:07:32"/>
  </r>
  <r>
    <s v="Cucamonga SD"/>
    <x v="109"/>
    <x v="1"/>
    <m/>
    <x v="92"/>
    <s v="(1) 20x32 ELRT Building_x000a_(1) 50x32 PE Building"/>
    <n v="7"/>
    <d v="2026-01-01T00:00:00"/>
    <d v="2026-09-01T00:00:00"/>
    <n v="0.3"/>
    <s v="Architect finalizing design with customer "/>
    <s v="No"/>
    <s v="PB"/>
    <s v="No"/>
    <s v="No"/>
    <s v="No"/>
    <m/>
    <m/>
    <x v="5"/>
    <n v="292632.96599999996"/>
    <s v="NOT RELEASED TO ENGINEERING"/>
    <x v="2"/>
    <d v="2025-02-04T13:07:32"/>
  </r>
  <r>
    <s v="Forty Martyrs Armenian Church"/>
    <x v="110"/>
    <x v="1"/>
    <m/>
    <x v="53"/>
    <s v="(1) Two Story"/>
    <m/>
    <m/>
    <m/>
    <n v="0.1"/>
    <s v="No go per Ryan, not modular friendly building"/>
    <s v="No"/>
    <m/>
    <s v="No"/>
    <s v="No"/>
    <s v="No"/>
    <m/>
    <m/>
    <x v="5"/>
    <n v="0"/>
    <s v="NOT RELEASED TO ENGINEERING"/>
    <x v="2"/>
    <s v=""/>
  </r>
  <r>
    <s v="Gateway Community Charters"/>
    <x v="111"/>
    <x v="1"/>
    <m/>
    <x v="53"/>
    <s v="(3) 24X40 CR Bldg _x000a_(1) 48X40 CR Bldg"/>
    <n v="10"/>
    <d v="2026-01-01T00:00:00"/>
    <d v="2026-09-01T00:00:00"/>
    <n v="0.1"/>
    <s v="In exploration stage. Gave AOR ballpark SF pricing "/>
    <s v="No"/>
    <s v="PB"/>
    <s v="No"/>
    <s v="No"/>
    <s v="No"/>
    <m/>
    <m/>
    <x v="5"/>
    <n v="0"/>
    <s v="NOT RELEASED TO ENGINEERING"/>
    <x v="2"/>
    <d v="2025-02-04T13:07:32"/>
  </r>
  <r>
    <s v="Mates Charter School"/>
    <x v="112"/>
    <x v="1"/>
    <m/>
    <x v="93"/>
    <s v="(1) 72x40 TK _x000a_(1) 24x40 CR"/>
    <n v="8"/>
    <d v="2026-01-01T00:00:00"/>
    <s v="TBD"/>
    <n v="0.3"/>
    <s v="Charter seeking permission from the District to move forward._x000a_BDM to stay in touch in case of progress with District."/>
    <s v="No"/>
    <s v="PB"/>
    <s v="Yes"/>
    <s v="No"/>
    <s v="No"/>
    <m/>
    <m/>
    <x v="5"/>
    <n v="198173.41200000001"/>
    <s v="NOT RELEASED TO ENGINEERING"/>
    <x v="2"/>
    <d v="2025-02-04T13:07:32"/>
  </r>
  <r>
    <s v="San Lorenzo Valley USD"/>
    <x v="113"/>
    <x v="1"/>
    <m/>
    <x v="94"/>
    <s v="(1) 12x40 RR"/>
    <n v="1"/>
    <d v="2026-01-01T00:00:00"/>
    <d v="2026-09-01T00:00:00"/>
    <n v="0.1"/>
    <s v="Exploration phase"/>
    <s v="No"/>
    <s v="PB"/>
    <s v="No"/>
    <s v="No"/>
    <s v="No"/>
    <m/>
    <m/>
    <x v="5"/>
    <n v="21079.994000000002"/>
    <s v="NOT RELEASED TO ENGINEERING"/>
    <x v="2"/>
    <d v="2025-02-04T13:07:32"/>
  </r>
  <r>
    <s v="Lucerne ESD"/>
    <x v="114"/>
    <x v="1"/>
    <m/>
    <x v="95"/>
    <s v="(1) 36x40 Storage Building"/>
    <n v="3"/>
    <d v="2026-01-01T00:00:00"/>
    <d v="2026-09-01T00:00:00"/>
    <n v="0.1"/>
    <s v="See if District will modularize the Storage Building. _x000a_BDM discussing with GC."/>
    <s v="No"/>
    <s v="PB"/>
    <s v="No"/>
    <s v="No"/>
    <s v="No"/>
    <m/>
    <m/>
    <x v="5"/>
    <n v="100000"/>
    <s v="NOT RELEASED TO ENGINEERING"/>
    <x v="2"/>
    <d v="2025-02-04T13:07:32"/>
  </r>
  <r>
    <s v="Sylvan USD"/>
    <x v="115"/>
    <x v="1"/>
    <m/>
    <x v="96"/>
    <s v="(1) 72X40 Office Bldg _x000a_(1) 72X40 Training Room Bldg"/>
    <n v="12"/>
    <d v="2026-01-01T00:00:00"/>
    <s v="TBD"/>
    <n v="0.5"/>
    <s v="District accepted our proposal._x000a_The proposed location is directly over an existing storm drain system. District is now looking for alternate locations to place the buildings"/>
    <s v="No"/>
    <s v="PB"/>
    <s v="No"/>
    <s v="No"/>
    <s v="No"/>
    <m/>
    <m/>
    <x v="5"/>
    <n v="1014371"/>
    <s v="NOT RELEASED TO ENGINEERING"/>
    <x v="2"/>
    <d v="2025-02-04T13:07:32"/>
  </r>
  <r>
    <s v="Action Day Schools"/>
    <x v="116"/>
    <x v="1"/>
    <m/>
    <x v="53"/>
    <s v="(1) 36X40 Child Care Center"/>
    <n v="3"/>
    <m/>
    <d v="2025-10-01T00:00:00"/>
    <n v="0.2"/>
    <s v="Submitted to estimating for pricing on 1/30"/>
    <s v="No  "/>
    <s v="PB"/>
    <s v="No"/>
    <s v="No"/>
    <s v="No"/>
    <m/>
    <m/>
    <x v="5"/>
    <n v="0"/>
    <s v="NOT RELEASED TO ENGINEERING"/>
    <x v="2"/>
    <d v="2025-02-04T13:07:32"/>
  </r>
  <r>
    <s v="Modesto CS"/>
    <x v="117"/>
    <x v="1"/>
    <m/>
    <x v="97"/>
    <s v="(1) Cafeteria/MPR Building"/>
    <m/>
    <d v="2026-01-01T00:00:00"/>
    <m/>
    <n v="0.3"/>
    <s v="Get RFP info from MCS"/>
    <s v="No"/>
    <s v="Bid"/>
    <s v="No"/>
    <s v="No"/>
    <s v="No"/>
    <m/>
    <m/>
    <x v="5"/>
    <n v="2400000"/>
    <s v="NOT RELEASED TO ENGINEERING"/>
    <x v="2"/>
    <s v=""/>
  </r>
  <r>
    <s v="Lancaster SD"/>
    <x v="118"/>
    <x v="1"/>
    <m/>
    <x v="98"/>
    <s v="(1) SCIENCE LAB_x000a_(1) MUSIC BUILDING_x000a_(3) CLASSROOM BUILIDNGS"/>
    <m/>
    <d v="2026-01-01T00:00:00"/>
    <d v="2026-12-01T00:00:00"/>
    <n v="0.3"/>
    <s v="Prequal issues with PQbids"/>
    <s v="No"/>
    <s v="Bid"/>
    <s v="No"/>
    <s v="No"/>
    <s v="No"/>
    <m/>
    <m/>
    <x v="5"/>
    <n v="2100000"/>
    <s v="NOT RELEASED TO ENGINEERING"/>
    <x v="2"/>
    <d v="2025-02-04T13:07:32"/>
  </r>
  <r>
    <s v="Cerritos College"/>
    <x v="119"/>
    <x v="0"/>
    <m/>
    <x v="99"/>
    <s v="(2) 48x60 and (1) 24x60 TK Buildings"/>
    <n v="9"/>
    <d v="2026-01-01T00:00:00"/>
    <d v="2026-06-01T00:00:00"/>
    <n v="0.9"/>
    <s v="Customer working on plans"/>
    <s v="No"/>
    <s v="PB"/>
    <d v="2024-11-20T00:00:00"/>
    <m/>
    <m/>
    <m/>
    <m/>
    <x v="5"/>
    <n v="1895251.2750000001"/>
    <s v="NOT RELEASED TO ENGINEERING"/>
    <x v="2"/>
    <d v="2025-02-04T13:07:32"/>
  </r>
  <r>
    <s v="Menifee USD"/>
    <x v="120"/>
    <x v="2"/>
    <s v="N/A"/>
    <x v="100"/>
    <s v="(1) 144'x40'"/>
    <n v="12"/>
    <d v="2025-09-01T00:00:00"/>
    <d v="2025-12-17T00:00:00"/>
    <n v="0.2"/>
    <s v="Will be submitting Pricing to GC. Approval for drawings was submitted. CW Driver"/>
    <s v="No - Cost Increase"/>
    <s v="RFP"/>
    <s v="Yes"/>
    <s v="Hold"/>
    <s v="No"/>
    <s v="TBD"/>
    <m/>
    <x v="5"/>
    <n v="427549.576"/>
    <s v="Late May"/>
    <x v="2"/>
    <d v="2025-02-04T13:07:32"/>
  </r>
  <r>
    <s v="Rosemead USD"/>
    <x v="121"/>
    <x v="0"/>
    <n v="11509"/>
    <x v="101"/>
    <s v=" (1) 72x40"/>
    <n v="6"/>
    <d v="2026-06-01T00:00:00"/>
    <d v="2026-06-01T00:00:00"/>
    <n v="1"/>
    <s v="Postponed to Summer 2026 Delivery "/>
    <s v="Signed Proposal"/>
    <s v="PB"/>
    <m/>
    <s v="Yes"/>
    <s v="Yes"/>
    <s v="TBD"/>
    <m/>
    <x v="5"/>
    <n v="875686"/>
    <s v="Unknown - AOR Submitted PC"/>
    <x v="2"/>
    <d v="2025-02-04T13:07:32"/>
  </r>
  <r>
    <s v="Palm Springs USD"/>
    <x v="122"/>
    <x v="2"/>
    <n v="11565"/>
    <x v="1"/>
    <s v="8'-6&quot; x 16'-7&quot; RR"/>
    <n v="1"/>
    <d v="2026-07-01T00:00:00"/>
    <d v="2026-07-01T00:00:00"/>
    <n v="1"/>
    <s v="Project is on hold by district"/>
    <s v="No"/>
    <s v="PB"/>
    <s v="Pending Adel Release"/>
    <s v="No"/>
    <s v="No"/>
    <s v="TBD"/>
    <m/>
    <x v="0"/>
    <n v="112000"/>
    <s v="NOT RELEASED TO ENGINEERING"/>
    <x v="3"/>
    <d v="2025-02-04T13:07:32"/>
  </r>
  <r>
    <s v="Reef-Sunset USD"/>
    <x v="123"/>
    <x v="1"/>
    <m/>
    <x v="102"/>
    <s v="(2) 72X40 CLASSROOM BLDGS_x000a_(2) 96X40 CLASSROOM BLDGS_x000a_(2) 12x40 RESTROOM BLDGS"/>
    <n v="30"/>
    <d v="2026-09-01T00:00:00"/>
    <d v="2027-09-01T00:00:00"/>
    <n v="0.3"/>
    <s v="Submitted to Estimating for pricing 1/27"/>
    <s v="No"/>
    <s v="Bid"/>
    <s v="No"/>
    <s v="No"/>
    <s v="No"/>
    <m/>
    <m/>
    <x v="5"/>
    <n v="3000000"/>
    <s v="NOT RELEASED TO ENGINEERING"/>
    <x v="2"/>
    <d v="2025-02-04T13:07:32"/>
  </r>
  <r>
    <s v="PMSI Ewles Materials 12x56"/>
    <x v="124"/>
    <x v="3"/>
    <m/>
    <x v="103"/>
    <s v="(1) 12'x56' with axels"/>
    <n v="1"/>
    <s v=" "/>
    <m/>
    <m/>
    <m/>
    <m/>
    <m/>
    <m/>
    <m/>
    <m/>
    <m/>
    <m/>
    <x v="5"/>
    <n v="0"/>
    <s v="NOT RELEASED TO ENGINEERING"/>
    <x v="5"/>
    <s v=""/>
  </r>
  <r>
    <s v="OCFA"/>
    <x v="125"/>
    <x v="2"/>
    <s v="N/A"/>
    <x v="104"/>
    <s v="(1) 66'x42'"/>
    <n v="9"/>
    <s v="TBD - Bid Process"/>
    <m/>
    <n v="0.25"/>
    <s v="To be discussed with Ryan to ensure this project fits a modular design. _x000a_Modular design was sent to architect, we are awaiting feedback from the customer"/>
    <m/>
    <m/>
    <m/>
    <m/>
    <m/>
    <m/>
    <m/>
    <x v="5"/>
    <n v="0"/>
    <s v="NOT RELEASED TO ENGINEERING"/>
    <x v="2"/>
    <s v=""/>
  </r>
  <r>
    <s v="Mt. San Antonio College"/>
    <x v="126"/>
    <x v="2"/>
    <m/>
    <x v="105"/>
    <s v="36x60 Building A"/>
    <n v="3"/>
    <s v="Pending"/>
    <m/>
    <n v="0.75"/>
    <s v="finalizing proposal for buildings A-E. Project on hold due to personnel changes"/>
    <s v="No"/>
    <m/>
    <s v="Yes"/>
    <s v="Yes"/>
    <s v="Yes"/>
    <s v="TBD"/>
    <m/>
    <x v="5"/>
    <n v="568608.32999999996"/>
    <s v="Approved"/>
    <x v="2"/>
    <s v=""/>
  </r>
  <r>
    <s v="Mt. San Antonio College"/>
    <x v="126"/>
    <x v="2"/>
    <m/>
    <x v="106"/>
    <s v="36x60 Building B"/>
    <n v="3"/>
    <s v="Pending"/>
    <m/>
    <n v="0.75"/>
    <s v="finalizing proposal for buildings A-E. Project on hold due to personnel changes"/>
    <s v="No"/>
    <m/>
    <s v="Yes"/>
    <s v="Yes"/>
    <s v="Yes"/>
    <s v="TBD"/>
    <m/>
    <x v="5"/>
    <n v="550436.33250000002"/>
    <s v="Approved"/>
    <x v="2"/>
    <s v=""/>
  </r>
  <r>
    <s v="Mt. San Antonio College"/>
    <x v="126"/>
    <x v="2"/>
    <m/>
    <x v="107"/>
    <s v="36x60 Building C"/>
    <n v="3"/>
    <s v="Pending"/>
    <m/>
    <n v="0.75"/>
    <s v="finalizing proposal for buildings A-E. Project on hold due to personnel changes"/>
    <s v="No"/>
    <m/>
    <s v="Yes"/>
    <s v="Yes"/>
    <s v="Yes"/>
    <s v="TBD"/>
    <m/>
    <x v="5"/>
    <n v="590747.97"/>
    <s v="Approved"/>
    <x v="2"/>
    <s v=""/>
  </r>
  <r>
    <s v="Mt. San Antonio College"/>
    <x v="126"/>
    <x v="2"/>
    <m/>
    <x v="108"/>
    <s v="36x60 Building D"/>
    <n v="3"/>
    <s v="Pending"/>
    <m/>
    <n v="0.75"/>
    <s v="finalizing proposal for buildings A-E. Project on hold due to personnel changes"/>
    <s v="No"/>
    <m/>
    <s v="Yes"/>
    <s v="Yes"/>
    <s v="Yes"/>
    <s v="TBD"/>
    <m/>
    <x v="5"/>
    <n v="557817.46499999997"/>
    <s v="Approved"/>
    <x v="2"/>
    <s v=""/>
  </r>
  <r>
    <s v="Mt. San Antonio College"/>
    <x v="126"/>
    <x v="2"/>
    <m/>
    <x v="109"/>
    <s v="36x60 Building E"/>
    <n v="3"/>
    <s v="Pending"/>
    <m/>
    <n v="0.75"/>
    <s v="finalizing proposal for buildings A-E. Project on hold due to personnel changes"/>
    <s v="No"/>
    <m/>
    <m/>
    <m/>
    <m/>
    <s v="TBD"/>
    <m/>
    <x v="5"/>
    <n v="0.75"/>
    <s v="Mid-Feb"/>
    <x v="2"/>
    <s v=""/>
  </r>
  <r>
    <s v="Unified Modular"/>
    <x v="127"/>
    <x v="4"/>
    <n v="11524"/>
    <x v="110"/>
    <s v="(2) 12'x40' Restroom Buildings Model A-2,B-2"/>
    <n v="2"/>
    <s v="TBD"/>
    <s v="Unknown"/>
    <n v="1"/>
    <s v="Project was submitted to DSA on 9/19 however there are two open DSA applications from previous projects that DSA wants addressed before reviewing/approving our project."/>
    <s v="50% deposit received"/>
    <s v="Negotiated"/>
    <s v="Yes"/>
    <s v="Yes"/>
    <s v="Yes"/>
    <m/>
    <m/>
    <x v="1"/>
    <n v="249912.61"/>
    <s v="Unknown"/>
    <x v="2"/>
    <d v="2025-02-04T13:07:32"/>
  </r>
  <r>
    <s v="US Army Corps of Engineers"/>
    <x v="128"/>
    <x v="0"/>
    <m/>
    <x v="53"/>
    <s v="(1) 36x60 Office HCD"/>
    <n v="3"/>
    <s v="TBD"/>
    <s v="Unknown"/>
    <n v="0.25"/>
    <s v="Followed up and proposal has been Submitteed and is under review"/>
    <s v="No"/>
    <m/>
    <m/>
    <m/>
    <m/>
    <m/>
    <m/>
    <x v="5"/>
    <n v="0"/>
    <s v="NOT RELEASED TO ENGINEERING"/>
    <x v="2"/>
    <d v="2025-02-04T13:07:32"/>
  </r>
  <r>
    <s v="Menifee USD"/>
    <x v="129"/>
    <x v="2"/>
    <m/>
    <x v="111"/>
    <s v="(1) 72x40 &amp; (1) 108x40"/>
    <n v="15"/>
    <s v="TBD - Funding"/>
    <d v="2026-07-06T00:00:00"/>
    <n v="0.2"/>
    <s v="Pending Project Information Release"/>
    <s v="No - Cost Increase"/>
    <s v="RFP"/>
    <s v="Yes"/>
    <s v="Hold"/>
    <s v="No"/>
    <m/>
    <m/>
    <x v="5"/>
    <n v="493491.14600000001"/>
    <s v="NOT RELEASED TO ENGINEERING"/>
    <x v="2"/>
    <d v="2025-02-04T13:07:32"/>
  </r>
  <r>
    <s v="Menifee USD"/>
    <x v="130"/>
    <x v="2"/>
    <m/>
    <x v="112"/>
    <s v="(1) 288x40"/>
    <n v="24"/>
    <s v="TBD - Funding"/>
    <d v="2026-07-06T00:00:00"/>
    <n v="0.2"/>
    <s v="Pending Project Information Release"/>
    <s v="No - Cost Increase"/>
    <s v="RFP"/>
    <s v="Yes"/>
    <s v="Hold"/>
    <s v="No"/>
    <m/>
    <m/>
    <x v="5"/>
    <n v="577046.28600000008"/>
    <s v="NOT RELEASED TO ENGINEERING"/>
    <x v="2"/>
    <d v="2025-02-04T13:07:32"/>
  </r>
  <r>
    <s v="Ramsey Developement"/>
    <x v="131"/>
    <x v="1"/>
    <m/>
    <x v="53"/>
    <s v="(1) 24X40 Dressing Room _x000a_(1) 12x40 M/W Restroom Building"/>
    <n v="3"/>
    <s v="Winter 2025"/>
    <d v="2026-04-01T00:00:00"/>
    <n v="0.3"/>
    <s v="AOR to release RFP and specs in February"/>
    <s v="No"/>
    <s v="Bid"/>
    <s v="No"/>
    <s v="No"/>
    <s v="No"/>
    <m/>
    <m/>
    <x v="5"/>
    <n v="0"/>
    <s v="NOT RELEASED TO ENGINEERING"/>
    <x v="2"/>
    <d v="2025-02-04T13:07:32"/>
  </r>
  <r>
    <s v="Alhambra USD"/>
    <x v="132"/>
    <x v="0"/>
    <n v="90067"/>
    <x v="113"/>
    <s v="(1) 36x40 Classroom &amp; (2) 12x40"/>
    <n v="5"/>
    <m/>
    <m/>
    <n v="1"/>
    <s v="Lost another recent project to SKC. Awaiting confirmation that they _x000a_will proceed with SCM on this project"/>
    <s v="In negotiations"/>
    <s v="PB"/>
    <m/>
    <s v="Yes"/>
    <s v="No"/>
    <m/>
    <m/>
    <x v="5"/>
    <n v="659821.96500000008"/>
    <s v="Pending Architect"/>
    <x v="2"/>
    <s v=""/>
  </r>
  <r>
    <s v="Montebello USD"/>
    <x v="133"/>
    <x v="2"/>
    <s v="N/A"/>
    <x v="104"/>
    <s v="(1) 12'x40' RR Bldg."/>
    <n v="1"/>
    <d v="2025-07-01T00:00:00"/>
    <d v="2025-09-01T00:00:00"/>
    <n v="1"/>
    <s v="Bid project.  Bid walk on 1/10/25 Bid due 1/31/25. Construction to start 5/1/25"/>
    <m/>
    <s v="Bid"/>
    <m/>
    <m/>
    <m/>
    <m/>
    <m/>
    <x v="5"/>
    <n v="0"/>
    <s v="NOT RELEASED TO ENGINEERING"/>
    <x v="2"/>
    <d v="2025-02-04T13:07:32"/>
  </r>
  <r>
    <s v="ABC USD"/>
    <x v="134"/>
    <x v="0"/>
    <m/>
    <x v="114"/>
    <s v="(1) 60'x40' Headstart Building "/>
    <n v="5"/>
    <m/>
    <s v="Mid July"/>
    <n v="1"/>
    <s v="Sent Proposal 1/7/25_x000a_Architect is waiting on confirmation _x000a_from the customer"/>
    <s v="Yes"/>
    <m/>
    <m/>
    <m/>
    <m/>
    <m/>
    <m/>
    <x v="5"/>
    <n v="602407.01"/>
    <s v="NOT RELEASED TO ENGINEERING"/>
    <x v="2"/>
    <d v="2025-02-04T13:07:32"/>
  </r>
  <r>
    <s v="Helendale SD"/>
    <x v="135"/>
    <x v="0"/>
    <m/>
    <x v="115"/>
    <s v="120’x60’ MPR "/>
    <n v="12"/>
    <m/>
    <m/>
    <m/>
    <s v="Followed up with customer to see_x000a_if this will go summer 2025"/>
    <s v="No"/>
    <m/>
    <m/>
    <m/>
    <m/>
    <m/>
    <m/>
    <x v="5"/>
    <n v="0"/>
    <s v="NOT RELEASED TO ENGINEERING"/>
    <x v="2"/>
    <s v=""/>
  </r>
  <r>
    <s v="Helendale SD"/>
    <x v="135"/>
    <x v="0"/>
    <m/>
    <x v="53"/>
    <s v="(2) 24’x40’ Classrooms "/>
    <m/>
    <m/>
    <m/>
    <m/>
    <s v="Followed up with customer to see_x000a_if this will go summer 2025"/>
    <s v="No"/>
    <m/>
    <m/>
    <m/>
    <m/>
    <m/>
    <m/>
    <x v="5"/>
    <n v="0"/>
    <s v="NOT RELEASED TO ENGINEERING"/>
    <x v="2"/>
    <s v=""/>
  </r>
  <r>
    <s v="Asher University "/>
    <x v="136"/>
    <x v="0"/>
    <m/>
    <x v="53"/>
    <s v="(2) 168X40 Classroom and Admin Office"/>
    <n v="56"/>
    <m/>
    <m/>
    <m/>
    <s v="Customer is working with finalizing accreditation _x000a_Once complete he can move foward "/>
    <m/>
    <m/>
    <m/>
    <m/>
    <m/>
    <m/>
    <m/>
    <x v="5"/>
    <n v="0"/>
    <s v="NOT RELEASED TO ENGINEERING"/>
    <x v="2"/>
    <s v=""/>
  </r>
  <r>
    <s v="Garvey SD"/>
    <x v="137"/>
    <x v="0"/>
    <m/>
    <x v="116"/>
    <s v="(1) 144x40 Two Story Bldg with Two RR"/>
    <n v="28"/>
    <m/>
    <m/>
    <m/>
    <s v="pending update on how district will_x000a_be proceeding"/>
    <m/>
    <m/>
    <m/>
    <m/>
    <m/>
    <m/>
    <m/>
    <x v="5"/>
    <n v="0"/>
    <s v="NOT RELEASED TO ENGINEERING"/>
    <x v="2"/>
    <s v=""/>
  </r>
  <r>
    <s v="PMSI Dixon Lake Ranger Station"/>
    <x v="138"/>
    <x v="3"/>
    <m/>
    <x v="53"/>
    <s v="(1) 24'x64' with axels"/>
    <n v="2"/>
    <m/>
    <m/>
    <n v="0.2"/>
    <m/>
    <m/>
    <m/>
    <m/>
    <m/>
    <m/>
    <m/>
    <m/>
    <x v="5"/>
    <n v="0"/>
    <s v="NOT RELEASED TO ENGINEERING"/>
    <x v="2"/>
    <s v=""/>
  </r>
  <r>
    <s v="PMSI Castaic Power Plant"/>
    <x v="139"/>
    <x v="3"/>
    <m/>
    <x v="117"/>
    <s v="72'x60' HCD Office Building"/>
    <n v="6"/>
    <m/>
    <m/>
    <n v="0.2"/>
    <m/>
    <m/>
    <m/>
    <m/>
    <m/>
    <m/>
    <m/>
    <m/>
    <x v="5"/>
    <n v="125464.18600000002"/>
    <s v="NOT RELEASED TO ENGINEERING"/>
    <x v="2"/>
    <s v=""/>
  </r>
  <r>
    <s v="City of Shafter"/>
    <x v="140"/>
    <x v="1"/>
    <m/>
    <x v="53"/>
    <s v="(1) 125x25 Aquatic Center"/>
    <n v="10"/>
    <m/>
    <m/>
    <n v="0.1"/>
    <s v="Overcome SOG foundation with Ordiz Melby Architects"/>
    <s v="No"/>
    <s v="Bid"/>
    <s v="No"/>
    <s v="No"/>
    <s v="No"/>
    <m/>
    <m/>
    <x v="5"/>
    <n v="0"/>
    <s v="NOT RELEASED TO ENGINEERING"/>
    <x v="2"/>
    <s v=""/>
  </r>
  <r>
    <m/>
    <x v="141"/>
    <x v="5"/>
    <m/>
    <x v="53"/>
    <m/>
    <m/>
    <m/>
    <m/>
    <m/>
    <m/>
    <m/>
    <m/>
    <m/>
    <m/>
    <m/>
    <m/>
    <m/>
    <x v="5"/>
    <m/>
    <m/>
    <x v="2"/>
    <s v=""/>
  </r>
  <r>
    <s v="Rosemead USD"/>
    <x v="142"/>
    <x v="0"/>
    <m/>
    <x v="118"/>
    <s v=" (1) 72x40"/>
    <n v="6"/>
    <m/>
    <m/>
    <n v="0.5"/>
    <s v="Postponed to Summer 2026 Delivery "/>
    <s v="No"/>
    <s v="PB"/>
    <s v="Yes"/>
    <s v="No"/>
    <s v="Yes"/>
    <s v="TBD"/>
    <m/>
    <x v="5"/>
    <n v="396773.35499999998"/>
    <s v="Unknown - AOR Submitted PC"/>
    <x v="2"/>
    <s v=""/>
  </r>
  <r>
    <s v="Southern Kern USD "/>
    <x v="143"/>
    <x v="1"/>
    <m/>
    <x v="53"/>
    <s v="(1) 48x40 Locker Room"/>
    <n v="4"/>
    <m/>
    <m/>
    <m/>
    <m/>
    <m/>
    <m/>
    <m/>
    <m/>
    <m/>
    <m/>
    <m/>
    <x v="5"/>
    <n v="0"/>
    <s v="NOT RELEASED TO ENGINEERING"/>
    <x v="5"/>
    <s v=""/>
  </r>
  <r>
    <s v="Tehama County _x000a_Department of Education"/>
    <x v="144"/>
    <x v="1"/>
    <m/>
    <x v="53"/>
    <s v="(2) 84x40 Classrooms, Office, Nurse - Building A _x000a_(2) 84x40 Office, Meeting, Kitchen - Building B_x000a_(1) 72x40 Classroom, Office and Restroom Building"/>
    <n v="34"/>
    <m/>
    <m/>
    <m/>
    <m/>
    <m/>
    <m/>
    <m/>
    <m/>
    <m/>
    <m/>
    <m/>
    <x v="5"/>
    <n v="0"/>
    <s v="NOT RELEASED TO ENGINEERING"/>
    <x v="5"/>
    <s v=""/>
  </r>
  <r>
    <s v="Saugus USD"/>
    <x v="141"/>
    <x v="1"/>
    <m/>
    <x v="53"/>
    <s v="Site build to modular"/>
    <m/>
    <m/>
    <m/>
    <m/>
    <m/>
    <m/>
    <m/>
    <m/>
    <m/>
    <m/>
    <m/>
    <m/>
    <x v="5"/>
    <n v="0"/>
    <s v="NOT RELEASED TO ENGINEERING"/>
    <x v="5"/>
    <s v=""/>
  </r>
  <r>
    <s v="Sweetwater Lease "/>
    <x v="141"/>
    <x v="2"/>
    <m/>
    <x v="53"/>
    <s v="(50) CR's and RR - various bldg. configurations"/>
    <m/>
    <m/>
    <m/>
    <m/>
    <m/>
    <m/>
    <m/>
    <m/>
    <m/>
    <m/>
    <m/>
    <m/>
    <x v="5"/>
    <n v="0"/>
    <s v="NOT RELEASED TO ENGINEERING"/>
    <x v="5"/>
    <s v=""/>
  </r>
  <r>
    <s v="County of San Bernardino"/>
    <x v="145"/>
    <x v="2"/>
    <m/>
    <x v="53"/>
    <s v="2,000SF weight room building"/>
    <m/>
    <m/>
    <m/>
    <m/>
    <m/>
    <m/>
    <m/>
    <m/>
    <m/>
    <m/>
    <m/>
    <m/>
    <x v="5"/>
    <n v="0"/>
    <s v="NOT RELEASED TO ENGINEERING"/>
    <x v="5"/>
    <s v=""/>
  </r>
  <r>
    <s v="Palmdale SD"/>
    <x v="146"/>
    <x v="0"/>
    <m/>
    <x v="119"/>
    <s v="12x40 C2 Restroom"/>
    <n v="1"/>
    <m/>
    <s v="N/A"/>
    <n v="0.5"/>
    <s v="Still Pending Site Contract"/>
    <s v="No"/>
    <s v="PB"/>
    <s v="Yes"/>
    <s v="Yes"/>
    <s v="Yes"/>
    <s v="TBD"/>
    <m/>
    <x v="5"/>
    <n v="86079"/>
    <s v="Approved, But On Hold"/>
    <x v="5"/>
    <d v="2025-02-04T13:07:32"/>
  </r>
  <r>
    <s v="Palmdale SD"/>
    <x v="146"/>
    <x v="0"/>
    <m/>
    <x v="120"/>
    <s v="36x40 Classroom"/>
    <n v="3"/>
    <m/>
    <s v="N/A"/>
    <n v="0.5"/>
    <s v="Still Pending Site Contract"/>
    <s v="No"/>
    <s v="PB"/>
    <s v="Yes"/>
    <s v="Yes"/>
    <s v="Yes"/>
    <s v="TBD"/>
    <m/>
    <x v="5"/>
    <n v="117641"/>
    <s v="Approved, But On Hold"/>
    <x v="5"/>
    <d v="2025-02-04T13:07:32"/>
  </r>
  <r>
    <s v="Mobile Modular"/>
    <x v="141"/>
    <x v="2"/>
    <m/>
    <x v="121"/>
    <s v="(10) 12'x40' Restrooms"/>
    <n v="10"/>
    <d v="2025-04-01T00:00:00"/>
    <d v="2025-04-01T00:00:00"/>
    <n v="0.2"/>
    <s v="Proposal was sent. Ryan (MM) reviewing. Ryan provided an update on 1/24/25 that they are still reviewing the proposal"/>
    <m/>
    <m/>
    <m/>
    <m/>
    <m/>
    <m/>
    <m/>
    <x v="5"/>
    <n v="262939"/>
    <s v="NOT RELEASED TO ENGINEERING"/>
    <x v="1"/>
    <d v="2025-02-04T13:07:32"/>
  </r>
  <r>
    <s v="Palmdale SD"/>
    <x v="146"/>
    <x v="0"/>
    <m/>
    <x v="122"/>
    <s v="24x40 Classroom"/>
    <n v="2"/>
    <m/>
    <s v="N/A"/>
    <n v="0.5"/>
    <s v="Still Pending Site Contract"/>
    <s v="No"/>
    <s v="PB"/>
    <s v="Yes"/>
    <s v="Yes"/>
    <s v="Yes"/>
    <s v="TBD"/>
    <m/>
    <x v="5"/>
    <n v="68990"/>
    <s v="Approved, But On Hold"/>
    <x v="5"/>
    <d v="2025-02-04T13:07:32"/>
  </r>
  <r>
    <s v="Adelas Leads"/>
    <x v="141"/>
    <x v="5"/>
    <m/>
    <x v="53"/>
    <m/>
    <m/>
    <m/>
    <m/>
    <m/>
    <m/>
    <m/>
    <m/>
    <m/>
    <m/>
    <m/>
    <m/>
    <m/>
    <x v="5"/>
    <n v="0"/>
    <m/>
    <x v="5"/>
    <s v=""/>
  </r>
  <r>
    <s v="Magnolia Public Charter School "/>
    <x v="141"/>
    <x v="2"/>
    <m/>
    <x v="53"/>
    <s v="(1) 300x78 Two Story "/>
    <m/>
    <m/>
    <m/>
    <m/>
    <m/>
    <m/>
    <m/>
    <m/>
    <m/>
    <m/>
    <m/>
    <m/>
    <x v="5"/>
    <n v="0"/>
    <m/>
    <x v="5"/>
    <s v=""/>
  </r>
  <r>
    <s v="Corcoran Police Station "/>
    <x v="141"/>
    <x v="2"/>
    <m/>
    <x v="53"/>
    <m/>
    <m/>
    <m/>
    <m/>
    <m/>
    <m/>
    <m/>
    <m/>
    <m/>
    <m/>
    <m/>
    <m/>
    <m/>
    <x v="5"/>
    <n v="0"/>
    <m/>
    <x v="5"/>
    <s v=""/>
  </r>
  <r>
    <s v="Mantenca County Fire Station "/>
    <x v="141"/>
    <x v="2"/>
    <m/>
    <x v="53"/>
    <m/>
    <m/>
    <m/>
    <m/>
    <m/>
    <s v="Pending modularization of floor plan and pricing."/>
    <m/>
    <m/>
    <m/>
    <m/>
    <m/>
    <m/>
    <m/>
    <x v="5"/>
    <n v="0"/>
    <m/>
    <x v="5"/>
    <s v=""/>
  </r>
  <r>
    <s v="Query Leads"/>
    <x v="141"/>
    <x v="5"/>
    <m/>
    <x v="53"/>
    <m/>
    <m/>
    <m/>
    <m/>
    <m/>
    <m/>
    <m/>
    <m/>
    <m/>
    <m/>
    <m/>
    <m/>
    <m/>
    <x v="5"/>
    <n v="0"/>
    <m/>
    <x v="5"/>
    <s v=""/>
  </r>
  <r>
    <s v="OCFA"/>
    <x v="147"/>
    <x v="2"/>
    <m/>
    <x v="53"/>
    <s v="Laundy Building"/>
    <m/>
    <m/>
    <m/>
    <n v="0.25"/>
    <s v="Duplicate"/>
    <m/>
    <m/>
    <m/>
    <m/>
    <m/>
    <m/>
    <m/>
    <x v="5"/>
    <n v="0"/>
    <m/>
    <x v="5"/>
    <s v=""/>
  </r>
  <r>
    <s v="City of Shafter "/>
    <x v="148"/>
    <x v="1"/>
    <m/>
    <x v="53"/>
    <m/>
    <m/>
    <m/>
    <m/>
    <m/>
    <m/>
    <m/>
    <m/>
    <m/>
    <m/>
    <m/>
    <m/>
    <m/>
    <x v="5"/>
    <n v="0"/>
    <m/>
    <x v="5"/>
    <s v=""/>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
  <r>
    <s v="Apple Valley USD"/>
    <s v="Sandia Academy"/>
    <s v="Sandra"/>
    <n v="11488"/>
    <n v="1444491.41"/>
    <s v="(2) 72X40"/>
    <n v="12"/>
    <d v="2025-01-07T00:00:00"/>
    <d v="2025-06-02T00:00:00"/>
    <n v="1"/>
    <m/>
    <s v="Won Bid"/>
    <s v="Bid"/>
    <m/>
    <m/>
    <m/>
    <s v="TBD"/>
    <m/>
    <s v="Gino"/>
    <n v="1444491.41"/>
    <s v="Approved"/>
    <x v="0"/>
    <d v="2025-02-04T13:07:32"/>
  </r>
  <r>
    <s v="Lancaster SD"/>
    <s v="Lincoln Elementary  "/>
    <s v="Sandra"/>
    <n v="11520"/>
    <n v="112000"/>
    <s v="8'6&quot; x 21'-6&quot; RR"/>
    <n v="1"/>
    <d v="2025-01-15T00:00:00"/>
    <m/>
    <n v="1"/>
    <m/>
    <s v="Signed Proposal"/>
    <s v="PB"/>
    <s v="Yes"/>
    <s v="No"/>
    <s v="No"/>
    <m/>
    <m/>
    <s v="Gino"/>
    <n v="112000"/>
    <s v="Approved"/>
    <x v="0"/>
    <s v=""/>
  </r>
  <r>
    <s v="Fountain Valley SD"/>
    <s v="Oka ES"/>
    <s v="Sandra"/>
    <n v="11530"/>
    <n v="262487.93"/>
    <s v="(1) 48'x40'"/>
    <n v="4"/>
    <d v="2025-01-16T00:00:00"/>
    <d v="2025-06-15T00:00:00"/>
    <n v="1"/>
    <s v="Customer has not confirmed new delivery date with PM"/>
    <s v="Yes"/>
    <s v="PB"/>
    <m/>
    <m/>
    <s v="Yes"/>
    <m/>
    <m/>
    <s v="Moanes"/>
    <n v="262487.93"/>
    <s v="Approved"/>
    <x v="0"/>
    <d v="2025-02-04T13:07:32"/>
  </r>
  <r>
    <s v="Fountain Valley SD"/>
    <s v="Newland ES"/>
    <s v="Sandra"/>
    <n v="11529"/>
    <n v="138298.63"/>
    <s v="(1) 24'X40'"/>
    <n v="2"/>
    <d v="2025-01-21T00:00:00"/>
    <d v="2025-06-15T00:00:00"/>
    <n v="1"/>
    <s v="Customer has not confirmed new delivery date with PM"/>
    <s v="Yes"/>
    <s v="PB"/>
    <m/>
    <m/>
    <s v="Yes"/>
    <m/>
    <m/>
    <s v="Moanes"/>
    <n v="138298.63"/>
    <s v="Approved"/>
    <x v="0"/>
    <d v="2025-02-04T13:07:32"/>
  </r>
  <r>
    <s v="Apple Valley USD"/>
    <s v="Yucca Loma ES"/>
    <s v="Sandra"/>
    <n v="11489"/>
    <n v="1444491.41"/>
    <s v="(2) 72X40"/>
    <n v="12"/>
    <d v="2025-01-22T00:00:00"/>
    <d v="2025-06-03T00:00:00"/>
    <n v="1"/>
    <s v="Delivery March 3/4/25"/>
    <s v="Won Bid"/>
    <s v="Bid"/>
    <m/>
    <m/>
    <m/>
    <s v="TBD"/>
    <m/>
    <s v="Gino"/>
    <n v="1444491.41"/>
    <s v="Approved"/>
    <x v="0"/>
    <d v="2025-02-04T13:07:32"/>
  </r>
  <r>
    <s v="Fountain Valley SD"/>
    <s v="Plavan ES "/>
    <s v="Sandra"/>
    <n v="11528"/>
    <n v="260370.01"/>
    <s v="(1) 48'x40'  "/>
    <n v="4"/>
    <d v="2025-01-23T00:00:00"/>
    <d v="2025-06-15T00:00:00"/>
    <n v="1"/>
    <s v="Customer will be ready as soon as DSA Approved"/>
    <s v="Yes"/>
    <s v="PB"/>
    <m/>
    <m/>
    <s v="Yes"/>
    <m/>
    <m/>
    <s v="Moanes"/>
    <n v="260370.01"/>
    <s v="Approved"/>
    <x v="0"/>
    <d v="2025-02-04T13:07:32"/>
  </r>
  <r>
    <s v="Torrance USD"/>
    <s v="Torrance ES "/>
    <s v="Sandra"/>
    <n v="11501"/>
    <n v="2448024.2200000002"/>
    <s v="(1) 168'x40'"/>
    <n v="14"/>
    <d v="2025-01-28T00:00:00"/>
    <d v="2025-09-01T00:00:00"/>
    <n v="1"/>
    <m/>
    <s v="PO"/>
    <s v="PB"/>
    <m/>
    <s v="Yes"/>
    <s v="Yes"/>
    <m/>
    <m/>
    <s v="Moanes"/>
    <n v="2448024.2200000002"/>
    <s v="Approved"/>
    <x v="0"/>
    <d v="2025-02-04T13:07:32"/>
  </r>
  <r>
    <s v="Modesto CS"/>
    <s v="Beyer HS"/>
    <s v="Joe"/>
    <n v="11574"/>
    <n v="246171.81"/>
    <s v="(1) 12x40 RR Model C-2"/>
    <n v="1"/>
    <d v="2025-02-06T00:00:00"/>
    <d v="2025-05-01T00:00:00"/>
    <n v="1"/>
    <s v="DSA approved on 11/8/2024_x000a_Boyer has been hired by District as GC"/>
    <s v="PO 251803"/>
    <s v="PB"/>
    <d v="2024-09-16T00:00:00"/>
    <s v="Yes"/>
    <d v="2024-09-18T00:00:00"/>
    <m/>
    <m/>
    <s v="Lori"/>
    <n v="246171.81"/>
    <s v="Approved "/>
    <x v="0"/>
    <d v="2025-02-04T13:07:32"/>
  </r>
  <r>
    <s v="Rio Hondo College"/>
    <s v="Fire Academy "/>
    <s v="Sandra"/>
    <n v="11442"/>
    <n v="227900.33"/>
    <s v="24x60 Classroom &amp; Office"/>
    <n v="2"/>
    <d v="2025-02-06T00:00:00"/>
    <d v="2025-04-30T00:00:00"/>
    <n v="1"/>
    <s v="Going into production "/>
    <s v="PO1-230000002430"/>
    <m/>
    <m/>
    <s v="Yes"/>
    <s v="Yes"/>
    <m/>
    <m/>
    <s v="Moanes"/>
    <n v="227900.33"/>
    <s v="Approved"/>
    <x v="0"/>
    <d v="2025-02-04T13:07:32"/>
  </r>
  <r>
    <s v="Corona Norco USD"/>
    <s v="Harada ES"/>
    <s v="Sandra"/>
    <n v="11558"/>
    <n v="998332"/>
    <s v="(3) 36x40 "/>
    <n v="9"/>
    <d v="2025-02-07T00:00:00"/>
    <d v="2025-04-21T00:00:00"/>
    <n v="1"/>
    <s v="Submitted to DSA November- Delivery April 14"/>
    <s v="Yes"/>
    <s v="Bid"/>
    <m/>
    <m/>
    <m/>
    <s v="TBD"/>
    <m/>
    <s v="Gino"/>
    <n v="998332"/>
    <s v="Approved"/>
    <x v="0"/>
    <d v="2025-02-04T13:07:32"/>
  </r>
  <r>
    <s v="Vineland SD"/>
    <s v="Vineland ES "/>
    <s v="Joe"/>
    <n v="11502"/>
    <n v="3006336.75"/>
    <s v="(7) 36X40 Pre-K, TK, Kinder CR"/>
    <n v="21"/>
    <d v="2025-02-14T00:00:00"/>
    <d v="2025-06-04T00:00:00"/>
    <n v="1"/>
    <s v="DSA approved 12/4/2024_x000a_6 calendar months for delivery after DSA approval"/>
    <s v="PO 240532"/>
    <s v="Bid"/>
    <s v="Bid"/>
    <s v="Yes"/>
    <d v="2024-04-01T00:00:00"/>
    <m/>
    <m/>
    <s v="Lori"/>
    <n v="3006336.75"/>
    <s v="Approved "/>
    <x v="0"/>
    <d v="2025-02-04T13:07:32"/>
  </r>
  <r>
    <s v="Corona Norco USD"/>
    <s v="Temescal ES"/>
    <s v="Sandra"/>
    <n v="11559"/>
    <n v="332944"/>
    <s v="(1) 36x40"/>
    <n v="3"/>
    <d v="2025-02-18T00:00:00"/>
    <d v="2025-05-01T00:00:00"/>
    <n v="1"/>
    <s v="Submitted to DSA November- Delivery April 28"/>
    <s v="Yes"/>
    <s v="Bid"/>
    <m/>
    <m/>
    <m/>
    <s v="TBD"/>
    <m/>
    <s v="Gino"/>
    <n v="332944"/>
    <s v="Approved"/>
    <x v="0"/>
    <d v="2025-02-04T13:07:32"/>
  </r>
  <r>
    <s v="Corona Norco USD"/>
    <s v="Jefferson ES"/>
    <s v="Sandra"/>
    <n v="11560"/>
    <n v="792600"/>
    <s v="(4) 30x32"/>
    <n v="12"/>
    <d v="2025-02-21T00:00:00"/>
    <d v="2025-03-27T00:00:00"/>
    <n v="1"/>
    <s v="Pending DSA approval- Delivery March 27"/>
    <s v="Yes"/>
    <s v="Bid"/>
    <m/>
    <m/>
    <m/>
    <m/>
    <m/>
    <s v="Gino"/>
    <n v="792600"/>
    <s v="Approved"/>
    <x v="0"/>
    <d v="2025-02-04T13:07:32"/>
  </r>
  <r>
    <s v="Cajon Valley USD"/>
    <s v="Meridian ES"/>
    <s v="Diana"/>
    <n v="11519"/>
    <n v="199336"/>
    <s v="(1) 12'x40' Restroom Bldg. Model C-2"/>
    <n v="1"/>
    <d v="2025-03-07T00:00:00"/>
    <d v="2025-07-01T00:00:00"/>
    <n v="1"/>
    <s v="No site dates available"/>
    <s v="PO 12500433"/>
    <s v="PB"/>
    <m/>
    <m/>
    <m/>
    <m/>
    <m/>
    <s v="Gino"/>
    <n v="199336"/>
    <s v="Approved"/>
    <x v="0"/>
    <d v="2025-02-04T13:07:32"/>
  </r>
  <r>
    <s v="Menifee USD"/>
    <s v="Hans Christensen ES"/>
    <s v="Diana"/>
    <n v="11588"/>
    <n v="2740000"/>
    <s v="180’x40’ TK   _x000a_"/>
    <n v="15"/>
    <d v="2025-03-10T00:00:00"/>
    <d v="2025-06-30T00:00:00"/>
    <n v="1"/>
    <m/>
    <s v="Agreement received 12/24"/>
    <s v="Bid"/>
    <m/>
    <m/>
    <m/>
    <s v="TBD"/>
    <m/>
    <s v="Kenny"/>
    <n v="2740000"/>
    <s v="Approved"/>
    <x v="0"/>
    <d v="2025-02-04T13:07:32"/>
  </r>
  <r>
    <s v="Hesperia USD"/>
    <s v="Mesa Grande ES "/>
    <s v="Sandra"/>
    <n v="11435"/>
    <n v="817329"/>
    <s v="72X40 TK"/>
    <n v="6"/>
    <d v="2025-03-11T00:00:00"/>
    <d v="2025-07-31T00:00:00"/>
    <n v="1"/>
    <s v="In backcheck"/>
    <s v="Yes"/>
    <s v="PB"/>
    <m/>
    <s v="Yes"/>
    <s v="Yes"/>
    <s v="TBD"/>
    <m/>
    <s v="Gino"/>
    <n v="817329"/>
    <s v="Approved "/>
    <x v="0"/>
    <d v="2025-02-04T13:07:32"/>
  </r>
  <r>
    <s v="Claremont USD"/>
    <s v="Claremont HS "/>
    <s v="Sandra"/>
    <n v="11507"/>
    <n v="191440"/>
    <s v="(1) 24x40 Softball Clubhouse"/>
    <n v="2"/>
    <d v="2025-03-18T00:00:00"/>
    <d v="2025-07-31T00:00:00"/>
    <n v="1"/>
    <m/>
    <s v="Contract"/>
    <s v="Bid"/>
    <m/>
    <s v="Yes"/>
    <s v="Yes"/>
    <m/>
    <m/>
    <s v="Gino"/>
    <n v="191440"/>
    <s v="Approved"/>
    <x v="0"/>
    <d v="2025-02-04T13:07:32"/>
  </r>
  <r>
    <s v="Hesperia USD"/>
    <s v="Hollyvale ES "/>
    <s v="Sandra"/>
    <n v="11546"/>
    <n v="420981.5"/>
    <s v="(3) 24'x40' "/>
    <n v="6"/>
    <d v="2025-03-20T00:00:00"/>
    <d v="2025-07-31T00:00:00"/>
    <n v="1"/>
    <m/>
    <s v="Yes"/>
    <s v="PB"/>
    <m/>
    <s v="Yes"/>
    <m/>
    <m/>
    <m/>
    <s v="Gino"/>
    <n v="420981.5"/>
    <s v="Approved "/>
    <x v="0"/>
    <d v="2025-02-04T13:07:32"/>
  </r>
  <r>
    <s v="El Centro Elementary "/>
    <s v="Harding ES"/>
    <s v="Diana"/>
    <n v="11534"/>
    <n v="2816398"/>
    <s v="108x80"/>
    <n v="18"/>
    <d v="2025-03-26T00:00:00"/>
    <d v="2025-03-01T00:00:00"/>
    <n v="1"/>
    <s v=" "/>
    <s v="Yes"/>
    <s v="Bid"/>
    <s v="No"/>
    <s v="Yes"/>
    <s v="Yes"/>
    <s v="TBD"/>
    <m/>
    <s v="Kenny"/>
    <n v="2816398"/>
    <s v="Approved "/>
    <x v="0"/>
    <d v="2025-02-04T13:07:32"/>
  </r>
  <r>
    <s v="Guadalupe USD"/>
    <s v="Pasadera Early Childhood Education Center"/>
    <s v="Joe"/>
    <n v="11525"/>
    <n v="1641711.33"/>
    <s v="(1) 84x40 Admin Bldg"/>
    <n v="7"/>
    <d v="2025-03-26T00:00:00"/>
    <d v="2025-07-01T00:00:00"/>
    <n v="1"/>
    <s v="DSA APPROVED. PO for building received 2/10"/>
    <s v="PO 25-00045 (D+E)_x000a_PO 25-00327 (BUILDING)"/>
    <s v="Bid"/>
    <s v="Bid"/>
    <d v="2024-07-03T00:00:00"/>
    <d v="2024-07-09T00:00:00"/>
    <m/>
    <m/>
    <s v="Lori"/>
    <n v="1641711.33"/>
    <s v="Mid-Feb"/>
    <x v="0"/>
    <d v="2025-02-04T13:07:32"/>
  </r>
  <r>
    <s v="Hesperia USD"/>
    <s v="Mesa Grande "/>
    <s v="Sandra"/>
    <n v="11552"/>
    <n v="623161"/>
    <s v="(2) 24'X40' (1) 12'x40' RR"/>
    <n v="5"/>
    <d v="2025-04-02T00:00:00"/>
    <d v="2025-07-31T00:00:00"/>
    <n v="1"/>
    <s v="Waiting for backcheck review"/>
    <s v="Yes"/>
    <s v="PB"/>
    <m/>
    <s v="Yes"/>
    <m/>
    <m/>
    <m/>
    <s v="Gino"/>
    <n v="623161"/>
    <s v="Approved"/>
    <x v="1"/>
    <d v="2025-02-04T13:07:32"/>
  </r>
  <r>
    <s v="Hesperia USD"/>
    <s v="Mesa Grande ES"/>
    <s v="Sandra"/>
    <n v="11616"/>
    <n v="152362"/>
    <s v="(1) 24x40 CR"/>
    <n v="2"/>
    <d v="2025-04-07T00:00:00"/>
    <d v="2025-07-01T00:00:00"/>
    <m/>
    <m/>
    <m/>
    <m/>
    <m/>
    <m/>
    <m/>
    <m/>
    <m/>
    <m/>
    <m/>
    <m/>
    <x v="2"/>
    <m/>
  </r>
  <r>
    <s v="Beaumont USD"/>
    <s v="Beaumont Adult School "/>
    <s v="Diana"/>
    <n v="11506"/>
    <n v="1420634.95"/>
    <s v="(1) 36x40, (4) 24x40, (1) 12x40"/>
    <n v="12"/>
    <d v="2025-04-09T00:00:00"/>
    <d v="2025-04-01T00:00:00"/>
    <n v="1"/>
    <s v="Monique is finalizing submittals "/>
    <s v="Contract"/>
    <s v="PB"/>
    <d v="2024-06-18T00:00:00"/>
    <d v="2024-05-01T00:00:00"/>
    <s v="Yes"/>
    <m/>
    <m/>
    <s v="Gino"/>
    <n v="1420634.95"/>
    <s v="Approved"/>
    <x v="1"/>
    <d v="2025-02-04T13:07:32"/>
  </r>
  <r>
    <s v="Romoland SD"/>
    <s v="Ethan Chase MS"/>
    <s v="Diana"/>
    <n v="11604"/>
    <n v="300665.98"/>
    <s v="(2) 24'x40' Classrooms  "/>
    <n v="4"/>
    <d v="2025-04-11T00:00:00"/>
    <d v="2025-06-01T00:00:00"/>
    <n v="1"/>
    <s v="Pending completion of stockpile fees. Customer taking to the board on 2/6. 2/14 - NOI received."/>
    <s v="NOI"/>
    <s v="PB"/>
    <d v="2025-01-22T00:00:00"/>
    <s v="Yes"/>
    <s v="Yes"/>
    <s v="TBD - PM"/>
    <s v="TBD - PM"/>
    <m/>
    <m/>
    <s v="Early April"/>
    <x v="2"/>
    <m/>
  </r>
  <r>
    <s v="Romoland SD"/>
    <s v="Mesa View ES"/>
    <s v="Diana"/>
    <n v="11603"/>
    <n v="300664.98"/>
    <s v="(2) 24'x40' Classrooms  "/>
    <n v="4"/>
    <d v="2025-04-16T00:00:00"/>
    <d v="2025-06-01T00:00:00"/>
    <n v="1"/>
    <s v="Pending completion of stockpile fees. Customer taking to the board on 2/6. 2/14 - NOI received."/>
    <s v="NOI"/>
    <s v="PB"/>
    <d v="2025-01-22T00:00:00"/>
    <s v="Yes"/>
    <s v="TBD - PM"/>
    <s v="TBD - PM"/>
    <s v="TBD - PM"/>
    <m/>
    <m/>
    <s v="Early April"/>
    <x v="2"/>
    <m/>
  </r>
  <r>
    <s v="San Bernardino County"/>
    <s v="Colton "/>
    <s v="Sandra"/>
    <n v="11593"/>
    <n v="1565922.81"/>
    <s v="83-6x36 Special Needs"/>
    <n v="6"/>
    <d v="2025-04-21T00:00:00"/>
    <d v="2025-08-01T00:00:00"/>
    <n v="1"/>
    <s v="Released project and had a Kick Off Meeting- Submittals have been sent out and reviewed and approved"/>
    <s v="Contract"/>
    <s v="Bid"/>
    <s v="Yes"/>
    <s v="Yes"/>
    <s v="Yes"/>
    <m/>
    <m/>
    <s v="Gino"/>
    <n v="1565922.81"/>
    <s v="Approved"/>
    <x v="1"/>
    <d v="2025-02-04T13:07:32"/>
  </r>
  <r>
    <s v="Romoland SD"/>
    <s v="Harvest Valley ES"/>
    <s v="Diana"/>
    <n v="11602"/>
    <n v="300664.98"/>
    <s v="(2) 24'x40' Classrooms  "/>
    <n v="4"/>
    <d v="2025-04-21T00:00:00"/>
    <d v="2025-06-01T00:00:00"/>
    <n v="1"/>
    <s v="Pending completion of stockpile fees. Customer taking to the board on 2/6. 2/14 - NOI received."/>
    <s v="NOI"/>
    <s v="PB"/>
    <d v="2025-01-22T00:00:00"/>
    <s v="Yes"/>
    <s v="TBD - PM"/>
    <s v="TBD - PM"/>
    <s v="TBD - PM"/>
    <m/>
    <m/>
    <s v="Early April"/>
    <x v="2"/>
    <m/>
  </r>
  <r>
    <s v="Romoland SD"/>
    <s v="Romoland ES"/>
    <s v="Diana"/>
    <n v="11601"/>
    <n v="479090.6"/>
    <s v="(2) 24'x40' Classrooms, (1) 12'x40' Model C-2 restroom"/>
    <n v="5"/>
    <d v="2025-04-24T00:00:00"/>
    <d v="2025-06-01T00:00:00"/>
    <n v="1"/>
    <s v="Pending completion of stockpile fees. Customer taking to the board on 2/6. 2/14 - NOI received."/>
    <s v="NOI"/>
    <s v="PB"/>
    <d v="2025-01-22T00:00:00"/>
    <s v="Yes"/>
    <s v="TBD - PM"/>
    <s v="TBD - PM"/>
    <s v="TBD - PM"/>
    <s v="Kenny"/>
    <n v="479090.6"/>
    <s v="Early April"/>
    <x v="1"/>
    <d v="2025-02-04T13:07:32"/>
  </r>
  <r>
    <s v="Walnut Valley USD"/>
    <s v="Collegewood"/>
    <s v="Sandra"/>
    <n v="11579"/>
    <n v="603711.04"/>
    <s v="(3) 24x40"/>
    <n v="6"/>
    <d v="2025-04-29T00:00:00"/>
    <d v="2025-07-01T00:00:00"/>
    <n v="1"/>
    <m/>
    <s v="PO"/>
    <s v="PB"/>
    <s v="Yes"/>
    <s v="No"/>
    <s v="No"/>
    <m/>
    <m/>
    <s v="Moanes"/>
    <n v="603711.04"/>
    <s v="Approved"/>
    <x v="1"/>
    <d v="2025-02-04T13:07:32"/>
  </r>
  <r>
    <s v="Norris SD"/>
    <s v="Veterans ES"/>
    <s v="Joe"/>
    <n v="11533"/>
    <n v="1196119.99"/>
    <s v="(1) 108X40 TK"/>
    <n v="9"/>
    <d v="2025-04-30T00:00:00"/>
    <d v="2025-08-01T00:00:00"/>
    <n v="1"/>
    <s v="In review at DSA, comments expected in late Dec or Early Jan"/>
    <s v="Construction Agreement_x000a_ 6/13/2024"/>
    <s v="Bid"/>
    <s v="Bid"/>
    <d v="2024-08-07T00:00:00"/>
    <d v="2024-07-11T00:00:00"/>
    <m/>
    <m/>
    <s v="Lori"/>
    <n v="1196119.99"/>
    <s v="Approved"/>
    <x v="1"/>
    <d v="2025-02-04T13:07:32"/>
  </r>
  <r>
    <s v="Walnut Valley USD"/>
    <s v="Maple Hills ES"/>
    <s v="Sandra"/>
    <n v="11580"/>
    <n v="1093635"/>
    <s v="(4) 24X40  (1) 12x40 "/>
    <n v="9"/>
    <d v="2025-05-06T00:00:00"/>
    <d v="2025-07-01T00:00:00"/>
    <n v="1"/>
    <m/>
    <s v="PO"/>
    <s v="PB"/>
    <s v="Yes"/>
    <s v="No"/>
    <s v="No"/>
    <m/>
    <m/>
    <s v="Moanes"/>
    <n v="1093635"/>
    <s v="Mid April"/>
    <x v="1"/>
    <d v="2025-02-04T13:07:32"/>
  </r>
  <r>
    <s v="Norris SD"/>
    <s v="Olive Drive ES"/>
    <s v="Joe"/>
    <n v="11539"/>
    <n v="847983.87"/>
    <s v="(1) 72X40 TK"/>
    <n v="6"/>
    <d v="2025-05-09T00:00:00"/>
    <d v="2025-08-01T00:00:00"/>
    <n v="1"/>
    <s v="In review at DSA, comments expected in Early Jan"/>
    <s v="Construction Agreement_x000a_ 6/13/2024"/>
    <s v="Bid"/>
    <s v="Bid"/>
    <d v="2024-08-07T00:00:00"/>
    <d v="2024-07-11T00:00:00"/>
    <m/>
    <m/>
    <s v="Lori"/>
    <n v="847983.87"/>
    <s v="Approved"/>
    <x v="1"/>
    <d v="2025-02-04T13:07:32"/>
  </r>
  <r>
    <s v="Calexico USD"/>
    <s v="Kennedy ES"/>
    <s v="Diana"/>
    <n v="11535"/>
    <n v="728293"/>
    <s v="(1) 48x40 TK Classroom"/>
    <n v="4"/>
    <d v="2025-05-15T00:00:00"/>
    <d v="2025-07-01T00:00:00"/>
    <n v="1"/>
    <s v="In Engineering, AOR is changing to OTC project"/>
    <s v="Yes"/>
    <s v="Bid"/>
    <s v="N/A"/>
    <d v="2024-06-06T00:00:00"/>
    <s v="Yes"/>
    <m/>
    <m/>
    <s v="Kenny"/>
    <n v="728293"/>
    <s v="Approved"/>
    <x v="1"/>
    <d v="2025-02-04T13:07:32"/>
  </r>
  <r>
    <s v="Lawndale "/>
    <s v="Anderson ES"/>
    <s v="Sandra"/>
    <n v="11583"/>
    <n v="320692"/>
    <s v="(1) 40x32 Headstart Classroom "/>
    <n v="4"/>
    <d v="2025-05-15T00:00:00"/>
    <d v="2025-06-30T00:00:00"/>
    <n v="1"/>
    <s v="Engineering was revising some items per DSA comments so it can _x000a_be resubmitted. "/>
    <s v="Signed Proposal"/>
    <s v="PB"/>
    <m/>
    <m/>
    <s v="Yes"/>
    <s v="TBD"/>
    <m/>
    <s v="Moanes"/>
    <n v="320692"/>
    <s v="Mid April"/>
    <x v="1"/>
    <d v="2025-02-04T13:07:32"/>
  </r>
  <r>
    <s v="Menifee USD"/>
    <s v="Hans Christensen ES"/>
    <s v="Diana"/>
    <n v="11589"/>
    <n v="244569.11"/>
    <s v="(1) 12'x40' Restroom Building"/>
    <n v="1"/>
    <d v="2025-05-19T00:00:00"/>
    <d v="2025-07-01T00:00:00"/>
    <n v="1"/>
    <s v="Project being negotiated with GC and District. Should be finalized by end of January. Architect submitting to DSA March, 2025. Drawings were sent to the architect on Friday 3/21."/>
    <s v="No  "/>
    <m/>
    <m/>
    <m/>
    <s v="Yes"/>
    <m/>
    <m/>
    <s v="Kenny"/>
    <n v="244569.11"/>
    <s v="Late April"/>
    <x v="1"/>
    <d v="2025-02-04T13:07:32"/>
  </r>
  <r>
    <s v="Garvey USD"/>
    <s v="Emerson ES"/>
    <s v="Sandra"/>
    <n v="11586"/>
    <n v="244043"/>
    <s v="(1) 24x40 Daycare"/>
    <n v="2"/>
    <d v="2025-05-19T00:00:00"/>
    <d v="2025-06-30T00:00:00"/>
    <n v="1"/>
    <s v="DSA approved"/>
    <s v="PO"/>
    <s v="PB"/>
    <m/>
    <m/>
    <s v="Yes"/>
    <m/>
    <m/>
    <s v="Moanes"/>
    <n v="244043"/>
    <s v="Approved"/>
    <x v="1"/>
    <d v="2025-02-04T13:07:32"/>
  </r>
  <r>
    <s v="Vista USD"/>
    <s v="Vista Magnet MS"/>
    <s v="Diana"/>
    <n v="11605"/>
    <n v="154054.24"/>
    <s v="(1) 24'x40' CR"/>
    <n v="2"/>
    <d v="2025-05-20T00:00:00"/>
    <d v="2025-07-01T00:00:00"/>
    <n v="1"/>
    <s v="DSA Appointment will be OTC and will be scheduled on 2/6 but AOR is anticipating DSA issuing the appoint for 7 days after. Board approval of our proposal will also take place on 2/6. Received signed proposal. In DSA. 3.25.25 - DSA approved. Customer has requested 6/5 delivery."/>
    <m/>
    <s v="PB"/>
    <m/>
    <m/>
    <m/>
    <m/>
    <m/>
    <s v="Kenny"/>
    <n v="154054.24"/>
    <s v="Approved"/>
    <x v="1"/>
    <d v="2025-02-04T13:07:32"/>
  </r>
  <r>
    <s v="Palm Springs USD"/>
    <s v="Cabot Yerxa ES "/>
    <s v="Diana"/>
    <n v="11521"/>
    <n v="713569.32"/>
    <s v="8’-6” x 16’-7” RR,  (1) 36’x40’ TK Classroom, (1) 24'x40' Classroom"/>
    <n v="6"/>
    <d v="2025-05-20T00:00:00"/>
    <d v="2025-07-01T00:00:00"/>
    <n v="1"/>
    <s v="Waiting for site fire water information needed to make back check submission. This is priority site, customer would like to occupy the building by 7/31"/>
    <s v="PO - C-0005215"/>
    <s v="PB"/>
    <s v="Pending Adel Release"/>
    <s v="Yes"/>
    <s v="No"/>
    <s v="TBD"/>
    <m/>
    <s v="Gino"/>
    <n v="713569.32"/>
    <s v="Mid-April (Will need CCD after approval)"/>
    <x v="1"/>
    <d v="2025-02-04T13:07:32"/>
  </r>
  <r>
    <s v="East Whittier SD"/>
    <s v="Ocean View ES"/>
    <s v="Sandra"/>
    <n v="11590"/>
    <n v="157449.01999999999"/>
    <s v="(1) 12x40 Toilet"/>
    <n v="1"/>
    <d v="2025-05-21T00:00:00"/>
    <d v="2025-08-05T00:00:00"/>
    <n v="1"/>
    <s v="DSA Appt Week of 3/31/25"/>
    <s v="PO"/>
    <s v="PB"/>
    <m/>
    <m/>
    <s v="Yes"/>
    <m/>
    <m/>
    <s v="Moanes"/>
    <n v="157449.01999999999"/>
    <s v="Late April"/>
    <x v="1"/>
    <d v="2025-02-04T13:07:32"/>
  </r>
  <r>
    <s v="Garvey USD"/>
    <s v="Williams ES"/>
    <s v="Sandra"/>
    <n v="11585"/>
    <n v="993401"/>
    <s v="(1) 72x40 Headstart Bldg"/>
    <n v="6"/>
    <d v="2025-05-21T00:00:00"/>
    <d v="2025-06-30T00:00:00"/>
    <n v="1"/>
    <s v="DSA submission 2/15/25 Resubmitting week of "/>
    <s v="PO"/>
    <s v="PB"/>
    <m/>
    <m/>
    <s v="Yes"/>
    <m/>
    <m/>
    <s v="Moanes"/>
    <n v="993401"/>
    <s v="Mid-late April"/>
    <x v="1"/>
    <d v="2025-02-04T13:07:32"/>
  </r>
  <r>
    <s v="East Whittier SD"/>
    <s v="Scott Ave ES"/>
    <s v="Sandra"/>
    <n v="11611"/>
    <n v="159382.01999999999"/>
    <s v="(1) 12x40 Toilet"/>
    <n v="1"/>
    <d v="2025-05-22T00:00:00"/>
    <m/>
    <m/>
    <s v="DSA Appt Week of 3/31/25"/>
    <m/>
    <m/>
    <m/>
    <m/>
    <m/>
    <m/>
    <m/>
    <m/>
    <m/>
    <s v="Late April"/>
    <x v="2"/>
    <m/>
  </r>
  <r>
    <s v="East Whittier SD"/>
    <s v="Laurel ES"/>
    <s v="Sandra"/>
    <n v="11591"/>
    <n v="157449.01999999999"/>
    <s v="(1) 12x40 Toilet"/>
    <n v="1"/>
    <d v="2025-05-23T00:00:00"/>
    <d v="2025-08-05T00:00:00"/>
    <n v="1"/>
    <s v="DSA Appt Week of 3/31/25"/>
    <s v="PO"/>
    <s v="PB"/>
    <m/>
    <m/>
    <s v="Yes"/>
    <d v="2024-10-15T00:00:00"/>
    <m/>
    <s v="Moanes"/>
    <n v="157449.01999999999"/>
    <s v="Late April"/>
    <x v="1"/>
    <d v="2025-02-04T13:07:32"/>
  </r>
  <r>
    <s v="Palm Springs USD"/>
    <s v="Cathedral City ES"/>
    <s v="Diana"/>
    <n v="11561"/>
    <n v="790667.1"/>
    <s v="8’-6” x 32’-7” RR  (2) 36’x40’ TK Classroom"/>
    <n v="7"/>
    <d v="2025-05-26T00:00:00"/>
    <d v="2025-06-15T00:00:00"/>
    <n v="1"/>
    <s v="Project needs to be revised, waiting for final proposal"/>
    <s v="PO -C-0005212"/>
    <s v="PB"/>
    <s v="Pending Adel Release"/>
    <s v="No"/>
    <s v="No"/>
    <m/>
    <m/>
    <s v="Gino"/>
    <n v="790667.1"/>
    <s v="Approved  (Needs CCD)"/>
    <x v="1"/>
    <d v="2025-02-04T13:07:32"/>
  </r>
  <r>
    <s v="East Whittier SD"/>
    <s v="Mulberry ES "/>
    <s v="Sandra"/>
    <n v="11610"/>
    <n v="159382.01999999999"/>
    <s v="(1) 12x40 Toilet"/>
    <n v="1"/>
    <d v="2025-05-27T00:00:00"/>
    <m/>
    <m/>
    <s v="DSA Appt Week of 3/31/25"/>
    <m/>
    <m/>
    <m/>
    <m/>
    <m/>
    <m/>
    <m/>
    <m/>
    <m/>
    <s v="Late April"/>
    <x v="2"/>
    <m/>
  </r>
  <r>
    <s v="East Whittier SD"/>
    <s v="Orchard ES"/>
    <s v="Sandra"/>
    <n v="11592"/>
    <n v="157449.01999999999"/>
    <s v="(1) 12x40 Toilet"/>
    <n v="1"/>
    <d v="2025-05-28T00:00:00"/>
    <d v="2025-08-05T00:00:00"/>
    <n v="1"/>
    <s v="DSA Appt Week of 3/31/25"/>
    <s v="PO"/>
    <s v="PB"/>
    <m/>
    <m/>
    <s v="Yes"/>
    <m/>
    <m/>
    <s v="Moanes"/>
    <n v="157449.01999999999"/>
    <s v="Late April"/>
    <x v="1"/>
    <d v="2025-02-04T13:07:32"/>
  </r>
  <r>
    <s v="Stanislaus USD"/>
    <s v="Baptist ES"/>
    <s v="Joe"/>
    <n v="11612"/>
    <n v="262206"/>
    <s v="(1) 24x40 ELOP CR Bldg"/>
    <n v="2"/>
    <d v="2025-05-28T00:00:00"/>
    <d v="2025-06-30T00:00:00"/>
    <n v="0.9"/>
    <s v="DSA appt 4/15. DSA Submittals Drawings to AOR by 4/7 for OTC review _x000a_Quick bid"/>
    <s v="Signed Proposal 4/1"/>
    <s v="Bid"/>
    <d v="2025-03-21T00:00:00"/>
    <d v="2025-03-27T00:00:00"/>
    <s v="No"/>
    <s v="No"/>
    <s v="No"/>
    <m/>
    <n v="235985.4"/>
    <s v="Mid April"/>
    <x v="2"/>
    <m/>
  </r>
  <r>
    <s v="Briggs ESD"/>
    <s v="Olivelands ES"/>
    <s v="Joe"/>
    <n v="11527"/>
    <n v="865637.29"/>
    <s v="(1) 72x40 TK"/>
    <n v="6"/>
    <d v="2025-05-29T00:00:00"/>
    <d v="2025-09-01T00:00:00"/>
    <n v="1"/>
    <s v="DSA submission on 1/7/2025_x000a_DSA comments 2/19"/>
    <s v="Contract Agreement"/>
    <s v="Bid"/>
    <s v="Bid"/>
    <d v="2024-07-26T00:00:00"/>
    <d v="2024-07-09T00:00:00"/>
    <m/>
    <m/>
    <s v="Lori"/>
    <n v="865637.29"/>
    <s v="Late April "/>
    <x v="1"/>
    <d v="2025-02-04T13:07:32"/>
  </r>
  <r>
    <s v="Stanislaus USD"/>
    <s v="Chrysler ES"/>
    <s v="Joe"/>
    <n v="11613"/>
    <n v="262206"/>
    <s v="(1) 24x40 ELOP CR Bldg"/>
    <n v="2"/>
    <d v="2025-05-29T00:00:00"/>
    <d v="2025-06-30T00:00:00"/>
    <n v="0.9"/>
    <s v="DSA appt 4/15. DSA Submittals Drawings to AOR by 4/7 for OTC review _x000a_Quick bid"/>
    <s v="Signed Proposal 4/2"/>
    <s v="Bid"/>
    <d v="2025-03-21T00:00:00"/>
    <d v="2025-03-27T00:00:00"/>
    <s v="No"/>
    <s v="No"/>
    <s v="No"/>
    <m/>
    <n v="235985.4"/>
    <s v="Mid April"/>
    <x v="2"/>
    <m/>
  </r>
  <r>
    <s v="Stanislaus USD"/>
    <s v="Dieterich ES"/>
    <s v="Joe"/>
    <n v="11614"/>
    <n v="262206"/>
    <s v="(1) 24x40 ELOP CR Bldg"/>
    <n v="2"/>
    <d v="2025-05-30T00:00:00"/>
    <d v="2025-06-30T00:00:00"/>
    <n v="0.9"/>
    <s v="DSA appt 4/15. DSA Submittals Drawings to AOR by 4/7 for OTC review _x000a_Quick bid"/>
    <s v="Signed Proposal 4/2"/>
    <s v="Bid"/>
    <d v="2025-03-21T00:00:00"/>
    <d v="2025-03-27T00:00:00"/>
    <s v="No"/>
    <s v="No"/>
    <s v="No"/>
    <m/>
    <n v="235985.4"/>
    <s v="Mid April"/>
    <x v="2"/>
    <m/>
  </r>
  <r>
    <s v="Palm Springs USD"/>
    <s v="Bella Vista ES"/>
    <s v="Diana"/>
    <n v="11564"/>
    <n v="680121"/>
    <s v="8’-6” x 16’-7” RR  (2) 36'x40’ TK Classroom"/>
    <n v="7"/>
    <d v="2025-06-03T00:00:00"/>
    <d v="2025-07-01T00:00:00"/>
    <n v="1"/>
    <s v="In backcheck, needs a CCD after project approval (Restroom HVAC). This is priority site, customer would like to occupy the building by 7/31"/>
    <s v="PO - C-0005213"/>
    <s v="PB"/>
    <s v="Pending Adel Release"/>
    <s v="No"/>
    <s v="No"/>
    <s v="TBD"/>
    <m/>
    <s v="Gino"/>
    <n v="680121"/>
    <s v="Mid-April (Will need CCD after approval)"/>
    <x v="1"/>
    <d v="2025-02-04T13:07:32"/>
  </r>
  <r>
    <s v="Hesperia USD"/>
    <s v="Joshua Circle ES"/>
    <s v="Sandra"/>
    <n v="11550"/>
    <n v="280655"/>
    <s v="(2) 24'X40' "/>
    <n v="4"/>
    <d v="2025-06-03T00:00:00"/>
    <d v="2025-07-31T00:00:00"/>
    <n v="1"/>
    <s v="Back Check"/>
    <s v="Yes"/>
    <s v="PB"/>
    <m/>
    <s v="Yes"/>
    <m/>
    <m/>
    <m/>
    <s v="Gino"/>
    <n v="280655"/>
    <s v="Approved"/>
    <x v="1"/>
    <d v="2025-02-04T13:07:32"/>
  </r>
  <r>
    <s v="Norwalk"/>
    <s v="Hutchison MS"/>
    <s v="Sandra"/>
    <n v="11517"/>
    <n v="2244195.34"/>
    <s v="72x48"/>
    <n v="6"/>
    <d v="2025-06-04T00:00:00"/>
    <d v="2025-09-01T00:00:00"/>
    <n v="1"/>
    <s v="Customer Expects DSA approval end of March_x000a_Customer will be ready to receive buildings beginning of July"/>
    <s v="Yes"/>
    <s v="PB"/>
    <s v="Yes"/>
    <s v="Yes"/>
    <s v="Yes"/>
    <s v="TBD"/>
    <m/>
    <s v="Moanes"/>
    <n v="2244195.34"/>
    <s v="Approved"/>
    <x v="1"/>
    <d v="2025-02-04T13:07:32"/>
  </r>
  <r>
    <s v="Hesperia USD"/>
    <s v="Juniper ES "/>
    <s v="Sandra"/>
    <n v="11551"/>
    <n v="280655"/>
    <s v="(2) 24'X40'"/>
    <n v="4"/>
    <d v="2025-06-06T00:00:00"/>
    <d v="2025-07-31T00:00:00"/>
    <n v="1"/>
    <s v="In backcheck"/>
    <s v="Yes"/>
    <s v="PB"/>
    <m/>
    <s v="Yes"/>
    <m/>
    <m/>
    <m/>
    <s v="Gino"/>
    <n v="280655"/>
    <s v="Approved"/>
    <x v="1"/>
    <d v="2025-02-04T13:07:32"/>
  </r>
  <r>
    <s v="Palm Springs USD"/>
    <s v="Julius Corsini ES "/>
    <s v="Diana"/>
    <n v="11569"/>
    <n v="193345.99"/>
    <s v="8’-6”x32’-7” RR"/>
    <n v="1"/>
    <d v="2025-06-10T00:00:00"/>
    <d v="2025-07-01T00:00:00"/>
    <n v="1"/>
    <s v="Project needs to be revised, waiting for final proposal"/>
    <s v="PO - C-0005211"/>
    <s v="PB"/>
    <s v="Pending Adel Release"/>
    <s v="No"/>
    <s v="No"/>
    <m/>
    <m/>
    <s v="Gino"/>
    <n v="193345.99"/>
    <s v="Approved  (Needs CCD)"/>
    <x v="1"/>
    <d v="2025-02-04T13:07:32"/>
  </r>
  <r>
    <s v="Palm Springs USD"/>
    <s v="Katherine Finch ES"/>
    <s v="Diana"/>
    <n v="11570"/>
    <n v="480954.99"/>
    <s v="8’-6” x 32’-7” RR 36’x40’ TK Classroom"/>
    <n v="4"/>
    <d v="2025-06-11T00:00:00"/>
    <d v="2025-07-01T00:00:00"/>
    <n v="1"/>
    <s v="Project needs to be revised, waiting for final proposal"/>
    <s v="PO - C-0005221"/>
    <s v="PB"/>
    <s v="Pending Adel Release"/>
    <s v="No"/>
    <s v="No"/>
    <m/>
    <m/>
    <s v="Gino"/>
    <n v="480954.99"/>
    <s v="Approved  (Needs CCD)"/>
    <x v="1"/>
    <d v="2025-02-04T13:07:32"/>
  </r>
  <r>
    <s v="Hesperia USD"/>
    <s v="Krystal ES"/>
    <s v="Sandra"/>
    <m/>
    <n v="171547.96"/>
    <s v="(1) 24x40 CR W/Sprinklers"/>
    <n v="2"/>
    <d v="2025-06-11T00:00:00"/>
    <d v="2025-07-01T00:00:00"/>
    <m/>
    <m/>
    <m/>
    <m/>
    <m/>
    <m/>
    <m/>
    <m/>
    <m/>
    <m/>
    <m/>
    <m/>
    <x v="2"/>
    <m/>
  </r>
  <r>
    <s v="Hesperia USD"/>
    <s v="Kingston ES"/>
    <s v="Sandra"/>
    <m/>
    <n v="152362"/>
    <s v="(1) 24x40 CR"/>
    <n v="2"/>
    <d v="2025-06-13T00:00:00"/>
    <d v="2025-07-01T00:00:00"/>
    <m/>
    <m/>
    <m/>
    <m/>
    <m/>
    <m/>
    <m/>
    <m/>
    <m/>
    <m/>
    <m/>
    <m/>
    <x v="2"/>
    <m/>
  </r>
  <r>
    <s v="Oceanside USD"/>
    <s v="Surfside "/>
    <s v="Sandra"/>
    <n v="11562"/>
    <n v="11797264"/>
    <s v="Various/BID"/>
    <n v="66"/>
    <d v="2025-06-16T00:00:00"/>
    <d v="2025-10-01T00:00:00"/>
    <n v="1"/>
    <s v="Working with Architect on confirming information to complete plans"/>
    <s v="Yes"/>
    <s v="Bid"/>
    <m/>
    <s v="Yes"/>
    <m/>
    <s v="TBD"/>
    <m/>
    <s v="Kenny"/>
    <n v="11797264"/>
    <s v="Late May"/>
    <x v="1"/>
    <d v="2025-02-04T13:07:32"/>
  </r>
  <r>
    <s v="Palm Springs USD"/>
    <s v="Rio Vista ES "/>
    <s v="Diana"/>
    <n v="11572"/>
    <n v="680000"/>
    <s v="8’-6” x 32’-7” RR  (2) 36’x40’ TK Classroom"/>
    <n v="7"/>
    <d v="2025-06-16T00:00:00"/>
    <d v="2025-07-01T00:00:00"/>
    <n v="1"/>
    <s v="Project needs to be revised, waiting for final proposal"/>
    <s v="PO - C-0005214"/>
    <s v="PB"/>
    <s v="Pending Adel Release"/>
    <s v="No"/>
    <s v="No"/>
    <m/>
    <m/>
    <s v="Gino"/>
    <n v="680000"/>
    <s v="Mid-June"/>
    <x v="1"/>
    <d v="2025-02-04T13:07:32"/>
  </r>
  <r>
    <s v="Hesperia USD"/>
    <s v="Joshua Circle ES"/>
    <s v="Sandra"/>
    <m/>
    <n v="152362"/>
    <s v="(1) 24x40 CR"/>
    <n v="2"/>
    <d v="2025-06-16T00:00:00"/>
    <d v="2025-07-01T00:00:00"/>
    <m/>
    <m/>
    <m/>
    <m/>
    <m/>
    <m/>
    <m/>
    <m/>
    <m/>
    <m/>
    <m/>
    <m/>
    <x v="2"/>
    <m/>
  </r>
  <r>
    <s v="Hesperia USD"/>
    <s v="Juniper ES "/>
    <s v="Sandra"/>
    <m/>
    <n v="663910.13"/>
    <s v="(3) 24x40 &amp; (1) C RR"/>
    <n v="7"/>
    <d v="2025-06-17T00:00:00"/>
    <d v="2025-08-31T00:00:00"/>
    <n v="1"/>
    <s v="Customer is working on Contract"/>
    <s v="No"/>
    <s v="PB"/>
    <m/>
    <s v="Yes"/>
    <m/>
    <m/>
    <m/>
    <s v="Gino"/>
    <n v="663910.13"/>
    <s v="Approved"/>
    <x v="1"/>
    <d v="2025-02-04T13:07:32"/>
  </r>
  <r>
    <s v="Nuview SD"/>
    <s v="Nuview Elementary "/>
    <s v="Sandra"/>
    <n v="11584"/>
    <n v="479846.47"/>
    <s v="(1) 12X40 Toilet  (1) 48x40 Classroom"/>
    <n v="5"/>
    <d v="2025-06-23T00:00:00"/>
    <d v="2025-07-15T00:00:00"/>
    <n v="1"/>
    <s v="Project has not been DSA approved Ryan confirmed he cannot begin_x000a_addendum plans until we receive approved plans and it will then take 2-4 weeks for completion"/>
    <s v="PO &amp; Signed Proposal"/>
    <s v="PB"/>
    <m/>
    <m/>
    <s v="Yes "/>
    <s v="TBD"/>
    <m/>
    <s v="Gino"/>
    <n v="479846.47"/>
    <s v="Early April (Needs CCD)"/>
    <x v="1"/>
    <d v="2025-02-04T13:07:32"/>
  </r>
  <r>
    <s v="Marina Landscape"/>
    <s v="George Lucas Park Restroom"/>
    <s v="Sandra"/>
    <n v="11615"/>
    <n v="268202.63"/>
    <s v="12x40 Toilet Building"/>
    <n v="1"/>
    <d v="2025-06-24T00:00:00"/>
    <d v="2025-08-01T00:00:00"/>
    <n v="0.7"/>
    <s v="Received NTP 3/25/25 Project will be released "/>
    <m/>
    <m/>
    <m/>
    <m/>
    <m/>
    <m/>
    <m/>
    <m/>
    <n v="187741.84099999999"/>
    <s v="NOT RELEASED TO ENGINEERING"/>
    <x v="1"/>
    <d v="2025-02-04T13:07:32"/>
  </r>
  <r>
    <s v="Colton USD"/>
    <s v="Colton MS"/>
    <s v="Sandra"/>
    <n v="11540"/>
    <n v="164000"/>
    <s v="(1) 24x40 CR w/RR "/>
    <n v="2"/>
    <d v="2025-06-25T00:00:00"/>
    <d v="2025-07-25T00:00:00"/>
    <m/>
    <s v="Provide plans for OTC on 3/20/25 going back 3/27/25 they _x000a_anticipate approval"/>
    <m/>
    <m/>
    <m/>
    <m/>
    <m/>
    <m/>
    <m/>
    <m/>
    <m/>
    <s v="Mid-April"/>
    <x v="2"/>
    <m/>
  </r>
  <r>
    <s v="Silver Valley"/>
    <s v="Silver Valley Health Center"/>
    <s v="Sandra"/>
    <n v="11523"/>
    <n v="408151"/>
    <s v="(1) 36x40 Office Bldg"/>
    <n v="3"/>
    <d v="2025-06-25T00:00:00"/>
    <d v="2025-08-01T00:00:00"/>
    <n v="1"/>
    <m/>
    <s v="Yes"/>
    <m/>
    <m/>
    <m/>
    <m/>
    <m/>
    <m/>
    <s v="Gino"/>
    <n v="408151"/>
    <s v="Late April?? (Need update from architect)"/>
    <x v="1"/>
    <d v="2025-02-04T13:07:32"/>
  </r>
  <r>
    <s v="Beaumont USD"/>
    <s v="Summerwind Trails School"/>
    <s v="Diana"/>
    <n v="11607"/>
    <n v="637823.27"/>
    <s v="(1) 48'x40' (1) 24'x40' CRs, (1) 12'x40' RR Bldg."/>
    <n v="7"/>
    <d v="2025-06-27T00:00:00"/>
    <d v="2025-07-01T00:00:00"/>
    <n v="1"/>
    <s v="In estimating due to bldg. size changes. Building sizes, quantities, and pricing finalized. We are generating drawings. 3.25.25"/>
    <s v="LOI"/>
    <s v="PB"/>
    <d v="2025-02-21T00:00:00"/>
    <d v="2025-03-19T00:00:00"/>
    <s v="No"/>
    <m/>
    <m/>
    <s v="Gino"/>
    <n v="637823.27"/>
    <s v="Mid-April"/>
    <x v="1"/>
    <d v="2025-02-04T13:07:32"/>
  </r>
  <r>
    <s v="Helendale SD"/>
    <s v="ACE/RMS "/>
    <s v="Sandra"/>
    <n v="11505"/>
    <n v="479820.52"/>
    <s v="48x40 Weight Room"/>
    <n v="4"/>
    <d v="2025-06-30T00:00:00"/>
    <d v="2025-08-01T00:00:00"/>
    <n v="1"/>
    <s v="We will be awarded project in April as soon as site is bid "/>
    <m/>
    <m/>
    <m/>
    <s v="Yes"/>
    <s v="Yes"/>
    <s v="TBD"/>
    <m/>
    <s v="Gino"/>
    <n v="479820.52"/>
    <s v="Approved"/>
    <x v="1"/>
    <d v="2025-02-04T13:07:32"/>
  </r>
  <r>
    <s v="Unified Modular"/>
    <s v="Mojave USD"/>
    <s v="Quinton/Diana"/>
    <n v="11524"/>
    <n v="249912.61"/>
    <s v="(2) 12'x40' Restroom Buildings Model A-2,B-2"/>
    <n v="2"/>
    <d v="2025-07-03T00:00:00"/>
    <s v="Unknown"/>
    <n v="1"/>
    <s v="Project was submitted to DSA on 9/19 however there are two open DSA applications from previous projects that DSA wants addressed before reviewing/approving our project. July to go into production - possibly."/>
    <s v="50% deposit received"/>
    <s v="Negotiated"/>
    <s v="Yes"/>
    <s v="Yes"/>
    <s v="Yes"/>
    <m/>
    <m/>
    <s v="Moanes"/>
    <n v="249912.61"/>
    <s v="Unknown"/>
    <x v="2"/>
    <d v="2025-02-04T13:07:32"/>
  </r>
  <r>
    <s v="Beaumont USD"/>
    <s v="San Gorgonio MS"/>
    <s v="Diana"/>
    <n v="11608"/>
    <n v="783895.41"/>
    <s v="(2) 48'x40' CRs, (1) 12'x40' RR Bldg."/>
    <n v="9"/>
    <d v="2025-07-07T00:00:00"/>
    <d v="2025-07-01T00:00:00"/>
    <n v="1"/>
    <s v="In estimating due to bldg. size changes. Building sizes, quantities, and pricing finalized. We are generating drawings. 3.25.25"/>
    <s v="LOI"/>
    <s v="PB"/>
    <d v="2025-02-21T00:00:00"/>
    <d v="2025-03-19T00:00:00"/>
    <s v="No"/>
    <m/>
    <m/>
    <s v="Gino"/>
    <n v="783895.41"/>
    <s v="Late April"/>
    <x v="3"/>
    <d v="2025-02-04T13:07:32"/>
  </r>
  <r>
    <s v="Magnolia Public Schools"/>
    <s v="Magnolia Science Academy 5"/>
    <s v="Sandra"/>
    <n v="11512"/>
    <n v="25000000"/>
    <s v="New Campus"/>
    <n v="84"/>
    <d v="2025-07-07T00:00:00"/>
    <d v="2026-11-01T00:00:00"/>
    <n v="0.8"/>
    <s v="Board awarded project and we are proceeding"/>
    <s v="NOA Design Contract"/>
    <s v="PB"/>
    <m/>
    <m/>
    <m/>
    <m/>
    <m/>
    <s v="Mehdi"/>
    <n v="25200000"/>
    <s v="Late May"/>
    <x v="3"/>
    <d v="2025-02-04T13:07:32"/>
  </r>
  <r>
    <s v="Beaumont USD"/>
    <s v="Mountain View MS"/>
    <s v="Diana"/>
    <n v="11609"/>
    <n v="783895.41"/>
    <s v="(2) 48'x40' CRs, (1) 12'x40' RR Bldg."/>
    <n v="9"/>
    <d v="2025-07-15T00:00:00"/>
    <d v="2025-07-01T00:00:00"/>
    <n v="1"/>
    <s v="In estimating due to bldg. size changes. Building sizes, quantities, and pricing finalized. We are generating drawings. 3.25.25"/>
    <s v="LOI"/>
    <s v="PB"/>
    <d v="2025-02-21T00:00:00"/>
    <d v="2025-03-19T00:00:00"/>
    <s v="No"/>
    <m/>
    <m/>
    <m/>
    <n v="783895.41"/>
    <s v="Late April"/>
    <x v="2"/>
    <d v="2025-02-04T13:07:32"/>
  </r>
  <r>
    <s v="Sweetwater USD"/>
    <s v="East Hills Academy"/>
    <s v="Diana"/>
    <n v="11510"/>
    <n v="463190.78"/>
    <s v="40x32 Office Building"/>
    <n v="4"/>
    <d v="2025-07-24T00:00:00"/>
    <d v="2025-09-19T00:00:00"/>
    <n v="1"/>
    <s v="Site Ready 2025. Revised submittal requested. Concrete floor upcharge issue pending. Change order for added crane load pending"/>
    <s v="Contract "/>
    <s v="PB"/>
    <d v="2024-08-30T00:00:00"/>
    <d v="2024-05-23T00:00:00"/>
    <s v="Yes"/>
    <s v="TBD"/>
    <m/>
    <s v="Kenny"/>
    <n v="463190.78"/>
    <s v="Approved"/>
    <x v="3"/>
    <d v="2025-02-04T13:07:32"/>
  </r>
  <r>
    <s v="Montebello USD"/>
    <s v="Eastmont Intermediate ELO-P"/>
    <s v="Diana"/>
    <n v="11600"/>
    <n v="380119"/>
    <s v="(1) 12'x40' RR Bldg."/>
    <n v="1"/>
    <d v="2025-07-29T00:00:00"/>
    <d v="2025-09-01T00:00:00"/>
    <n v="1"/>
    <s v="Bid project.  Bid walk on 1/10/25 Bid due 1/31/25. Construction to start 5/1/25. Letter of Intent received on 2/11/2025"/>
    <s v="No"/>
    <s v="Bid"/>
    <s v="No"/>
    <s v="No"/>
    <s v="No"/>
    <m/>
    <m/>
    <m/>
    <n v="380119"/>
    <s v="NO DSA SCHEDULE"/>
    <x v="2"/>
    <d v="2025-02-04T13:07:32"/>
  </r>
  <r>
    <s v="Torrance USD"/>
    <s v="Carr ES "/>
    <s v="Sandra"/>
    <n v="11500"/>
    <n v="2392640.86"/>
    <s v="(1) 168'x40'"/>
    <n v="14"/>
    <d v="2025-07-30T00:00:00"/>
    <d v="2025-11-01T00:00:00"/>
    <n v="1"/>
    <m/>
    <s v="Contract"/>
    <s v="PB"/>
    <m/>
    <s v="Yes"/>
    <m/>
    <s v="TBD"/>
    <m/>
    <s v="Moanes"/>
    <n v="2392640.86"/>
    <s v="Approved"/>
    <x v="3"/>
    <d v="2025-02-04T13:07:32"/>
  </r>
  <r>
    <s v="Beverly Hills USD"/>
    <s v="Beverly Hills HS"/>
    <s v="Sandra"/>
    <n v="11540"/>
    <n v="263148.49"/>
    <s v="12x40 Toilet Building"/>
    <n v="1"/>
    <d v="2025-08-13T00:00:00"/>
    <d v="2025-10-01T00:00:00"/>
    <n v="1"/>
    <s v="Do not need building until August but can build prior as long as we _x000a_store for the customer. "/>
    <s v="Drawings Only"/>
    <s v="PB"/>
    <m/>
    <m/>
    <m/>
    <m/>
    <m/>
    <s v="Moanes"/>
    <n v="263148.49"/>
    <s v="Approved "/>
    <x v="3"/>
    <d v="2025-02-04T13:07:32"/>
  </r>
  <r>
    <s v="Covina Valley USD"/>
    <s v="Covina HS"/>
    <s v="Sandra"/>
    <n v="11581"/>
    <n v="581379.31000000006"/>
    <s v="(1) 24x40 Concession Building"/>
    <n v="2"/>
    <d v="2025-08-14T00:00:00"/>
    <d v="2025-07-14T00:00:00"/>
    <n v="1"/>
    <s v="In DSA  we are working on price for revised canopy design and brick trim "/>
    <s v="Purchase Order"/>
    <m/>
    <m/>
    <m/>
    <m/>
    <m/>
    <m/>
    <s v="Moanes"/>
    <n v="581379.31000000006"/>
    <s v="Late April"/>
    <x v="3"/>
    <d v="2025-02-04T13:07:32"/>
  </r>
  <r>
    <s v="Lowell Joint SD"/>
    <s v="El Portal ES"/>
    <s v="Sandra"/>
    <n v="11575"/>
    <n v="1801375"/>
    <s v="108x60 CR Pod w/ RR"/>
    <n v="9"/>
    <d v="2025-08-18T00:00:00"/>
    <d v="2026-07-01T00:00:00"/>
    <n v="1"/>
    <s v="Onsite 10/2025 Received NOA 2/17/25"/>
    <s v="No"/>
    <s v="PB"/>
    <d v="2024-10-25T00:00:00"/>
    <s v="Yes"/>
    <s v="No"/>
    <m/>
    <m/>
    <s v="Moanes"/>
    <n v="1801375"/>
    <s v="Late April"/>
    <x v="3"/>
    <d v="2025-02-04T13:07:32"/>
  </r>
  <r>
    <s v="Inglewood USD"/>
    <s v="Oak St. Prep K"/>
    <s v="Sandra"/>
    <n v="11526"/>
    <n v="4101797.6"/>
    <s v="(1) 216x40 and (1) 144x40"/>
    <n v="30"/>
    <d v="2025-08-26T00:00:00"/>
    <d v="2026-06-01T00:00:00"/>
    <n v="0.9"/>
    <s v="Final cost Submitted to Customer"/>
    <m/>
    <s v="PB"/>
    <s v="Yes"/>
    <s v="Trying"/>
    <s v="No"/>
    <m/>
    <m/>
    <s v="Moanes"/>
    <n v="3691617.8400000003"/>
    <s v="Late April"/>
    <x v="3"/>
    <d v="2025-02-04T13:07:32"/>
  </r>
  <r>
    <s v="Lowell Joint SD"/>
    <s v="Rancho Starbuck"/>
    <s v="Sandra"/>
    <n v="11576"/>
    <n v="2532016.44"/>
    <s v="156x60 CR Pod w/ RR"/>
    <n v="13"/>
    <d v="2025-08-26T00:00:00"/>
    <d v="2025-12-30T00:00:00"/>
    <n v="1"/>
    <s v="Project Schedule reflects May 2025 begin production and delivery October 2025. Erickson Hall _x000a_has been awarded the site contract and we met to discuss schedule. _x000a_Received NOA 2/17/25"/>
    <s v="No"/>
    <s v="PB"/>
    <d v="2024-10-25T00:00:00"/>
    <s v="Yes"/>
    <s v="No"/>
    <m/>
    <m/>
    <s v="Moanes"/>
    <n v="2532016.44"/>
    <s v="Early April"/>
    <x v="3"/>
    <d v="2025-02-04T13:07:32"/>
  </r>
  <r>
    <s v="Wasco Union HSD"/>
    <s v="Wasco HS"/>
    <s v="Joe"/>
    <n v="11582"/>
    <n v="2970266.23"/>
    <s v="(5) 30X32 Classrooms _x000a_(1) 30X32 Restroom"/>
    <n v="18"/>
    <d v="2025-09-11T00:00:00"/>
    <d v="2025-09-01T00:00:00"/>
    <n v="1"/>
    <s v="120 calendar days from 11/1/2024 to submit DSA pacakge to AOR"/>
    <s v="PO 250310"/>
    <s v="Bid"/>
    <s v="Bid"/>
    <d v="2024-11-21T00:00:00"/>
    <d v="2024-11-01T00:00:00"/>
    <m/>
    <m/>
    <s v="Lori"/>
    <n v="2970266.23"/>
    <s v="Unknown, need DSA submission schedule from architect"/>
    <x v="3"/>
    <d v="2025-02-04T13:07:32"/>
  </r>
  <r>
    <s v="Jurupa Valley USD"/>
    <s v="Jurupa MS"/>
    <s v="Sandra"/>
    <m/>
    <n v="302389"/>
    <s v="(1) 48x40"/>
    <n v="4"/>
    <d v="2025-10-01T00:00:00"/>
    <d v="2025-08-01T00:00:00"/>
    <n v="0.95"/>
    <s v="PO in Process"/>
    <s v="No"/>
    <s v="PB"/>
    <s v="Yes"/>
    <s v="No"/>
    <s v="No"/>
    <m/>
    <m/>
    <m/>
    <n v="287269.55"/>
    <s v="TBD due to scope changes"/>
    <x v="4"/>
    <d v="2025-02-04T13:07:32"/>
  </r>
  <r>
    <s v="Mountain View SD"/>
    <s v="Parkview School TK-8"/>
    <s v="Sandra"/>
    <n v="11495"/>
    <n v="5766106.1699999999"/>
    <s v="192X40 2-Story"/>
    <n v="32"/>
    <d v="2025-10-01T00:00:00"/>
    <d v="2026-01-01T00:00:00"/>
    <n v="0.75"/>
    <s v="Adela reaching out to customer and architect"/>
    <s v="No"/>
    <s v="PB"/>
    <s v="Yes"/>
    <s v="Yes"/>
    <s v="Yes"/>
    <s v="TBD"/>
    <m/>
    <s v="Moanes"/>
    <n v="4324579.6274999995"/>
    <s v="Early May?? (Pending architect)"/>
    <x v="4"/>
    <d v="2025-02-04T13:07:32"/>
  </r>
  <r>
    <s v="Muroc Joint USD"/>
    <s v="Boron HS"/>
    <s v="Diana"/>
    <s v="N/A"/>
    <n v="276363.15000000002"/>
    <s v="(1) 12x40 Restroom Model B-2"/>
    <n v="1"/>
    <d v="2025-10-01T00:00:00"/>
    <d v="2025-09-01T00:00:00"/>
    <n v="0.5"/>
    <s v="Restroom Model B-2 with Jose @ PBK_x000a_Submitted proposal to PBK on 11/22/2024_x000a_Sent CAD floor plan to PBK for &quot;placeholder&quot; DSA submission. Waiting on AOR to finalize the "/>
    <s v="No"/>
    <s v="PB"/>
    <d v="2024-11-22T00:00:00"/>
    <s v="No"/>
    <s v="No"/>
    <m/>
    <m/>
    <m/>
    <n v="138181.57500000001"/>
    <s v="NOT RELEASED TO ENGINEERING"/>
    <x v="4"/>
    <d v="2025-02-04T13:07:32"/>
  </r>
  <r>
    <s v="Ventura USD"/>
    <s v="ATLAS School"/>
    <s v="Diana"/>
    <n v="11594"/>
    <n v="373723.44"/>
    <s v="(1) 12x60 Restroom"/>
    <n v="1"/>
    <d v="2025-10-01T00:00:00"/>
    <d v="2025-09-22T00:00:00"/>
    <n v="0.95"/>
    <s v="Confirm building size and quanity with Jason @ District. _x000a_The architect has set a tentative DSA appointment for 2/26. Site work is out to bid, we should have more information on delivery dates late April to early May."/>
    <s v="No"/>
    <s v="PB"/>
    <s v="No"/>
    <s v="Yes"/>
    <s v="No"/>
    <s v="TBD"/>
    <m/>
    <m/>
    <n v="355037.26799999998"/>
    <s v="Mid-May"/>
    <x v="4"/>
    <d v="2025-02-04T13:07:32"/>
  </r>
  <r>
    <s v="Ventura USD"/>
    <s v="Portola ES"/>
    <s v="Diana"/>
    <n v="11595"/>
    <n v="373723.44"/>
    <s v="(1) 12x60 Restroom"/>
    <n v="1"/>
    <d v="2025-10-01T00:00:00"/>
    <d v="2025-09-22T00:00:00"/>
    <n v="0.95"/>
    <s v="Confirm building size and quanity with Jason @ District. The architect has set a tentative DSA appointment for 2/19. Site work is out to bid, we should have more information on delivery dates late April to early May."/>
    <s v="No"/>
    <s v="PB"/>
    <s v="No"/>
    <s v="Yes"/>
    <s v="No"/>
    <s v="TBD"/>
    <m/>
    <m/>
    <n v="355037.26799999998"/>
    <s v="Mid-May"/>
    <x v="4"/>
    <d v="2025-02-04T13:07:32"/>
  </r>
  <r>
    <s v="Ventura USD"/>
    <s v="Montalvo ES"/>
    <s v="Diana"/>
    <s v="N/A"/>
    <n v="2056163.8"/>
    <s v="(1) 72'x40' (2) 36x40' "/>
    <n v="12"/>
    <d v="2025-10-01T00:00:00"/>
    <d v="2025-10-06T00:00:00"/>
    <n v="0.85"/>
    <s v="District confirmed 12/6 building sizes. OTC - Not OTC the district provided a revised floor plan. Proposals sent to the district, tentatively will"/>
    <s v="No"/>
    <s v="PB"/>
    <s v="No"/>
    <s v="No"/>
    <s v="No"/>
    <s v="TBD"/>
    <m/>
    <m/>
    <n v="1747739.23"/>
    <s v="NOT RELEASED TO ENGINEERING"/>
    <x v="4"/>
    <d v="2025-02-04T13:07:32"/>
  </r>
  <r>
    <s v="Ventura USD"/>
    <s v="Loma Vista ES"/>
    <s v="Joe"/>
    <m/>
    <m/>
    <s v="(1) 30x32 CR"/>
    <n v="3"/>
    <d v="2025-10-01T00:00:00"/>
    <d v="2026-01-01T00:00:00"/>
    <n v="0.3"/>
    <s v="Per Ryan , 3-4 weeks for DSA OTC package with waiver of durability"/>
    <s v="No"/>
    <s v="PB"/>
    <s v="No"/>
    <s v="No"/>
    <s v="No"/>
    <m/>
    <m/>
    <m/>
    <n v="0"/>
    <s v="NOT RELEASED TO ENGINEERING"/>
    <x v="4"/>
    <d v="2025-02-04T13:07:32"/>
  </r>
  <r>
    <s v="Murrieta USD"/>
    <s v="E Hale Curan "/>
    <s v="Diana"/>
    <s v="N/A"/>
    <n v="236963.25"/>
    <s v="(1) 12'x40' Restroom Model C-2"/>
    <n v="1"/>
    <d v="2025-10-01T00:00:00"/>
    <d v="2025-09-12T00:00:00"/>
    <n v="0.75"/>
    <s v="In estimating for pricing. Customer is still procuring funding."/>
    <s v="No"/>
    <s v="PB"/>
    <m/>
    <s v="No"/>
    <s v="No"/>
    <s v="TBD"/>
    <s v="TBD"/>
    <m/>
    <m/>
    <m/>
    <x v="2"/>
    <m/>
  </r>
  <r>
    <s v="ABC USD"/>
    <s v="John H. Hiemes ES"/>
    <s v="Sandra"/>
    <m/>
    <n v="602407.01"/>
    <s v="(1) 60'x40' Headstart Building "/>
    <n v="5"/>
    <d v="2025-10-01T00:00:00"/>
    <s v="Mid July"/>
    <n v="1"/>
    <s v="Have resubmitted proposal pending district approval"/>
    <s v="No"/>
    <s v="Bid"/>
    <s v="No"/>
    <s v="No"/>
    <s v="No"/>
    <m/>
    <m/>
    <m/>
    <n v="602407.01"/>
    <s v="NOT RELEASED TO ENGINEERING"/>
    <x v="2"/>
    <d v="2025-02-04T13:07:32"/>
  </r>
  <r>
    <s v="Keppel Union SD"/>
    <s v="Pearblossom ES"/>
    <s v="Sandra"/>
    <n v="11538"/>
    <n v="287144"/>
    <s v="(2) 24x40 Classroom Buildings"/>
    <n v="4"/>
    <d v="2025-10-01T00:00:00"/>
    <d v="2025-10-06T00:00:00"/>
    <n v="1"/>
    <s v="DSA submital in Summer"/>
    <s v="PO"/>
    <s v="PB"/>
    <s v="No"/>
    <s v="No "/>
    <s v="Yes"/>
    <m/>
    <m/>
    <s v="TBD"/>
    <n v="287144"/>
    <s v="Unknown"/>
    <x v="4"/>
    <d v="2025-02-04T13:07:32"/>
  </r>
  <r>
    <s v="Keppel Union SD"/>
    <s v="Pearblossom ES"/>
    <s v="Sandra"/>
    <m/>
    <n v="144209"/>
    <s v="(1) 24'x40' Standard Classroom"/>
    <n v="2"/>
    <d v="2025-10-01T00:00:00"/>
    <d v="2025-10-06T00:00:00"/>
    <n v="1"/>
    <s v="DSA submital in Summer"/>
    <m/>
    <m/>
    <m/>
    <m/>
    <s v="No "/>
    <m/>
    <m/>
    <s v="Gino"/>
    <n v="144209"/>
    <s v="Unknown"/>
    <x v="4"/>
    <d v="2025-02-04T13:07:32"/>
  </r>
  <r>
    <s v="Keppel Union SD"/>
    <s v="Lake Los Angeles ES"/>
    <s v="Sandra"/>
    <m/>
    <n v="432627"/>
    <s v="(3) 24'x40' Standard Classroom"/>
    <n v="6"/>
    <d v="2025-10-01T00:00:00"/>
    <d v="2025-10-06T00:00:00"/>
    <n v="1"/>
    <s v="DSA submital in Summer"/>
    <m/>
    <m/>
    <m/>
    <m/>
    <s v="No"/>
    <s v="TBD"/>
    <m/>
    <m/>
    <n v="432627"/>
    <s v="NOT RELEASED TO ENGINEERING"/>
    <x v="4"/>
    <d v="2025-02-04T13:07:32"/>
  </r>
  <r>
    <s v="Hesperia USD"/>
    <s v="Joshua Circle "/>
    <s v="Sandra"/>
    <m/>
    <n v="817329"/>
    <s v="72x40 TK"/>
    <n v="6"/>
    <d v="2025-10-01T00:00:00"/>
    <d v="2026-06-01T00:00:00"/>
    <n v="1"/>
    <s v="Adel confirmed no PO till after the ELOP project is complete"/>
    <s v="No"/>
    <s v="PB"/>
    <m/>
    <s v="Yes"/>
    <m/>
    <m/>
    <m/>
    <s v="Gino"/>
    <n v="817329"/>
    <s v="Approved"/>
    <x v="4"/>
    <d v="2025-02-04T13:07:32"/>
  </r>
  <r>
    <s v="Hesperia USD"/>
    <s v="Hollyvale "/>
    <s v="Sandra"/>
    <m/>
    <n v="817329"/>
    <s v="72x40 TK"/>
    <n v="6"/>
    <d v="2025-10-01T00:00:00"/>
    <d v="2026-06-01T00:00:00"/>
    <n v="1"/>
    <s v="Adel confirmed no PO till after the ELOP project is complete"/>
    <s v="No"/>
    <s v="PB"/>
    <m/>
    <s v="Yes"/>
    <m/>
    <s v="TBD"/>
    <m/>
    <s v="Gino"/>
    <n v="817329"/>
    <s v="Approved"/>
    <x v="4"/>
    <d v="2025-02-04T13:07:32"/>
  </r>
  <r>
    <s v="Los Banos USD"/>
    <s v="Miano ES"/>
    <s v="Joe"/>
    <n v="11617"/>
    <n v="212665.05"/>
    <s v="(1) 12x40 Restroom Model C-2"/>
    <n v="1"/>
    <d v="2025-10-01T00:00:00"/>
    <d v="2025-10-01T00:00:00"/>
    <n v="1"/>
    <s v="Restroom Model C-2 _x000a_District PO received on 4/4"/>
    <s v="PO 252096"/>
    <s v="PB"/>
    <d v="2024-12-02T00:00:00"/>
    <s v="No"/>
    <s v="No"/>
    <m/>
    <m/>
    <m/>
    <n v="212665.05"/>
    <s v="NOT RELEASED TO ENGINEERING"/>
    <x v="4"/>
    <d v="2025-02-04T13:07:32"/>
  </r>
  <r>
    <s v="Menifee USD"/>
    <s v="Callie Kirkpatrick ES "/>
    <s v="Diana"/>
    <s v="N/A"/>
    <n v="2137747.88"/>
    <s v="(1) 144'x40'"/>
    <n v="12"/>
    <d v="2025-10-01T00:00:00"/>
    <d v="2025-12-17T00:00:00"/>
    <n v="0.5"/>
    <s v="Will be submitting Pricing to GC. Approval for drawings was submitted. CW Driver is the GC. Clarification items sent back to CW driver on 3/3. October 2025"/>
    <s v="No - Cost Increase"/>
    <s v="RFP"/>
    <s v="Yes"/>
    <s v="Yes"/>
    <s v="No"/>
    <s v="TBD"/>
    <m/>
    <m/>
    <n v="1068873.94"/>
    <s v="Late May"/>
    <x v="2"/>
    <d v="2025-02-04T13:07:32"/>
  </r>
  <r>
    <s v="Mobile Modular"/>
    <s v="Family Resource Center"/>
    <s v="Joe"/>
    <m/>
    <n v="385156.03"/>
    <s v="(1) 36X40 Shop Building_x000a_(1) 36X40 Pantry Building_x000a_(1) 12x40 Open wide"/>
    <n v="7"/>
    <d v="2025-10-01T00:00:00"/>
    <d v="2025-09-01T00:00:00"/>
    <n v="0.3"/>
    <s v="Submitted pricing to MM on 1/30"/>
    <s v="No"/>
    <s v="Negotiated"/>
    <d v="2025-01-30T00:00:00"/>
    <s v="No"/>
    <s v="No"/>
    <m/>
    <m/>
    <m/>
    <n v="115546.80900000001"/>
    <s v="NOT RELEASED TO ENGINEERING"/>
    <x v="2"/>
    <d v="2025-02-04T13:07:32"/>
  </r>
  <r>
    <s v="Palm Springs USD"/>
    <s v="Agua Caliente ES"/>
    <s v="Diana"/>
    <n v="11563"/>
    <n v="112000"/>
    <s v="8’-6”x16’-7” RR"/>
    <n v="1"/>
    <d v="2025-10-01T00:00:00"/>
    <d v="2025-10-13T00:00:00"/>
    <n v="1"/>
    <s v="4/20 meeting with architect"/>
    <s v="No"/>
    <s v="PB"/>
    <s v="Pending Adel Release"/>
    <s v="No"/>
    <s v="No"/>
    <s v="TBD"/>
    <m/>
    <s v="Gino"/>
    <n v="112000"/>
    <s v="NOT RELEASED TO ENGINEERING"/>
    <x v="4"/>
    <d v="2025-02-04T13:07:32"/>
  </r>
  <r>
    <s v="Palm Springs USD"/>
    <s v="Cahuilla ES"/>
    <s v="Diana"/>
    <n v="11567"/>
    <n v="680121"/>
    <s v="8’-6” x 16’-7” RR  72’x40’ TK Classroom"/>
    <n v="7"/>
    <d v="2025-10-01T00:00:00"/>
    <d v="2025-10-13T00:00:00"/>
    <n v="1"/>
    <s v="4/20 meeting with architect"/>
    <s v="No"/>
    <s v="PB"/>
    <s v="Pending Adel Release"/>
    <s v="No"/>
    <s v="No"/>
    <s v="TBD"/>
    <m/>
    <s v="Gino"/>
    <n v="680121"/>
    <s v="NOT RELEASED TO ENGINEERING"/>
    <x v="4"/>
    <d v="2025-02-04T13:07:32"/>
  </r>
  <r>
    <s v="Palm Springs USD"/>
    <s v="Rancho Mirage ES "/>
    <s v="Diana"/>
    <n v="11571"/>
    <n v="112000"/>
    <s v="8’-6”x16’-7” RR"/>
    <n v="1"/>
    <d v="2025-10-01T00:00:00"/>
    <d v="2025-10-13T00:00:00"/>
    <n v="1"/>
    <s v="4/20 meeting with architect"/>
    <s v="No"/>
    <s v="PB"/>
    <s v="Pending Adel Release"/>
    <s v="No"/>
    <s v="No"/>
    <s v="TBD"/>
    <m/>
    <s v="Gino"/>
    <n v="112000"/>
    <s v="NOT RELEASED TO ENGINEERING"/>
    <x v="4"/>
    <d v="2025-02-04T13:07:32"/>
  </r>
  <r>
    <s v="Palm Springs USD"/>
    <s v="Two Bunch Palms ES "/>
    <s v="Diana"/>
    <n v="11573"/>
    <n v="112000"/>
    <s v="8’-6”x16’-7” RR"/>
    <n v="1"/>
    <d v="2025-10-01T00:00:00"/>
    <d v="2025-10-13T00:00:00"/>
    <n v="1"/>
    <s v="4/20 meeting with architect"/>
    <s v="No"/>
    <s v="PB"/>
    <s v="Pending Adel Release"/>
    <s v="No"/>
    <s v="No"/>
    <s v="TBD"/>
    <m/>
    <s v="Gino"/>
    <n v="112000"/>
    <s v="NOT RELEASED TO ENGINEERING"/>
    <x v="4"/>
    <d v="2025-02-04T13:07:32"/>
  </r>
  <r>
    <s v="Bothman Construction"/>
    <s v="San Juan USD _x000a_GIS Charter School"/>
    <s v="Joe"/>
    <n v="11599"/>
    <n v="43390"/>
    <s v="(1) 84x40 TK"/>
    <n v="7"/>
    <d v="2025-10-01T00:00:00"/>
    <d v="2026-01-15T00:00:00"/>
    <n v="0.9"/>
    <s v="LLB with Bothman Construction._x000a_SCM Engineering &amp; Design fees and SoQ submitted 10/31_x000a_Subconsulting Agreement for Design Services received 1/27_x000a_Submitted to Estimating on 3/20"/>
    <s v="Docusign RAB 25-303"/>
    <s v="Bid"/>
    <s v="No"/>
    <d v="2025-03-19T00:00:00"/>
    <s v="No"/>
    <m/>
    <m/>
    <m/>
    <n v="39051"/>
    <s v="Late Sugust"/>
    <x v="4"/>
    <d v="2025-02-04T13:07:32"/>
  </r>
  <r>
    <s v="Griffin Technology Academies"/>
    <s v="Mare Island Technology Academy"/>
    <s v="Joe"/>
    <n v="11372"/>
    <n v="12835820"/>
    <s v="BUILDING B (1) 96x40 2-story_x000a_BUILDING C (1) 168x40 2-story + Elevator"/>
    <n v="44"/>
    <d v="2025-10-01T00:00:00"/>
    <d v="2026-09-01T00:00:00"/>
    <n v="0.5"/>
    <s v="6/20/24 BHM lowest responsive bidder_x000a_9/10/24 BHM Subcontract received_x000a_2/12/25 NTP on hold per BHM until June"/>
    <s v="Subcontract C-13340-S"/>
    <s v="Bid"/>
    <s v="Yes"/>
    <s v="Yes"/>
    <s v="Yes"/>
    <m/>
    <m/>
    <s v="Lori"/>
    <n v="6417910"/>
    <s v="Approved"/>
    <x v="4"/>
    <d v="2025-02-04T13:07:32"/>
  </r>
  <r>
    <s v="Helendale SD"/>
    <s v="Helendale ES "/>
    <s v="Sandra"/>
    <m/>
    <n v="260434.8"/>
    <s v="48x40 Classroom"/>
    <n v="4"/>
    <d v="2025-10-01T00:00:00"/>
    <d v="2026-06-01T00:00:00"/>
    <n v="0.5"/>
    <m/>
    <s v="No"/>
    <s v="PB"/>
    <s v="Yes"/>
    <s v="No"/>
    <s v="No"/>
    <s v="TBD"/>
    <m/>
    <s v="TBD"/>
    <n v="130217.4"/>
    <s v="NOT RELEASED TO ENGINEERING"/>
    <x v="4"/>
    <d v="2025-02-04T13:07:32"/>
  </r>
  <r>
    <s v="Mobile Modular"/>
    <s v="Stock"/>
    <s v="Diana"/>
    <m/>
    <n v="1314695"/>
    <s v="(10) 12'x40' Restrooms"/>
    <n v="10"/>
    <d v="2025-10-01T00:00:00"/>
    <d v="2025-10-01T00:00:00"/>
    <n v="0.8"/>
    <s v="Proposal was sent. Ryan (MM) reviewing. Ryan provided an update on 1/24/25 that they are still reviewing the proposal. Sames status as of last week. 2/14 - customer replied that our price was fair and that they do plan to purchase more restroom buildings later this year. Aproximately between the 3rd or 4th quarter."/>
    <s v="No"/>
    <s v="Bid"/>
    <s v="No"/>
    <s v="No"/>
    <s v="No"/>
    <m/>
    <m/>
    <m/>
    <n v="1051756"/>
    <s v="NOT RELEASED TO ENGINEERING"/>
    <x v="4"/>
    <d v="2025-02-04T13:07:32"/>
  </r>
  <r>
    <s v="San Diego USD"/>
    <s v="Fremont ES - iHigh Virtual Academy"/>
    <s v="Diana"/>
    <m/>
    <n v="1848439.64"/>
    <s v="Open Classroom - 36'x40'_x000a_Classroom w/ (1) RR - 24'x40'_x000a_Classroom w/ (2) RR's - 36'x40'_x000a_Open Classroom - 24'x40'_x000a_Open Classroom w/ (2) 8' Sink Cabinets - 24'x40'_x000a_Food Service Classroom Building - 24'x40'_x000a_Work Room - 12'x40'_x000a_Restroom Building - 8'-6&quot; x 16'-7&quot;_x000a_Restroom Building Model A - 12'x40'"/>
    <n v="17"/>
    <d v="2025-10-01T00:00:00"/>
    <d v="2025-12-01T00:00:00"/>
    <n v="0.5"/>
    <s v="Drawings were submitted to DSA. Manufacturing estimated to start August, 2025 "/>
    <s v="No"/>
    <s v="Bid"/>
    <s v="N/A"/>
    <s v="Yes"/>
    <s v="No"/>
    <m/>
    <m/>
    <m/>
    <n v="924219.82"/>
    <s v="NOT RELEASED TO ENGINEERING"/>
    <x v="4"/>
    <d v="2025-02-04T13:07:32"/>
  </r>
  <r>
    <s v="Victor Valley Union High SD"/>
    <s v="Adelanto HS"/>
    <s v="Sandra"/>
    <m/>
    <n v="642710.44999999995"/>
    <s v="96x40 Classroom"/>
    <n v="8"/>
    <d v="2025-10-01T00:00:00"/>
    <d v="2026-06-01T00:00:00"/>
    <n v="0.8"/>
    <m/>
    <s v="No"/>
    <s v="PB"/>
    <m/>
    <m/>
    <m/>
    <s v="TBD"/>
    <m/>
    <m/>
    <n v="514168.36"/>
    <s v="NOT RELEASED TO ENGINEERING"/>
    <x v="4"/>
    <d v="2025-02-04T13:07:32"/>
  </r>
  <r>
    <s v="Keppel Union SD"/>
    <s v="Antelope ES "/>
    <s v="Sandra"/>
    <m/>
    <n v="432627"/>
    <s v="(3) 24'x40' Standard Classroom"/>
    <n v="6"/>
    <d v="2025-10-06T00:00:00"/>
    <d v="2026-01-05T00:00:00"/>
    <n v="1"/>
    <s v="Will not be going Summer 2025"/>
    <m/>
    <m/>
    <m/>
    <m/>
    <s v="No"/>
    <s v="TBD"/>
    <m/>
    <m/>
    <n v="432627"/>
    <s v="NOT RELEASED TO ENGINEERING"/>
    <x v="4"/>
    <d v="2025-02-04T13:07:32"/>
  </r>
  <r>
    <s v="Keppel Union SD"/>
    <s v="Daisy Gibson ES "/>
    <s v="Sandra"/>
    <m/>
    <n v="432627"/>
    <s v="(3) 24'x40' Standard Classroom"/>
    <n v="6"/>
    <d v="2025-10-06T00:00:00"/>
    <d v="2026-01-05T00:00:00"/>
    <n v="1"/>
    <s v="Will not be going Summer 2025"/>
    <m/>
    <m/>
    <m/>
    <m/>
    <s v="No "/>
    <m/>
    <m/>
    <m/>
    <n v="432627"/>
    <s v="NOT RELEASED TO ENGINEERING"/>
    <x v="4"/>
    <d v="2025-02-04T13:07:32"/>
  </r>
  <r>
    <s v="Keppel Union SD"/>
    <s v="Alpine ES "/>
    <s v="Sandra"/>
    <m/>
    <n v="432627"/>
    <s v="(3) 24'x40' Standard Classroom"/>
    <n v="6"/>
    <d v="2025-10-06T00:00:00"/>
    <d v="2026-01-05T00:00:00"/>
    <n v="1"/>
    <s v="Will not be going Summer 2025"/>
    <m/>
    <m/>
    <m/>
    <m/>
    <s v="No"/>
    <m/>
    <m/>
    <m/>
    <n v="432627"/>
    <s v="NOT RELEASED TO ENGINEERING"/>
    <x v="4"/>
    <d v="2025-02-04T13:07:32"/>
  </r>
  <r>
    <s v="Oceanside USD"/>
    <s v="Jefferson MS"/>
    <s v="Diana"/>
    <m/>
    <n v="5159577.82"/>
    <s v="(1) 84'x40' Kitchen _x000a_(2) 96'x40' CR Bldgs. _x000a_(1) 60'x40' Music Bldg. _x000a_(2) 24'x40' RR Bldgs."/>
    <n v="32"/>
    <d v="2025-11-01T00:00:00"/>
    <d v="2026-01-01T00:00:00"/>
    <n v="1"/>
    <s v="1/6/25 - Project will be awarded to SCM - currently discussing added pricing for tackboard. The District has awarded to the GC we partnered up with. They are processing paperwork and updating the project schedule. SCM will be contacted in the next two weeks for contracting and drawings. GC will be releasing as a bid. Soltek reached out with scope clarification questions. 12/31/24 still clarifying the scope of work. tackboard pricing received and working with GC on what options will be taken. Letter of intent received 1/17/25. Can PM join meeting Thursday. Agreement was received. SCM will be making redlines as the bid design has been modified by the GC impacting pricing. Waiting on confirmation that we can generate our drawings off the scope only and not of the DD set. "/>
    <s v="No"/>
    <s v="Bid"/>
    <s v="Yes"/>
    <s v="No"/>
    <s v="No"/>
    <m/>
    <m/>
    <s v="Kenny"/>
    <n v="5159577.82"/>
    <s v="NOT RELEASED TO ENGINEERING"/>
    <x v="4"/>
    <d v="2025-02-04T13:07:32"/>
  </r>
  <r>
    <s v="Allcove Healthy Living"/>
    <s v=" Health Center"/>
    <s v="Sandra"/>
    <m/>
    <n v="5697280"/>
    <s v="2-story"/>
    <n v="24"/>
    <d v="2026-01-01T00:00:00"/>
    <s v="N/A"/>
    <n v="0.75"/>
    <s v="On hold, no contract"/>
    <s v="No"/>
    <s v="Negotiate"/>
    <s v="Yes"/>
    <s v="No"/>
    <s v="No"/>
    <m/>
    <m/>
    <m/>
    <n v="4272960"/>
    <s v="On hold, no contract"/>
    <x v="0"/>
    <d v="2025-02-04T13:07:32"/>
  </r>
  <r>
    <s v="Arcadia USD"/>
    <s v="Arcadia HS "/>
    <s v="Sandra"/>
    <m/>
    <n v="3153674.85"/>
    <s v="84x84 Weight Room"/>
    <n v="14"/>
    <d v="2026-01-01T00:00:00"/>
    <s v="TBD"/>
    <n v="0.5"/>
    <s v="Pending DSA Issues"/>
    <s v="No"/>
    <s v="PB"/>
    <s v="Yes"/>
    <s v="Yes"/>
    <s v="Yes"/>
    <m/>
    <m/>
    <m/>
    <n v="1576837.425"/>
    <s v="On Hold Getting Prices from other vendors"/>
    <x v="0"/>
    <d v="2025-02-04T13:07:32"/>
  </r>
  <r>
    <s v="Arcadia USD"/>
    <s v="Arcadia HS "/>
    <s v="Sandra"/>
    <m/>
    <n v="1852667.44"/>
    <s v="84x40 Team Room"/>
    <n v="7"/>
    <d v="2026-01-01T00:00:00"/>
    <s v="TBD"/>
    <n v="0.5"/>
    <s v="Pending DSA Issues"/>
    <s v="No"/>
    <s v="PB"/>
    <s v="Yes"/>
    <s v="Yes"/>
    <s v="Yes"/>
    <m/>
    <m/>
    <m/>
    <n v="926333.72"/>
    <s v="On Hold Getting Prices from other vendors"/>
    <x v="0"/>
    <d v="2025-02-04T13:07:32"/>
  </r>
  <r>
    <s v="Cerritos College"/>
    <s v="Cerritos Community College"/>
    <s v="Sandra"/>
    <m/>
    <n v="2105834.75"/>
    <s v="(2) 48x60 and (1) 24x60 TK Buildings"/>
    <n v="9"/>
    <d v="2026-01-01T00:00:00"/>
    <d v="2026-06-01T00:00:00"/>
    <n v="0.9"/>
    <s v="Customer is reviewing contract to submit to board"/>
    <s v="No"/>
    <s v="PB"/>
    <d v="2024-11-20T00:00:00"/>
    <m/>
    <m/>
    <m/>
    <m/>
    <m/>
    <n v="1895251.2750000001"/>
    <s v="NOT RELEASED TO ENGINEERING"/>
    <x v="2"/>
    <d v="2025-02-04T13:07:32"/>
  </r>
  <r>
    <s v="Cucamonga SD"/>
    <s v="Los Amigos ES"/>
    <s v="Joe"/>
    <m/>
    <n v="975443.22"/>
    <s v="(1) 20x32 ELRT Building_x000a_(1) 50x32 PE Building"/>
    <n v="7"/>
    <d v="2026-01-01T00:00:00"/>
    <d v="2026-09-01T00:00:00"/>
    <n v="0.3"/>
    <s v="Architect finalizing design with customer "/>
    <s v="No"/>
    <s v="PB"/>
    <s v="No"/>
    <s v="No"/>
    <s v="No"/>
    <m/>
    <m/>
    <m/>
    <n v="292632.96599999996"/>
    <s v="NOT RELEASED TO ENGINEERING"/>
    <x v="2"/>
    <d v="2025-02-04T13:07:32"/>
  </r>
  <r>
    <s v="Culver City USD"/>
    <s v="Farragut ES "/>
    <s v="Sandra"/>
    <m/>
    <n v="1304554.56"/>
    <s v="84x32/43 Sky Building"/>
    <n v="8"/>
    <d v="2026-01-01T00:00:00"/>
    <s v="TBD"/>
    <n v="0.15"/>
    <s v="Possibly Lost - Awaiting State Bond"/>
    <s v="No"/>
    <s v="PB"/>
    <s v="Yes"/>
    <s v="Yes"/>
    <s v="Yes"/>
    <m/>
    <m/>
    <m/>
    <n v="195683.18400000001"/>
    <s v="Approved"/>
    <x v="0"/>
    <d v="2025-02-04T13:07:32"/>
  </r>
  <r>
    <s v="Gateway Community Charters"/>
    <s v="Futures HS"/>
    <s v="Joe"/>
    <m/>
    <m/>
    <s v="(3) 24X40 CR Bldg _x000a_(1) 48X40 CR Bldg"/>
    <n v="10"/>
    <d v="2026-01-01T00:00:00"/>
    <d v="2026-09-01T00:00:00"/>
    <n v="0.1"/>
    <s v="In exploration stage. Gave AOR ballpark SF pricing "/>
    <s v="No"/>
    <s v="PB"/>
    <s v="No"/>
    <s v="No"/>
    <s v="No"/>
    <m/>
    <m/>
    <m/>
    <n v="0"/>
    <s v="NOT RELEASED TO ENGINEERING"/>
    <x v="2"/>
    <d v="2025-02-04T13:07:32"/>
  </r>
  <r>
    <s v="LA Community College District"/>
    <s v="ELAC South Gate "/>
    <s v="Sandra"/>
    <m/>
    <n v="473556.18"/>
    <s v="24x40 RR/Concession"/>
    <n v="2"/>
    <d v="2026-01-01T00:00:00"/>
    <s v="N/A"/>
    <n v="0.2"/>
    <s v="Sales, waiting for funding "/>
    <s v="No"/>
    <s v="PB"/>
    <s v="Yes"/>
    <s v="No"/>
    <s v="No"/>
    <m/>
    <m/>
    <m/>
    <n v="94711.236000000004"/>
    <s v="NOT RELEASED TO ENGINEERING"/>
    <x v="0"/>
    <d v="2025-02-04T13:07:32"/>
  </r>
  <r>
    <s v="LA Community College District"/>
    <s v="East LA College Shop Bldg "/>
    <s v="Sandra"/>
    <m/>
    <n v="888608.67"/>
    <s v="(4) 24x40"/>
    <n v="8"/>
    <d v="2026-01-01T00:00:00"/>
    <s v="TBD"/>
    <n v="0.2"/>
    <s v="No Start Date/Waiting on Funding"/>
    <s v="No"/>
    <s v="Bid"/>
    <s v="Yes"/>
    <s v="No"/>
    <s v="No"/>
    <m/>
    <m/>
    <m/>
    <n v="177721.73400000003"/>
    <s v="NOT RELEASED TO ENGINEERING"/>
    <x v="0"/>
    <d v="2025-02-04T13:07:32"/>
  </r>
  <r>
    <s v="Lucerne ESD"/>
    <s v="Lucerne ES"/>
    <s v="Joe"/>
    <m/>
    <n v="1000000"/>
    <s v="(1) 36x40 Storage Building"/>
    <n v="3"/>
    <d v="2026-01-01T00:00:00"/>
    <d v="2026-09-01T00:00:00"/>
    <n v="0.1"/>
    <s v="See if District will modularize the Storage Building. _x000a_BDM discussing with GC."/>
    <s v="No"/>
    <s v="PB"/>
    <s v="No"/>
    <s v="No"/>
    <s v="No"/>
    <m/>
    <m/>
    <m/>
    <n v="100000"/>
    <s v="NOT RELEASED TO ENGINEERING"/>
    <x v="2"/>
    <d v="2025-02-04T13:07:32"/>
  </r>
  <r>
    <s v="Magnolia SD"/>
    <s v="Peter Marshall ES"/>
    <s v="Sandra"/>
    <n v="11473"/>
    <n v="1387218.61"/>
    <s v="150x32 Classroom Pod"/>
    <n v="15"/>
    <d v="2026-01-01T00:00:00"/>
    <d v="2026-01-01T00:00:00"/>
    <n v="1"/>
    <s v="Customer has not confirmed they are proceeding with this project_x000a_ due to the current issues we have had on there other projects"/>
    <s v="No"/>
    <s v="PB"/>
    <m/>
    <s v="Yes"/>
    <s v="Yes"/>
    <s v="TBD"/>
    <m/>
    <s v="Moanes"/>
    <n v="1387218.61"/>
    <s v="ON HOLD"/>
    <x v="0"/>
    <d v="2025-02-04T13:07:32"/>
  </r>
  <r>
    <s v="Menifee USD"/>
    <s v="Quail Valley ES "/>
    <s v="Diana"/>
    <m/>
    <n v="1414508.72"/>
    <s v="(1) 144x40"/>
    <n v="12"/>
    <d v="2026-01-01T00:00:00"/>
    <d v="2026-05-11T00:00:00"/>
    <n v="0.2"/>
    <s v="Pending Project Information Release"/>
    <s v="No - Cost Increase"/>
    <s v="RFP"/>
    <s v="Yes"/>
    <s v="Hold"/>
    <s v="No"/>
    <m/>
    <m/>
    <m/>
    <n v="282901.74400000001"/>
    <s v="NOT RELEASED TO ENGINEERING"/>
    <x v="0"/>
    <d v="2025-02-04T13:07:32"/>
  </r>
  <r>
    <s v="Only Love Children's Center"/>
    <s v="Only Love Children's Center #2"/>
    <s v="Joe"/>
    <m/>
    <n v="318976"/>
    <s v="(1) 24x40 Classroom w/RR"/>
    <n v="2"/>
    <d v="2026-01-01T00:00:00"/>
    <d v="2026-09-15T00:00:00"/>
    <n v="0.5"/>
    <s v="Sent budgetary pricing to Ryan Suarez on 12/16/24_x000a_Client reviwing our pricing to AMS._x000a_In the infancy stages with Sacramento County planning department on building permits."/>
    <s v="No"/>
    <s v="PB"/>
    <d v="2024-12-16T00:00:00"/>
    <s v="No"/>
    <s v="No"/>
    <m/>
    <m/>
    <m/>
    <n v="159488"/>
    <s v="NOT RELEASED TO ENGINEERING"/>
    <x v="2"/>
    <d v="2025-02-04T13:07:32"/>
  </r>
  <r>
    <s v="Only Love Children's Center"/>
    <s v="Only Love Children's Center #4"/>
    <s v="Joe"/>
    <m/>
    <n v="1573755"/>
    <s v="(1) 72x40 TK _x000a_(1) 24x40 Admin"/>
    <n v="7"/>
    <d v="2026-01-01T00:00:00"/>
    <d v="2026-09-15T00:00:00"/>
    <n v="0.5"/>
    <s v="Sent budgetary pricing to Ryan Suarez on 12/16/24_x000a_Client reviwing our pricing to AMS._x000a_In the infancy stages with Sacramento County planning department on building permits."/>
    <s v="No"/>
    <s v="PB"/>
    <d v="2024-12-16T00:00:00"/>
    <s v="No"/>
    <s v="No"/>
    <m/>
    <m/>
    <m/>
    <n v="786877.5"/>
    <s v="NOT RELEASED TO ENGINEERING"/>
    <x v="2"/>
    <d v="2025-02-04T13:07:32"/>
  </r>
  <r>
    <s v="Pleasant Valley SD"/>
    <s v="CAPE_x000a_Camarillo Academy of Progressive Education Charter School_x000a_(formerly Valle Lindo ES)"/>
    <s v="Joe"/>
    <m/>
    <n v="251915"/>
    <s v="(1) 24x40 Office/Resource Building"/>
    <n v="2"/>
    <d v="2026-01-01T00:00:00"/>
    <d v="2026-09-01T00:00:00"/>
    <n v="0.2"/>
    <s v="AOR is Catherine Young with RNT._x000a_Proposal sent to RNT 1/6/2025"/>
    <s v="No"/>
    <s v="PB"/>
    <d v="2025-01-06T00:00:00"/>
    <s v="No"/>
    <s v="No"/>
    <m/>
    <m/>
    <m/>
    <n v="50383"/>
    <s v="NOT RELEASED TO ENGINEERING"/>
    <x v="2"/>
    <d v="2025-02-04T13:07:32"/>
  </r>
  <r>
    <s v="San Lorenzo Valley USD"/>
    <s v="TBD"/>
    <s v="Joe"/>
    <m/>
    <n v="210799.94"/>
    <s v="(1) 12x40 RR"/>
    <n v="1"/>
    <d v="2026-01-01T00:00:00"/>
    <d v="2026-09-01T00:00:00"/>
    <n v="0.1"/>
    <s v="Exploration phase"/>
    <s v="No"/>
    <s v="PB"/>
    <s v="No"/>
    <s v="No"/>
    <s v="No"/>
    <m/>
    <m/>
    <m/>
    <n v="21079.994000000002"/>
    <s v="NOT RELEASED TO ENGINEERING"/>
    <x v="2"/>
    <d v="2025-02-04T13:07:32"/>
  </r>
  <r>
    <s v="Snowline Joint USD"/>
    <s v="New Phelan ES "/>
    <s v="Sandra"/>
    <m/>
    <n v="1870996.9"/>
    <s v="(2) 102x40"/>
    <n v="20"/>
    <d v="2026-01-01T00:00:00"/>
    <s v="TBD"/>
    <n v="0.25"/>
    <s v="Project will be reestimated once DSA and city approval"/>
    <s v="No"/>
    <s v="PB"/>
    <s v="Yes"/>
    <s v="Yes"/>
    <s v="Yes"/>
    <m/>
    <m/>
    <m/>
    <n v="467749.22499999998"/>
    <s v="Late April"/>
    <x v="0"/>
    <d v="2025-02-04T13:07:32"/>
  </r>
  <r>
    <s v="Snowline Joint USD"/>
    <s v="New Phelan ES "/>
    <s v="Sandra"/>
    <m/>
    <n v="1240813.2"/>
    <s v="(1) 144x40"/>
    <n v="12"/>
    <d v="2026-01-01T00:00:00"/>
    <s v="TBD"/>
    <n v="0.25"/>
    <s v="Project will be reestimated once DSA and city approval"/>
    <s v="No"/>
    <s v="PB"/>
    <s v="Yes"/>
    <s v="Yes"/>
    <s v="Yes"/>
    <m/>
    <m/>
    <m/>
    <n v="310203.3"/>
    <s v="Late April"/>
    <x v="0"/>
    <d v="2025-02-04T13:07:32"/>
  </r>
  <r>
    <s v="Snowline Joint USD"/>
    <s v="New Phelan ES "/>
    <s v="Sandra"/>
    <m/>
    <n v="2123331.6800000002"/>
    <s v="(2) 120x40"/>
    <n v="24"/>
    <d v="2026-01-01T00:00:00"/>
    <s v="TBD"/>
    <n v="0.25"/>
    <s v="Project will be reestimated once DSA and city approval"/>
    <s v="No"/>
    <s v="PB"/>
    <s v="Yes"/>
    <s v="Yes"/>
    <s v="Yes"/>
    <m/>
    <m/>
    <m/>
    <n v="530832.92000000004"/>
    <s v="Late April"/>
    <x v="0"/>
    <d v="2025-02-04T13:07:32"/>
  </r>
  <r>
    <s v="Sylvan USD"/>
    <s v="District Office"/>
    <s v="Joe"/>
    <m/>
    <n v="2028742"/>
    <s v="(1) 72X40 Office Bldg _x000a_(1) 72X40 Training Room Bldg"/>
    <n v="12"/>
    <d v="2026-01-01T00:00:00"/>
    <s v="TBD"/>
    <n v="0.5"/>
    <s v="The proposed location is directly over an existing storm drain system. District is now looking for alternate locations to place the buildings"/>
    <s v="No"/>
    <s v="PB"/>
    <s v="No"/>
    <s v="No"/>
    <s v="No"/>
    <m/>
    <m/>
    <m/>
    <n v="1014371"/>
    <s v="NOT RELEASED TO ENGINEERING"/>
    <x v="2"/>
    <d v="2025-02-04T13:07:32"/>
  </r>
  <r>
    <s v="Wasco Union HSD"/>
    <s v="Wasco HS - Ag Farm"/>
    <s v="Joe"/>
    <m/>
    <m/>
    <s v="(1) 36x40 Restroom / Utility Room"/>
    <n v="3"/>
    <d v="2026-01-01T00:00:00"/>
    <d v="2026-08-01T00:00:00"/>
    <n v="0.3"/>
    <s v="Getting info from District to price project, confirm building height"/>
    <s v="No"/>
    <s v="PB"/>
    <s v="No"/>
    <s v="No"/>
    <s v="No"/>
    <m/>
    <m/>
    <m/>
    <n v="0"/>
    <s v="NOT RELEASED TO ENGINEERING"/>
    <x v="2"/>
    <d v="2025-02-04T13:07:32"/>
  </r>
  <r>
    <s v="Savannah SD"/>
    <s v="Cypress King ES "/>
    <s v="Sandra"/>
    <m/>
    <n v="526370.88"/>
    <s v="(2)24’x40’ Office  and (1) 12x40"/>
    <n v="5"/>
    <d v="2026-03-03T00:00:00"/>
    <d v="2026-06-01T00:00:00"/>
    <m/>
    <s v="Customer received cost and would be proposing for approval"/>
    <m/>
    <m/>
    <m/>
    <m/>
    <m/>
    <m/>
    <m/>
    <m/>
    <m/>
    <m/>
    <x v="2"/>
    <m/>
  </r>
  <r>
    <s v="Rosemead USD"/>
    <s v="Janson ES "/>
    <s v="Sandra"/>
    <n v="11509"/>
    <n v="875686"/>
    <s v="(1) 72x40"/>
    <n v="6"/>
    <d v="2026-04-30T00:00:00"/>
    <d v="2026-06-01T00:00:00"/>
    <n v="1"/>
    <s v="Postponed to Summer 2026 Delivery "/>
    <s v="Signed Proposal"/>
    <s v="PB"/>
    <m/>
    <s v="Yes"/>
    <s v="Yes"/>
    <s v="TBD"/>
    <m/>
    <m/>
    <n v="875686"/>
    <s v="Unknown - AOR Submitted PC"/>
    <x v="2"/>
    <d v="2025-02-04T13:07:32"/>
  </r>
  <r>
    <s v="Palm Springs USD"/>
    <s v="Bubbling ES"/>
    <s v="Diana"/>
    <n v="11565"/>
    <n v="112000"/>
    <s v="8'-6&quot; x 16'-7&quot; RR"/>
    <n v="1"/>
    <d v="2026-07-01T00:00:00"/>
    <d v="2026-07-01T00:00:00"/>
    <n v="1"/>
    <s v="Project is on hold by district"/>
    <s v="No"/>
    <s v="PB"/>
    <s v="Pending Adel Release"/>
    <s v="No"/>
    <s v="No"/>
    <s v="TBD"/>
    <m/>
    <s v="Gino"/>
    <n v="112000"/>
    <s v="NOT RELEASED TO ENGINEERING"/>
    <x v="3"/>
    <d v="2025-02-04T13:07:32"/>
  </r>
  <r>
    <s v="Mt. San Antonio College"/>
    <s v="Mt. SAC "/>
    <s v="Diana"/>
    <m/>
    <n v="758144.44"/>
    <s v="36x60 Building A"/>
    <n v="3"/>
    <s v="Pending"/>
    <m/>
    <n v="0.75"/>
    <s v="Finalizing proposal for buildings A-E. Project on hold due to personnel changes. No update"/>
    <s v="No"/>
    <m/>
    <s v="Yes"/>
    <s v="Yes"/>
    <s v="Yes"/>
    <s v="TBD"/>
    <m/>
    <m/>
    <n v="568608.32999999996"/>
    <s v="Approved"/>
    <x v="2"/>
    <s v=""/>
  </r>
  <r>
    <s v="Mt. San Antonio College"/>
    <s v="Mt. SAC "/>
    <s v="Diana"/>
    <m/>
    <n v="733915.11"/>
    <s v="36x60 Building B"/>
    <n v="3"/>
    <s v="Pending"/>
    <m/>
    <n v="0.75"/>
    <s v="Finalizing proposal for buildings A-E. Project on hold due to personnel changes. No change"/>
    <s v="No"/>
    <m/>
    <s v="Yes"/>
    <s v="Yes"/>
    <s v="Yes"/>
    <s v="TBD"/>
    <m/>
    <m/>
    <n v="550436.33250000002"/>
    <s v="Approved"/>
    <x v="2"/>
    <s v=""/>
  </r>
  <r>
    <s v="Mt. San Antonio College"/>
    <s v="Mt. SAC "/>
    <s v="Diana"/>
    <m/>
    <n v="787663.96"/>
    <s v="36x60 Building C"/>
    <n v="3"/>
    <s v="Pending"/>
    <m/>
    <n v="0.75"/>
    <s v="Finalizing proposal for buildings A-E. Project on hold due to personnel changes. No change"/>
    <s v="No"/>
    <m/>
    <s v="Yes"/>
    <s v="Yes"/>
    <s v="Yes"/>
    <s v="TBD"/>
    <m/>
    <m/>
    <n v="590747.97"/>
    <s v="Approved"/>
    <x v="2"/>
    <s v=""/>
  </r>
  <r>
    <s v="Mt. San Antonio College"/>
    <s v="Mt. SAC "/>
    <s v="Diana"/>
    <m/>
    <n v="743756.62"/>
    <s v="36x60 Building D"/>
    <n v="3"/>
    <s v="Pending"/>
    <m/>
    <n v="0.75"/>
    <s v="Finalizing proposal for buildings A-E. Project on hold due to personnel changes"/>
    <s v="No"/>
    <m/>
    <s v="Yes"/>
    <s v="Yes"/>
    <s v="Yes"/>
    <s v="TBD"/>
    <m/>
    <m/>
    <n v="557817.46499999997"/>
    <s v="Approved"/>
    <x v="2"/>
    <s v=""/>
  </r>
  <r>
    <s v="Mt. San Antonio College"/>
    <s v="Mt. SAC "/>
    <s v="Diana"/>
    <m/>
    <n v="743756.62"/>
    <s v="36x60 Building E"/>
    <n v="3"/>
    <s v="Pending"/>
    <m/>
    <n v="0.75"/>
    <s v="Finalizing proposal for buildings A-E. Project on hold due to personnel changes"/>
    <s v="No"/>
    <m/>
    <m/>
    <m/>
    <m/>
    <s v="TBD"/>
    <m/>
    <m/>
    <n v="557817.46499999997"/>
    <s v="Approved"/>
    <x v="2"/>
    <s v=""/>
  </r>
  <r>
    <s v="Oceanside USD"/>
    <s v="Surfside "/>
    <s v="Sandra"/>
    <m/>
    <m/>
    <s v="(1) 36'x40' and (1) 60x60"/>
    <n v="8"/>
    <s v="TBD"/>
    <m/>
    <n v="0.25"/>
    <s v="Provided Square Footage Pricing"/>
    <m/>
    <m/>
    <m/>
    <m/>
    <m/>
    <m/>
    <m/>
    <m/>
    <m/>
    <m/>
    <x v="2"/>
    <m/>
  </r>
  <r>
    <s v="Palisades USD"/>
    <s v="Multiple Sites"/>
    <s v="Sandra"/>
    <m/>
    <m/>
    <s v="(11) 24x40 CR, (11) 36x40 and (4) TB"/>
    <n v="59"/>
    <s v="TBD"/>
    <m/>
    <n v="0.05"/>
    <s v="Provided Square Footage Pricing"/>
    <m/>
    <m/>
    <m/>
    <m/>
    <m/>
    <m/>
    <m/>
    <m/>
    <m/>
    <m/>
    <x v="2"/>
    <m/>
  </r>
  <r>
    <s v="San Jacinto USD"/>
    <s v="San Jacinto HS"/>
    <s v="Diana"/>
    <m/>
    <n v="13511007.16"/>
    <s v="Two Story 170'/120' x 32'"/>
    <n v="58"/>
    <s v="TBD"/>
    <d v="2026-12-07T00:00:00"/>
    <n v="1"/>
    <s v="Contract is for 650 days from NTP. Project bids on 2/27/25. District is still reviewing paperwork for accuracy. Will send notification of SCM being the successful bidder after. As of 4/1 the district confirmed that they are still working with their legal team to put together the agreement before issuing us the NTP."/>
    <s v="No"/>
    <s v="Bid"/>
    <s v="No"/>
    <s v="No"/>
    <s v="No"/>
    <s v="TBD"/>
    <s v="TBD"/>
    <m/>
    <m/>
    <s v="Mid Novemeber"/>
    <x v="2"/>
    <m/>
  </r>
  <r>
    <s v="Unified Modular "/>
    <s v="Head Start"/>
    <s v="Diana"/>
    <m/>
    <n v="715476.5"/>
    <s v="(1) 72' x 60' Classroom and RR Building"/>
    <n v="6"/>
    <s v="TBD"/>
    <m/>
    <n v="0.25"/>
    <s v="No update 3.18"/>
    <s v="No"/>
    <m/>
    <m/>
    <m/>
    <m/>
    <m/>
    <m/>
    <m/>
    <m/>
    <m/>
    <x v="2"/>
    <m/>
  </r>
  <r>
    <s v="US Army Corps of Engineers"/>
    <s v="USACE Santa Ana Dam Resident Office Complex"/>
    <s v="Sandra"/>
    <m/>
    <m/>
    <s v="(1) 36x60 Office HCD"/>
    <n v="3"/>
    <s v="TBD"/>
    <s v="Unknown"/>
    <n v="0.85"/>
    <s v="Customer having board review "/>
    <s v="NO"/>
    <m/>
    <m/>
    <m/>
    <m/>
    <m/>
    <m/>
    <m/>
    <n v="0"/>
    <s v="NOT RELEASED TO ENGINEERING"/>
    <x v="2"/>
    <d v="2025-02-04T13:07:32"/>
  </r>
  <r>
    <s v="OCFA"/>
    <s v="Laundry Facility"/>
    <s v="Diana"/>
    <m/>
    <s v="N/A"/>
    <s v="(1) 66'x42'"/>
    <n v="9"/>
    <s v="TBD - Bid Process"/>
    <m/>
    <n v="0.25"/>
    <s v="Customer has submitted pricing for final review. Customer requested a rendering to present their report/request to go modular to the board."/>
    <m/>
    <m/>
    <m/>
    <m/>
    <m/>
    <m/>
    <m/>
    <m/>
    <n v="0"/>
    <s v="NOT RELEASED TO ENGINEERING"/>
    <x v="2"/>
    <s v=""/>
  </r>
  <r>
    <s v="Menifee USD"/>
    <s v="Freedom Crest ES "/>
    <s v="Diana"/>
    <m/>
    <n v="2467455.73"/>
    <s v="(1) 72x40 &amp; (1) 108x40"/>
    <n v="15"/>
    <s v="TBD - Funding"/>
    <d v="2026-07-06T00:00:00"/>
    <n v="0.2"/>
    <s v="Pending Project Information Release"/>
    <s v="No - Cost Increase"/>
    <s v="RFP"/>
    <s v="Yes"/>
    <s v="Hold"/>
    <s v="No"/>
    <m/>
    <m/>
    <m/>
    <n v="493491.14600000001"/>
    <s v="NOT RELEASED TO ENGINEERING"/>
    <x v="2"/>
    <d v="2025-02-04T13:07:32"/>
  </r>
  <r>
    <s v="Menifee USD"/>
    <s v="Oak Meadows ES "/>
    <s v="Diana"/>
    <m/>
    <n v="2885231.43"/>
    <s v="(1) 288x40"/>
    <n v="24"/>
    <s v="TBD - Funding"/>
    <d v="2026-07-06T00:00:00"/>
    <n v="0.2"/>
    <s v="Pending Project Information Release"/>
    <s v="No - Cost Increase"/>
    <s v="RFP"/>
    <s v="Yes"/>
    <s v="Hold"/>
    <s v="No"/>
    <m/>
    <m/>
    <m/>
    <n v="577046.28600000008"/>
    <s v="NOT RELEASED TO ENGINEERING"/>
    <x v="2"/>
    <d v="2025-02-04T13:07:32"/>
  </r>
  <r>
    <s v="Ramsey Development"/>
    <s v="Lompoc Theatre"/>
    <s v="Joe"/>
    <m/>
    <m/>
    <s v="(1) 24X40 Dressing Room _x000a_(1) 12x40 M/W Restroom Building"/>
    <n v="3"/>
    <s v="Winter 2025"/>
    <d v="2026-04-01T00:00:00"/>
    <n v="0.3"/>
    <s v="AOR to release RFP and specs in February"/>
    <s v="No"/>
    <s v="Bid"/>
    <s v="No"/>
    <s v="No"/>
    <s v="No"/>
    <m/>
    <m/>
    <m/>
    <n v="0"/>
    <s v="NOT RELEASED TO ENGINEERING"/>
    <x v="2"/>
    <d v="2025-02-04T13:07:32"/>
  </r>
  <r>
    <s v="St. Catherine Laboure"/>
    <s v="St. Catherine Laboure"/>
    <s v="Sandra"/>
    <m/>
    <n v="3385850.7399999998"/>
    <s v="(3) 72'x40' TK"/>
    <n v="18"/>
    <m/>
    <m/>
    <m/>
    <s v="Adela is working with customer on how or if they would like to proceed. "/>
    <m/>
    <m/>
    <m/>
    <m/>
    <m/>
    <m/>
    <m/>
    <m/>
    <n v="0"/>
    <s v="NOT RELEASED TO ENGINEERING"/>
    <x v="5"/>
    <s v=""/>
  </r>
  <r>
    <s v="Marysville JUSD"/>
    <s v="Dobbins ES"/>
    <s v="Joe"/>
    <m/>
    <m/>
    <s v="(1) 30x32 Classroom"/>
    <n v="3"/>
    <m/>
    <d v="2025-09-01T00:00:00"/>
    <n v="0.5"/>
    <s v="Needs drawings and buildings ASAP. WUI zone."/>
    <m/>
    <s v="PB"/>
    <m/>
    <s v="No"/>
    <s v="No "/>
    <s v="No"/>
    <s v="No"/>
    <m/>
    <n v="0"/>
    <s v="NOT RELEASED TO ENGINEERING"/>
    <x v="2"/>
    <m/>
  </r>
  <r>
    <s v="LAUSD - Charter School"/>
    <s v="Jordan MS"/>
    <s v="Joe"/>
    <m/>
    <n v="619211"/>
    <s v="(1) 48x40 MPR "/>
    <n v="4"/>
    <m/>
    <d v="2025-10-01T00:00:00"/>
    <n v="0"/>
    <s v="The Board chose iMod Systems for their ability for future relocation and reconfigurable alternatives."/>
    <s v="No"/>
    <s v="Bid"/>
    <d v="2025-03-14T00:00:00"/>
    <s v="No"/>
    <s v="No "/>
    <m/>
    <m/>
    <m/>
    <n v="0"/>
    <s v="NOT RELEASED TO ENGINEERING"/>
    <x v="2"/>
    <m/>
  </r>
  <r>
    <s v="Action Day Schools"/>
    <s v="Lincoln"/>
    <s v="Joe"/>
    <m/>
    <n v="571710.63"/>
    <s v="(1) 36X40 Child Care Center"/>
    <n v="3"/>
    <m/>
    <d v="2025-10-01T00:00:00"/>
    <n v="0.2"/>
    <s v="Sent proposal to client 3/11"/>
    <s v="No  "/>
    <s v="PB"/>
    <d v="2025-03-11T00:00:00"/>
    <s v="No"/>
    <s v="No"/>
    <m/>
    <m/>
    <m/>
    <n v="114342.126"/>
    <s v="NOT RELEASED TO ENGINEERING"/>
    <x v="2"/>
    <d v="2025-02-04T13:07:32"/>
  </r>
  <r>
    <s v="Tehama County _x000a_Department of Education"/>
    <s v="Gerber ES"/>
    <s v="Joe"/>
    <m/>
    <m/>
    <s v="(2) 84x40 Classrooms, Office, Nurse - Building A _x000a_(1) 84x40 Office, Meeting, Kitchen - Building B_x000a_(1) 72x40 Classroom, Office and Restroom Building B_x000a_(1) 84x40 Medical Therapy Unit"/>
    <n v="34"/>
    <m/>
    <d v="2025-12-01T00:00:00"/>
    <n v="0.66"/>
    <s v="Submitted to Estimating on 3/20._x000a_SCM to provide drawings to AOR for DSA by 6/13_x000a_Project will go out to bid."/>
    <s v="No"/>
    <s v="Bid"/>
    <s v="No"/>
    <s v="No"/>
    <s v="No"/>
    <m/>
    <m/>
    <m/>
    <n v="0"/>
    <s v="NOT RELEASED TO ENGINEERING"/>
    <x v="5"/>
    <d v="2025-03-06T14:52:42"/>
  </r>
  <r>
    <s v="GMH Builders"/>
    <s v="Sonoma Mountain ECS"/>
    <s v="Joe"/>
    <m/>
    <m/>
    <s v="(2) 24x40 Classroom Bldgs"/>
    <n v="4"/>
    <m/>
    <d v="2026-08-05T00:00:00"/>
    <n v="0.3"/>
    <s v="Estimated SF range, $140/SF-$260/SF, sent to GMH for Increment 2"/>
    <s v="No"/>
    <s v="BID  "/>
    <s v="No"/>
    <s v="No"/>
    <s v="No "/>
    <m/>
    <m/>
    <m/>
    <n v="0"/>
    <s v="NOT RELEASED TO ENGINEERING"/>
    <x v="2"/>
    <m/>
  </r>
  <r>
    <s v="Corning Union ESD"/>
    <s v="Community Day School"/>
    <s v="Joe"/>
    <m/>
    <n v="1046259.55"/>
    <s v="(1) 96x40 Classroom Bldg"/>
    <n v="8"/>
    <m/>
    <d v="2026-09-01T00:00:00"/>
    <n v="0.3"/>
    <s v="Budgetary pricing sent to client 4/7._x000a_Board meeting on 4/9 to decide if the project will move forward or not."/>
    <m/>
    <s v="PB"/>
    <m/>
    <s v="No"/>
    <s v="No"/>
    <s v="No"/>
    <s v="No"/>
    <m/>
    <n v="313877.86499999999"/>
    <s v="NOT RELEASED TO ENGINEERING"/>
    <x v="2"/>
    <m/>
  </r>
  <r>
    <s v="Mates Charter School"/>
    <s v="Meadows Arts &amp; Technology ES"/>
    <s v="Joe"/>
    <m/>
    <n v="660578.04"/>
    <s v="(1) 72x40 TK _x000a_(1) 24x40 CR"/>
    <n v="8"/>
    <m/>
    <s v="Exploration "/>
    <n v="0.3"/>
    <s v="Charter seeking permission from the District to move forward._x000a_BDM to stay in touch in case of progress with District."/>
    <s v="No"/>
    <s v="PB"/>
    <s v="Yes"/>
    <s v="No"/>
    <s v="No"/>
    <m/>
    <m/>
    <m/>
    <n v="198173.41200000001"/>
    <s v="NOT RELEASED TO ENGINEERING"/>
    <x v="2"/>
    <d v="2025-02-04T13:07:32"/>
  </r>
  <r>
    <s v="Modesto CS"/>
    <s v="Marshall ES"/>
    <s v="Joe"/>
    <m/>
    <n v="8000000"/>
    <s v="(1) Cafeteria/MPR Building"/>
    <m/>
    <m/>
    <d v="2027-01-01T00:00:00"/>
    <n v="0.3"/>
    <s v="Lease-Leaseback bid. We either bid to a GC for the MPR building or bid the entire site as a GC._x000a_District to select GC by March"/>
    <s v="No"/>
    <s v="Bid"/>
    <s v="No"/>
    <s v="No"/>
    <s v="No"/>
    <m/>
    <m/>
    <m/>
    <n v="2400000"/>
    <s v="NOT RELEASED TO ENGINEERING"/>
    <x v="2"/>
    <d v="2025-02-10T09:20:26"/>
  </r>
  <r>
    <s v="Green Sustainable Solutions"/>
    <s v="Lake Tahoe"/>
    <s v="Joe"/>
    <m/>
    <m/>
    <s v="Cafeteria Building"/>
    <m/>
    <m/>
    <d v="2028-01-01T00:00:00"/>
    <n v="0.1"/>
    <s v="Don Anderson is a GC, in exploration stage for a modular cafeteria for a private school. _x000a_Sent Don floor plan of Modesto - Fairview ES MPR for reference."/>
    <m/>
    <m/>
    <s v="No"/>
    <s v="No"/>
    <s v="No"/>
    <s v="No"/>
    <s v="No"/>
    <m/>
    <m/>
    <m/>
    <x v="2"/>
    <m/>
  </r>
  <r>
    <s v="Rio SD"/>
    <s v="Rio Plaza ES"/>
    <s v="Joe"/>
    <m/>
    <m/>
    <s v="(1) 2-Story Classroom Building"/>
    <m/>
    <m/>
    <d v="2029-09-01T00:00:00"/>
    <n v="0.2"/>
    <s v="Provided ROMs for three options to Lisa @ A4E"/>
    <s v="No"/>
    <s v="PB"/>
    <s v="No"/>
    <s v="No"/>
    <s v="No"/>
    <m/>
    <m/>
    <m/>
    <n v="0"/>
    <s v="NOT RELEASED TO ENGINEERING"/>
    <x v="2"/>
    <m/>
  </r>
  <r>
    <s v="Helendale SD"/>
    <s v="Helendale ES"/>
    <s v="Sandra"/>
    <m/>
    <n v="1927490.04"/>
    <s v="120’x60’ MPR "/>
    <n v="12"/>
    <m/>
    <m/>
    <m/>
    <m/>
    <s v="No"/>
    <s v="Bid"/>
    <s v="No"/>
    <s v="No"/>
    <s v="No"/>
    <m/>
    <m/>
    <m/>
    <n v="0"/>
    <s v="NOT RELEASED TO ENGINEERING"/>
    <x v="2"/>
    <s v=""/>
  </r>
  <r>
    <s v="Helendale SD"/>
    <s v="Helendale ES"/>
    <s v="Sandra"/>
    <m/>
    <m/>
    <s v="(2) 24’x40’ Classrooms "/>
    <n v="4"/>
    <m/>
    <m/>
    <m/>
    <m/>
    <s v="No"/>
    <s v="Bid"/>
    <s v="No"/>
    <s v="No"/>
    <s v="No"/>
    <m/>
    <m/>
    <m/>
    <n v="0"/>
    <s v="NOT RELEASED TO ENGINEERING"/>
    <x v="2"/>
    <s v=""/>
  </r>
  <r>
    <s v="ICEF Ingelwood"/>
    <s v="Ingelwood "/>
    <s v="Sandra"/>
    <m/>
    <n v="13178400"/>
    <s v="2 Story Modular Classroom Bldg"/>
    <m/>
    <m/>
    <m/>
    <m/>
    <s v="Provided cost to Brendel Companies for Estimated SF Price"/>
    <m/>
    <m/>
    <m/>
    <m/>
    <m/>
    <m/>
    <m/>
    <m/>
    <m/>
    <m/>
    <x v="2"/>
    <m/>
  </r>
  <r>
    <s v="El Centro SD"/>
    <s v="Brawley ES"/>
    <s v="Sandra"/>
    <m/>
    <m/>
    <s v="(1) 60x60 Admin and one 24x40 Storage Room"/>
    <n v="7"/>
    <m/>
    <m/>
    <m/>
    <s v="Currently in Estimating "/>
    <m/>
    <m/>
    <m/>
    <m/>
    <m/>
    <m/>
    <m/>
    <m/>
    <m/>
    <m/>
    <x v="2"/>
    <m/>
  </r>
  <r>
    <s v="Asher University "/>
    <s v="Asher University "/>
    <s v="Sandra"/>
    <m/>
    <m/>
    <s v="(2) 168X40 Classroom and Admin Office"/>
    <n v="56"/>
    <m/>
    <m/>
    <m/>
    <s v="Customer is working with finalizing accreditation _x000a_Once complete he can move foward "/>
    <s v="No"/>
    <s v="Bid"/>
    <s v="No"/>
    <s v="No"/>
    <s v="No"/>
    <m/>
    <m/>
    <m/>
    <n v="0"/>
    <s v="NOT RELEASED TO ENGINEERING"/>
    <x v="2"/>
    <s v=""/>
  </r>
  <r>
    <s v="Southern Kern USD "/>
    <s v="Rosamond High Early College Campus"/>
    <s v="Joe"/>
    <m/>
    <m/>
    <s v="(1) 48x40 Locker Room"/>
    <n v="4"/>
    <m/>
    <m/>
    <n v="0.1"/>
    <s v="Adel to provide project info and make client introduction"/>
    <s v="No"/>
    <m/>
    <s v="No"/>
    <s v="No"/>
    <s v="No"/>
    <m/>
    <m/>
    <m/>
    <n v="0"/>
    <s v="NOT RELEASED TO ENGINEERING"/>
    <x v="5"/>
    <s v=""/>
  </r>
  <r>
    <s v="Hensel Phelps"/>
    <s v="West Valley Community College "/>
    <s v="Joe"/>
    <m/>
    <m/>
    <s v="Locker Room Buildings"/>
    <m/>
    <m/>
    <d v="2025-10-01T00:00:00"/>
    <n v="0.1"/>
    <s v="3 year lease bid for locker room buildings"/>
    <m/>
    <m/>
    <s v="No"/>
    <s v="No"/>
    <s v="No"/>
    <s v="No"/>
    <s v="No"/>
    <m/>
    <n v="0"/>
    <s v="NOT RELEASED TO ENGINEERING"/>
    <x v="2"/>
    <m/>
  </r>
  <r>
    <s v="Ocean Side USD "/>
    <s v="Multiple Sites "/>
    <s v="Sandra"/>
    <m/>
    <m/>
    <s v="30x32 CR, 24x40 CR and Restroom Buildings"/>
    <n v="17"/>
    <m/>
    <m/>
    <m/>
    <m/>
    <m/>
    <m/>
    <m/>
    <m/>
    <m/>
    <m/>
    <m/>
    <m/>
    <m/>
    <m/>
    <x v="2"/>
    <m/>
  </r>
  <r>
    <m/>
    <m/>
    <m/>
    <m/>
    <m/>
    <m/>
    <m/>
    <m/>
    <m/>
    <m/>
    <m/>
    <m/>
    <m/>
    <m/>
    <m/>
    <m/>
    <m/>
    <m/>
    <m/>
    <m/>
    <m/>
    <x v="2"/>
    <m/>
  </r>
  <r>
    <m/>
    <m/>
    <m/>
    <m/>
    <m/>
    <m/>
    <m/>
    <m/>
    <m/>
    <m/>
    <m/>
    <m/>
    <m/>
    <m/>
    <m/>
    <m/>
    <m/>
    <m/>
    <m/>
    <m/>
    <m/>
    <x v="2"/>
    <m/>
  </r>
  <r>
    <s v="Adelas Leads"/>
    <m/>
    <m/>
    <m/>
    <m/>
    <m/>
    <m/>
    <m/>
    <m/>
    <m/>
    <m/>
    <s v="No"/>
    <s v="Bid"/>
    <s v="No"/>
    <s v="No"/>
    <s v="No"/>
    <m/>
    <m/>
    <m/>
    <n v="0"/>
    <m/>
    <x v="5"/>
    <s v=""/>
  </r>
  <r>
    <s v="Alhambra USD"/>
    <s v="Alhambra HS "/>
    <s v="Sandra"/>
    <n v="90067"/>
    <n v="659821.96500000008"/>
    <s v="(1) 36x40 Classroom &amp; (2) 12x40"/>
    <n v="5"/>
    <m/>
    <m/>
    <n v="1"/>
    <s v="Lost another recent project to SKC. Awaiting confirmation that they _x000a_will proceed with SCM on this project"/>
    <s v="No"/>
    <s v="Bid"/>
    <s v="No"/>
    <s v="No"/>
    <s v="No"/>
    <m/>
    <m/>
    <m/>
    <n v="659821.96500000008"/>
    <s v="Pending Architect"/>
    <x v="2"/>
    <s v=""/>
  </r>
  <r>
    <s v="Benicia USD"/>
    <s v="Benicia HS"/>
    <s v="Joe"/>
    <m/>
    <m/>
    <s v="(1) 12X40 Restroom/Storage/Snack Bar"/>
    <n v="1"/>
    <m/>
    <m/>
    <n v="0.3"/>
    <s v="Per AOR, project is on hold and might go out to bid"/>
    <s v="No  "/>
    <s v="PB"/>
    <s v="No"/>
    <s v="No"/>
    <s v="No"/>
    <m/>
    <m/>
    <m/>
    <n v="0"/>
    <s v="NOT RELEASED TO ENGINEERING"/>
    <x v="2"/>
    <m/>
  </r>
  <r>
    <s v="Chula Vista USD "/>
    <s v="Fahari Jeffers "/>
    <s v="Diana"/>
    <m/>
    <m/>
    <s v="108'x40' Two Story "/>
    <m/>
    <m/>
    <m/>
    <m/>
    <m/>
    <m/>
    <m/>
    <m/>
    <m/>
    <m/>
    <m/>
    <m/>
    <m/>
    <m/>
    <m/>
    <x v="2"/>
    <m/>
  </r>
  <r>
    <s v="City of Shafter "/>
    <s v="Shafter Police Department "/>
    <s v="Joe"/>
    <m/>
    <m/>
    <m/>
    <m/>
    <m/>
    <m/>
    <n v="0.1"/>
    <s v="Adel to provide project info and make client introduction"/>
    <s v="No"/>
    <m/>
    <s v="No"/>
    <s v="No"/>
    <s v="No"/>
    <m/>
    <m/>
    <m/>
    <n v="0"/>
    <s v="NOT RELEASED TO ENGINEERING"/>
    <x v="5"/>
    <s v=""/>
  </r>
  <r>
    <s v="Corcoran Police Station "/>
    <m/>
    <s v="Diana"/>
    <m/>
    <m/>
    <m/>
    <m/>
    <m/>
    <m/>
    <m/>
    <m/>
    <s v="No"/>
    <s v="Bid"/>
    <s v="No"/>
    <s v="No"/>
    <s v="No"/>
    <m/>
    <m/>
    <m/>
    <n v="0"/>
    <m/>
    <x v="5"/>
    <s v=""/>
  </r>
  <r>
    <s v="County of San Bernardino"/>
    <s v="Weight Room"/>
    <s v="Diana"/>
    <s v="N/A"/>
    <m/>
    <s v="2,000SF weight room building"/>
    <m/>
    <m/>
    <d v="2026-09-01T00:00:00"/>
    <n v="0.1"/>
    <m/>
    <s v="No"/>
    <s v="Bid"/>
    <s v="No"/>
    <s v="No"/>
    <s v="No"/>
    <m/>
    <m/>
    <m/>
    <n v="0"/>
    <s v="NOT RELEASED TO ENGINEERING"/>
    <x v="5"/>
    <d v="2025-03-06T14:52:42"/>
  </r>
  <r>
    <s v="Forty Martyrs Armenian Church"/>
    <s v="Forty Martyrs Armenian Church _x000a_Middle School"/>
    <s v="Joe"/>
    <m/>
    <m/>
    <m/>
    <m/>
    <m/>
    <m/>
    <n v="0.1"/>
    <s v="No go per Ryan, not modular friendly building_x000a_No more 2-story per Adel"/>
    <s v="No"/>
    <m/>
    <s v="No"/>
    <s v="No"/>
    <s v="No"/>
    <m/>
    <m/>
    <m/>
    <n v="0"/>
    <s v="NOT RELEASED TO ENGINEERING"/>
    <x v="2"/>
    <s v=""/>
  </r>
  <r>
    <s v="Garvey SD"/>
    <s v="Monterey Vista ES"/>
    <s v="Sandra"/>
    <m/>
    <n v="4494585.54"/>
    <s v="(1) 144x40 Two Story Bldg with Two RR"/>
    <n v="28"/>
    <m/>
    <m/>
    <m/>
    <s v="Pending update on how district will be proceeding"/>
    <s v="No"/>
    <s v="Bid"/>
    <s v="No"/>
    <s v="No"/>
    <s v="No"/>
    <m/>
    <m/>
    <m/>
    <n v="0"/>
    <s v="NOT RELEASED TO ENGINEERING"/>
    <x v="2"/>
    <s v=""/>
  </r>
  <r>
    <s v="Magnolia Public Charter School "/>
    <m/>
    <s v="Diana"/>
    <m/>
    <m/>
    <s v="(1) 300x78 Two Story "/>
    <m/>
    <m/>
    <m/>
    <m/>
    <m/>
    <s v="No"/>
    <s v="Bid"/>
    <s v="No"/>
    <s v="No"/>
    <s v="No"/>
    <m/>
    <m/>
    <m/>
    <n v="0"/>
    <m/>
    <x v="5"/>
    <s v=""/>
  </r>
  <r>
    <s v="Manteca County Fire Station "/>
    <m/>
    <s v="Diana"/>
    <m/>
    <m/>
    <m/>
    <m/>
    <m/>
    <m/>
    <m/>
    <s v="Pending modularization of floor plan and pricing."/>
    <s v="No"/>
    <s v="Bid"/>
    <s v="No"/>
    <s v="No"/>
    <s v="No"/>
    <m/>
    <m/>
    <m/>
    <n v="0"/>
    <m/>
    <x v="5"/>
    <s v=""/>
  </r>
  <r>
    <s v="Palmdale SD"/>
    <s v="Shadow Hills MS "/>
    <s v="Sandra"/>
    <m/>
    <n v="172158"/>
    <s v="12x40 C2 Restroom"/>
    <n v="1"/>
    <m/>
    <s v="N/A"/>
    <n v="0.5"/>
    <s v="Still Pending Site Contract"/>
    <s v="No"/>
    <s v="Bid"/>
    <s v="No"/>
    <s v="No"/>
    <s v="No"/>
    <s v="TBD"/>
    <m/>
    <m/>
    <n v="86079"/>
    <s v="Approved, But On Hold"/>
    <x v="5"/>
    <d v="2025-02-04T13:07:32"/>
  </r>
  <r>
    <s v="Palmdale SD"/>
    <s v="Shadow Hills MS "/>
    <s v="Sandra"/>
    <m/>
    <n v="235282"/>
    <s v="36x40 Classroom"/>
    <n v="3"/>
    <m/>
    <s v="N/A"/>
    <n v="0.5"/>
    <s v="Still Pending Site Contract"/>
    <s v="No"/>
    <s v="Bid"/>
    <s v="No"/>
    <s v="No"/>
    <s v="No"/>
    <s v="TBD"/>
    <m/>
    <m/>
    <n v="117641"/>
    <s v="Approved, But On Hold"/>
    <x v="5"/>
    <d v="2025-02-04T13:07:32"/>
  </r>
  <r>
    <s v="Palmdale SD"/>
    <s v="Shadow Hills MS "/>
    <s v="Sandra"/>
    <m/>
    <n v="137980"/>
    <s v="24x40 Classroom"/>
    <n v="2"/>
    <m/>
    <s v="N/A"/>
    <n v="0.5"/>
    <s v="Still Pending Site Contract"/>
    <s v="No"/>
    <s v="Bid"/>
    <s v="No"/>
    <s v="No"/>
    <s v="No"/>
    <s v="TBD"/>
    <m/>
    <m/>
    <n v="68990"/>
    <s v="Approved, But On Hold"/>
    <x v="5"/>
    <d v="2025-02-04T13:07:32"/>
  </r>
  <r>
    <s v="PMSI Castaic Power Plant"/>
    <s v="LAWP"/>
    <s v="Diana/Quinton"/>
    <m/>
    <n v="627320.93000000005"/>
    <s v="72'x60' HCD Office Building"/>
    <n v="6"/>
    <m/>
    <m/>
    <n v="0.2"/>
    <s v="Per John Brazil he is still waiting to hear from his customer"/>
    <s v="No"/>
    <s v="Bid"/>
    <s v="No"/>
    <s v="No"/>
    <s v="No"/>
    <m/>
    <m/>
    <m/>
    <n v="125464.18600000002"/>
    <s v="NOT RELEASED TO ENGINEERING"/>
    <x v="2"/>
    <s v=""/>
  </r>
  <r>
    <m/>
    <m/>
    <m/>
    <m/>
    <m/>
    <m/>
    <m/>
    <m/>
    <m/>
    <m/>
    <m/>
    <m/>
    <m/>
    <m/>
    <m/>
    <m/>
    <m/>
    <m/>
    <m/>
    <m/>
    <m/>
    <x v="2"/>
    <m/>
  </r>
  <r>
    <m/>
    <m/>
    <m/>
    <m/>
    <m/>
    <m/>
    <m/>
    <m/>
    <m/>
    <m/>
    <m/>
    <m/>
    <m/>
    <m/>
    <m/>
    <m/>
    <m/>
    <m/>
    <m/>
    <m/>
    <m/>
    <x v="2"/>
    <m/>
  </r>
  <r>
    <s v="Query Leads"/>
    <m/>
    <m/>
    <m/>
    <m/>
    <m/>
    <m/>
    <m/>
    <m/>
    <m/>
    <m/>
    <s v="No"/>
    <s v="Bid"/>
    <s v="No"/>
    <s v="No"/>
    <s v="No"/>
    <m/>
    <m/>
    <m/>
    <n v="0"/>
    <m/>
    <x v="5"/>
    <s v=""/>
  </r>
  <r>
    <s v="Rosemead USD"/>
    <s v="Savannah ES "/>
    <s v="Sandra"/>
    <m/>
    <n v="793546.71"/>
    <s v=" (1) 72x40"/>
    <n v="6"/>
    <m/>
    <m/>
    <n v="0.5"/>
    <s v="Postponed to Summer 2026 Delivery "/>
    <s v="No"/>
    <s v="Bid"/>
    <s v="No"/>
    <s v="No"/>
    <s v="No"/>
    <s v="TBD"/>
    <m/>
    <m/>
    <n v="396773.35499999998"/>
    <s v="Unknown - AOR Submitted PC"/>
    <x v="2"/>
    <s v=""/>
  </r>
  <r>
    <s v="Saugus USD"/>
    <m/>
    <s v="Joe"/>
    <m/>
    <m/>
    <s v="Site build to modular"/>
    <m/>
    <m/>
    <m/>
    <m/>
    <m/>
    <s v="No"/>
    <m/>
    <s v="No"/>
    <s v="No"/>
    <s v="No"/>
    <m/>
    <m/>
    <m/>
    <n v="0"/>
    <s v="NOT RELEASED TO ENGINEERING"/>
    <x v="5"/>
    <s v=""/>
  </r>
  <r>
    <s v="Sweetwater Lease "/>
    <m/>
    <s v="Diana"/>
    <s v="N/A"/>
    <m/>
    <s v="(50) CR's and RR - various bldg. configurations"/>
    <m/>
    <m/>
    <d v="2026-07-01T00:00:00"/>
    <n v="0.25"/>
    <s v="No update"/>
    <s v="No"/>
    <s v="Bid"/>
    <s v="No"/>
    <s v="No"/>
    <s v="No"/>
    <m/>
    <m/>
    <m/>
    <n v="0"/>
    <s v="NOT RELEASED TO ENGINEERING"/>
    <x v="5"/>
    <d v="2025-03-06T14:52:42"/>
  </r>
  <r>
    <s v="Trona Living Quarters - Fire Service"/>
    <m/>
    <m/>
    <m/>
    <m/>
    <m/>
    <m/>
    <m/>
    <m/>
    <m/>
    <m/>
    <m/>
    <m/>
    <m/>
    <m/>
    <m/>
    <m/>
    <m/>
    <m/>
    <m/>
    <m/>
    <x v="2"/>
    <m/>
  </r>
  <r>
    <s v="Maya Child Care and Preschool"/>
    <s v="Mariam Mikul"/>
    <s v="Joe"/>
    <m/>
    <m/>
    <s v="2000 to 3000 sq ft one story building"/>
    <m/>
    <m/>
    <m/>
    <m/>
    <m/>
    <m/>
    <m/>
    <m/>
    <m/>
    <m/>
    <m/>
    <m/>
    <m/>
    <m/>
    <m/>
    <x v="2"/>
    <m/>
  </r>
  <r>
    <s v="Sebu Chatoyan "/>
    <s v="Altadena, CA"/>
    <m/>
    <m/>
    <m/>
    <s v="Modular mixed use apartment building"/>
    <m/>
    <m/>
    <m/>
    <m/>
    <m/>
    <m/>
    <m/>
    <m/>
    <m/>
    <m/>
    <m/>
    <m/>
    <m/>
    <m/>
    <m/>
    <x v="2"/>
    <m/>
  </r>
  <r>
    <s v="PBK | Corona-Norco USD"/>
    <s v="Corona, CA"/>
    <s v="Sandra"/>
    <m/>
    <m/>
    <s v="Modular Kitchen 32'X40'- Reached out 4/1/25 and sent the architect some floorplans of kitchens we have done in the past.  "/>
    <m/>
    <m/>
    <m/>
    <m/>
    <m/>
    <m/>
    <m/>
    <m/>
    <m/>
    <m/>
    <m/>
    <m/>
    <m/>
    <m/>
    <m/>
    <x v="2"/>
    <m/>
  </r>
  <r>
    <s v="Richard Anthony "/>
    <s v="Surgical Training Institute LLC"/>
    <s v="Sandra"/>
    <m/>
    <m/>
    <s v="Reached out but he is on vacation this week"/>
    <m/>
    <m/>
    <m/>
    <m/>
    <s v="Reached out but have not received response "/>
    <m/>
    <m/>
    <m/>
    <m/>
    <m/>
    <m/>
    <m/>
    <m/>
    <m/>
    <m/>
    <x v="2"/>
    <m/>
  </r>
  <r>
    <s v="HMC Architects "/>
    <m/>
    <m/>
    <m/>
    <m/>
    <s v="Reached out but did not receive a response I am following up daily "/>
    <m/>
    <m/>
    <m/>
    <m/>
    <m/>
    <m/>
    <m/>
    <m/>
    <m/>
    <m/>
    <m/>
    <m/>
    <m/>
    <m/>
    <m/>
    <x v="2"/>
    <m/>
  </r>
  <r>
    <s v="HMC Architects "/>
    <m/>
    <m/>
    <m/>
    <m/>
    <s v="Relocation of modulars have damage after move"/>
    <m/>
    <m/>
    <m/>
    <m/>
    <s v="Architect was only inquiring about replacement tackboard for the Foster and Green projects that we were already awarded."/>
    <m/>
    <m/>
    <m/>
    <m/>
    <m/>
    <m/>
    <m/>
    <m/>
    <m/>
    <m/>
    <x v="2"/>
    <m/>
  </r>
  <r>
    <s v="Moore Ruble Yudell Architects"/>
    <m/>
    <s v="Sandra"/>
    <m/>
    <m/>
    <s v="Researching permanent modular construction"/>
    <m/>
    <m/>
    <m/>
    <m/>
    <m/>
    <m/>
    <m/>
    <m/>
    <m/>
    <m/>
    <m/>
    <m/>
    <m/>
    <m/>
    <m/>
    <x v="2"/>
    <m/>
  </r>
  <r>
    <s v="HMC Architects"/>
    <m/>
    <s v="Diana"/>
    <m/>
    <m/>
    <s v="SDUSD Modular Kinder Building"/>
    <m/>
    <m/>
    <m/>
    <m/>
    <m/>
    <m/>
    <m/>
    <m/>
    <m/>
    <m/>
    <m/>
    <m/>
    <m/>
    <m/>
    <m/>
    <x v="2"/>
    <m/>
  </r>
  <r>
    <s v="CW Driver "/>
    <m/>
    <s v="Sandra"/>
    <m/>
    <m/>
    <s v="Spoke to CW Driver and he is proposaing a modular bldg_x000a_for an MDF Building. He will not need until summer 2026"/>
    <m/>
    <m/>
    <m/>
    <m/>
    <m/>
    <m/>
    <m/>
    <m/>
    <m/>
    <m/>
    <m/>
    <m/>
    <m/>
    <m/>
    <m/>
    <x v="2"/>
    <m/>
  </r>
  <r>
    <s v="Jaime Ortiz "/>
    <s v="HLPE "/>
    <s v="Sandra"/>
    <m/>
    <m/>
    <s v="Modular Building- District in Palmdale  "/>
    <m/>
    <m/>
    <m/>
    <m/>
    <m/>
    <m/>
    <m/>
    <m/>
    <m/>
    <m/>
    <m/>
    <m/>
    <m/>
    <m/>
    <m/>
    <x v="2"/>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s v="Sierra Sands USD"/>
    <x v="0"/>
  </r>
  <r>
    <s v="Ballico-Cressey SD"/>
    <x v="1"/>
  </r>
  <r>
    <s v="Victor Valley ESD"/>
    <x v="1"/>
  </r>
  <r>
    <s v="Victor Valley ESD"/>
    <x v="1"/>
  </r>
  <r>
    <s v="Tsumiki Preschool"/>
    <x v="1"/>
  </r>
  <r>
    <s v="Simi Valley"/>
    <x v="0"/>
  </r>
  <r>
    <s v="La Mesa-Spring Valley "/>
    <x v="2"/>
  </r>
  <r>
    <s v="Jefferson SD"/>
    <x v="2"/>
  </r>
  <r>
    <s v="Merced City SD"/>
    <x v="1"/>
  </r>
  <r>
    <s v="Bishop USD"/>
    <x v="1"/>
  </r>
  <r>
    <s v="Sylvan USD"/>
    <x v="1"/>
  </r>
  <r>
    <s v="Downey USD"/>
    <x v="1"/>
  </r>
  <r>
    <s v="Hemet USD"/>
    <x v="1"/>
  </r>
  <r>
    <s v="Orange USD"/>
    <x v="1"/>
  </r>
  <r>
    <s v="Academy for Advancement_x000a_of Children with Autism"/>
    <x v="1"/>
  </r>
  <r>
    <s v="South San Francisco USD"/>
    <x v="1"/>
  </r>
  <r>
    <s v="ASYMCA"/>
    <x v="1"/>
  </r>
  <r>
    <s v="San Jacinto USD"/>
    <x v="3"/>
  </r>
  <r>
    <s v="Blok Modular"/>
    <x v="1"/>
  </r>
  <r>
    <s v="Fall River JUSD"/>
    <x v="3"/>
  </r>
  <r>
    <s v="Marysville JUSD"/>
    <x v="1"/>
  </r>
  <r>
    <s v="Cajon Valley USD"/>
    <x v="1"/>
  </r>
  <r>
    <s v="Cajon Valley USD"/>
    <x v="1"/>
  </r>
  <r>
    <s v="Waterford USD"/>
    <x v="1"/>
  </r>
  <r>
    <s v="Arcadia USD"/>
    <x v="4"/>
  </r>
  <r>
    <s v="San Rafael City Schools"/>
    <x v="4"/>
  </r>
  <r>
    <s v="PMSI - Michael Thompson"/>
    <x v="1"/>
  </r>
  <r>
    <s v="Cal State Long Beach "/>
    <x v="3"/>
  </r>
  <r>
    <s v="Irvine Community College"/>
    <x v="3"/>
  </r>
  <r>
    <s v="LAUSD- Irving Steam Magnet"/>
    <x v="4"/>
  </r>
  <r>
    <s v="Hueneme ESD"/>
    <x v="3"/>
  </r>
  <r>
    <s v="Blok Modular"/>
    <x v="1"/>
  </r>
  <r>
    <s v="SDUSD"/>
    <x v="1"/>
  </r>
  <r>
    <s v="Cypress College"/>
    <x v="0"/>
  </r>
  <r>
    <s v="Unified Modular"/>
    <x v="2"/>
  </r>
  <r>
    <s v="San Mateo County Community College District"/>
    <x v="5"/>
  </r>
  <r>
    <s v="Bush Construction"/>
    <x v="1"/>
  </r>
  <r>
    <s v="DV Modular"/>
    <x v="1"/>
  </r>
  <r>
    <s v="Fairfax SD"/>
    <x v="5"/>
  </r>
  <r>
    <s v="Jurupa Valley USD"/>
    <x v="3"/>
  </r>
  <r>
    <s v="Lathrop Construction"/>
    <x v="2"/>
  </r>
  <r>
    <s v="Montebello USD"/>
    <x v="1"/>
  </r>
  <r>
    <s v="Golden Plains USD"/>
    <x v="5"/>
  </r>
  <r>
    <s v="Alhambra USD"/>
    <x v="0"/>
  </r>
  <r>
    <s v="Arc Construction "/>
    <x v="4"/>
  </r>
  <r>
    <s v="City of Los Angeles_x000a_Department of Public Works"/>
    <x v="0"/>
  </r>
  <r>
    <s v="Los Angeles Community College District "/>
    <x v="4"/>
  </r>
  <r>
    <s v="Huntington Beach"/>
    <x v="2"/>
  </r>
  <r>
    <s v="Hemet USD"/>
    <x v="1"/>
  </r>
  <r>
    <s v="Hemet USD"/>
    <x v="1"/>
  </r>
  <r>
    <s v="Del Mar Union"/>
    <x v="3"/>
  </r>
  <r>
    <s v="Del Mar Union"/>
    <x v="3"/>
  </r>
  <r>
    <s v="Mobile Modular"/>
    <x v="3"/>
  </r>
  <r>
    <s v="Palmdale SD"/>
    <x v="2"/>
  </r>
  <r>
    <s v="City of Shafter"/>
    <x v="3"/>
  </r>
  <r>
    <s v="Indoff "/>
    <x v="1"/>
  </r>
  <r>
    <s v="Lancaster SD"/>
    <x v="6"/>
  </r>
  <r>
    <s v="Island Union ESD"/>
    <x v="5"/>
  </r>
  <r>
    <s v="Calistoga JUSD"/>
    <x v="3"/>
  </r>
  <r>
    <s v="PMSI Ewles Materials 12x56"/>
    <x v="1"/>
  </r>
  <r>
    <s v="Reef-Sunset USD"/>
    <x v="1"/>
  </r>
  <r>
    <s v="Selma USD"/>
    <x v="1"/>
  </r>
  <r>
    <s v="Unified Modular "/>
    <x v="3"/>
  </r>
  <r>
    <s v="Pacific Mobile "/>
    <x v="3"/>
  </r>
  <r>
    <s v="Cumming Group"/>
    <x v="3"/>
  </r>
  <r>
    <s v="Orange USD"/>
    <x v="0"/>
  </r>
  <r>
    <s v="Orange USD"/>
    <x v="0"/>
  </r>
  <r>
    <s v="Orange USD"/>
    <x v="0"/>
  </r>
  <r>
    <s v="Garden Grove USD"/>
    <x v="1"/>
  </r>
  <r>
    <s v="PMSI Dixon Lake Ranger Station"/>
    <x v="1"/>
  </r>
  <r>
    <s v="OCFA"/>
    <x v="3"/>
  </r>
  <r>
    <s v="LAUSD - Charter School"/>
    <x v="3"/>
  </r>
  <r>
    <s v="GMH Builders"/>
    <x v="3"/>
  </r>
  <r>
    <s v="Hensel Phelps"/>
    <x v="4"/>
  </r>
  <r>
    <s v="Benicia USD"/>
    <x v="1"/>
  </r>
  <r>
    <s v="Mobile Modular"/>
    <x v="1"/>
  </r>
  <r>
    <s v="Sweetwater Lease "/>
    <x v="1"/>
  </r>
  <r>
    <s v="Visalia USD"/>
    <x v="5"/>
  </r>
  <r>
    <s v="Jurupa Valley USD"/>
    <x v="0"/>
  </r>
  <r>
    <s v="US Army Corps of Engineers"/>
    <x v="3"/>
  </r>
  <r>
    <s v="Paul Morrissey "/>
    <x v="3"/>
  </r>
  <r>
    <s v="Oceanside USD "/>
    <x v="1"/>
  </r>
  <r>
    <s v="Palisades USD"/>
    <x v="3"/>
  </r>
  <r>
    <s v="William Scotsman"/>
    <x v="3"/>
  </r>
  <r>
    <s v="McKinleyville USD"/>
    <x v="1"/>
  </r>
  <r>
    <s v="ICEF Inglewood"/>
    <x v="2"/>
  </r>
  <r>
    <s v="Ventura USD"/>
    <x v="3"/>
  </r>
  <r>
    <s v="South Fork USD"/>
    <x v="1"/>
  </r>
  <r>
    <s v="Marysville JUSD"/>
    <x v="1"/>
  </r>
  <r>
    <s v="Sylvan USD"/>
    <x v="3"/>
  </r>
  <r>
    <s v="San Marcos USD"/>
    <x v="1"/>
  </r>
  <r>
    <s v="Fullerton SD -"/>
    <x v="1"/>
  </r>
  <r>
    <s v="Bear Valley "/>
    <x v="1"/>
  </r>
  <r>
    <s v="Fullerton SD"/>
    <x v="1"/>
  </r>
  <r>
    <s v="Palmdale SD "/>
    <x v="1"/>
  </r>
  <r>
    <s v="Helendale SD "/>
    <x v="1"/>
  </r>
  <r>
    <s v="Magnolia S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FC78CA-E3E9-4A06-880B-F6051DAADEE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Estimated_x000a_Value" fld="1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3920E7-0A19-4FA1-9A97-0398E299C2E8}"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H3:J129" firstHeaderRow="1" firstDataRow="1" firstDataCol="3"/>
  <pivotFields count="23">
    <pivotField compact="0" outline="0" showAll="0" defaultSubtotal="0"/>
    <pivotField axis="axisRow" compact="0" outline="0" showAll="0" defaultSubtotal="0">
      <items count="149">
        <item x="76"/>
        <item x="147"/>
        <item x="15"/>
        <item x="104"/>
        <item x="88"/>
        <item x="132"/>
        <item x="86"/>
        <item x="33"/>
        <item x="83"/>
        <item x="140"/>
        <item x="77"/>
        <item x="136"/>
        <item x="73"/>
        <item x="11"/>
        <item x="52"/>
        <item x="30"/>
        <item x="18"/>
        <item x="72"/>
        <item x="122"/>
        <item x="46"/>
        <item x="89"/>
        <item x="102"/>
        <item x="120"/>
        <item x="108"/>
        <item x="65"/>
        <item x="50"/>
        <item x="119"/>
        <item x="10"/>
        <item x="21"/>
        <item x="43"/>
        <item x="84"/>
        <item x="115"/>
        <item x="66"/>
        <item x="80"/>
        <item x="133"/>
        <item x="68"/>
        <item x="79"/>
        <item x="35"/>
        <item x="81"/>
        <item x="9"/>
        <item x="129"/>
        <item x="99"/>
        <item x="111"/>
        <item x="61"/>
        <item x="144"/>
        <item x="25"/>
        <item x="13"/>
        <item x="16"/>
        <item x="135"/>
        <item x="103"/>
        <item x="97"/>
        <item x="17"/>
        <item x="45"/>
        <item x="56"/>
        <item x="121"/>
        <item x="12"/>
        <item x="94"/>
        <item x="134"/>
        <item x="96"/>
        <item x="26"/>
        <item x="53"/>
        <item x="95"/>
        <item x="22"/>
        <item x="60"/>
        <item x="54"/>
        <item x="20"/>
        <item x="85"/>
        <item x="125"/>
        <item x="37"/>
        <item x="139"/>
        <item x="1"/>
        <item x="71"/>
        <item x="131"/>
        <item x="109"/>
        <item x="114"/>
        <item x="67"/>
        <item x="98"/>
        <item x="117"/>
        <item x="112"/>
        <item x="8"/>
        <item x="24"/>
        <item x="27"/>
        <item x="92"/>
        <item x="127"/>
        <item x="75"/>
        <item x="59"/>
        <item x="137"/>
        <item x="126"/>
        <item x="82"/>
        <item x="3"/>
        <item x="34"/>
        <item x="130"/>
        <item x="62"/>
        <item x="36"/>
        <item x="2"/>
        <item x="49"/>
        <item x="47"/>
        <item x="106"/>
        <item x="107"/>
        <item x="38"/>
        <item x="64"/>
        <item x="28"/>
        <item x="19"/>
        <item x="63"/>
        <item x="5"/>
        <item x="74"/>
        <item x="78"/>
        <item x="90"/>
        <item x="55"/>
        <item x="143"/>
        <item x="39"/>
        <item x="100"/>
        <item x="0"/>
        <item x="142"/>
        <item x="146"/>
        <item x="148"/>
        <item x="29"/>
        <item x="87"/>
        <item x="40"/>
        <item x="118"/>
        <item x="51"/>
        <item x="123"/>
        <item x="113"/>
        <item x="14"/>
        <item x="6"/>
        <item x="91"/>
        <item x="128"/>
        <item x="23"/>
        <item x="48"/>
        <item x="57"/>
        <item x="7"/>
        <item x="41"/>
        <item x="31"/>
        <item x="70"/>
        <item x="105"/>
        <item x="145"/>
        <item x="44"/>
        <item x="4"/>
        <item x="141"/>
        <item x="32"/>
        <item x="69"/>
        <item x="93"/>
        <item x="116"/>
        <item x="124"/>
        <item x="42"/>
        <item x="138"/>
        <item x="58"/>
        <item x="101"/>
        <item x="110"/>
      </items>
    </pivotField>
    <pivotField compact="0" outline="0" showAll="0" sortType="ascending" defaultSubtotal="0">
      <items count="6">
        <item x="2"/>
        <item x="3"/>
        <item h="1" x="1"/>
        <item x="4"/>
        <item h="1" x="0"/>
        <item h="1" x="5"/>
      </items>
    </pivotField>
    <pivotField compact="0" outline="0" showAll="0" defaultSubtotal="0"/>
    <pivotField axis="axisRow" compact="0" outline="0" showAll="0" sortType="descending" defaultSubtotal="0">
      <items count="124">
        <item h="1" x="53"/>
        <item h="1" x="104"/>
        <item h="1" x="61"/>
        <item x="83"/>
        <item x="48"/>
        <item h="1" x="102"/>
        <item x="97"/>
        <item h="1" x="98"/>
        <item x="58"/>
        <item x="67"/>
        <item x="81"/>
        <item x="116"/>
        <item h="1" x="78"/>
        <item x="68"/>
        <item x="6"/>
        <item x="64"/>
        <item x="112"/>
        <item x="15"/>
        <item x="25"/>
        <item x="63"/>
        <item x="111"/>
        <item x="5"/>
        <item x="59"/>
        <item h="1" x="42"/>
        <item x="100"/>
        <item x="76"/>
        <item x="99"/>
        <item x="96"/>
        <item x="86"/>
        <item x="56"/>
        <item x="115"/>
        <item x="74"/>
        <item m="1" x="123"/>
        <item x="69"/>
        <item x="84"/>
        <item x="62"/>
        <item h="1" x="27"/>
        <item x="90"/>
        <item x="21"/>
        <item x="0"/>
        <item x="10"/>
        <item x="70"/>
        <item x="57"/>
        <item x="23"/>
        <item h="1" x="121"/>
        <item x="73"/>
        <item x="75"/>
        <item x="45"/>
        <item x="31"/>
        <item x="95"/>
        <item x="12"/>
        <item x="41"/>
        <item x="92"/>
        <item x="72"/>
        <item x="101"/>
        <item x="44"/>
        <item x="46"/>
        <item x="54"/>
        <item x="26"/>
        <item x="118"/>
        <item x="11"/>
        <item x="107"/>
        <item x="105"/>
        <item x="38"/>
        <item x="108"/>
        <item x="106"/>
        <item x="20"/>
        <item x="43"/>
        <item x="47"/>
        <item x="51"/>
        <item x="82"/>
        <item x="93"/>
        <item x="113"/>
        <item x="88"/>
        <item x="117"/>
        <item x="24"/>
        <item x="37"/>
        <item x="30"/>
        <item x="114"/>
        <item x="40"/>
        <item x="50"/>
        <item x="33"/>
        <item x="14"/>
        <item x="71"/>
        <item x="60"/>
        <item x="77"/>
        <item x="16"/>
        <item x="28"/>
        <item x="66"/>
        <item x="13"/>
        <item h="1" x="80"/>
        <item x="32"/>
        <item x="89"/>
        <item x="55"/>
        <item x="18"/>
        <item x="22"/>
        <item x="65"/>
        <item x="29"/>
        <item x="2"/>
        <item x="87"/>
        <item x="4"/>
        <item x="91"/>
        <item x="110"/>
        <item x="17"/>
        <item x="35"/>
        <item x="34"/>
        <item x="120"/>
        <item x="8"/>
        <item h="1" x="52"/>
        <item x="79"/>
        <item x="94"/>
        <item x="7"/>
        <item x="49"/>
        <item x="9"/>
        <item x="119"/>
        <item x="39"/>
        <item x="36"/>
        <item h="1" x="19"/>
        <item x="3"/>
        <item x="122"/>
        <item h="1" x="103"/>
        <item x="1"/>
        <item h="1" x="85"/>
        <item x="109"/>
      </items>
    </pivotField>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8">
        <item x="0"/>
        <item x="3"/>
        <item x="2"/>
        <item x="6"/>
        <item x="1"/>
        <item m="1" x="7"/>
        <item x="4"/>
        <item x="5"/>
      </items>
    </pivotField>
    <pivotField compact="0" outline="0" showAll="0" defaultSubtotal="0"/>
    <pivotField compact="0" outline="0" showAll="0" defaultSubtotal="0"/>
    <pivotField compact="0" outline="0" showAll="0" defaultSubtotal="0"/>
    <pivotField compact="0" outline="0" subtotalTop="0" showAll="0" defaultSubtotal="0"/>
  </pivotFields>
  <rowFields count="3">
    <field x="4"/>
    <field x="1"/>
    <field x="18"/>
  </rowFields>
  <rowItems count="126">
    <i>
      <x v="3"/>
      <x v="76"/>
      <x v="2"/>
    </i>
    <i>
      <x v="4"/>
      <x v="120"/>
      <x v="1"/>
    </i>
    <i>
      <x v="6"/>
      <x v="77"/>
      <x v="7"/>
    </i>
    <i>
      <x v="8"/>
      <x v="100"/>
      <x v="4"/>
    </i>
    <i>
      <x v="9"/>
      <x/>
      <x v="7"/>
    </i>
    <i>
      <x v="10"/>
      <x v="56"/>
      <x v="1"/>
    </i>
    <i>
      <x v="11"/>
      <x v="86"/>
      <x v="7"/>
    </i>
    <i>
      <x v="13"/>
      <x v="10"/>
      <x v="7"/>
    </i>
    <i>
      <x v="14"/>
      <x v="130"/>
      <x v="2"/>
    </i>
    <i>
      <x v="15"/>
      <x v="133"/>
      <x v="2"/>
    </i>
    <i>
      <x v="16"/>
      <x v="91"/>
      <x v="7"/>
    </i>
    <i>
      <x v="17"/>
      <x v="47"/>
      <x v="1"/>
    </i>
    <i>
      <x v="18"/>
      <x v="45"/>
      <x v="1"/>
    </i>
    <i>
      <x v="19"/>
      <x v="140"/>
      <x v="4"/>
    </i>
    <i>
      <x v="20"/>
      <x v="40"/>
      <x v="7"/>
    </i>
    <i>
      <x v="21"/>
      <x v="124"/>
      <x v="4"/>
    </i>
    <i>
      <x v="22"/>
      <x v="24"/>
      <x v="4"/>
    </i>
    <i>
      <x v="24"/>
      <x v="22"/>
      <x v="7"/>
    </i>
    <i>
      <x v="25"/>
      <x v="88"/>
      <x v="7"/>
    </i>
    <i>
      <x v="26"/>
      <x v="26"/>
      <x v="7"/>
    </i>
    <i>
      <x v="27"/>
      <x v="31"/>
      <x v="7"/>
    </i>
    <i>
      <x v="28"/>
      <x v="21"/>
      <x v="7"/>
    </i>
    <i>
      <x v="29"/>
      <x v="92"/>
      <x v="4"/>
    </i>
    <i>
      <x v="30"/>
      <x v="48"/>
      <x v="7"/>
    </i>
    <i>
      <x v="31"/>
      <x v="88"/>
      <x v="7"/>
    </i>
    <i>
      <x v="33"/>
      <x v="10"/>
      <x v="7"/>
    </i>
    <i>
      <x v="34"/>
      <x v="41"/>
      <x v="1"/>
    </i>
    <i>
      <x v="35"/>
      <x v="35"/>
      <x v="4"/>
    </i>
    <i>
      <x v="37"/>
      <x v="98"/>
      <x v="7"/>
    </i>
    <i>
      <x v="38"/>
      <x v="28"/>
      <x/>
    </i>
    <i>
      <x v="39"/>
      <x v="112"/>
      <x/>
    </i>
    <i r="1">
      <x v="137"/>
      <x/>
    </i>
    <i>
      <x v="40"/>
      <x v="13"/>
      <x/>
    </i>
    <i>
      <x v="41"/>
      <x v="106"/>
      <x v="7"/>
    </i>
    <i>
      <x v="42"/>
      <x v="103"/>
      <x v="4"/>
    </i>
    <i>
      <x v="43"/>
      <x v="127"/>
      <x v="1"/>
    </i>
    <i>
      <x v="45"/>
      <x v="38"/>
      <x v="7"/>
    </i>
    <i>
      <x v="46"/>
      <x v="88"/>
      <x v="7"/>
    </i>
    <i>
      <x v="47"/>
      <x v="128"/>
      <x v="2"/>
    </i>
    <i>
      <x v="48"/>
      <x v="139"/>
      <x v="4"/>
    </i>
    <i>
      <x v="49"/>
      <x v="74"/>
      <x v="7"/>
    </i>
    <i>
      <x v="50"/>
      <x v="46"/>
      <x/>
    </i>
    <i>
      <x v="51"/>
      <x v="136"/>
      <x v="4"/>
    </i>
    <i>
      <x v="52"/>
      <x v="73"/>
      <x v="7"/>
    </i>
    <i>
      <x v="53"/>
      <x v="33"/>
      <x v="7"/>
    </i>
    <i>
      <x v="54"/>
      <x v="54"/>
      <x v="7"/>
    </i>
    <i>
      <x v="55"/>
      <x v="96"/>
      <x v="2"/>
    </i>
    <i>
      <x v="56"/>
      <x v="95"/>
      <x v="2"/>
    </i>
    <i>
      <x v="57"/>
      <x v="85"/>
      <x/>
    </i>
    <i>
      <x v="58"/>
      <x v="50"/>
      <x/>
    </i>
    <i r="1">
      <x v="58"/>
      <x/>
    </i>
    <i r="1">
      <x v="81"/>
      <x/>
    </i>
    <i>
      <x v="59"/>
      <x v="113"/>
      <x v="7"/>
    </i>
    <i>
      <x v="60"/>
      <x v="55"/>
      <x/>
    </i>
    <i>
      <x v="61"/>
      <x v="87"/>
      <x v="7"/>
    </i>
    <i>
      <x v="62"/>
      <x v="87"/>
      <x v="7"/>
    </i>
    <i>
      <x v="63"/>
      <x v="118"/>
      <x/>
    </i>
    <i r="1">
      <x v="144"/>
      <x v="7"/>
    </i>
    <i>
      <x v="64"/>
      <x v="87"/>
      <x v="7"/>
    </i>
    <i>
      <x v="65"/>
      <x v="87"/>
      <x v="7"/>
    </i>
    <i>
      <x v="66"/>
      <x v="65"/>
      <x v="1"/>
    </i>
    <i>
      <x v="67"/>
      <x v="19"/>
      <x/>
    </i>
    <i>
      <x v="68"/>
      <x v="14"/>
      <x/>
    </i>
    <i r="1">
      <x v="20"/>
      <x/>
    </i>
    <i r="1">
      <x v="25"/>
      <x/>
    </i>
    <i>
      <x v="69"/>
      <x v="108"/>
      <x/>
    </i>
    <i>
      <x v="70"/>
      <x v="61"/>
      <x/>
    </i>
    <i>
      <x v="71"/>
      <x v="78"/>
      <x v="7"/>
    </i>
    <i>
      <x v="72"/>
      <x v="5"/>
      <x v="7"/>
    </i>
    <i>
      <x v="73"/>
      <x v="3"/>
      <x v="7"/>
    </i>
    <i>
      <x v="74"/>
      <x v="69"/>
      <x v="7"/>
    </i>
    <i>
      <x v="75"/>
      <x v="80"/>
      <x/>
    </i>
    <i>
      <x v="76"/>
      <x v="110"/>
      <x/>
    </i>
    <i>
      <x v="77"/>
      <x v="132"/>
      <x v="4"/>
    </i>
    <i>
      <x v="78"/>
      <x v="57"/>
      <x v="7"/>
    </i>
    <i>
      <x v="79"/>
      <x v="29"/>
      <x v="4"/>
    </i>
    <i>
      <x v="80"/>
      <x v="64"/>
      <x/>
    </i>
    <i>
      <x v="81"/>
      <x v="90"/>
      <x/>
    </i>
    <i>
      <x v="82"/>
      <x v="2"/>
      <x/>
    </i>
    <i>
      <x v="83"/>
      <x v="36"/>
      <x v="7"/>
    </i>
    <i>
      <x v="84"/>
      <x v="32"/>
      <x v="1"/>
    </i>
    <i>
      <x v="85"/>
      <x v="6"/>
      <x v="7"/>
    </i>
    <i r="1">
      <x v="8"/>
      <x v="7"/>
    </i>
    <i r="1">
      <x v="30"/>
      <x v="7"/>
    </i>
    <i r="1">
      <x v="66"/>
      <x v="7"/>
    </i>
    <i>
      <x v="86"/>
      <x v="51"/>
      <x/>
    </i>
    <i>
      <x v="87"/>
      <x v="116"/>
      <x/>
    </i>
    <i>
      <x v="88"/>
      <x v="12"/>
      <x v="7"/>
    </i>
    <i r="1">
      <x v="105"/>
      <x v="7"/>
    </i>
    <i>
      <x v="89"/>
      <x v="123"/>
      <x/>
    </i>
    <i>
      <x v="91"/>
      <x v="7"/>
      <x v="4"/>
    </i>
    <i>
      <x v="92"/>
      <x v="97"/>
      <x v="7"/>
    </i>
    <i>
      <x v="93"/>
      <x v="63"/>
      <x v="7"/>
    </i>
    <i>
      <x v="94"/>
      <x v="102"/>
      <x v="6"/>
    </i>
    <i>
      <x v="95"/>
      <x v="59"/>
      <x/>
    </i>
    <i r="1">
      <x v="62"/>
      <x/>
    </i>
    <i>
      <x v="96"/>
      <x v="17"/>
      <x v="7"/>
    </i>
    <i>
      <x v="97"/>
      <x v="15"/>
      <x v="4"/>
    </i>
    <i>
      <x v="98"/>
      <x v="94"/>
      <x v="4"/>
    </i>
    <i>
      <x v="99"/>
      <x v="49"/>
      <x v="6"/>
    </i>
    <i>
      <x v="100"/>
      <x v="104"/>
      <x v="4"/>
    </i>
    <i>
      <x v="101"/>
      <x v="23"/>
      <x v="7"/>
    </i>
    <i>
      <x v="102"/>
      <x v="83"/>
      <x v="4"/>
    </i>
    <i>
      <x v="103"/>
      <x v="16"/>
      <x v="2"/>
    </i>
    <i>
      <x v="104"/>
      <x v="45"/>
      <x v="1"/>
    </i>
    <i>
      <x v="105"/>
      <x v="37"/>
      <x v="4"/>
    </i>
    <i>
      <x v="106"/>
      <x v="114"/>
      <x v="7"/>
    </i>
    <i>
      <x v="107"/>
      <x v="39"/>
      <x v="4"/>
    </i>
    <i>
      <x v="109"/>
      <x v="82"/>
      <x v="7"/>
    </i>
    <i>
      <x v="110"/>
      <x v="122"/>
      <x v="7"/>
    </i>
    <i>
      <x v="111"/>
      <x v="79"/>
      <x/>
    </i>
    <i>
      <x v="112"/>
      <x v="60"/>
      <x/>
    </i>
    <i>
      <x v="113"/>
      <x v="27"/>
      <x/>
    </i>
    <i>
      <x v="114"/>
      <x v="114"/>
      <x v="7"/>
    </i>
    <i>
      <x v="115"/>
      <x v="131"/>
      <x v="1"/>
    </i>
    <i>
      <x v="116"/>
      <x v="68"/>
      <x v="4"/>
    </i>
    <i r="1">
      <x v="93"/>
      <x v="4"/>
    </i>
    <i r="1">
      <x v="99"/>
      <x v="4"/>
    </i>
    <i>
      <x v="118"/>
      <x v="89"/>
      <x v="4"/>
    </i>
    <i>
      <x v="119"/>
      <x v="114"/>
      <x v="7"/>
    </i>
    <i>
      <x v="121"/>
      <x v="4"/>
      <x/>
    </i>
    <i r="1">
      <x v="18"/>
      <x/>
    </i>
    <i r="1">
      <x v="70"/>
      <x/>
    </i>
    <i r="1">
      <x v="107"/>
      <x/>
    </i>
    <i r="1">
      <x v="125"/>
      <x/>
    </i>
    <i>
      <x v="123"/>
      <x v="87"/>
      <x v="7"/>
    </i>
  </rowItems>
  <colItems count="1">
    <i/>
  </colItems>
  <formats count="8">
    <format dxfId="118">
      <pivotArea outline="0" collapsedLevelsAreSubtotals="1"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18" type="button" dataOnly="0" labelOnly="1" outline="0" axis="axisRow" fieldPosition="2"/>
    </format>
    <format dxfId="113">
      <pivotArea dataOnly="0" labelOnly="1" grandRow="1" outline="0" fieldPosition="0"/>
    </format>
    <format dxfId="112">
      <pivotArea dataOnly="0" labelOnly="1" outline="0" axis="axisValues" fieldPosition="0"/>
    </format>
    <format dxfId="111">
      <pivotArea dataOnly="0" labelOnly="1" outline="0" fieldPosition="0">
        <references count="1">
          <reference field="4"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1FE6D8-3318-42EA-B956-465307598EA5}"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D30" firstHeaderRow="0" firstDataRow="1" firstDataCol="1"/>
  <pivotFields count="23">
    <pivotField dataField="1" showAll="0"/>
    <pivotField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3"/>
        <item x="2"/>
        <item x="6"/>
        <item x="1"/>
        <item m="1" x="7"/>
        <item x="4"/>
        <item x="5"/>
        <item t="default"/>
      </items>
    </pivotField>
    <pivotField dataField="1" showAll="0"/>
    <pivotField showAll="0"/>
    <pivotField showAll="0"/>
    <pivotField showAll="0"/>
  </pivotFields>
  <rowFields count="1">
    <field x="18"/>
  </rowFields>
  <rowItems count="8">
    <i>
      <x/>
    </i>
    <i>
      <x v="1"/>
    </i>
    <i>
      <x v="2"/>
    </i>
    <i>
      <x v="3"/>
    </i>
    <i>
      <x v="4"/>
    </i>
    <i>
      <x v="6"/>
    </i>
    <i>
      <x v="7"/>
    </i>
    <i t="grand">
      <x/>
    </i>
  </rowItems>
  <colFields count="1">
    <field x="-2"/>
  </colFields>
  <colItems count="2">
    <i>
      <x/>
    </i>
    <i i="1">
      <x v="1"/>
    </i>
  </colItems>
  <dataFields count="2">
    <dataField name="Sum of Estimated_x000a_Value" fld="19" baseField="0" baseItem="0" numFmtId="6"/>
    <dataField name="# of Projects" fld="0" subtotal="count" baseField="0" baseItem="0"/>
  </dataFields>
  <formats count="9">
    <format dxfId="127">
      <pivotArea outline="0" collapsedLevelsAreSubtotals="1"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18" type="button" dataOnly="0" labelOnly="1" outline="0" axis="axisRow" fieldPosition="0"/>
    </format>
    <format dxfId="122">
      <pivotArea dataOnly="0" labelOnly="1" fieldPosition="0">
        <references count="1">
          <reference field="18" count="0"/>
        </references>
      </pivotArea>
    </format>
    <format dxfId="121">
      <pivotArea dataOnly="0" labelOnly="1" grandRow="1" outline="0" fieldPosition="0"/>
    </format>
    <format dxfId="120">
      <pivotArea dataOnly="0" labelOnly="1" outline="0" axis="axisValues" fieldPosition="0"/>
    </format>
    <format dxfId="119">
      <pivotArea outline="0" collapsedLevelsAreSubtotals="1" fieldPosition="0">
        <references count="1">
          <reference field="4294967294"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91973A-89F9-4795-B33A-9FF837BA910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C19" firstHeaderRow="1" firstDataRow="1" firstDataCol="1"/>
  <pivotFields count="23">
    <pivotField showAll="0"/>
    <pivotField showAll="0"/>
    <pivotField axis="axisRow" showAll="0" sortType="ascending">
      <items count="7">
        <item x="2"/>
        <item x="3"/>
        <item x="1"/>
        <item x="4"/>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7">
    <i>
      <x/>
    </i>
    <i>
      <x v="1"/>
    </i>
    <i>
      <x v="2"/>
    </i>
    <i>
      <x v="3"/>
    </i>
    <i>
      <x v="4"/>
    </i>
    <i>
      <x v="5"/>
    </i>
    <i t="grand">
      <x/>
    </i>
  </rowItems>
  <colItems count="1">
    <i/>
  </colItems>
  <dataFields count="1">
    <dataField name="Sum of Estimated_x000a_Value" fld="19" baseField="0" baseItem="0" numFmtId="6"/>
  </dataFields>
  <formats count="11">
    <format dxfId="138">
      <pivotArea outline="0" collapsedLevelsAreSubtotals="1"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field="2" type="button" dataOnly="0" labelOnly="1" outline="0" axis="axisRow" fieldPosition="0"/>
    </format>
    <format dxfId="133">
      <pivotArea dataOnly="0" labelOnly="1" fieldPosition="0">
        <references count="1">
          <reference field="2" count="0"/>
        </references>
      </pivotArea>
    </format>
    <format dxfId="132">
      <pivotArea dataOnly="0" labelOnly="1" grandRow="1" outline="0" fieldPosition="0"/>
    </format>
    <format dxfId="131">
      <pivotArea dataOnly="0" labelOnly="1" outline="0" axis="axisValues" fieldPosition="0"/>
    </format>
    <format dxfId="130">
      <pivotArea dataOnly="0" outline="0" axis="axisValues" fieldPosition="0"/>
    </format>
    <format dxfId="129">
      <pivotArea outline="0" collapsedLevelsAreSubtotals="1" fieldPosition="0"/>
    </format>
    <format dxfId="128">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1846DD-5BDD-4AA4-A197-C35FE74865C3}"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7:F196" firstHeaderRow="0" firstDataRow="1" firstDataCol="2"/>
  <pivotFields count="23">
    <pivotField compact="0" outline="0" showAll="0"/>
    <pivotField axis="axisRow" compact="0" outline="0" showAll="0">
      <items count="150">
        <item x="76"/>
        <item x="147"/>
        <item x="15"/>
        <item x="104"/>
        <item x="88"/>
        <item x="132"/>
        <item x="86"/>
        <item x="33"/>
        <item x="83"/>
        <item x="140"/>
        <item x="77"/>
        <item x="136"/>
        <item x="73"/>
        <item x="11"/>
        <item x="52"/>
        <item x="30"/>
        <item x="18"/>
        <item x="72"/>
        <item x="122"/>
        <item x="46"/>
        <item x="89"/>
        <item x="102"/>
        <item x="120"/>
        <item x="108"/>
        <item x="65"/>
        <item x="50"/>
        <item x="119"/>
        <item x="10"/>
        <item x="21"/>
        <item x="43"/>
        <item x="84"/>
        <item x="115"/>
        <item x="66"/>
        <item x="80"/>
        <item x="133"/>
        <item x="68"/>
        <item x="79"/>
        <item x="35"/>
        <item x="81"/>
        <item x="9"/>
        <item x="129"/>
        <item x="99"/>
        <item x="111"/>
        <item x="61"/>
        <item x="144"/>
        <item x="25"/>
        <item x="13"/>
        <item x="16"/>
        <item x="135"/>
        <item x="103"/>
        <item x="97"/>
        <item x="17"/>
        <item x="45"/>
        <item x="56"/>
        <item x="121"/>
        <item x="12"/>
        <item x="94"/>
        <item x="134"/>
        <item x="96"/>
        <item x="26"/>
        <item x="53"/>
        <item x="95"/>
        <item x="22"/>
        <item x="60"/>
        <item x="54"/>
        <item x="20"/>
        <item x="85"/>
        <item x="125"/>
        <item x="37"/>
        <item x="139"/>
        <item x="1"/>
        <item x="71"/>
        <item x="131"/>
        <item x="109"/>
        <item x="114"/>
        <item x="67"/>
        <item x="98"/>
        <item x="117"/>
        <item x="112"/>
        <item x="8"/>
        <item x="24"/>
        <item x="27"/>
        <item x="92"/>
        <item x="127"/>
        <item x="75"/>
        <item x="59"/>
        <item x="137"/>
        <item x="126"/>
        <item x="82"/>
        <item x="3"/>
        <item x="34"/>
        <item x="130"/>
        <item x="62"/>
        <item x="36"/>
        <item x="2"/>
        <item x="49"/>
        <item x="47"/>
        <item x="106"/>
        <item x="107"/>
        <item x="38"/>
        <item x="64"/>
        <item x="28"/>
        <item x="19"/>
        <item x="63"/>
        <item x="5"/>
        <item x="74"/>
        <item x="78"/>
        <item x="90"/>
        <item x="55"/>
        <item x="143"/>
        <item x="39"/>
        <item x="100"/>
        <item x="0"/>
        <item x="142"/>
        <item x="146"/>
        <item x="148"/>
        <item x="29"/>
        <item x="87"/>
        <item x="40"/>
        <item x="118"/>
        <item x="51"/>
        <item x="123"/>
        <item x="113"/>
        <item x="14"/>
        <item x="6"/>
        <item x="91"/>
        <item x="128"/>
        <item x="23"/>
        <item x="48"/>
        <item x="57"/>
        <item x="7"/>
        <item x="41"/>
        <item x="31"/>
        <item x="70"/>
        <item x="105"/>
        <item x="145"/>
        <item x="44"/>
        <item x="4"/>
        <item x="141"/>
        <item x="32"/>
        <item x="69"/>
        <item x="93"/>
        <item x="116"/>
        <item x="124"/>
        <item x="42"/>
        <item x="138"/>
        <item x="58"/>
        <item x="101"/>
        <item x="110"/>
        <item t="default"/>
      </items>
    </pivotField>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7">
        <item x="0"/>
        <item x="1"/>
        <item x="3"/>
        <item x="4"/>
        <item x="5"/>
        <item x="2"/>
        <item t="default"/>
      </items>
    </pivotField>
    <pivotField compact="0" outline="0" showAll="0"/>
  </pivotFields>
  <rowFields count="2">
    <field x="21"/>
    <field x="1"/>
  </rowFields>
  <rowItems count="159">
    <i>
      <x/>
      <x/>
    </i>
    <i r="1">
      <x v="10"/>
    </i>
    <i r="1">
      <x v="13"/>
    </i>
    <i r="1">
      <x v="16"/>
    </i>
    <i r="1">
      <x v="27"/>
    </i>
    <i r="1">
      <x v="28"/>
    </i>
    <i r="1">
      <x v="33"/>
    </i>
    <i r="1">
      <x v="36"/>
    </i>
    <i r="1">
      <x v="37"/>
    </i>
    <i r="1">
      <x v="38"/>
    </i>
    <i r="1">
      <x v="39"/>
    </i>
    <i r="1">
      <x v="45"/>
    </i>
    <i r="1">
      <x v="46"/>
    </i>
    <i r="1">
      <x v="47"/>
    </i>
    <i r="1">
      <x v="51"/>
    </i>
    <i r="1">
      <x v="55"/>
    </i>
    <i r="1">
      <x v="59"/>
    </i>
    <i r="1">
      <x v="62"/>
    </i>
    <i r="1">
      <x v="65"/>
    </i>
    <i r="1">
      <x v="70"/>
    </i>
    <i r="1">
      <x v="79"/>
    </i>
    <i r="1">
      <x v="80"/>
    </i>
    <i r="1">
      <x v="81"/>
    </i>
    <i r="1">
      <x v="88"/>
    </i>
    <i r="1">
      <x v="89"/>
    </i>
    <i r="1">
      <x v="94"/>
    </i>
    <i r="1">
      <x v="101"/>
    </i>
    <i r="1">
      <x v="102"/>
    </i>
    <i r="1">
      <x v="103"/>
    </i>
    <i r="1">
      <x v="104"/>
    </i>
    <i r="1">
      <x v="106"/>
    </i>
    <i r="1">
      <x v="112"/>
    </i>
    <i r="1">
      <x v="123"/>
    </i>
    <i r="1">
      <x v="124"/>
    </i>
    <i r="1">
      <x v="127"/>
    </i>
    <i r="1">
      <x v="130"/>
    </i>
    <i r="1">
      <x v="137"/>
    </i>
    <i t="default">
      <x/>
    </i>
    <i>
      <x v="1"/>
      <x v="2"/>
    </i>
    <i r="1">
      <x v="7"/>
    </i>
    <i r="1">
      <x v="14"/>
    </i>
    <i r="1">
      <x v="15"/>
    </i>
    <i r="1">
      <x v="19"/>
    </i>
    <i r="1">
      <x v="25"/>
    </i>
    <i r="1">
      <x v="29"/>
    </i>
    <i r="1">
      <x v="43"/>
    </i>
    <i r="1">
      <x v="45"/>
    </i>
    <i r="1">
      <x v="52"/>
    </i>
    <i r="1">
      <x v="53"/>
    </i>
    <i r="1">
      <x v="60"/>
    </i>
    <i r="1">
      <x v="63"/>
    </i>
    <i r="1">
      <x v="64"/>
    </i>
    <i r="1">
      <x v="68"/>
    </i>
    <i r="1">
      <x v="85"/>
    </i>
    <i r="1">
      <x v="90"/>
    </i>
    <i r="1">
      <x v="93"/>
    </i>
    <i r="1">
      <x v="95"/>
    </i>
    <i r="1">
      <x v="96"/>
    </i>
    <i r="1">
      <x v="99"/>
    </i>
    <i r="1">
      <x v="108"/>
    </i>
    <i r="1">
      <x v="110"/>
    </i>
    <i r="1">
      <x v="116"/>
    </i>
    <i r="1">
      <x v="118"/>
    </i>
    <i r="1">
      <x v="120"/>
    </i>
    <i r="1">
      <x v="128"/>
    </i>
    <i r="1">
      <x v="129"/>
    </i>
    <i r="1">
      <x v="131"/>
    </i>
    <i r="1">
      <x v="132"/>
    </i>
    <i r="1">
      <x v="136"/>
    </i>
    <i r="1">
      <x v="138"/>
    </i>
    <i r="1">
      <x v="139"/>
    </i>
    <i t="default">
      <x v="1"/>
    </i>
    <i>
      <x v="2"/>
      <x v="4"/>
    </i>
    <i r="1">
      <x v="6"/>
    </i>
    <i r="1">
      <x v="8"/>
    </i>
    <i r="1">
      <x v="12"/>
    </i>
    <i r="1">
      <x v="17"/>
    </i>
    <i r="1">
      <x v="18"/>
    </i>
    <i r="1">
      <x v="20"/>
    </i>
    <i r="1">
      <x v="24"/>
    </i>
    <i r="1">
      <x v="30"/>
    </i>
    <i r="1">
      <x v="32"/>
    </i>
    <i r="1">
      <x v="35"/>
    </i>
    <i r="1">
      <x v="50"/>
    </i>
    <i r="1">
      <x v="58"/>
    </i>
    <i r="1">
      <x v="61"/>
    </i>
    <i r="1">
      <x v="66"/>
    </i>
    <i r="1">
      <x v="71"/>
    </i>
    <i r="1">
      <x v="75"/>
    </i>
    <i r="1">
      <x v="82"/>
    </i>
    <i r="1">
      <x v="84"/>
    </i>
    <i r="1">
      <x v="92"/>
    </i>
    <i r="1">
      <x v="100"/>
    </i>
    <i r="1">
      <x v="105"/>
    </i>
    <i r="1">
      <x v="107"/>
    </i>
    <i r="1">
      <x v="117"/>
    </i>
    <i r="1">
      <x v="125"/>
    </i>
    <i r="1">
      <x v="133"/>
    </i>
    <i r="1">
      <x v="140"/>
    </i>
    <i t="default">
      <x v="2"/>
    </i>
    <i>
      <x v="3"/>
      <x v="3"/>
    </i>
    <i r="1">
      <x v="21"/>
    </i>
    <i r="1">
      <x v="41"/>
    </i>
    <i r="1">
      <x v="49"/>
    </i>
    <i r="1">
      <x v="56"/>
    </i>
    <i r="1">
      <x v="76"/>
    </i>
    <i r="1">
      <x v="111"/>
    </i>
    <i t="default">
      <x v="3"/>
    </i>
    <i>
      <x v="4"/>
      <x v="1"/>
    </i>
    <i r="1">
      <x v="44"/>
    </i>
    <i r="1">
      <x v="109"/>
    </i>
    <i r="1">
      <x v="114"/>
    </i>
    <i r="1">
      <x v="115"/>
    </i>
    <i r="1">
      <x v="135"/>
    </i>
    <i r="1">
      <x v="138"/>
    </i>
    <i r="1">
      <x v="143"/>
    </i>
    <i t="default">
      <x v="4"/>
    </i>
    <i>
      <x v="5"/>
      <x v="5"/>
    </i>
    <i r="1">
      <x v="9"/>
    </i>
    <i r="1">
      <x v="11"/>
    </i>
    <i r="1">
      <x v="22"/>
    </i>
    <i r="1">
      <x v="23"/>
    </i>
    <i r="1">
      <x v="26"/>
    </i>
    <i r="1">
      <x v="31"/>
    </i>
    <i r="1">
      <x v="34"/>
    </i>
    <i r="1">
      <x v="40"/>
    </i>
    <i r="1">
      <x v="42"/>
    </i>
    <i r="1">
      <x v="48"/>
    </i>
    <i r="1">
      <x v="54"/>
    </i>
    <i r="1">
      <x v="57"/>
    </i>
    <i r="1">
      <x v="67"/>
    </i>
    <i r="1">
      <x v="69"/>
    </i>
    <i r="1">
      <x v="72"/>
    </i>
    <i r="1">
      <x v="73"/>
    </i>
    <i r="1">
      <x v="74"/>
    </i>
    <i r="1">
      <x v="77"/>
    </i>
    <i r="1">
      <x v="78"/>
    </i>
    <i r="1">
      <x v="83"/>
    </i>
    <i r="1">
      <x v="86"/>
    </i>
    <i r="1">
      <x v="87"/>
    </i>
    <i r="1">
      <x v="91"/>
    </i>
    <i r="1">
      <x v="97"/>
    </i>
    <i r="1">
      <x v="98"/>
    </i>
    <i r="1">
      <x v="113"/>
    </i>
    <i r="1">
      <x v="119"/>
    </i>
    <i r="1">
      <x v="121"/>
    </i>
    <i r="1">
      <x v="122"/>
    </i>
    <i r="1">
      <x v="126"/>
    </i>
    <i r="1">
      <x v="134"/>
    </i>
    <i r="1">
      <x v="138"/>
    </i>
    <i r="1">
      <x v="141"/>
    </i>
    <i r="1">
      <x v="142"/>
    </i>
    <i r="1">
      <x v="144"/>
    </i>
    <i r="1">
      <x v="145"/>
    </i>
    <i r="1">
      <x v="146"/>
    </i>
    <i r="1">
      <x v="147"/>
    </i>
    <i r="1">
      <x v="148"/>
    </i>
    <i t="default">
      <x v="5"/>
    </i>
    <i t="grand">
      <x/>
    </i>
  </rowItems>
  <colFields count="1">
    <field x="-2"/>
  </colFields>
  <colItems count="3">
    <i>
      <x/>
    </i>
    <i i="1">
      <x v="1"/>
    </i>
    <i i="2">
      <x v="2"/>
    </i>
  </colItems>
  <dataFields count="3">
    <dataField name="Sum of Contract " fld="4" baseField="1" baseItem="2"/>
    <dataField name="Sum of Estimated_x000a_Value" fld="19" baseField="0" baseItem="0" numFmtId="6"/>
    <dataField name="Sum of Floor(s)" fld="6" baseField="21" baseItem="1"/>
  </dataFields>
  <formats count="20">
    <format dxfId="158">
      <pivotArea dataOnly="0" labelOnly="1" outline="0" axis="axisValues" fieldPosition="0"/>
    </format>
    <format dxfId="157">
      <pivotArea outline="0" collapsedLevelsAreSubtotals="1" fieldPosition="0"/>
    </format>
    <format dxfId="156">
      <pivotArea type="all" dataOnly="0" outline="0" fieldPosition="0"/>
    </format>
    <format dxfId="155">
      <pivotArea dataOnly="0" labelOnly="1" fieldPosition="0">
        <references count="1">
          <reference field="21" count="0"/>
        </references>
      </pivotArea>
    </format>
    <format dxfId="154">
      <pivotArea dataOnly="0" outline="0" fieldPosition="0">
        <references count="1">
          <reference field="4294967294" count="1">
            <x v="1"/>
          </reference>
        </references>
      </pivotArea>
    </format>
    <format dxfId="153">
      <pivotArea outline="0" collapsedLevelsAreSubtotals="1" fieldPosition="0">
        <references count="1">
          <reference field="4294967294" count="1" selected="0">
            <x v="2"/>
          </reference>
        </references>
      </pivotArea>
    </format>
    <format dxfId="152">
      <pivotArea type="all" dataOnly="0" outline="0" fieldPosition="0"/>
    </format>
    <format dxfId="151">
      <pivotArea outline="0" collapsedLevelsAreSubtotals="1" fieldPosition="0"/>
    </format>
    <format dxfId="150">
      <pivotArea field="21" type="button" dataOnly="0" labelOnly="1" outline="0" axis="axisRow" fieldPosition="0"/>
    </format>
    <format dxfId="149">
      <pivotArea field="1" type="button" dataOnly="0" labelOnly="1" outline="0" axis="axisRow" fieldPosition="1"/>
    </format>
    <format dxfId="148">
      <pivotArea dataOnly="0" labelOnly="1" outline="0" fieldPosition="0">
        <references count="1">
          <reference field="21" count="0"/>
        </references>
      </pivotArea>
    </format>
    <format dxfId="147">
      <pivotArea dataOnly="0" labelOnly="1" outline="0" fieldPosition="0">
        <references count="1">
          <reference field="21" count="0" defaultSubtotal="1"/>
        </references>
      </pivotArea>
    </format>
    <format dxfId="146">
      <pivotArea dataOnly="0" labelOnly="1" grandRow="1" outline="0" fieldPosition="0"/>
    </format>
    <format dxfId="145">
      <pivotArea dataOnly="0" labelOnly="1" outline="0" fieldPosition="0">
        <references count="2">
          <reference field="1" count="43">
            <x v="2"/>
            <x v="13"/>
            <x v="15"/>
            <x v="16"/>
            <x v="23"/>
            <x v="27"/>
            <x v="28"/>
            <x v="31"/>
            <x v="39"/>
            <x v="42"/>
            <x v="45"/>
            <x v="46"/>
            <x v="47"/>
            <x v="51"/>
            <x v="59"/>
            <x v="62"/>
            <x v="65"/>
            <x v="70"/>
            <x v="73"/>
            <x v="74"/>
            <x v="77"/>
            <x v="78"/>
            <x v="79"/>
            <x v="80"/>
            <x v="81"/>
            <x v="89"/>
            <x v="92"/>
            <x v="94"/>
            <x v="97"/>
            <x v="98"/>
            <x v="101"/>
            <x v="102"/>
            <x v="104"/>
            <x v="112"/>
            <x v="116"/>
            <x v="119"/>
            <x v="122"/>
            <x v="123"/>
            <x v="124"/>
            <x v="127"/>
            <x v="130"/>
            <x v="134"/>
            <x v="137"/>
          </reference>
          <reference field="21" count="1" selected="0">
            <x v="0"/>
          </reference>
        </references>
      </pivotArea>
    </format>
    <format dxfId="144">
      <pivotArea dataOnly="0" labelOnly="1" outline="0" fieldPosition="0">
        <references count="2">
          <reference field="1" count="26">
            <x v="7"/>
            <x v="14"/>
            <x v="19"/>
            <x v="22"/>
            <x v="25"/>
            <x v="29"/>
            <x v="37"/>
            <x v="45"/>
            <x v="52"/>
            <x v="54"/>
            <x v="60"/>
            <x v="64"/>
            <x v="71"/>
            <x v="82"/>
            <x v="85"/>
            <x v="90"/>
            <x v="95"/>
            <x v="96"/>
            <x v="108"/>
            <x v="110"/>
            <x v="114"/>
            <x v="118"/>
            <x v="120"/>
            <x v="128"/>
            <x v="131"/>
            <x v="132"/>
          </reference>
          <reference field="21" count="1" selected="0">
            <x v="1"/>
          </reference>
        </references>
      </pivotArea>
    </format>
    <format dxfId="143">
      <pivotArea dataOnly="0" labelOnly="1" outline="0" fieldPosition="0">
        <references count="2">
          <reference field="1" count="25">
            <x v="0"/>
            <x v="4"/>
            <x v="10"/>
            <x v="12"/>
            <x v="17"/>
            <x v="18"/>
            <x v="20"/>
            <x v="24"/>
            <x v="32"/>
            <x v="33"/>
            <x v="35"/>
            <x v="36"/>
            <x v="38"/>
            <x v="56"/>
            <x v="75"/>
            <x v="84"/>
            <x v="88"/>
            <x v="100"/>
            <x v="103"/>
            <x v="105"/>
            <x v="106"/>
            <x v="107"/>
            <x v="121"/>
            <x v="125"/>
            <x v="133"/>
          </reference>
          <reference field="21" count="1" selected="0">
            <x v="2"/>
          </reference>
        </references>
      </pivotArea>
    </format>
    <format dxfId="142">
      <pivotArea dataOnly="0" labelOnly="1" outline="0" fieldPosition="0">
        <references count="2">
          <reference field="1" count="6">
            <x v="3"/>
            <x v="21"/>
            <x v="41"/>
            <x v="49"/>
            <x v="76"/>
            <x v="111"/>
          </reference>
          <reference field="21" count="1" selected="0">
            <x v="3"/>
          </reference>
        </references>
      </pivotArea>
    </format>
    <format dxfId="141">
      <pivotArea dataOnly="0" labelOnly="1" outline="0" fieldPosition="0">
        <references count="2">
          <reference field="1" count="41">
            <x v="1"/>
            <x v="5"/>
            <x v="6"/>
            <x v="8"/>
            <x v="9"/>
            <x v="11"/>
            <x v="26"/>
            <x v="30"/>
            <x v="34"/>
            <x v="40"/>
            <x v="43"/>
            <x v="44"/>
            <x v="48"/>
            <x v="50"/>
            <x v="53"/>
            <x v="55"/>
            <x v="57"/>
            <x v="58"/>
            <x v="61"/>
            <x v="63"/>
            <x v="66"/>
            <x v="67"/>
            <x v="68"/>
            <x v="69"/>
            <x v="72"/>
            <x v="83"/>
            <x v="86"/>
            <x v="87"/>
            <x v="91"/>
            <x v="93"/>
            <x v="99"/>
            <x v="102"/>
            <x v="109"/>
            <x v="113"/>
            <x v="115"/>
            <x v="117"/>
            <x v="126"/>
            <x v="129"/>
            <x v="135"/>
            <x v="136"/>
            <x v="138"/>
          </reference>
          <reference field="21" count="1" selected="0">
            <x v="4"/>
          </reference>
        </references>
      </pivotArea>
    </format>
    <format dxfId="140">
      <pivotArea dataOnly="0" labelOnly="1" outline="0" fieldPosition="0">
        <references count="1">
          <reference field="4294967294" count="2">
            <x v="1"/>
            <x v="2"/>
          </reference>
        </references>
      </pivotArea>
    </format>
    <format dxfId="139">
      <pivotArea dataOnly="0" outline="0" fieldPosition="0">
        <references count="1">
          <reference field="21" count="0" defaultSubtotal="1"/>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3B65C7-265D-46CC-8209-117D4C5C1BD0}"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10" firstHeaderRow="0" firstDataRow="1" firstDataCol="1"/>
  <pivotFields count="23">
    <pivotField dataField="1"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7">
        <item x="0"/>
        <item x="1"/>
        <item x="3"/>
        <item x="4"/>
        <item x="5"/>
        <item x="2"/>
        <item t="default"/>
      </items>
    </pivotField>
    <pivotField showAll="0"/>
  </pivotFields>
  <rowFields count="1">
    <field x="21"/>
  </rowFields>
  <rowItems count="7">
    <i>
      <x/>
    </i>
    <i>
      <x v="1"/>
    </i>
    <i>
      <x v="2"/>
    </i>
    <i>
      <x v="3"/>
    </i>
    <i>
      <x v="4"/>
    </i>
    <i>
      <x v="5"/>
    </i>
    <i t="grand">
      <x/>
    </i>
  </rowItems>
  <colFields count="1">
    <field x="-2"/>
  </colFields>
  <colItems count="4">
    <i>
      <x/>
    </i>
    <i i="1">
      <x v="1"/>
    </i>
    <i i="2">
      <x v="2"/>
    </i>
    <i i="3">
      <x v="3"/>
    </i>
  </colItems>
  <dataFields count="4">
    <dataField name="Sum of Contract " fld="4" baseField="21" baseItem="2"/>
    <dataField name="Sum of Estimated_x000a_Value" fld="19" baseField="0" baseItem="0" numFmtId="6"/>
    <dataField name="# of Projects" fld="0" subtotal="count" baseField="0" baseItem="0"/>
    <dataField name="Sum of Floor(s)" fld="6" baseField="21" baseItem="1"/>
  </dataFields>
  <formats count="11">
    <format dxfId="169">
      <pivotArea dataOnly="0" labelOnly="1" outline="0" axis="axisValues" fieldPosition="0"/>
    </format>
    <format dxfId="168">
      <pivotArea outline="0" collapsedLevelsAreSubtotals="1" fieldPosition="0"/>
    </format>
    <format dxfId="167">
      <pivotArea outline="0" collapsedLevelsAreSubtotals="1" fieldPosition="0">
        <references count="1">
          <reference field="4294967294" count="1" selected="0">
            <x v="2"/>
          </reference>
        </references>
      </pivotArea>
    </format>
    <format dxfId="166">
      <pivotArea type="all" dataOnly="0" outline="0" fieldPosition="0"/>
    </format>
    <format dxfId="165">
      <pivotArea outline="0" collapsedLevelsAreSubtotals="1" fieldPosition="0"/>
    </format>
    <format dxfId="164">
      <pivotArea field="21" type="button" dataOnly="0" labelOnly="1" outline="0" axis="axisRow" fieldPosition="0"/>
    </format>
    <format dxfId="163">
      <pivotArea dataOnly="0" labelOnly="1" fieldPosition="0">
        <references count="1">
          <reference field="21" count="0"/>
        </references>
      </pivotArea>
    </format>
    <format dxfId="162">
      <pivotArea dataOnly="0" labelOnly="1" grandRow="1" outline="0" fieldPosition="0"/>
    </format>
    <format dxfId="161">
      <pivotArea dataOnly="0" labelOnly="1" outline="0" fieldPosition="0">
        <references count="1">
          <reference field="4294967294" count="2">
            <x v="1"/>
            <x v="2"/>
          </reference>
        </references>
      </pivotArea>
    </format>
    <format dxfId="160">
      <pivotArea dataOnly="0" outline="0" fieldPosition="0">
        <references count="1">
          <reference field="4294967294" count="1">
            <x v="1"/>
          </reference>
        </references>
      </pivotArea>
    </format>
    <format dxfId="159">
      <pivotArea outline="0" collapsedLevelsAreSubtotals="1" fieldPosition="0">
        <references count="1">
          <reference field="4294967294" count="1" selected="0">
            <x v="3"/>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439007-65C7-48E2-B11B-4DE3D8B5AF3B}" name="PivotTable19"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A3:B10" firstHeaderRow="1" firstDataRow="1" firstDataCol="1"/>
  <pivotFields count="2">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2"/>
        <item x="3"/>
        <item x="6"/>
        <item x="1"/>
        <item x="0"/>
        <item x="5"/>
        <item x="4"/>
      </items>
      <extLst>
        <ext xmlns:x14="http://schemas.microsoft.com/office/spreadsheetml/2009/9/main" uri="{2946ED86-A175-432a-8AC1-64E0C546D7DE}">
          <x14:pivotField fillDownLabels="1"/>
        </ext>
      </extLst>
    </pivotField>
  </pivotFields>
  <rowFields count="1">
    <field x="1"/>
  </rowFields>
  <rowItems count="7">
    <i>
      <x/>
    </i>
    <i>
      <x v="1"/>
    </i>
    <i>
      <x v="2"/>
    </i>
    <i>
      <x v="3"/>
    </i>
    <i>
      <x v="4"/>
    </i>
    <i>
      <x v="5"/>
    </i>
    <i>
      <x v="6"/>
    </i>
  </rowItems>
  <colItems count="1">
    <i/>
  </colItems>
  <dataFields count="1">
    <dataField name="Count of Customer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L9:M11" headerRowCount="0" headerRowDxfId="110" dataDxfId="109" totalsRowDxfId="108">
  <tableColumns count="2">
    <tableColumn id="1" xr3:uid="{00000000-0010-0000-0C00-000001000000}" name="Column1" dataDxfId="107"/>
    <tableColumn id="2" xr3:uid="{00000000-0010-0000-0C00-000002000000}" name="Column2" dataDxfId="106"/>
  </tableColumns>
  <tableStyleInfo name="Lost Deal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L36:M36" headerRowCount="0" headerRowDxfId="105" dataDxfId="104" totalsRowDxfId="103">
  <tableColumns count="2">
    <tableColumn id="2" xr3:uid="{00000000-0010-0000-0E00-000002000000}" name="Column2" dataDxfId="102"/>
    <tableColumn id="3" xr3:uid="{00000000-0010-0000-0E00-000003000000}" name="Column3" dataDxfId="101"/>
  </tableColumns>
  <tableStyleInfo name="Lost Deals-style 3"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T3:AB120" headerRowCount="0" headerRowDxfId="100" dataDxfId="99" totalsRowDxfId="98">
  <tableColumns count="9">
    <tableColumn id="1" xr3:uid="{00000000-0010-0000-0100-000001000000}" name="Column1" dataDxfId="97"/>
    <tableColumn id="2" xr3:uid="{00000000-0010-0000-0100-000002000000}" name="Column2" dataDxfId="96"/>
    <tableColumn id="3" xr3:uid="{00000000-0010-0000-0100-000003000000}" name="Column3" dataDxfId="95"/>
    <tableColumn id="4" xr3:uid="{00000000-0010-0000-0100-000004000000}" name="Column4" dataDxfId="94"/>
    <tableColumn id="5" xr3:uid="{00000000-0010-0000-0100-000005000000}" name="Column5" dataDxfId="93"/>
    <tableColumn id="6" xr3:uid="{00000000-0010-0000-0100-000006000000}" name="Column6" dataDxfId="92"/>
    <tableColumn id="7" xr3:uid="{00000000-0010-0000-0100-000007000000}" name="Column7" dataDxfId="91"/>
    <tableColumn id="8" xr3:uid="{00000000-0010-0000-0100-000008000000}" name="Column8" dataDxfId="90"/>
    <tableColumn id="9" xr3:uid="{00000000-0010-0000-0100-000009000000}" name="Column9" dataDxfId="89"/>
  </tableColumns>
  <tableStyleInfo name="2023-2024 Production-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T146:AB146" headerRowCount="0" headerRowDxfId="88" dataDxfId="87" totalsRowDxfId="86">
  <tableColumns count="9">
    <tableColumn id="1" xr3:uid="{00000000-0010-0000-0300-000001000000}" name="Column1" dataDxfId="85"/>
    <tableColumn id="2" xr3:uid="{00000000-0010-0000-0300-000002000000}" name="Column2" dataDxfId="84"/>
    <tableColumn id="3" xr3:uid="{00000000-0010-0000-0300-000003000000}" name="Column3" dataDxfId="83"/>
    <tableColumn id="4" xr3:uid="{00000000-0010-0000-0300-000004000000}" name="Column4" dataDxfId="82"/>
    <tableColumn id="5" xr3:uid="{00000000-0010-0000-0300-000005000000}" name="Column5" dataDxfId="81"/>
    <tableColumn id="6" xr3:uid="{00000000-0010-0000-0300-000006000000}" name="Column6" dataDxfId="80"/>
    <tableColumn id="7" xr3:uid="{00000000-0010-0000-0300-000007000000}" name="Column7" dataDxfId="79"/>
    <tableColumn id="8" xr3:uid="{00000000-0010-0000-0300-000008000000}" name="Column8" dataDxfId="78"/>
    <tableColumn id="9" xr3:uid="{00000000-0010-0000-0300-000009000000}" name="Column9" dataDxfId="77"/>
  </tableColumns>
  <tableStyleInfo name="2023-2024 Produc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T152:AB152" headerRowCount="0" headerRowDxfId="76" dataDxfId="75" totalsRowDxfId="74">
  <tableColumns count="9">
    <tableColumn id="1" xr3:uid="{00000000-0010-0000-0500-000001000000}" name="Column1" dataDxfId="73">
      <calculatedColumnFormula>E152*M152</calculatedColumnFormula>
    </tableColumn>
    <tableColumn id="2" xr3:uid="{00000000-0010-0000-0500-000002000000}" name="Column2" dataDxfId="72"/>
    <tableColumn id="3" xr3:uid="{00000000-0010-0000-0500-000003000000}" name="Column3" dataDxfId="71"/>
    <tableColumn id="4" xr3:uid="{00000000-0010-0000-0500-000004000000}" name="Column4" dataDxfId="70"/>
    <tableColumn id="5" xr3:uid="{00000000-0010-0000-0500-000005000000}" name="Column5" dataDxfId="69"/>
    <tableColumn id="6" xr3:uid="{00000000-0010-0000-0500-000006000000}" name="Column6" dataDxfId="68"/>
    <tableColumn id="7" xr3:uid="{00000000-0010-0000-0500-000007000000}" name="Column7" dataDxfId="67"/>
    <tableColumn id="8" xr3:uid="{00000000-0010-0000-0500-000008000000}" name="Column8" dataDxfId="66"/>
    <tableColumn id="9" xr3:uid="{00000000-0010-0000-0500-000009000000}" name="Column9" dataDxfId="65"/>
  </tableColumns>
  <tableStyleInfo name="2023-2024 Production-style 6"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T197:AB197" headerRowCount="0" headerRowDxfId="64" dataDxfId="63" totalsRowDxfId="62">
  <tableColumns count="9">
    <tableColumn id="1" xr3:uid="{00000000-0010-0000-0700-000001000000}" name="Column1" dataDxfId="61"/>
    <tableColumn id="2" xr3:uid="{00000000-0010-0000-0700-000002000000}" name="Column2" dataDxfId="60"/>
    <tableColumn id="3" xr3:uid="{00000000-0010-0000-0700-000003000000}" name="Column3" dataDxfId="59"/>
    <tableColumn id="4" xr3:uid="{00000000-0010-0000-0700-000004000000}" name="Column4" dataDxfId="58"/>
    <tableColumn id="5" xr3:uid="{00000000-0010-0000-0700-000005000000}" name="Column5" dataDxfId="57"/>
    <tableColumn id="6" xr3:uid="{00000000-0010-0000-0700-000006000000}" name="Column6" dataDxfId="56"/>
    <tableColumn id="7" xr3:uid="{00000000-0010-0000-0700-000007000000}" name="Column7" dataDxfId="55"/>
    <tableColumn id="8" xr3:uid="{00000000-0010-0000-0700-000008000000}" name="Column8" dataDxfId="54"/>
    <tableColumn id="9" xr3:uid="{00000000-0010-0000-0700-000009000000}" name="Column9" dataDxfId="53"/>
  </tableColumns>
  <tableStyleInfo name="2023-2024 Production-style 8"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T247:AB291" headerRowCount="0" headerRowDxfId="52" dataDxfId="51" totalsRowDxfId="50">
  <tableColumns count="9">
    <tableColumn id="1" xr3:uid="{00000000-0010-0000-0900-000001000000}" name="Column1" dataDxfId="49">
      <calculatedColumnFormula>E247*M247</calculatedColumnFormula>
    </tableColumn>
    <tableColumn id="2" xr3:uid="{00000000-0010-0000-0900-000002000000}" name="Column2" dataDxfId="48"/>
    <tableColumn id="3" xr3:uid="{00000000-0010-0000-0900-000003000000}" name="Column3" dataDxfId="47"/>
    <tableColumn id="4" xr3:uid="{00000000-0010-0000-0900-000004000000}" name="Column4" dataDxfId="46"/>
    <tableColumn id="5" xr3:uid="{00000000-0010-0000-0900-000005000000}" name="Column5" dataDxfId="45"/>
    <tableColumn id="6" xr3:uid="{00000000-0010-0000-0900-000006000000}" name="Column6" dataDxfId="44"/>
    <tableColumn id="7" xr3:uid="{00000000-0010-0000-0900-000007000000}" name="Column7" dataDxfId="43"/>
    <tableColumn id="8" xr3:uid="{00000000-0010-0000-0900-000008000000}" name="Column8" dataDxfId="42"/>
    <tableColumn id="9" xr3:uid="{00000000-0010-0000-0900-000009000000}" name="Column9" dataDxfId="41"/>
  </tableColumns>
  <tableStyleInfo name="2023-2024 Production-style 10"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T306:AB306" headerRowCount="0" headerRowDxfId="40" dataDxfId="39" totalsRowDxfId="38">
  <tableColumns count="9">
    <tableColumn id="1" xr3:uid="{00000000-0010-0000-0B00-000001000000}" name="Column1" dataDxfId="37">
      <calculatedColumnFormula>E306*M306</calculatedColumnFormula>
    </tableColumn>
    <tableColumn id="2" xr3:uid="{00000000-0010-0000-0B00-000002000000}" name="Column2" dataDxfId="36"/>
    <tableColumn id="3" xr3:uid="{00000000-0010-0000-0B00-000003000000}" name="Column3" dataDxfId="35"/>
    <tableColumn id="4" xr3:uid="{00000000-0010-0000-0B00-000004000000}" name="Column4" dataDxfId="34"/>
    <tableColumn id="5" xr3:uid="{00000000-0010-0000-0B00-000005000000}" name="Column5" dataDxfId="33"/>
    <tableColumn id="6" xr3:uid="{00000000-0010-0000-0B00-000006000000}" name="Column6" dataDxfId="32"/>
    <tableColumn id="7" xr3:uid="{00000000-0010-0000-0B00-000007000000}" name="Column7" dataDxfId="31"/>
    <tableColumn id="8" xr3:uid="{00000000-0010-0000-0B00-000008000000}" name="Column8" dataDxfId="30"/>
    <tableColumn id="9" xr3:uid="{00000000-0010-0000-0B00-000009000000}" name="Column9" dataDxfId="29"/>
  </tableColumns>
  <tableStyleInfo name="2023-2024 Production-style 1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A1:T166">
  <tableColumns count="20">
    <tableColumn id="1" xr3:uid="{00000000-0010-0000-0F00-000001000000}" name="Customer Name"/>
    <tableColumn id="2" xr3:uid="{00000000-0010-0000-0F00-000002000000}" name="Project Name"/>
    <tableColumn id="3" xr3:uid="{00000000-0010-0000-0F00-000003000000}" name="BDM"/>
    <tableColumn id="4" xr3:uid="{00000000-0010-0000-0F00-000004000000}" name="Job Number"/>
    <tableColumn id="5" xr3:uid="{00000000-0010-0000-0F00-000005000000}" name="Contract _x000a_Value"/>
    <tableColumn id="6" xr3:uid="{00000000-0010-0000-0F00-000006000000}" name="Building(s)"/>
    <tableColumn id="7" xr3:uid="{00000000-0010-0000-0F00-000007000000}" name="Floor _x000a_Count"/>
    <tableColumn id="8" xr3:uid="{00000000-0010-0000-0F00-000008000000}" name="Start Date _x000a_for Production"/>
    <tableColumn id="9" xr3:uid="{00000000-0010-0000-0F00-000009000000}" name="Estimated DSA_x000a_ Approval (per Engineering)"/>
    <tableColumn id="10" xr3:uid="{00000000-0010-0000-0F00-00000A000000}" name="PO/Contract"/>
    <tableColumn id="11" xr3:uid="{00000000-0010-0000-0F00-00000B000000}" name="Current _x000a_Status/Notes"/>
    <tableColumn id="12" xr3:uid="{00000000-0010-0000-0F00-00000C000000}" name="Confidence Level"/>
    <tableColumn id="13" xr3:uid="{00000000-0010-0000-0F00-00000D000000}" name="Doug Approval"/>
    <tableColumn id="14" xr3:uid="{00000000-0010-0000-0F00-00000E000000}" name="Bid _x000a_or_x000a_Piggyback"/>
    <tableColumn id="15" xr3:uid="{00000000-0010-0000-0F00-00000F000000}" name="Estimated                    Project_x000a_ Completion"/>
    <tableColumn id="16" xr3:uid="{00000000-0010-0000-0F00-000010000000}" name="Estimating Release"/>
    <tableColumn id="17" xr3:uid="{00000000-0010-0000-0F00-000011000000}" name="Engineering Release"/>
    <tableColumn id="18" xr3:uid="{00000000-0010-0000-0F00-000012000000}" name="Job Release"/>
    <tableColumn id="19" xr3:uid="{00000000-0010-0000-0F00-000013000000}" name="Project _x000a_Manager"/>
    <tableColumn id="20" xr3:uid="{00000000-0010-0000-0F00-000014000000}" name="Estimated_x000a_Value"/>
  </tableColumns>
  <tableStyleInfo name="Detail1-Adela-Sandra-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G3:BJ70" headerRowCount="0">
  <tableColumns count="56">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 id="5" xr3:uid="{00000000-0010-0000-1000-000005000000}" name="Column5"/>
    <tableColumn id="6" xr3:uid="{00000000-0010-0000-1000-000006000000}" name="Column6"/>
    <tableColumn id="7" xr3:uid="{00000000-0010-0000-1000-000007000000}" name="Column7"/>
    <tableColumn id="8" xr3:uid="{00000000-0010-0000-1000-000008000000}" name="Column8"/>
    <tableColumn id="9" xr3:uid="{00000000-0010-0000-1000-000009000000}" name="Column9"/>
    <tableColumn id="10" xr3:uid="{00000000-0010-0000-1000-00000A000000}" name="Column10"/>
    <tableColumn id="11" xr3:uid="{00000000-0010-0000-1000-00000B000000}" name="Column11"/>
    <tableColumn id="12" xr3:uid="{00000000-0010-0000-1000-00000C000000}" name="Column12"/>
    <tableColumn id="13" xr3:uid="{00000000-0010-0000-1000-00000D000000}" name="Column13"/>
    <tableColumn id="14" xr3:uid="{00000000-0010-0000-1000-00000E000000}" name="Column14"/>
    <tableColumn id="15" xr3:uid="{00000000-0010-0000-1000-00000F000000}" name="Column15"/>
    <tableColumn id="16" xr3:uid="{00000000-0010-0000-1000-000010000000}" name="Column16"/>
    <tableColumn id="17" xr3:uid="{00000000-0010-0000-1000-000011000000}" name="Column17"/>
    <tableColumn id="18" xr3:uid="{00000000-0010-0000-1000-000012000000}" name="Column18"/>
    <tableColumn id="19" xr3:uid="{00000000-0010-0000-1000-000013000000}" name="Column19"/>
    <tableColumn id="20" xr3:uid="{00000000-0010-0000-1000-000014000000}" name="Column20"/>
    <tableColumn id="21" xr3:uid="{00000000-0010-0000-1000-000015000000}" name="Column21"/>
    <tableColumn id="22" xr3:uid="{00000000-0010-0000-1000-000016000000}" name="Column22"/>
    <tableColumn id="23" xr3:uid="{00000000-0010-0000-1000-000017000000}" name="Column23"/>
    <tableColumn id="24" xr3:uid="{00000000-0010-0000-1000-000018000000}" name="Column24"/>
    <tableColumn id="25" xr3:uid="{00000000-0010-0000-1000-000019000000}" name="Column25"/>
    <tableColumn id="26" xr3:uid="{00000000-0010-0000-1000-00001A000000}" name="Column26"/>
    <tableColumn id="27" xr3:uid="{00000000-0010-0000-1000-00001B000000}" name="Column27"/>
    <tableColumn id="28" xr3:uid="{00000000-0010-0000-1000-00001C000000}" name="Column28"/>
    <tableColumn id="29" xr3:uid="{00000000-0010-0000-1000-00001D000000}" name="Column29"/>
    <tableColumn id="30" xr3:uid="{00000000-0010-0000-1000-00001E000000}" name="Column30"/>
    <tableColumn id="31" xr3:uid="{00000000-0010-0000-1000-00001F000000}" name="Column31"/>
    <tableColumn id="32" xr3:uid="{00000000-0010-0000-1000-000020000000}" name="Column32"/>
    <tableColumn id="33" xr3:uid="{00000000-0010-0000-1000-000021000000}" name="Column33"/>
    <tableColumn id="34" xr3:uid="{00000000-0010-0000-1000-000022000000}" name="Column34"/>
    <tableColumn id="35" xr3:uid="{00000000-0010-0000-1000-000023000000}" name="Column35"/>
    <tableColumn id="36" xr3:uid="{00000000-0010-0000-1000-000024000000}" name="Column36"/>
    <tableColumn id="37" xr3:uid="{00000000-0010-0000-1000-000025000000}" name="Column37"/>
    <tableColumn id="38" xr3:uid="{00000000-0010-0000-1000-000026000000}" name="Column38"/>
    <tableColumn id="39" xr3:uid="{00000000-0010-0000-1000-000027000000}" name="Column39"/>
    <tableColumn id="40" xr3:uid="{00000000-0010-0000-1000-000028000000}" name="Column40"/>
    <tableColumn id="41" xr3:uid="{00000000-0010-0000-1000-000029000000}" name="Column41"/>
    <tableColumn id="42" xr3:uid="{00000000-0010-0000-1000-00002A000000}" name="Column42"/>
    <tableColumn id="43" xr3:uid="{00000000-0010-0000-1000-00002B000000}" name="Column43"/>
    <tableColumn id="44" xr3:uid="{00000000-0010-0000-1000-00002C000000}" name="Column44"/>
    <tableColumn id="45" xr3:uid="{00000000-0010-0000-1000-00002D000000}" name="Column45"/>
    <tableColumn id="46" xr3:uid="{00000000-0010-0000-1000-00002E000000}" name="Column46"/>
    <tableColumn id="47" xr3:uid="{00000000-0010-0000-1000-00002F000000}" name="Column47"/>
    <tableColumn id="48" xr3:uid="{00000000-0010-0000-1000-000030000000}" name="Column48"/>
    <tableColumn id="49" xr3:uid="{00000000-0010-0000-1000-000031000000}" name="Column49"/>
    <tableColumn id="50" xr3:uid="{00000000-0010-0000-1000-000032000000}" name="Column50"/>
    <tableColumn id="51" xr3:uid="{00000000-0010-0000-1000-000033000000}" name="Column51"/>
    <tableColumn id="52" xr3:uid="{00000000-0010-0000-1000-000034000000}" name="Column52"/>
    <tableColumn id="53" xr3:uid="{00000000-0010-0000-1000-000035000000}" name="Column53"/>
    <tableColumn id="54" xr3:uid="{00000000-0010-0000-1000-000036000000}" name="Column54"/>
    <tableColumn id="55" xr3:uid="{00000000-0010-0000-1000-000037000000}" name="Column55"/>
    <tableColumn id="56" xr3:uid="{00000000-0010-0000-1000-000038000000}" name="Column56"/>
  </tableColumns>
  <tableStyleInfo name="Ma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FF9900"/>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8" Type="http://schemas.microsoft.com/office/2019/04/relationships/namedSheetView" Target="../namedSheetViews/namedSheetView2.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4.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1478-8777-45E0-B6E0-823CEAA6EB9C}">
  <sheetPr codeName="Sheet2">
    <tabColor theme="7"/>
    <pageSetUpPr fitToPage="1"/>
  </sheetPr>
  <dimension ref="B1:BO30"/>
  <sheetViews>
    <sheetView showGridLines="0" zoomScaleNormal="100" zoomScaleSheetLayoutView="80" workbookViewId="0">
      <selection activeCell="AI2" sqref="AI2:AP2"/>
    </sheetView>
  </sheetViews>
  <sheetFormatPr defaultColWidth="3.140625" defaultRowHeight="30" customHeight="1"/>
  <cols>
    <col min="1" max="1" width="3" style="147" customWidth="1"/>
    <col min="2" max="2" width="17.85546875" style="165" customWidth="1"/>
    <col min="3" max="6" width="13.28515625" style="146" customWidth="1"/>
    <col min="7" max="7" width="17.85546875" style="166" customWidth="1"/>
    <col min="8" max="27" width="3.140625" style="146"/>
    <col min="28" max="16384" width="3.140625" style="147"/>
  </cols>
  <sheetData>
    <row r="1" spans="2:67" ht="60" customHeight="1" thickBot="1">
      <c r="B1" s="144" t="s">
        <v>0</v>
      </c>
      <c r="C1" s="145"/>
      <c r="D1" s="145"/>
      <c r="E1" s="145"/>
      <c r="F1" s="145"/>
      <c r="G1" s="145"/>
    </row>
    <row r="2" spans="2:67" ht="21" customHeight="1" thickTop="1" thickBot="1">
      <c r="B2" s="148" t="s">
        <v>1</v>
      </c>
      <c r="C2" s="148"/>
      <c r="D2" s="148"/>
      <c r="E2" s="148"/>
      <c r="F2" s="148"/>
      <c r="G2" s="149" t="s">
        <v>2</v>
      </c>
      <c r="H2" s="150">
        <v>1</v>
      </c>
      <c r="J2" s="151"/>
      <c r="K2" s="664" t="s">
        <v>3</v>
      </c>
      <c r="L2" s="665"/>
      <c r="M2" s="665"/>
      <c r="N2" s="665"/>
      <c r="O2" s="666"/>
      <c r="P2" s="152"/>
      <c r="Q2" s="664" t="s">
        <v>4</v>
      </c>
      <c r="R2" s="667"/>
      <c r="S2" s="667"/>
      <c r="T2" s="666"/>
      <c r="U2" s="153"/>
      <c r="V2" s="657" t="s">
        <v>5</v>
      </c>
      <c r="W2" s="658"/>
      <c r="X2" s="658"/>
      <c r="Y2" s="668"/>
      <c r="Z2" s="154"/>
      <c r="AA2" s="657" t="s">
        <v>6</v>
      </c>
      <c r="AB2" s="658"/>
      <c r="AC2" s="658"/>
      <c r="AD2" s="658"/>
      <c r="AE2" s="658"/>
      <c r="AF2" s="658"/>
      <c r="AG2" s="668"/>
      <c r="AH2" s="155"/>
      <c r="AI2" s="657" t="s">
        <v>7</v>
      </c>
      <c r="AJ2" s="658"/>
      <c r="AK2" s="658"/>
      <c r="AL2" s="658"/>
      <c r="AM2" s="658"/>
      <c r="AN2" s="658"/>
      <c r="AO2" s="658"/>
      <c r="AP2" s="658"/>
    </row>
    <row r="3" spans="2:67" s="159" customFormat="1" ht="39.950000000000003" customHeight="1" thickTop="1">
      <c r="B3" s="659" t="s">
        <v>8</v>
      </c>
      <c r="C3" s="661" t="s">
        <v>9</v>
      </c>
      <c r="D3" s="661" t="s">
        <v>10</v>
      </c>
      <c r="E3" s="661" t="s">
        <v>11</v>
      </c>
      <c r="F3" s="661" t="s">
        <v>12</v>
      </c>
      <c r="G3" s="663" t="s">
        <v>13</v>
      </c>
      <c r="H3" s="156" t="s">
        <v>14</v>
      </c>
      <c r="I3" s="157"/>
      <c r="J3" s="158"/>
      <c r="K3" s="158"/>
      <c r="L3" s="158"/>
      <c r="M3" s="158"/>
      <c r="N3" s="158"/>
      <c r="O3" s="158"/>
      <c r="P3" s="158"/>
      <c r="Q3" s="158"/>
      <c r="R3" s="158"/>
      <c r="S3" s="158"/>
      <c r="T3" s="158"/>
      <c r="U3" s="158"/>
      <c r="V3" s="158"/>
      <c r="W3" s="158"/>
      <c r="X3" s="158"/>
      <c r="Y3" s="158"/>
      <c r="Z3" s="158"/>
      <c r="AA3" s="158"/>
    </row>
    <row r="4" spans="2:67" ht="15.75" customHeight="1">
      <c r="B4" s="660"/>
      <c r="C4" s="662"/>
      <c r="D4" s="662"/>
      <c r="E4" s="662"/>
      <c r="F4" s="662"/>
      <c r="G4" s="662"/>
      <c r="H4" s="160">
        <v>1</v>
      </c>
      <c r="I4" s="160">
        <v>2</v>
      </c>
      <c r="J4" s="160">
        <v>3</v>
      </c>
      <c r="K4" s="160">
        <v>4</v>
      </c>
      <c r="L4" s="160">
        <v>5</v>
      </c>
      <c r="M4" s="160">
        <v>6</v>
      </c>
      <c r="N4" s="160">
        <v>7</v>
      </c>
      <c r="O4" s="160">
        <v>8</v>
      </c>
      <c r="P4" s="160">
        <v>9</v>
      </c>
      <c r="Q4" s="160">
        <v>10</v>
      </c>
      <c r="R4" s="160">
        <v>11</v>
      </c>
      <c r="S4" s="160">
        <v>12</v>
      </c>
      <c r="T4" s="160">
        <v>13</v>
      </c>
      <c r="U4" s="160">
        <v>14</v>
      </c>
      <c r="V4" s="160">
        <v>15</v>
      </c>
      <c r="W4" s="160">
        <v>16</v>
      </c>
      <c r="X4" s="160">
        <v>17</v>
      </c>
      <c r="Y4" s="160">
        <v>18</v>
      </c>
      <c r="Z4" s="160">
        <v>19</v>
      </c>
      <c r="AA4" s="160">
        <v>20</v>
      </c>
      <c r="AB4" s="160">
        <v>21</v>
      </c>
      <c r="AC4" s="160">
        <v>22</v>
      </c>
      <c r="AD4" s="160">
        <v>23</v>
      </c>
      <c r="AE4" s="160">
        <v>24</v>
      </c>
      <c r="AF4" s="160">
        <v>25</v>
      </c>
      <c r="AG4" s="160">
        <v>26</v>
      </c>
      <c r="AH4" s="160">
        <v>27</v>
      </c>
      <c r="AI4" s="160">
        <v>28</v>
      </c>
      <c r="AJ4" s="160">
        <v>29</v>
      </c>
      <c r="AK4" s="160">
        <v>30</v>
      </c>
      <c r="AL4" s="160">
        <v>31</v>
      </c>
      <c r="AM4" s="160">
        <v>32</v>
      </c>
      <c r="AN4" s="160">
        <v>33</v>
      </c>
      <c r="AO4" s="160">
        <v>34</v>
      </c>
      <c r="AP4" s="160">
        <v>35</v>
      </c>
      <c r="AQ4" s="160">
        <v>36</v>
      </c>
      <c r="AR4" s="160">
        <v>37</v>
      </c>
      <c r="AS4" s="160">
        <v>38</v>
      </c>
      <c r="AT4" s="160">
        <v>39</v>
      </c>
      <c r="AU4" s="160">
        <v>40</v>
      </c>
      <c r="AV4" s="160">
        <v>41</v>
      </c>
      <c r="AW4" s="160">
        <v>42</v>
      </c>
      <c r="AX4" s="160">
        <v>43</v>
      </c>
      <c r="AY4" s="160">
        <v>44</v>
      </c>
      <c r="AZ4" s="160">
        <v>45</v>
      </c>
      <c r="BA4" s="160">
        <v>46</v>
      </c>
      <c r="BB4" s="160">
        <v>47</v>
      </c>
      <c r="BC4" s="160">
        <v>48</v>
      </c>
      <c r="BD4" s="160">
        <v>49</v>
      </c>
      <c r="BE4" s="160">
        <v>50</v>
      </c>
      <c r="BF4" s="160">
        <v>51</v>
      </c>
      <c r="BG4" s="160">
        <v>52</v>
      </c>
      <c r="BH4" s="160">
        <v>53</v>
      </c>
      <c r="BI4" s="160">
        <v>54</v>
      </c>
      <c r="BJ4" s="160">
        <v>55</v>
      </c>
      <c r="BK4" s="160">
        <v>56</v>
      </c>
      <c r="BL4" s="160">
        <v>57</v>
      </c>
      <c r="BM4" s="160">
        <v>58</v>
      </c>
      <c r="BN4" s="160">
        <v>59</v>
      </c>
      <c r="BO4" s="160">
        <v>60</v>
      </c>
    </row>
    <row r="5" spans="2:67" ht="30" customHeight="1">
      <c r="B5" s="161" t="str">
        <f>'DO NOT USE 2023-2024 Production'!B125</f>
        <v>Sandia Academy</v>
      </c>
      <c r="C5" s="162">
        <v>1</v>
      </c>
      <c r="D5" s="162">
        <v>5</v>
      </c>
      <c r="E5" s="162">
        <v>1</v>
      </c>
      <c r="F5" s="162">
        <v>4</v>
      </c>
      <c r="G5" s="163">
        <v>0.25</v>
      </c>
    </row>
    <row r="6" spans="2:67" ht="30" customHeight="1">
      <c r="B6" s="161" t="s">
        <v>15</v>
      </c>
      <c r="C6" s="162">
        <v>1</v>
      </c>
      <c r="D6" s="162">
        <v>6</v>
      </c>
      <c r="E6" s="162">
        <v>1</v>
      </c>
      <c r="F6" s="162">
        <v>6</v>
      </c>
      <c r="G6" s="163">
        <v>1</v>
      </c>
    </row>
    <row r="7" spans="2:67" ht="30" customHeight="1">
      <c r="B7" s="161" t="s">
        <v>16</v>
      </c>
      <c r="C7" s="162">
        <v>2</v>
      </c>
      <c r="D7" s="162">
        <v>4</v>
      </c>
      <c r="E7" s="162">
        <v>2</v>
      </c>
      <c r="F7" s="162">
        <v>5</v>
      </c>
      <c r="G7" s="163">
        <v>0.35</v>
      </c>
    </row>
    <row r="8" spans="2:67" ht="30" customHeight="1">
      <c r="B8" s="161" t="s">
        <v>17</v>
      </c>
      <c r="C8" s="162">
        <v>4</v>
      </c>
      <c r="D8" s="162">
        <v>8</v>
      </c>
      <c r="E8" s="162">
        <v>4</v>
      </c>
      <c r="F8" s="162">
        <v>6</v>
      </c>
      <c r="G8" s="163">
        <v>0.1</v>
      </c>
    </row>
    <row r="9" spans="2:67" ht="30" customHeight="1">
      <c r="B9" s="161" t="s">
        <v>18</v>
      </c>
      <c r="C9" s="162">
        <v>4</v>
      </c>
      <c r="D9" s="162">
        <v>2</v>
      </c>
      <c r="E9" s="162">
        <v>4</v>
      </c>
      <c r="F9" s="162">
        <v>8</v>
      </c>
      <c r="G9" s="163">
        <v>0.85</v>
      </c>
    </row>
    <row r="10" spans="2:67" ht="30" customHeight="1">
      <c r="B10" s="161" t="s">
        <v>19</v>
      </c>
      <c r="C10" s="162">
        <v>4</v>
      </c>
      <c r="D10" s="162">
        <v>3</v>
      </c>
      <c r="E10" s="162">
        <v>4</v>
      </c>
      <c r="F10" s="162">
        <v>6</v>
      </c>
      <c r="G10" s="163">
        <v>0.85</v>
      </c>
    </row>
    <row r="11" spans="2:67" ht="30" customHeight="1">
      <c r="B11" s="161" t="s">
        <v>20</v>
      </c>
      <c r="C11" s="162">
        <v>5</v>
      </c>
      <c r="D11" s="162">
        <v>4</v>
      </c>
      <c r="E11" s="162">
        <v>5</v>
      </c>
      <c r="F11" s="162">
        <v>3</v>
      </c>
      <c r="G11" s="163">
        <v>0.5</v>
      </c>
    </row>
    <row r="12" spans="2:67" ht="30" customHeight="1">
      <c r="B12" s="161" t="s">
        <v>21</v>
      </c>
      <c r="C12" s="162">
        <v>5</v>
      </c>
      <c r="D12" s="162">
        <v>2</v>
      </c>
      <c r="E12" s="162">
        <v>5</v>
      </c>
      <c r="F12" s="162">
        <v>5</v>
      </c>
      <c r="G12" s="163">
        <v>0.6</v>
      </c>
    </row>
    <row r="13" spans="2:67" ht="30" customHeight="1">
      <c r="B13" s="161" t="s">
        <v>22</v>
      </c>
      <c r="C13" s="162">
        <v>5</v>
      </c>
      <c r="D13" s="162">
        <v>2</v>
      </c>
      <c r="E13" s="162">
        <v>5</v>
      </c>
      <c r="F13" s="162">
        <v>6</v>
      </c>
      <c r="G13" s="163">
        <v>0.75</v>
      </c>
    </row>
    <row r="14" spans="2:67" ht="30" customHeight="1">
      <c r="B14" s="161" t="s">
        <v>23</v>
      </c>
      <c r="C14" s="162">
        <v>6</v>
      </c>
      <c r="D14" s="162">
        <v>5</v>
      </c>
      <c r="E14" s="162">
        <v>6</v>
      </c>
      <c r="F14" s="162">
        <v>7</v>
      </c>
      <c r="G14" s="163">
        <v>1</v>
      </c>
    </row>
    <row r="15" spans="2:67" ht="30" customHeight="1">
      <c r="B15" s="161" t="s">
        <v>24</v>
      </c>
      <c r="C15" s="164">
        <v>6</v>
      </c>
      <c r="D15" s="162">
        <v>1</v>
      </c>
      <c r="E15" s="162">
        <v>5</v>
      </c>
      <c r="F15" s="162">
        <v>8</v>
      </c>
      <c r="G15" s="163">
        <v>0.6</v>
      </c>
    </row>
    <row r="16" spans="2:67" ht="30" customHeight="1">
      <c r="B16" s="161" t="s">
        <v>25</v>
      </c>
      <c r="C16" s="162">
        <v>9</v>
      </c>
      <c r="D16" s="162">
        <v>3</v>
      </c>
      <c r="E16" s="162">
        <v>9</v>
      </c>
      <c r="F16" s="162">
        <v>3</v>
      </c>
      <c r="G16" s="163">
        <v>0</v>
      </c>
    </row>
    <row r="17" spans="2:7" ht="30" customHeight="1">
      <c r="B17" s="161" t="s">
        <v>26</v>
      </c>
      <c r="C17" s="162">
        <v>9</v>
      </c>
      <c r="D17" s="162">
        <v>6</v>
      </c>
      <c r="E17" s="162">
        <v>9</v>
      </c>
      <c r="F17" s="162">
        <v>7</v>
      </c>
      <c r="G17" s="163">
        <v>0.5</v>
      </c>
    </row>
    <row r="18" spans="2:7" ht="30" customHeight="1">
      <c r="B18" s="161" t="s">
        <v>27</v>
      </c>
      <c r="C18" s="162">
        <v>9</v>
      </c>
      <c r="D18" s="162">
        <v>3</v>
      </c>
      <c r="E18" s="162">
        <v>9</v>
      </c>
      <c r="F18" s="162">
        <v>1</v>
      </c>
      <c r="G18" s="163">
        <v>0</v>
      </c>
    </row>
    <row r="19" spans="2:7" ht="30" customHeight="1">
      <c r="B19" s="161" t="s">
        <v>28</v>
      </c>
      <c r="C19" s="162">
        <v>9</v>
      </c>
      <c r="D19" s="162">
        <v>4</v>
      </c>
      <c r="E19" s="162">
        <v>8</v>
      </c>
      <c r="F19" s="162">
        <v>5</v>
      </c>
      <c r="G19" s="163">
        <v>0.01</v>
      </c>
    </row>
    <row r="20" spans="2:7" ht="30" customHeight="1">
      <c r="B20" s="161" t="s">
        <v>29</v>
      </c>
      <c r="C20" s="162">
        <v>10</v>
      </c>
      <c r="D20" s="162">
        <v>5</v>
      </c>
      <c r="E20" s="162">
        <v>10</v>
      </c>
      <c r="F20" s="162">
        <v>3</v>
      </c>
      <c r="G20" s="163">
        <v>0.8</v>
      </c>
    </row>
    <row r="21" spans="2:7" ht="30" customHeight="1">
      <c r="B21" s="161" t="s">
        <v>30</v>
      </c>
      <c r="C21" s="162">
        <v>11</v>
      </c>
      <c r="D21" s="162">
        <v>2</v>
      </c>
      <c r="E21" s="162">
        <v>11</v>
      </c>
      <c r="F21" s="162">
        <v>5</v>
      </c>
      <c r="G21" s="163">
        <v>0</v>
      </c>
    </row>
    <row r="22" spans="2:7" ht="30" customHeight="1">
      <c r="B22" s="161" t="s">
        <v>31</v>
      </c>
      <c r="C22" s="162">
        <v>12</v>
      </c>
      <c r="D22" s="162">
        <v>6</v>
      </c>
      <c r="E22" s="162">
        <v>12</v>
      </c>
      <c r="F22" s="162">
        <v>7</v>
      </c>
      <c r="G22" s="163">
        <v>0</v>
      </c>
    </row>
    <row r="23" spans="2:7" ht="30" customHeight="1">
      <c r="B23" s="161" t="s">
        <v>32</v>
      </c>
      <c r="C23" s="162">
        <v>12</v>
      </c>
      <c r="D23" s="162">
        <v>1</v>
      </c>
      <c r="E23" s="162">
        <v>12</v>
      </c>
      <c r="F23" s="162">
        <v>5</v>
      </c>
      <c r="G23" s="163">
        <v>0</v>
      </c>
    </row>
    <row r="24" spans="2:7" ht="30" customHeight="1">
      <c r="B24" s="161" t="s">
        <v>33</v>
      </c>
      <c r="C24" s="162">
        <v>14</v>
      </c>
      <c r="D24" s="162">
        <v>5</v>
      </c>
      <c r="E24" s="162">
        <v>14</v>
      </c>
      <c r="F24" s="162">
        <v>6</v>
      </c>
      <c r="G24" s="163">
        <v>0</v>
      </c>
    </row>
    <row r="25" spans="2:7" ht="30" customHeight="1">
      <c r="B25" s="161" t="s">
        <v>34</v>
      </c>
      <c r="C25" s="162">
        <v>14</v>
      </c>
      <c r="D25" s="162">
        <v>8</v>
      </c>
      <c r="E25" s="162">
        <v>14</v>
      </c>
      <c r="F25" s="162">
        <v>2</v>
      </c>
      <c r="G25" s="163">
        <v>0.44</v>
      </c>
    </row>
    <row r="26" spans="2:7" ht="30" customHeight="1">
      <c r="B26" s="161" t="s">
        <v>35</v>
      </c>
      <c r="C26" s="162">
        <v>14</v>
      </c>
      <c r="D26" s="162">
        <v>7</v>
      </c>
      <c r="E26" s="162">
        <v>14</v>
      </c>
      <c r="F26" s="162">
        <v>3</v>
      </c>
      <c r="G26" s="163">
        <v>0</v>
      </c>
    </row>
    <row r="27" spans="2:7" ht="30" customHeight="1">
      <c r="B27" s="161" t="s">
        <v>36</v>
      </c>
      <c r="C27" s="162">
        <v>15</v>
      </c>
      <c r="D27" s="162">
        <v>4</v>
      </c>
      <c r="E27" s="162">
        <v>15</v>
      </c>
      <c r="F27" s="162">
        <v>8</v>
      </c>
      <c r="G27" s="163">
        <v>0.12</v>
      </c>
    </row>
    <row r="28" spans="2:7" ht="30" customHeight="1">
      <c r="B28" s="161" t="s">
        <v>37</v>
      </c>
      <c r="C28" s="162">
        <v>15</v>
      </c>
      <c r="D28" s="162">
        <v>5</v>
      </c>
      <c r="E28" s="162">
        <v>15</v>
      </c>
      <c r="F28" s="162">
        <v>3</v>
      </c>
      <c r="G28" s="163">
        <v>0.05</v>
      </c>
    </row>
    <row r="29" spans="2:7" ht="30" customHeight="1">
      <c r="B29" s="161" t="s">
        <v>38</v>
      </c>
      <c r="C29" s="162">
        <v>15</v>
      </c>
      <c r="D29" s="162">
        <v>8</v>
      </c>
      <c r="E29" s="162">
        <v>15</v>
      </c>
      <c r="F29" s="162">
        <v>5</v>
      </c>
      <c r="G29" s="163">
        <v>0</v>
      </c>
    </row>
    <row r="30" spans="2:7" ht="30" customHeight="1">
      <c r="B30" s="161" t="s">
        <v>39</v>
      </c>
      <c r="C30" s="162">
        <v>16</v>
      </c>
      <c r="D30" s="162">
        <v>28</v>
      </c>
      <c r="E30" s="162">
        <v>16</v>
      </c>
      <c r="F30" s="162">
        <v>30</v>
      </c>
      <c r="G30" s="163">
        <v>0.5</v>
      </c>
    </row>
  </sheetData>
  <mergeCells count="11">
    <mergeCell ref="AI2:AP2"/>
    <mergeCell ref="B3:B4"/>
    <mergeCell ref="C3:C4"/>
    <mergeCell ref="D3:D4"/>
    <mergeCell ref="E3:E4"/>
    <mergeCell ref="F3:F4"/>
    <mergeCell ref="G3:G4"/>
    <mergeCell ref="K2:O2"/>
    <mergeCell ref="Q2:T2"/>
    <mergeCell ref="V2:Y2"/>
    <mergeCell ref="AA2:AG2"/>
  </mergeCells>
  <conditionalFormatting sqref="B31:BO31">
    <cfRule type="expression" dxfId="28" priority="2">
      <formula>TRUE</formula>
    </cfRule>
  </conditionalFormatting>
  <conditionalFormatting sqref="H4:BO4">
    <cfRule type="expression" dxfId="27" priority="8">
      <formula>H$4=period_selected</formula>
    </cfRule>
  </conditionalFormatting>
  <conditionalFormatting sqref="H5:BO30">
    <cfRule type="expression" dxfId="26" priority="1">
      <formula>PercentComplete</formula>
    </cfRule>
    <cfRule type="expression" dxfId="25" priority="3">
      <formula>PercentCompleteBeyond</formula>
    </cfRule>
    <cfRule type="expression" dxfId="24" priority="4">
      <formula>Actual</formula>
    </cfRule>
    <cfRule type="expression" dxfId="23" priority="5">
      <formula>ActualBeyond</formula>
    </cfRule>
    <cfRule type="expression" dxfId="22" priority="6">
      <formula>Plan</formula>
    </cfRule>
    <cfRule type="expression" dxfId="21" priority="7">
      <formula>H$4=period_selected</formula>
    </cfRule>
    <cfRule type="expression" dxfId="20" priority="9">
      <formula>MOD(COLUMN(),2)</formula>
    </cfRule>
    <cfRule type="expression" dxfId="19" priority="10">
      <formula>MOD(COLUMN(),2)=0</formula>
    </cfRule>
  </conditionalFormatting>
  <dataValidations count="16">
    <dataValidation allowBlank="1" showInputMessage="1" showErrorMessage="1" prompt="Select a period to highlight in H2. A Chart legend is in J2 to AI2" sqref="B2:F2" xr:uid="{28A9C128-EB6E-40BA-8B5F-1E5449F1A37E}"/>
    <dataValidation allowBlank="1" showInputMessage="1" showErrorMessage="1" prompt="Title of the project. Enter a new title in this cell. Highlight a period in H2. Chart legend is in J2 to AI2" sqref="B1" xr:uid="{49F04567-316F-4E05-9BD3-1DF5EF70BAC2}"/>
    <dataValidation allowBlank="1" showInputMessage="1" showErrorMessage="1" prompt="Enter the percentage of project completed in column G, starting with cell G5" sqref="G3:G4" xr:uid="{FBF8F6CF-CC92-4DD5-907E-B8F4E0475C7A}"/>
    <dataValidation allowBlank="1" showInputMessage="1" showErrorMessage="1" prompt="Enter actual duration period in column F, starting with cell F5" sqref="F3:F4" xr:uid="{3C53B2CA-30FD-4F8E-AEFB-9C7F2C174EF7}"/>
    <dataValidation allowBlank="1" showInputMessage="1" showErrorMessage="1" prompt="Enter actual start period in column E, starting with cell E5" sqref="E3:E4" xr:uid="{39F11D53-11C4-4C29-86F4-DB93525B3D0D}"/>
    <dataValidation allowBlank="1" showInputMessage="1" showErrorMessage="1" prompt="Enter plan duration period in column D, starting with cell D5" sqref="D3:D4" xr:uid="{7D5C715E-B5B4-46E9-B59E-58D1F4B5582B}"/>
    <dataValidation allowBlank="1" showInputMessage="1" showErrorMessage="1" prompt="Enter plan start period in column C, starting with cell C5" sqref="C3:C4" xr:uid="{25FF6504-8CC1-40BE-9C04-2D1603B01C0C}"/>
    <dataValidation allowBlank="1" showInputMessage="1" showErrorMessage="1" prompt="Enter activity in column B, starting with cell B5_x000a_" sqref="B3:B4" xr:uid="{1F3C95FA-39C2-4CE7-B73C-D652490C75EE}"/>
    <dataValidation allowBlank="1" showInputMessage="1" showErrorMessage="1" prompt="Periods are charted from 1 to 60 starting from cell H4 to cell BO4 " sqref="H3" xr:uid="{11D30322-7518-4413-83DB-BDC212415063}"/>
    <dataValidation allowBlank="1" showInputMessage="1" showErrorMessage="1" prompt="This legend cell indicates the percentage of project completed beyond plan" sqref="AH2" xr:uid="{ACC12F82-7059-4CC3-B410-7BF60EC8E214}"/>
    <dataValidation allowBlank="1" showInputMessage="1" showErrorMessage="1" prompt="This legend cell indicates actual duration beyond plan" sqref="Z2" xr:uid="{7853321D-82E7-4BE1-920F-B2BCBF81830E}"/>
    <dataValidation allowBlank="1" showInputMessage="1" showErrorMessage="1" prompt="This legend cell indicates the percentage of project completed" sqref="U2" xr:uid="{283E3B35-A9FE-4F09-A1B3-942E33DF927B}"/>
    <dataValidation allowBlank="1" showInputMessage="1" showErrorMessage="1" prompt="This legend cell indicates actual duration" sqref="P2" xr:uid="{82D8EAEC-B0AE-4685-B33E-10984E6F6FF1}"/>
    <dataValidation allowBlank="1" showInputMessage="1" showErrorMessage="1" prompt="This legend cell indicates plan duration" sqref="J2" xr:uid="{8D58A854-1B46-4B2D-B224-DD61DADFA16C}"/>
    <dataValidation type="list" errorStyle="warning" allowBlank="1" showInputMessage="1" showErrorMessage="1" error="Type a value from 1 to 60 or select a period from the list-press  CANCEL, ALT+DOWN ARROW, then ENTER to select a value" prompt="Enter a period in the range of 1 to 60 or select a period from the list. Press ALT+DOWN ARROW to navigate the list, then ENTER to select a value" sqref="H2" xr:uid="{A84DA679-7326-4EE2-90F8-6624316D0CF2}">
      <formula1>"1,2,3,4,5,6,7,8,9,10,11,12,13,14,15,16,17,18,19,20,21,22,23,24,25,26,27,28,29,30,31,32,33,34,35,36,37,38,39,40,41,42,43,44,45,46,47,48,49,50,51,52,53,54,55,56,57,58,59,60"</formula1>
    </dataValidation>
    <dataValidation allowBlank="1" showInputMessage="1" showErrorMessage="1" prompt="Project planner uses periods for intervals. Start=1 is period 1 and duration=5 means project spans 5 periods starting from start period. Enter data starting in B5 to update the chart" sqref="A1" xr:uid="{B0D57C4D-DECA-4DB0-A0EE-7286D9736C92}"/>
  </dataValidations>
  <printOptions horizontalCentered="1"/>
  <pageMargins left="0.45" right="0.45" top="0.5" bottom="0.5" header="0.3" footer="0.3"/>
  <pageSetup scale="46" fitToHeight="0" orientation="landscape" r:id="rId1"/>
  <headerFooter differentFirst="1">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1D9CE-E61F-44CD-9664-B6CD5BD89E4A}">
  <sheetPr codeName="Sheet3"/>
  <dimension ref="A3:E8"/>
  <sheetViews>
    <sheetView workbookViewId="0">
      <selection activeCell="C13" sqref="C13"/>
    </sheetView>
  </sheetViews>
  <sheetFormatPr defaultRowHeight="15"/>
  <cols>
    <col min="1" max="1" width="20.85546875" bestFit="1" customWidth="1"/>
  </cols>
  <sheetData>
    <row r="3" spans="1:5">
      <c r="A3" s="260" t="s">
        <v>40</v>
      </c>
    </row>
    <row r="4" spans="1:5">
      <c r="A4" s="261">
        <v>137576344.82950002</v>
      </c>
    </row>
    <row r="5" spans="1:5">
      <c r="D5" s="580" t="s">
        <v>41</v>
      </c>
      <c r="E5" s="580" t="s">
        <v>42</v>
      </c>
    </row>
    <row r="6" spans="1:5">
      <c r="D6" s="580" t="s">
        <v>43</v>
      </c>
      <c r="E6" s="580" t="s">
        <v>44</v>
      </c>
    </row>
    <row r="7" spans="1:5">
      <c r="D7" s="580" t="s">
        <v>45</v>
      </c>
      <c r="E7" s="580" t="s">
        <v>46</v>
      </c>
    </row>
    <row r="8" spans="1:5">
      <c r="D8" s="580" t="s">
        <v>45</v>
      </c>
      <c r="E8" s="580"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E6F43-07AF-4801-8067-DCBEDC19ACE8}">
  <sheetPr codeName="Sheet1">
    <tabColor theme="4"/>
  </sheetPr>
  <dimension ref="A1:BH146"/>
  <sheetViews>
    <sheetView tabSelected="1" zoomScale="80" zoomScaleNormal="80" workbookViewId="0">
      <pane ySplit="2" topLeftCell="A108" activePane="bottomLeft" state="frozen"/>
      <selection pane="bottomLeft" activeCell="A67" sqref="A67"/>
    </sheetView>
  </sheetViews>
  <sheetFormatPr defaultColWidth="14.42578125" defaultRowHeight="15" customHeight="1" outlineLevelCol="1"/>
  <cols>
    <col min="1" max="1" width="31" style="128" customWidth="1"/>
    <col min="2" max="2" width="34.28515625" style="263" customWidth="1"/>
    <col min="3" max="3" width="14.28515625" style="128" customWidth="1"/>
    <col min="4" max="4" width="13" style="117" customWidth="1"/>
    <col min="5" max="5" width="18.42578125" style="397" customWidth="1" outlineLevel="1"/>
    <col min="6" max="6" width="66.5703125" style="128" customWidth="1" outlineLevel="1"/>
    <col min="7" max="7" width="14.5703125" style="128" customWidth="1" outlineLevel="1"/>
    <col min="8" max="8" width="22.7109375" style="404" customWidth="1"/>
    <col min="9" max="9" width="14.5703125" style="254" customWidth="1"/>
    <col min="10" max="10" width="8.7109375" style="255" customWidth="1"/>
    <col min="11" max="11" width="60.7109375" style="262" customWidth="1"/>
    <col min="12" max="12" width="30.85546875" style="128" hidden="1" customWidth="1"/>
    <col min="13" max="13" width="20" style="128" hidden="1" customWidth="1"/>
    <col min="14" max="14" width="21.5703125" style="128" hidden="1" customWidth="1"/>
    <col min="15" max="15" width="17.140625" style="128" hidden="1" customWidth="1"/>
    <col min="16" max="16" width="16.5703125" style="128" hidden="1" customWidth="1"/>
    <col min="17" max="17" width="13.7109375" style="256" hidden="1" customWidth="1"/>
    <col min="18" max="18" width="12.140625" style="408" hidden="1" customWidth="1"/>
    <col min="19" max="19" width="8.5703125" style="128" hidden="1" customWidth="1"/>
    <col min="20" max="20" width="24.28515625" style="128" hidden="1" customWidth="1"/>
    <col min="21" max="21" width="102.5703125" style="128" bestFit="1" customWidth="1"/>
    <col min="22" max="22" width="16.85546875" style="128" hidden="1" customWidth="1"/>
    <col min="23" max="23" width="16.85546875" style="128" customWidth="1"/>
    <col min="24" max="24" width="14.42578125" style="117"/>
    <col min="25" max="26" width="16.85546875" style="3" customWidth="1"/>
    <col min="27" max="16384" width="14.42578125" style="3"/>
  </cols>
  <sheetData>
    <row r="1" spans="1:60" ht="23.25">
      <c r="A1" s="253" t="s">
        <v>47</v>
      </c>
      <c r="B1" s="264"/>
      <c r="C1" s="249"/>
      <c r="D1" s="349"/>
      <c r="E1" s="393"/>
      <c r="F1" s="349"/>
      <c r="G1" s="250"/>
      <c r="H1" s="348"/>
      <c r="I1" s="324"/>
      <c r="J1" s="251"/>
      <c r="K1" s="400"/>
      <c r="L1" s="250"/>
      <c r="M1" s="250"/>
      <c r="N1" s="250"/>
      <c r="O1" s="250"/>
      <c r="P1" s="250"/>
      <c r="Q1" s="324"/>
      <c r="R1" s="324"/>
      <c r="S1" s="250"/>
      <c r="T1" s="250"/>
      <c r="U1" s="250"/>
      <c r="V1" s="250"/>
      <c r="W1" s="250"/>
      <c r="X1" s="3"/>
      <c r="Y1" s="252"/>
      <c r="Z1" s="252"/>
    </row>
    <row r="2" spans="1:60" ht="112.5">
      <c r="A2" s="268" t="s">
        <v>48</v>
      </c>
      <c r="B2" s="268" t="s">
        <v>49</v>
      </c>
      <c r="C2" s="350" t="s">
        <v>50</v>
      </c>
      <c r="D2" s="350" t="s">
        <v>51</v>
      </c>
      <c r="E2" s="394" t="s">
        <v>52</v>
      </c>
      <c r="F2" s="268" t="s">
        <v>53</v>
      </c>
      <c r="G2" s="268" t="s">
        <v>54</v>
      </c>
      <c r="H2" s="401" t="s">
        <v>55</v>
      </c>
      <c r="I2" s="325" t="s">
        <v>56</v>
      </c>
      <c r="J2" s="267" t="s">
        <v>57</v>
      </c>
      <c r="K2" s="401" t="s">
        <v>58</v>
      </c>
      <c r="L2" s="268" t="s">
        <v>59</v>
      </c>
      <c r="M2" s="268" t="s">
        <v>60</v>
      </c>
      <c r="N2" s="268" t="s">
        <v>61</v>
      </c>
      <c r="O2" s="268" t="s">
        <v>62</v>
      </c>
      <c r="P2" s="268" t="s">
        <v>63</v>
      </c>
      <c r="Q2" s="325" t="s">
        <v>64</v>
      </c>
      <c r="R2" s="325" t="s">
        <v>65</v>
      </c>
      <c r="S2" s="269" t="s">
        <v>66</v>
      </c>
      <c r="T2" s="269" t="s">
        <v>67</v>
      </c>
      <c r="U2" s="269" t="s">
        <v>68</v>
      </c>
      <c r="V2" s="270" t="s">
        <v>69</v>
      </c>
      <c r="W2" s="270" t="s">
        <v>70</v>
      </c>
    </row>
    <row r="3" spans="1:60" s="525" customFormat="1">
      <c r="A3" s="412" t="s">
        <v>71</v>
      </c>
      <c r="B3" s="413" t="s">
        <v>72</v>
      </c>
      <c r="C3" s="412" t="s">
        <v>43</v>
      </c>
      <c r="D3" s="414">
        <v>11642</v>
      </c>
      <c r="E3" s="415">
        <v>335647.68</v>
      </c>
      <c r="F3" s="412" t="s">
        <v>73</v>
      </c>
      <c r="G3" s="412">
        <v>4</v>
      </c>
      <c r="H3" s="421">
        <v>46028</v>
      </c>
      <c r="I3" s="521">
        <v>45982</v>
      </c>
      <c r="J3" s="419">
        <v>1</v>
      </c>
      <c r="K3" s="522" t="s">
        <v>74</v>
      </c>
      <c r="L3" s="523" t="s">
        <v>75</v>
      </c>
      <c r="M3" s="412"/>
      <c r="N3" s="412"/>
      <c r="O3" s="412"/>
      <c r="P3" s="412"/>
      <c r="Q3" s="421"/>
      <c r="R3" s="422"/>
      <c r="S3" s="412"/>
      <c r="T3" s="412"/>
      <c r="U3" s="412" t="s">
        <v>76</v>
      </c>
      <c r="V3" s="412"/>
      <c r="W3" s="412"/>
      <c r="X3" s="524"/>
      <c r="Y3" s="524"/>
      <c r="Z3" s="524"/>
      <c r="AA3" s="524"/>
      <c r="AB3" s="524"/>
      <c r="AC3" s="524"/>
      <c r="AD3" s="524"/>
      <c r="AE3" s="524"/>
      <c r="AF3" s="524"/>
      <c r="AG3" s="524"/>
      <c r="AH3" s="524"/>
      <c r="AI3" s="524"/>
      <c r="AJ3" s="524"/>
      <c r="AK3" s="524"/>
      <c r="AL3" s="524"/>
      <c r="AM3" s="524"/>
      <c r="AN3" s="524"/>
      <c r="AO3" s="524"/>
      <c r="AP3" s="524"/>
      <c r="AQ3" s="524"/>
      <c r="AR3" s="524"/>
      <c r="AS3" s="524"/>
      <c r="AT3" s="524"/>
      <c r="AU3" s="524"/>
      <c r="AV3" s="524"/>
      <c r="AW3" s="524"/>
      <c r="AX3" s="524"/>
      <c r="AY3" s="524"/>
      <c r="AZ3" s="524"/>
      <c r="BA3" s="524"/>
      <c r="BB3" s="524"/>
      <c r="BC3" s="524"/>
      <c r="BD3" s="524"/>
      <c r="BE3" s="524"/>
      <c r="BF3" s="524"/>
      <c r="BG3" s="524"/>
      <c r="BH3" s="524"/>
    </row>
    <row r="4" spans="1:60" s="525" customFormat="1">
      <c r="A4" s="412" t="s">
        <v>77</v>
      </c>
      <c r="B4" s="413" t="s">
        <v>78</v>
      </c>
      <c r="C4" s="412" t="s">
        <v>79</v>
      </c>
      <c r="D4" s="414">
        <v>11665</v>
      </c>
      <c r="E4" s="415">
        <v>7654077</v>
      </c>
      <c r="F4" s="412" t="s">
        <v>80</v>
      </c>
      <c r="G4" s="412">
        <v>150</v>
      </c>
      <c r="H4" s="421">
        <v>46034</v>
      </c>
      <c r="I4" s="521">
        <v>46113</v>
      </c>
      <c r="J4" s="419">
        <v>1</v>
      </c>
      <c r="K4" s="522" t="s">
        <v>81</v>
      </c>
      <c r="L4" s="523" t="s">
        <v>82</v>
      </c>
      <c r="M4" s="412" t="s">
        <v>83</v>
      </c>
      <c r="N4" s="421">
        <v>45980</v>
      </c>
      <c r="O4" s="412"/>
      <c r="P4" s="412"/>
      <c r="Q4" s="421"/>
      <c r="R4" s="422"/>
      <c r="S4" s="412"/>
      <c r="T4" s="412"/>
      <c r="U4" s="412"/>
      <c r="V4" s="412"/>
      <c r="W4" s="412"/>
      <c r="X4" s="414"/>
    </row>
    <row r="5" spans="1:60" s="525" customFormat="1">
      <c r="A5" s="412" t="s">
        <v>84</v>
      </c>
      <c r="B5" s="413" t="s">
        <v>85</v>
      </c>
      <c r="C5" s="412" t="s">
        <v>43</v>
      </c>
      <c r="D5" s="414">
        <v>11638</v>
      </c>
      <c r="E5" s="415">
        <v>276363.15000000002</v>
      </c>
      <c r="F5" s="416" t="s">
        <v>86</v>
      </c>
      <c r="G5" s="416">
        <v>1</v>
      </c>
      <c r="H5" s="421">
        <v>46043</v>
      </c>
      <c r="I5" s="521">
        <v>45962</v>
      </c>
      <c r="J5" s="419">
        <v>0.9</v>
      </c>
      <c r="K5" s="522" t="s">
        <v>87</v>
      </c>
      <c r="L5" s="412" t="s">
        <v>88</v>
      </c>
      <c r="M5" s="412" t="s">
        <v>89</v>
      </c>
      <c r="N5" s="421">
        <v>45618</v>
      </c>
      <c r="O5" s="412" t="s">
        <v>90</v>
      </c>
      <c r="P5" s="412" t="s">
        <v>90</v>
      </c>
      <c r="Q5" s="421"/>
      <c r="R5" s="422"/>
      <c r="S5" s="412"/>
      <c r="T5" s="423">
        <f>IFERROR(E5*J5,0)</f>
        <v>248726.83500000002</v>
      </c>
      <c r="U5" s="412" t="s">
        <v>91</v>
      </c>
      <c r="V5" s="412">
        <f>IFERROR(ROUNDUP(MONTH(IF(H5&lt;&gt;"",H5,""))/3, 0),"TBD")</f>
        <v>1</v>
      </c>
      <c r="W5" s="421">
        <f ca="1">IF(I5&lt;&gt;"",IF(W5="",NOW(),W5),"")</f>
        <v>45692.546894212966</v>
      </c>
      <c r="X5" s="524"/>
      <c r="Y5" s="524"/>
      <c r="Z5" s="524"/>
      <c r="AA5" s="524"/>
      <c r="AB5" s="524"/>
      <c r="AC5" s="524"/>
      <c r="AD5" s="524"/>
      <c r="AE5" s="524"/>
      <c r="AF5" s="524"/>
      <c r="AG5" s="524"/>
      <c r="AH5" s="524"/>
      <c r="AI5" s="524"/>
      <c r="AJ5" s="524"/>
      <c r="AK5" s="524"/>
      <c r="AL5" s="524"/>
      <c r="AM5" s="524"/>
      <c r="AN5" s="524"/>
      <c r="AO5" s="524"/>
      <c r="AP5" s="524"/>
      <c r="AQ5" s="524"/>
      <c r="AR5" s="524"/>
      <c r="AS5" s="524"/>
      <c r="AT5" s="524"/>
      <c r="AU5" s="524"/>
      <c r="AV5" s="524"/>
      <c r="AW5" s="524"/>
      <c r="AX5" s="524"/>
      <c r="AY5" s="524"/>
      <c r="AZ5" s="524"/>
      <c r="BA5" s="524"/>
      <c r="BB5" s="524"/>
      <c r="BC5" s="524"/>
      <c r="BD5" s="524"/>
      <c r="BE5" s="524"/>
      <c r="BF5" s="524"/>
      <c r="BG5" s="524"/>
      <c r="BH5" s="524"/>
    </row>
    <row r="6" spans="1:60" s="525" customFormat="1" ht="60">
      <c r="A6" s="412" t="s">
        <v>92</v>
      </c>
      <c r="B6" s="413" t="s">
        <v>93</v>
      </c>
      <c r="C6" s="412" t="s">
        <v>43</v>
      </c>
      <c r="D6" s="414">
        <v>11596</v>
      </c>
      <c r="E6" s="415">
        <v>5197374</v>
      </c>
      <c r="F6" s="526" t="s">
        <v>94</v>
      </c>
      <c r="G6" s="527">
        <v>32</v>
      </c>
      <c r="H6" s="417">
        <v>46055</v>
      </c>
      <c r="I6" s="418">
        <v>46113</v>
      </c>
      <c r="J6" s="419">
        <v>1</v>
      </c>
      <c r="K6" s="420" t="s">
        <v>95</v>
      </c>
      <c r="L6" s="412" t="s">
        <v>96</v>
      </c>
      <c r="M6" s="412" t="s">
        <v>97</v>
      </c>
      <c r="N6" s="421">
        <v>45617</v>
      </c>
      <c r="O6" s="412" t="s">
        <v>90</v>
      </c>
      <c r="P6" s="421" t="s">
        <v>90</v>
      </c>
      <c r="Q6" s="421"/>
      <c r="R6" s="422"/>
      <c r="S6" s="412"/>
      <c r="T6" s="423">
        <f>IFERROR(E6*J6,0)</f>
        <v>5197374</v>
      </c>
      <c r="U6" s="412" t="s">
        <v>98</v>
      </c>
      <c r="V6" s="412">
        <f>IFERROR(ROUNDUP(MONTH(IF(H6&lt;&gt;"",H6,""))/3, 0),"TBD")</f>
        <v>1</v>
      </c>
      <c r="W6" s="421">
        <f ca="1">IF(I6&lt;&gt;"",IF(W6="",NOW(),W6),"")</f>
        <v>45692.546894212966</v>
      </c>
      <c r="X6" s="524"/>
      <c r="Y6" s="524"/>
      <c r="Z6" s="524"/>
      <c r="AA6" s="524"/>
      <c r="AB6" s="524"/>
      <c r="AC6" s="524"/>
      <c r="AD6" s="524"/>
      <c r="AE6" s="524"/>
      <c r="AF6" s="524"/>
      <c r="AG6" s="524"/>
      <c r="AH6" s="524"/>
      <c r="AI6" s="524"/>
      <c r="AJ6" s="524"/>
      <c r="AK6" s="524"/>
      <c r="AL6" s="524"/>
      <c r="AM6" s="524"/>
      <c r="AN6" s="524"/>
      <c r="AO6" s="524"/>
      <c r="AP6" s="524"/>
      <c r="AQ6" s="524"/>
      <c r="AR6" s="524"/>
      <c r="AS6" s="524"/>
      <c r="AT6" s="524"/>
      <c r="AU6" s="524"/>
      <c r="AV6" s="524"/>
      <c r="AW6" s="524"/>
      <c r="AX6" s="524"/>
      <c r="AY6" s="524"/>
      <c r="AZ6" s="524"/>
      <c r="BA6" s="524"/>
      <c r="BB6" s="524"/>
      <c r="BC6" s="524"/>
      <c r="BD6" s="524"/>
      <c r="BE6" s="524"/>
      <c r="BF6" s="524"/>
      <c r="BG6" s="524"/>
      <c r="BH6" s="524"/>
    </row>
    <row r="7" spans="1:60" s="525" customFormat="1">
      <c r="A7" s="412" t="s">
        <v>99</v>
      </c>
      <c r="B7" s="413" t="s">
        <v>100</v>
      </c>
      <c r="C7" s="412" t="s">
        <v>43</v>
      </c>
      <c r="D7" s="414">
        <v>11636</v>
      </c>
      <c r="E7" s="415">
        <v>396510.73</v>
      </c>
      <c r="F7" s="412" t="s">
        <v>101</v>
      </c>
      <c r="G7" s="412">
        <v>4</v>
      </c>
      <c r="H7" s="417">
        <v>46071</v>
      </c>
      <c r="I7" s="418"/>
      <c r="J7" s="419"/>
      <c r="K7" s="420"/>
      <c r="L7" s="412"/>
      <c r="M7" s="412"/>
      <c r="N7" s="412"/>
      <c r="O7" s="412"/>
      <c r="P7" s="412"/>
      <c r="Q7" s="421"/>
      <c r="R7" s="422"/>
      <c r="S7" s="412"/>
      <c r="T7" s="412"/>
      <c r="U7" s="412" t="s">
        <v>102</v>
      </c>
      <c r="V7" s="412"/>
      <c r="W7" s="412"/>
      <c r="X7" s="414"/>
    </row>
    <row r="8" spans="1:60" s="525" customFormat="1">
      <c r="A8" s="412" t="s">
        <v>103</v>
      </c>
      <c r="B8" s="581" t="s">
        <v>104</v>
      </c>
      <c r="C8" s="412" t="s">
        <v>43</v>
      </c>
      <c r="D8" s="414">
        <v>11655</v>
      </c>
      <c r="E8" s="415">
        <v>754895</v>
      </c>
      <c r="F8" s="412" t="s">
        <v>105</v>
      </c>
      <c r="G8" s="412">
        <v>4</v>
      </c>
      <c r="H8" s="417">
        <v>46077</v>
      </c>
      <c r="I8" s="418"/>
      <c r="J8" s="419">
        <v>1</v>
      </c>
      <c r="K8" s="420" t="s">
        <v>106</v>
      </c>
      <c r="L8" s="412" t="s">
        <v>107</v>
      </c>
      <c r="M8" s="412"/>
      <c r="N8" s="412"/>
      <c r="O8" s="412"/>
      <c r="P8" s="412"/>
      <c r="Q8" s="421"/>
      <c r="R8" s="422"/>
      <c r="S8" s="412"/>
      <c r="T8" s="412"/>
      <c r="U8" s="412" t="s">
        <v>108</v>
      </c>
      <c r="V8" s="412"/>
      <c r="W8" s="412"/>
      <c r="Y8" s="540"/>
      <c r="Z8" s="540"/>
    </row>
    <row r="9" spans="1:60" s="525" customFormat="1">
      <c r="A9" s="412" t="s">
        <v>109</v>
      </c>
      <c r="B9" s="413" t="s">
        <v>110</v>
      </c>
      <c r="C9" s="412" t="s">
        <v>41</v>
      </c>
      <c r="D9" s="414">
        <v>11630</v>
      </c>
      <c r="E9" s="415">
        <v>572840</v>
      </c>
      <c r="F9" s="548" t="s">
        <v>111</v>
      </c>
      <c r="G9" s="416">
        <v>3</v>
      </c>
      <c r="H9" s="417">
        <v>46083</v>
      </c>
      <c r="I9" s="418">
        <v>46174</v>
      </c>
      <c r="J9" s="419">
        <v>1</v>
      </c>
      <c r="K9" s="420" t="s">
        <v>112</v>
      </c>
      <c r="L9" s="412" t="s">
        <v>113</v>
      </c>
      <c r="M9" s="412" t="s">
        <v>89</v>
      </c>
      <c r="N9" s="421">
        <v>45814</v>
      </c>
      <c r="O9" s="421">
        <v>45825</v>
      </c>
      <c r="P9" s="421">
        <v>45855</v>
      </c>
      <c r="Q9" s="421">
        <v>45852</v>
      </c>
      <c r="R9" s="422"/>
      <c r="S9" s="412" t="s">
        <v>41</v>
      </c>
      <c r="T9" s="423">
        <f>IFERROR(E9*J9,0)</f>
        <v>572840</v>
      </c>
      <c r="U9" s="412" t="s">
        <v>114</v>
      </c>
      <c r="V9" s="412"/>
      <c r="W9" s="421">
        <f ca="1">IF(I9&lt;&gt;"",IF(W9="",NOW(),W9),"")</f>
        <v>45692.546894212966</v>
      </c>
      <c r="Y9" s="540"/>
      <c r="Z9" s="540"/>
    </row>
    <row r="10" spans="1:60" s="525" customFormat="1" ht="75">
      <c r="A10" s="412" t="s">
        <v>115</v>
      </c>
      <c r="B10" s="413" t="s">
        <v>116</v>
      </c>
      <c r="C10" s="412" t="s">
        <v>43</v>
      </c>
      <c r="D10" s="414">
        <v>11618</v>
      </c>
      <c r="E10" s="415">
        <v>13511007.16</v>
      </c>
      <c r="F10" s="412" t="s">
        <v>117</v>
      </c>
      <c r="G10" s="412">
        <v>58</v>
      </c>
      <c r="H10" s="417">
        <v>46086</v>
      </c>
      <c r="I10" s="418">
        <v>46327</v>
      </c>
      <c r="J10" s="419">
        <v>1</v>
      </c>
      <c r="K10" s="420" t="s">
        <v>118</v>
      </c>
      <c r="L10" s="412" t="s">
        <v>119</v>
      </c>
      <c r="M10" s="413" t="s">
        <v>97</v>
      </c>
      <c r="N10" s="421" t="s">
        <v>90</v>
      </c>
      <c r="O10" s="421" t="s">
        <v>90</v>
      </c>
      <c r="P10" s="421" t="s">
        <v>90</v>
      </c>
      <c r="Q10" s="421" t="s">
        <v>120</v>
      </c>
      <c r="R10" s="422" t="s">
        <v>120</v>
      </c>
      <c r="S10" s="412"/>
      <c r="T10" s="423"/>
      <c r="U10" s="412" t="s">
        <v>121</v>
      </c>
      <c r="V10" s="423"/>
      <c r="W10" s="423"/>
      <c r="X10" s="524"/>
      <c r="Y10" s="524"/>
      <c r="Z10" s="524"/>
      <c r="AA10" s="524"/>
      <c r="AB10" s="524"/>
      <c r="AC10" s="524"/>
      <c r="AD10" s="524"/>
      <c r="AE10" s="524"/>
      <c r="AF10" s="524"/>
      <c r="AG10" s="524"/>
      <c r="AH10" s="524"/>
      <c r="AI10" s="524"/>
      <c r="AJ10" s="524"/>
      <c r="AK10" s="524"/>
      <c r="AL10" s="524"/>
      <c r="AM10" s="524"/>
      <c r="AN10" s="524"/>
      <c r="AO10" s="524"/>
      <c r="AP10" s="524"/>
      <c r="AQ10" s="524"/>
      <c r="AR10" s="524"/>
      <c r="AS10" s="524"/>
      <c r="AT10" s="524"/>
      <c r="AU10" s="524"/>
      <c r="AV10" s="524"/>
      <c r="AW10" s="524"/>
      <c r="AX10" s="524"/>
      <c r="AY10" s="524"/>
      <c r="AZ10" s="524"/>
      <c r="BA10" s="524"/>
      <c r="BB10" s="524"/>
      <c r="BC10" s="524"/>
      <c r="BD10" s="524"/>
      <c r="BE10" s="524"/>
      <c r="BF10" s="524"/>
      <c r="BG10" s="524"/>
      <c r="BH10" s="524"/>
    </row>
    <row r="11" spans="1:60" s="390" customFormat="1">
      <c r="A11" s="549" t="s">
        <v>122</v>
      </c>
      <c r="B11" s="582" t="s">
        <v>123</v>
      </c>
      <c r="C11" s="412" t="s">
        <v>43</v>
      </c>
      <c r="D11" s="414">
        <v>11645</v>
      </c>
      <c r="E11" s="415">
        <f>267532.07+202011.77+636160.85</f>
        <v>1105704.69</v>
      </c>
      <c r="F11" s="550" t="s">
        <v>124</v>
      </c>
      <c r="G11" s="412">
        <v>12</v>
      </c>
      <c r="H11" s="417">
        <v>46093</v>
      </c>
      <c r="I11" s="418">
        <v>46178</v>
      </c>
      <c r="J11" s="419">
        <v>0.9</v>
      </c>
      <c r="K11" s="420" t="s">
        <v>125</v>
      </c>
      <c r="L11" s="412"/>
      <c r="M11" s="412" t="s">
        <v>126</v>
      </c>
      <c r="N11" s="412"/>
      <c r="O11" s="412"/>
      <c r="P11" s="412"/>
      <c r="Q11" s="421"/>
      <c r="R11" s="422"/>
      <c r="S11" s="412"/>
      <c r="T11" s="412"/>
      <c r="U11" s="412" t="s">
        <v>108</v>
      </c>
      <c r="V11" s="412"/>
      <c r="W11" s="412"/>
      <c r="X11" s="383"/>
    </row>
    <row r="12" spans="1:60" s="525" customFormat="1">
      <c r="A12" s="412" t="s">
        <v>127</v>
      </c>
      <c r="B12" s="413" t="s">
        <v>128</v>
      </c>
      <c r="C12" s="412" t="s">
        <v>45</v>
      </c>
      <c r="D12" s="414">
        <v>11628</v>
      </c>
      <c r="E12" s="415">
        <f>871254/2</f>
        <v>435627</v>
      </c>
      <c r="F12" s="412" t="s">
        <v>129</v>
      </c>
      <c r="G12" s="412">
        <v>6</v>
      </c>
      <c r="H12" s="417">
        <v>46094</v>
      </c>
      <c r="I12" s="418">
        <v>46006</v>
      </c>
      <c r="J12" s="419">
        <v>1</v>
      </c>
      <c r="K12" s="420" t="s">
        <v>130</v>
      </c>
      <c r="L12" s="412" t="s">
        <v>131</v>
      </c>
      <c r="M12" s="412"/>
      <c r="N12" s="421"/>
      <c r="O12" s="421" t="s">
        <v>132</v>
      </c>
      <c r="P12" s="421"/>
      <c r="Q12" s="421"/>
      <c r="R12" s="422"/>
      <c r="S12" s="412" t="s">
        <v>41</v>
      </c>
      <c r="T12" s="423">
        <f>IFERROR(E12*J12,0)</f>
        <v>435627</v>
      </c>
      <c r="U12" s="412" t="s">
        <v>133</v>
      </c>
      <c r="V12" s="412">
        <f>IFERROR(ROUNDUP(MONTH(IF(H12&lt;&gt;"",H12,""))/3, 0),"TBD")</f>
        <v>1</v>
      </c>
      <c r="W12" s="421">
        <f ca="1">IF(I12&lt;&gt;"",IF(W12="",NOW(),W12),"")</f>
        <v>45813.652035763887</v>
      </c>
      <c r="X12" s="414"/>
    </row>
    <row r="13" spans="1:60" s="525" customFormat="1">
      <c r="A13" s="412" t="s">
        <v>134</v>
      </c>
      <c r="B13" s="413" t="s">
        <v>135</v>
      </c>
      <c r="C13" s="412" t="s">
        <v>43</v>
      </c>
      <c r="D13" s="414">
        <v>11657</v>
      </c>
      <c r="E13" s="415">
        <v>887625.9</v>
      </c>
      <c r="F13" s="412" t="s">
        <v>136</v>
      </c>
      <c r="G13" s="412">
        <v>3</v>
      </c>
      <c r="H13" s="417">
        <v>46105</v>
      </c>
      <c r="I13" s="418">
        <v>46174</v>
      </c>
      <c r="J13" s="419">
        <v>1</v>
      </c>
      <c r="K13" s="420" t="s">
        <v>137</v>
      </c>
      <c r="L13" s="412" t="s">
        <v>96</v>
      </c>
      <c r="M13" s="412"/>
      <c r="N13" s="412"/>
      <c r="O13" s="412"/>
      <c r="P13" s="412"/>
      <c r="Q13" s="421"/>
      <c r="R13" s="422"/>
      <c r="S13" s="412"/>
      <c r="T13" s="412"/>
      <c r="U13" s="412"/>
      <c r="V13" s="412"/>
      <c r="W13" s="412"/>
      <c r="Y13" s="540"/>
      <c r="Z13" s="540"/>
    </row>
    <row r="14" spans="1:60" s="525" customFormat="1">
      <c r="A14" s="412" t="s">
        <v>134</v>
      </c>
      <c r="B14" s="413" t="s">
        <v>138</v>
      </c>
      <c r="C14" s="412" t="s">
        <v>43</v>
      </c>
      <c r="D14" s="414">
        <v>11640</v>
      </c>
      <c r="E14" s="415">
        <v>416593.32</v>
      </c>
      <c r="F14" s="412" t="s">
        <v>139</v>
      </c>
      <c r="G14" s="412">
        <v>2</v>
      </c>
      <c r="H14" s="417">
        <v>46107</v>
      </c>
      <c r="I14" s="418"/>
      <c r="J14" s="419">
        <v>1</v>
      </c>
      <c r="K14" s="553" t="s">
        <v>140</v>
      </c>
      <c r="L14" s="412" t="s">
        <v>141</v>
      </c>
      <c r="M14" s="412"/>
      <c r="N14" s="412"/>
      <c r="O14" s="412"/>
      <c r="P14" s="412"/>
      <c r="Q14" s="421"/>
      <c r="R14" s="422"/>
      <c r="S14" s="412"/>
      <c r="T14" s="412"/>
      <c r="U14" s="412" t="s">
        <v>142</v>
      </c>
      <c r="V14" s="412"/>
      <c r="W14" s="412"/>
      <c r="Y14" s="540"/>
      <c r="Z14" s="540"/>
    </row>
    <row r="15" spans="1:60" s="525" customFormat="1">
      <c r="A15" s="412" t="s">
        <v>134</v>
      </c>
      <c r="B15" s="413" t="s">
        <v>143</v>
      </c>
      <c r="C15" s="412" t="s">
        <v>43</v>
      </c>
      <c r="D15" s="414">
        <v>11656</v>
      </c>
      <c r="E15" s="415">
        <v>897625.9</v>
      </c>
      <c r="F15" s="412" t="s">
        <v>136</v>
      </c>
      <c r="G15" s="412">
        <v>3</v>
      </c>
      <c r="H15" s="417">
        <v>46107</v>
      </c>
      <c r="I15" s="418">
        <v>46113</v>
      </c>
      <c r="J15" s="419">
        <v>1</v>
      </c>
      <c r="K15" s="420" t="s">
        <v>144</v>
      </c>
      <c r="L15" s="412" t="s">
        <v>141</v>
      </c>
      <c r="M15" s="412"/>
      <c r="N15" s="412"/>
      <c r="O15" s="412"/>
      <c r="P15" s="412"/>
      <c r="Q15" s="421"/>
      <c r="R15" s="422"/>
      <c r="S15" s="412"/>
      <c r="T15" s="412"/>
      <c r="U15" s="412"/>
      <c r="V15" s="412"/>
      <c r="W15" s="412"/>
      <c r="X15" s="414"/>
    </row>
    <row r="16" spans="1:60" s="565" customFormat="1">
      <c r="A16" s="339" t="s">
        <v>145</v>
      </c>
      <c r="B16" s="340" t="s">
        <v>146</v>
      </c>
      <c r="C16" s="339" t="s">
        <v>43</v>
      </c>
      <c r="D16" s="351">
        <v>11594</v>
      </c>
      <c r="E16" s="395">
        <v>382738.04</v>
      </c>
      <c r="F16" s="341" t="s">
        <v>147</v>
      </c>
      <c r="G16" s="341">
        <v>1</v>
      </c>
      <c r="H16" s="402">
        <v>46112</v>
      </c>
      <c r="I16" s="342">
        <v>46204</v>
      </c>
      <c r="J16" s="343">
        <v>1</v>
      </c>
      <c r="K16" s="346" t="s">
        <v>148</v>
      </c>
      <c r="L16" s="339" t="s">
        <v>149</v>
      </c>
      <c r="M16" s="339" t="s">
        <v>89</v>
      </c>
      <c r="N16" s="339"/>
      <c r="O16" s="339"/>
      <c r="P16" s="339" t="s">
        <v>96</v>
      </c>
      <c r="Q16" s="344">
        <v>45861</v>
      </c>
      <c r="R16" s="406" t="s">
        <v>120</v>
      </c>
      <c r="S16" s="339" t="s">
        <v>41</v>
      </c>
      <c r="T16" s="345">
        <f>IFERROR(E16*J16,0)</f>
        <v>382738.04</v>
      </c>
      <c r="U16" s="339" t="s">
        <v>150</v>
      </c>
      <c r="V16" s="339">
        <f>IFERROR(ROUNDUP(MONTH(IF(H16&lt;&gt;"",H16,""))/3, 0),"TBD")</f>
        <v>1</v>
      </c>
      <c r="W16" s="344">
        <f ca="1">IF(I16&lt;&gt;"",IF(W16="",NOW(),W16),"")</f>
        <v>45692.546894212966</v>
      </c>
      <c r="X16" s="351"/>
    </row>
    <row r="17" spans="1:60" s="565" customFormat="1">
      <c r="A17" s="339" t="s">
        <v>151</v>
      </c>
      <c r="B17" s="340" t="s">
        <v>152</v>
      </c>
      <c r="C17" s="339" t="s">
        <v>45</v>
      </c>
      <c r="D17" s="351">
        <v>11672</v>
      </c>
      <c r="E17" s="395">
        <v>1999000</v>
      </c>
      <c r="F17" s="339" t="s">
        <v>153</v>
      </c>
      <c r="G17" s="339">
        <v>26</v>
      </c>
      <c r="H17" s="402">
        <v>46121</v>
      </c>
      <c r="I17" s="342"/>
      <c r="J17" s="343">
        <v>0.5</v>
      </c>
      <c r="K17" s="567" t="s">
        <v>154</v>
      </c>
      <c r="L17" s="339"/>
      <c r="M17" s="339"/>
      <c r="N17" s="339"/>
      <c r="O17" s="339"/>
      <c r="P17" s="339"/>
      <c r="Q17" s="344"/>
      <c r="R17" s="406"/>
      <c r="S17" s="339"/>
      <c r="T17" s="339"/>
      <c r="U17" s="339"/>
      <c r="V17" s="339"/>
      <c r="W17" s="339"/>
      <c r="Y17" s="568"/>
      <c r="Z17" s="568"/>
    </row>
    <row r="18" spans="1:60" s="565" customFormat="1" ht="30">
      <c r="A18" s="339" t="s">
        <v>155</v>
      </c>
      <c r="B18" s="340" t="s">
        <v>156</v>
      </c>
      <c r="C18" s="339" t="s">
        <v>45</v>
      </c>
      <c r="D18" s="351">
        <v>11661</v>
      </c>
      <c r="E18" s="395">
        <v>8750000</v>
      </c>
      <c r="F18" s="340" t="s">
        <v>157</v>
      </c>
      <c r="G18" s="339">
        <v>46</v>
      </c>
      <c r="H18" s="402">
        <v>46126</v>
      </c>
      <c r="I18" s="342">
        <v>45785</v>
      </c>
      <c r="J18" s="343">
        <v>1</v>
      </c>
      <c r="K18" s="346" t="s">
        <v>158</v>
      </c>
      <c r="L18" s="339"/>
      <c r="M18" s="339"/>
      <c r="N18" s="339"/>
      <c r="O18" s="339"/>
      <c r="P18" s="339"/>
      <c r="Q18" s="344"/>
      <c r="R18" s="406"/>
      <c r="S18" s="339"/>
      <c r="T18" s="339"/>
      <c r="U18" s="339" t="s">
        <v>159</v>
      </c>
      <c r="V18" s="339"/>
      <c r="W18" s="339"/>
      <c r="X18" s="351"/>
    </row>
    <row r="19" spans="1:60" s="474" customFormat="1" ht="30">
      <c r="A19" s="339" t="s">
        <v>160</v>
      </c>
      <c r="B19" s="340" t="s">
        <v>161</v>
      </c>
      <c r="C19" s="339" t="s">
        <v>41</v>
      </c>
      <c r="D19" s="351">
        <v>11629</v>
      </c>
      <c r="E19" s="395">
        <f>234048+2515+9650</f>
        <v>246213</v>
      </c>
      <c r="F19" s="341" t="s">
        <v>162</v>
      </c>
      <c r="G19" s="341">
        <v>2</v>
      </c>
      <c r="H19" s="402">
        <v>46133</v>
      </c>
      <c r="I19" s="342">
        <v>46174</v>
      </c>
      <c r="J19" s="343">
        <v>1</v>
      </c>
      <c r="K19" s="346" t="s">
        <v>163</v>
      </c>
      <c r="L19" s="339" t="s">
        <v>164</v>
      </c>
      <c r="M19" s="339" t="s">
        <v>89</v>
      </c>
      <c r="N19" s="344">
        <v>45806</v>
      </c>
      <c r="O19" s="344">
        <v>45824</v>
      </c>
      <c r="P19" s="344">
        <v>45856</v>
      </c>
      <c r="Q19" s="344">
        <v>45852</v>
      </c>
      <c r="R19" s="406"/>
      <c r="S19" s="339" t="s">
        <v>41</v>
      </c>
      <c r="T19" s="345">
        <f>IFERROR(E19*J19,0)</f>
        <v>246213</v>
      </c>
      <c r="U19" s="339" t="s">
        <v>165</v>
      </c>
      <c r="V19" s="339"/>
      <c r="W19" s="344">
        <f ca="1">IF(I19&lt;&gt;"",IF(W19="",NOW(),W19),"")</f>
        <v>45692.546894212966</v>
      </c>
      <c r="X19" s="565"/>
      <c r="Y19" s="565"/>
      <c r="Z19" s="565"/>
      <c r="AA19" s="565"/>
      <c r="AB19" s="565"/>
      <c r="AC19" s="565"/>
      <c r="AD19" s="565"/>
      <c r="AE19" s="565"/>
      <c r="AF19" s="565"/>
      <c r="AG19" s="565"/>
      <c r="AH19" s="565"/>
      <c r="AI19" s="565"/>
      <c r="AJ19" s="565"/>
      <c r="AK19" s="565"/>
      <c r="AL19" s="565"/>
      <c r="AM19" s="565"/>
      <c r="AN19" s="565"/>
      <c r="AO19" s="565"/>
      <c r="AP19" s="565"/>
      <c r="AQ19" s="565"/>
      <c r="AR19" s="565"/>
      <c r="AS19" s="565"/>
      <c r="AT19" s="565"/>
      <c r="AU19" s="565"/>
      <c r="AV19" s="565"/>
      <c r="AW19" s="565"/>
      <c r="AX19" s="565"/>
      <c r="AY19" s="565"/>
      <c r="AZ19" s="565"/>
      <c r="BA19" s="565"/>
      <c r="BB19" s="565"/>
      <c r="BC19" s="565"/>
      <c r="BD19" s="565"/>
      <c r="BE19" s="565"/>
      <c r="BF19" s="565"/>
      <c r="BG19" s="565"/>
      <c r="BH19" s="565"/>
    </row>
    <row r="20" spans="1:60" s="186" customFormat="1">
      <c r="A20" s="339" t="s">
        <v>166</v>
      </c>
      <c r="B20" s="569" t="s">
        <v>167</v>
      </c>
      <c r="C20" s="339" t="s">
        <v>168</v>
      </c>
      <c r="D20" s="351">
        <v>11648</v>
      </c>
      <c r="E20" s="395">
        <f>335055.82+802544.94+1440973.64+1887030.71</f>
        <v>4465605.1099999994</v>
      </c>
      <c r="F20" s="339" t="s">
        <v>169</v>
      </c>
      <c r="G20" s="339">
        <v>28</v>
      </c>
      <c r="H20" s="402">
        <v>46141</v>
      </c>
      <c r="I20" s="342">
        <v>46235</v>
      </c>
      <c r="J20" s="343">
        <v>1</v>
      </c>
      <c r="K20" s="567" t="s">
        <v>170</v>
      </c>
      <c r="L20" s="339"/>
      <c r="M20" s="339"/>
      <c r="N20" s="339"/>
      <c r="O20" s="339"/>
      <c r="P20" s="339"/>
      <c r="Q20" s="344"/>
      <c r="R20" s="406"/>
      <c r="S20" s="339"/>
      <c r="T20" s="339"/>
      <c r="U20" s="339" t="s">
        <v>98</v>
      </c>
      <c r="V20" s="339"/>
      <c r="W20" s="339"/>
      <c r="X20" s="390"/>
      <c r="Y20" s="391"/>
      <c r="Z20" s="391"/>
      <c r="AA20" s="390"/>
      <c r="AB20" s="390"/>
      <c r="AC20" s="390"/>
      <c r="AD20" s="390"/>
      <c r="AE20" s="390"/>
      <c r="AF20" s="390"/>
      <c r="AG20" s="390"/>
      <c r="AH20" s="390"/>
      <c r="AI20" s="390"/>
      <c r="AJ20" s="390"/>
      <c r="AK20" s="390"/>
      <c r="AL20" s="390"/>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row>
    <row r="21" spans="1:60" s="525" customFormat="1" ht="30">
      <c r="A21" s="412" t="s">
        <v>171</v>
      </c>
      <c r="B21" s="413" t="s">
        <v>172</v>
      </c>
      <c r="C21" s="412" t="s">
        <v>43</v>
      </c>
      <c r="D21" s="414">
        <v>11660</v>
      </c>
      <c r="E21" s="415">
        <v>953588.47</v>
      </c>
      <c r="F21" s="416" t="s">
        <v>173</v>
      </c>
      <c r="G21" s="416">
        <v>6</v>
      </c>
      <c r="H21" s="417">
        <v>46148</v>
      </c>
      <c r="I21" s="418">
        <v>46234</v>
      </c>
      <c r="J21" s="419">
        <v>0.8</v>
      </c>
      <c r="K21" s="420" t="s">
        <v>174</v>
      </c>
      <c r="L21" s="412"/>
      <c r="M21" s="413"/>
      <c r="N21" s="421"/>
      <c r="O21" s="412"/>
      <c r="P21" s="412"/>
      <c r="Q21" s="421"/>
      <c r="R21" s="422"/>
      <c r="S21" s="412"/>
      <c r="T21" s="423">
        <f>IFERROR(E21*J21,0)</f>
        <v>762870.77600000007</v>
      </c>
      <c r="U21" s="412" t="s">
        <v>175</v>
      </c>
      <c r="V21" s="412"/>
      <c r="W21" s="421"/>
      <c r="Y21" s="540"/>
      <c r="Z21" s="540"/>
    </row>
    <row r="22" spans="1:60" s="525" customFormat="1">
      <c r="A22" s="412" t="s">
        <v>176</v>
      </c>
      <c r="B22" s="413" t="s">
        <v>177</v>
      </c>
      <c r="C22" s="412" t="s">
        <v>45</v>
      </c>
      <c r="D22" s="414">
        <v>11671</v>
      </c>
      <c r="E22" s="415">
        <v>305786</v>
      </c>
      <c r="F22" s="412" t="s">
        <v>178</v>
      </c>
      <c r="G22" s="412">
        <v>4</v>
      </c>
      <c r="H22" s="417">
        <v>46156</v>
      </c>
      <c r="I22" s="418"/>
      <c r="J22" s="419">
        <v>1</v>
      </c>
      <c r="K22" s="420" t="s">
        <v>179</v>
      </c>
      <c r="L22" s="412"/>
      <c r="M22" s="412"/>
      <c r="N22" s="412"/>
      <c r="O22" s="412"/>
      <c r="P22" s="412"/>
      <c r="Q22" s="421"/>
      <c r="R22" s="422"/>
      <c r="S22" s="412"/>
      <c r="T22" s="412"/>
      <c r="U22" s="412"/>
      <c r="V22" s="412"/>
      <c r="W22" s="412"/>
    </row>
    <row r="23" spans="1:60" s="525" customFormat="1">
      <c r="A23" s="412" t="s">
        <v>185</v>
      </c>
      <c r="B23" s="524" t="s">
        <v>186</v>
      </c>
      <c r="C23" s="412" t="s">
        <v>45</v>
      </c>
      <c r="D23" s="414">
        <v>11654</v>
      </c>
      <c r="E23" s="415">
        <v>803365.69</v>
      </c>
      <c r="F23" s="646" t="s">
        <v>187</v>
      </c>
      <c r="G23" s="412">
        <v>5</v>
      </c>
      <c r="H23" s="417">
        <v>46156</v>
      </c>
      <c r="I23" s="418"/>
      <c r="J23" s="419">
        <v>1</v>
      </c>
      <c r="K23" s="647" t="s">
        <v>188</v>
      </c>
      <c r="L23" s="412"/>
      <c r="M23" s="648" t="s">
        <v>189</v>
      </c>
      <c r="N23" s="412"/>
      <c r="O23" s="412"/>
      <c r="P23" s="412"/>
      <c r="Q23" s="421"/>
      <c r="R23" s="422"/>
      <c r="S23" s="412"/>
      <c r="T23" s="412"/>
      <c r="U23" s="412" t="s">
        <v>108</v>
      </c>
      <c r="V23" s="412"/>
      <c r="W23" s="412"/>
      <c r="X23" s="524"/>
      <c r="Y23" s="524"/>
      <c r="Z23" s="524"/>
      <c r="AA23" s="524"/>
      <c r="AB23" s="524"/>
      <c r="AC23" s="524"/>
      <c r="AD23" s="524"/>
      <c r="AE23" s="524"/>
      <c r="AF23" s="524"/>
      <c r="AG23" s="524"/>
      <c r="AH23" s="524"/>
      <c r="AI23" s="524"/>
      <c r="AJ23" s="524"/>
      <c r="AK23" s="524"/>
      <c r="AL23" s="524"/>
      <c r="AM23" s="524"/>
      <c r="AN23" s="524"/>
      <c r="AO23" s="524"/>
      <c r="AP23" s="524"/>
      <c r="AQ23" s="524"/>
      <c r="AR23" s="524"/>
      <c r="AS23" s="524"/>
      <c r="AT23" s="524"/>
      <c r="AU23" s="524"/>
      <c r="AV23" s="524"/>
      <c r="AW23" s="524"/>
      <c r="AX23" s="524"/>
      <c r="AY23" s="524"/>
      <c r="AZ23" s="524"/>
      <c r="BA23" s="524"/>
      <c r="BB23" s="524"/>
      <c r="BC23" s="524"/>
      <c r="BD23" s="524"/>
      <c r="BE23" s="524"/>
      <c r="BF23" s="524"/>
      <c r="BG23" s="524"/>
      <c r="BH23" s="524"/>
    </row>
    <row r="24" spans="1:60" s="525" customFormat="1" ht="30">
      <c r="A24" s="412" t="s">
        <v>180</v>
      </c>
      <c r="B24" s="413" t="s">
        <v>181</v>
      </c>
      <c r="C24" s="412" t="s">
        <v>45</v>
      </c>
      <c r="D24" s="414">
        <v>11643</v>
      </c>
      <c r="E24" s="415">
        <v>2389774.4900000002</v>
      </c>
      <c r="F24" s="416" t="s">
        <v>182</v>
      </c>
      <c r="G24" s="416">
        <v>9</v>
      </c>
      <c r="H24" s="417">
        <v>46162</v>
      </c>
      <c r="I24" s="418">
        <v>46265</v>
      </c>
      <c r="J24" s="419">
        <v>1</v>
      </c>
      <c r="K24" s="420" t="s">
        <v>183</v>
      </c>
      <c r="L24" s="412" t="s">
        <v>90</v>
      </c>
      <c r="M24" s="412" t="s">
        <v>89</v>
      </c>
      <c r="N24" s="421">
        <v>45616</v>
      </c>
      <c r="O24" s="412"/>
      <c r="P24" s="421"/>
      <c r="Q24" s="421"/>
      <c r="R24" s="422"/>
      <c r="S24" s="412"/>
      <c r="T24" s="423">
        <f>IFERROR(E24*J24,0)</f>
        <v>2389774.4900000002</v>
      </c>
      <c r="U24" s="412" t="s">
        <v>184</v>
      </c>
      <c r="V24" s="412"/>
      <c r="W24" s="421">
        <f ca="1">IF(I24&lt;&gt;"",IF(W24="",NOW(),W24),"")</f>
        <v>45692.546894212966</v>
      </c>
      <c r="Y24" s="540"/>
      <c r="Z24" s="540"/>
    </row>
    <row r="25" spans="1:60" s="390" customFormat="1">
      <c r="A25" s="381" t="s">
        <v>77</v>
      </c>
      <c r="B25" s="382" t="s">
        <v>197</v>
      </c>
      <c r="C25" s="381" t="s">
        <v>43</v>
      </c>
      <c r="D25" s="383">
        <v>11681</v>
      </c>
      <c r="E25" s="396">
        <v>139000</v>
      </c>
      <c r="F25" s="381" t="s">
        <v>198</v>
      </c>
      <c r="G25" s="381">
        <v>1</v>
      </c>
      <c r="H25" s="403">
        <v>46181</v>
      </c>
      <c r="I25" s="385"/>
      <c r="J25" s="386"/>
      <c r="K25" s="387"/>
      <c r="L25" s="381"/>
      <c r="M25" s="381"/>
      <c r="N25" s="381"/>
      <c r="O25" s="381"/>
      <c r="P25" s="381"/>
      <c r="Q25" s="388"/>
      <c r="R25" s="407"/>
      <c r="S25" s="381"/>
      <c r="T25" s="381"/>
      <c r="U25" s="381"/>
      <c r="V25" s="381"/>
      <c r="W25" s="381"/>
      <c r="X25" s="383"/>
    </row>
    <row r="26" spans="1:60" s="186" customFormat="1">
      <c r="A26" s="381" t="s">
        <v>171</v>
      </c>
      <c r="B26" s="382" t="s">
        <v>194</v>
      </c>
      <c r="C26" s="381" t="s">
        <v>43</v>
      </c>
      <c r="D26" s="383">
        <v>11659</v>
      </c>
      <c r="E26" s="396">
        <v>673367.01</v>
      </c>
      <c r="F26" s="381" t="s">
        <v>195</v>
      </c>
      <c r="G26" s="381">
        <v>4</v>
      </c>
      <c r="H26" s="403">
        <v>46182</v>
      </c>
      <c r="I26" s="385"/>
      <c r="J26" s="386">
        <v>1</v>
      </c>
      <c r="K26" s="387" t="s">
        <v>196</v>
      </c>
      <c r="L26" s="381"/>
      <c r="M26" s="381"/>
      <c r="N26" s="381"/>
      <c r="O26" s="381"/>
      <c r="P26" s="381"/>
      <c r="Q26" s="388"/>
      <c r="R26" s="407"/>
      <c r="S26" s="381"/>
      <c r="T26" s="381"/>
      <c r="U26" s="381" t="s">
        <v>175</v>
      </c>
      <c r="V26" s="381"/>
      <c r="W26" s="381"/>
      <c r="X26" s="383"/>
      <c r="Y26" s="390"/>
      <c r="Z26" s="390"/>
      <c r="AA26" s="390"/>
      <c r="AB26" s="390"/>
      <c r="AC26" s="390"/>
      <c r="AD26" s="390"/>
      <c r="AE26" s="390"/>
      <c r="AF26" s="390"/>
      <c r="AG26" s="390"/>
      <c r="AH26" s="390"/>
      <c r="AI26" s="390"/>
      <c r="AJ26" s="390"/>
      <c r="AK26" s="390"/>
      <c r="AL26" s="390"/>
      <c r="AM26" s="390"/>
      <c r="AN26" s="390"/>
      <c r="AO26" s="390"/>
      <c r="AP26" s="390"/>
      <c r="AQ26" s="390"/>
      <c r="AR26" s="390"/>
      <c r="AS26" s="390"/>
      <c r="AT26" s="390"/>
      <c r="AU26" s="390"/>
      <c r="AV26" s="390"/>
      <c r="AW26" s="390"/>
      <c r="AX26" s="390"/>
      <c r="AY26" s="390"/>
      <c r="AZ26" s="390"/>
      <c r="BA26" s="390"/>
      <c r="BB26" s="390"/>
      <c r="BC26" s="390"/>
      <c r="BD26" s="390"/>
      <c r="BE26" s="390"/>
      <c r="BF26" s="390"/>
      <c r="BG26" s="390"/>
      <c r="BH26" s="390"/>
    </row>
    <row r="27" spans="1:60" ht="30">
      <c r="A27" s="381" t="s">
        <v>199</v>
      </c>
      <c r="B27" s="382" t="s">
        <v>200</v>
      </c>
      <c r="C27" s="381" t="s">
        <v>43</v>
      </c>
      <c r="D27" s="383">
        <v>11644</v>
      </c>
      <c r="E27" s="396">
        <v>270248.43</v>
      </c>
      <c r="F27" s="381" t="s">
        <v>201</v>
      </c>
      <c r="G27" s="381">
        <v>3</v>
      </c>
      <c r="H27" s="477">
        <v>46188</v>
      </c>
      <c r="I27" s="385">
        <v>46234</v>
      </c>
      <c r="J27" s="386">
        <v>0.5</v>
      </c>
      <c r="K27" s="387" t="s">
        <v>202</v>
      </c>
      <c r="L27" s="381"/>
      <c r="M27" s="381"/>
      <c r="N27" s="381"/>
      <c r="O27" s="381"/>
      <c r="P27" s="381"/>
      <c r="Q27" s="388"/>
      <c r="R27" s="407"/>
      <c r="S27" s="381"/>
      <c r="T27" s="381"/>
      <c r="U27" s="381" t="s">
        <v>108</v>
      </c>
      <c r="V27" s="381"/>
      <c r="W27" s="381"/>
      <c r="X27" s="390"/>
      <c r="Y27" s="391"/>
      <c r="Z27" s="391"/>
      <c r="AA27" s="390"/>
      <c r="AB27" s="390"/>
      <c r="AC27" s="390"/>
      <c r="AD27" s="390"/>
      <c r="AE27" s="390"/>
      <c r="AF27" s="390"/>
      <c r="AG27" s="390"/>
      <c r="AH27" s="390"/>
      <c r="AI27" s="390"/>
      <c r="AJ27" s="390"/>
      <c r="AK27" s="390"/>
      <c r="AL27" s="390"/>
      <c r="AM27" s="390"/>
      <c r="AN27" s="390"/>
      <c r="AO27" s="390"/>
      <c r="AP27" s="390"/>
      <c r="AQ27" s="390"/>
      <c r="AR27" s="390"/>
      <c r="AS27" s="390"/>
      <c r="AT27" s="390"/>
      <c r="AU27" s="390"/>
      <c r="AV27" s="390"/>
      <c r="AW27" s="390"/>
      <c r="AX27" s="390"/>
      <c r="AY27" s="390"/>
      <c r="AZ27" s="390"/>
      <c r="BA27" s="390"/>
      <c r="BB27" s="390"/>
      <c r="BC27" s="390"/>
      <c r="BD27" s="390"/>
      <c r="BE27" s="390"/>
      <c r="BF27" s="390"/>
      <c r="BG27" s="390"/>
      <c r="BH27" s="390"/>
    </row>
    <row r="28" spans="1:60" s="390" customFormat="1" ht="45">
      <c r="A28" s="381" t="s">
        <v>222</v>
      </c>
      <c r="B28" s="382" t="s">
        <v>223</v>
      </c>
      <c r="C28" s="381" t="s">
        <v>43</v>
      </c>
      <c r="D28" s="383">
        <v>11669</v>
      </c>
      <c r="E28" s="396">
        <v>187350.66</v>
      </c>
      <c r="F28" s="381" t="s">
        <v>224</v>
      </c>
      <c r="G28" s="381">
        <v>2</v>
      </c>
      <c r="H28" s="403">
        <v>46191</v>
      </c>
      <c r="I28" s="385"/>
      <c r="J28" s="386">
        <v>0.9</v>
      </c>
      <c r="K28" s="556" t="s">
        <v>225</v>
      </c>
      <c r="L28" s="381"/>
      <c r="M28" s="381"/>
      <c r="N28" s="381"/>
      <c r="O28" s="381"/>
      <c r="P28" s="381"/>
      <c r="Q28" s="388"/>
      <c r="R28" s="407"/>
      <c r="S28" s="381"/>
      <c r="T28" s="381"/>
      <c r="U28" s="381"/>
      <c r="V28" s="381"/>
      <c r="W28" s="381"/>
      <c r="X28" s="383"/>
    </row>
    <row r="29" spans="1:60">
      <c r="A29" s="381" t="s">
        <v>217</v>
      </c>
      <c r="B29" s="382" t="s">
        <v>218</v>
      </c>
      <c r="C29" s="381" t="s">
        <v>219</v>
      </c>
      <c r="D29" s="383">
        <v>11674</v>
      </c>
      <c r="E29" s="396">
        <v>169778.33</v>
      </c>
      <c r="F29" s="381" t="s">
        <v>220</v>
      </c>
      <c r="G29" s="381">
        <v>1</v>
      </c>
      <c r="H29" s="403">
        <v>46195</v>
      </c>
      <c r="I29" s="385">
        <v>46239</v>
      </c>
      <c r="J29" s="386">
        <v>1</v>
      </c>
      <c r="K29" s="579" t="s">
        <v>221</v>
      </c>
      <c r="L29" s="381"/>
      <c r="M29" s="381"/>
      <c r="N29" s="381"/>
      <c r="O29" s="381"/>
      <c r="P29" s="381"/>
      <c r="Q29" s="388"/>
      <c r="R29" s="407"/>
      <c r="S29" s="381"/>
      <c r="T29" s="381"/>
      <c r="U29" s="381"/>
      <c r="V29" s="381"/>
      <c r="W29" s="381"/>
      <c r="X29" s="383"/>
      <c r="Y29" s="390"/>
      <c r="Z29" s="390"/>
      <c r="AA29" s="390"/>
      <c r="AB29" s="390"/>
      <c r="AC29" s="390"/>
      <c r="AD29" s="390"/>
      <c r="AE29" s="390"/>
      <c r="AF29" s="390"/>
      <c r="AG29" s="390"/>
      <c r="AH29" s="390"/>
      <c r="AI29" s="390"/>
      <c r="AJ29" s="390"/>
      <c r="AK29" s="390"/>
      <c r="AL29" s="390"/>
      <c r="AM29" s="390"/>
      <c r="AN29" s="390"/>
      <c r="AO29" s="390"/>
      <c r="AP29" s="390"/>
      <c r="AQ29" s="390"/>
      <c r="AR29" s="390"/>
      <c r="AS29" s="390"/>
      <c r="AT29" s="390"/>
      <c r="AU29" s="390"/>
      <c r="AV29" s="390"/>
      <c r="AW29" s="390"/>
      <c r="AX29" s="390"/>
      <c r="AY29" s="390"/>
      <c r="AZ29" s="390"/>
      <c r="BA29" s="390"/>
      <c r="BB29" s="390"/>
      <c r="BC29" s="390"/>
      <c r="BD29" s="390"/>
      <c r="BE29" s="390"/>
      <c r="BF29" s="390"/>
      <c r="BG29" s="390"/>
      <c r="BH29" s="390"/>
    </row>
    <row r="30" spans="1:60" s="390" customFormat="1">
      <c r="A30" s="381" t="s">
        <v>214</v>
      </c>
      <c r="B30" s="382" t="s">
        <v>215</v>
      </c>
      <c r="C30" s="381" t="s">
        <v>45</v>
      </c>
      <c r="D30" s="383">
        <v>11658</v>
      </c>
      <c r="E30" s="396">
        <v>389762.66</v>
      </c>
      <c r="F30" s="381" t="s">
        <v>216</v>
      </c>
      <c r="G30" s="381">
        <v>3</v>
      </c>
      <c r="H30" s="403">
        <v>46196</v>
      </c>
      <c r="I30" s="385"/>
      <c r="J30" s="386">
        <v>1</v>
      </c>
      <c r="K30" s="387" t="s">
        <v>196</v>
      </c>
      <c r="L30" s="381"/>
      <c r="M30" s="381"/>
      <c r="N30" s="381"/>
      <c r="O30" s="381"/>
      <c r="P30" s="381"/>
      <c r="Q30" s="388"/>
      <c r="R30" s="407"/>
      <c r="S30" s="381"/>
      <c r="T30" s="381"/>
      <c r="U30" s="381" t="s">
        <v>108</v>
      </c>
      <c r="V30" s="381"/>
      <c r="W30" s="381"/>
    </row>
    <row r="31" spans="1:60" s="390" customFormat="1">
      <c r="A31" s="381" t="s">
        <v>210</v>
      </c>
      <c r="B31" s="457" t="s">
        <v>211</v>
      </c>
      <c r="C31" s="381" t="s">
        <v>45</v>
      </c>
      <c r="D31" s="383">
        <v>11647</v>
      </c>
      <c r="E31" s="396">
        <v>337086.71</v>
      </c>
      <c r="F31" s="381" t="s">
        <v>212</v>
      </c>
      <c r="G31" s="381">
        <v>4</v>
      </c>
      <c r="H31" s="403">
        <v>46199</v>
      </c>
      <c r="I31" s="385"/>
      <c r="J31" s="386"/>
      <c r="K31" s="387" t="s">
        <v>213</v>
      </c>
      <c r="L31" s="381"/>
      <c r="M31" s="381"/>
      <c r="N31" s="381"/>
      <c r="O31" s="381"/>
      <c r="P31" s="381"/>
      <c r="Q31" s="388"/>
      <c r="R31" s="407"/>
      <c r="S31" s="381"/>
      <c r="T31" s="381"/>
      <c r="U31" s="381" t="s">
        <v>108</v>
      </c>
      <c r="V31" s="381"/>
      <c r="W31" s="381"/>
      <c r="X31" s="383"/>
    </row>
    <row r="32" spans="1:60" s="390" customFormat="1" ht="30">
      <c r="A32" s="128" t="s">
        <v>234</v>
      </c>
      <c r="B32" s="263" t="s">
        <v>235</v>
      </c>
      <c r="C32" s="128" t="s">
        <v>43</v>
      </c>
      <c r="D32" s="117">
        <v>11573</v>
      </c>
      <c r="E32" s="397">
        <v>112000</v>
      </c>
      <c r="F32" s="235" t="s">
        <v>236</v>
      </c>
      <c r="G32" s="235">
        <v>1</v>
      </c>
      <c r="H32" s="404">
        <v>46204</v>
      </c>
      <c r="I32" s="254">
        <v>46235</v>
      </c>
      <c r="J32" s="255">
        <v>1</v>
      </c>
      <c r="K32" s="262" t="s">
        <v>237</v>
      </c>
      <c r="L32" s="128" t="s">
        <v>90</v>
      </c>
      <c r="M32" s="128" t="s">
        <v>89</v>
      </c>
      <c r="N32" s="128" t="s">
        <v>238</v>
      </c>
      <c r="O32" s="128" t="s">
        <v>90</v>
      </c>
      <c r="P32" s="256" t="s">
        <v>90</v>
      </c>
      <c r="Q32" s="256"/>
      <c r="R32" s="408" t="s">
        <v>120</v>
      </c>
      <c r="S32" s="128" t="s">
        <v>239</v>
      </c>
      <c r="T32" s="257">
        <f>IFERROR(E32*J32,0)</f>
        <v>112000</v>
      </c>
      <c r="U32" s="128" t="s">
        <v>240</v>
      </c>
      <c r="V32" s="128">
        <f>IFERROR(ROUNDUP(MONTH(IF(H32&lt;&gt;"",H32,""))/3, 0),"TBD")</f>
        <v>3</v>
      </c>
      <c r="W32" s="256">
        <f ca="1">IF(I32&lt;&gt;"",IF(W32="",NOW(),W32),"")</f>
        <v>45692.546894212966</v>
      </c>
      <c r="X32" s="383"/>
    </row>
    <row r="33" spans="1:60" s="186" customFormat="1" ht="14.45" customHeight="1">
      <c r="A33" s="128" t="s">
        <v>253</v>
      </c>
      <c r="B33" s="128" t="s">
        <v>253</v>
      </c>
      <c r="C33" s="128" t="s">
        <v>43</v>
      </c>
      <c r="D33" s="117"/>
      <c r="E33" s="397" t="s">
        <v>120</v>
      </c>
      <c r="F33" s="128" t="s">
        <v>254</v>
      </c>
      <c r="G33" s="128">
        <v>2</v>
      </c>
      <c r="H33" s="404">
        <v>46204</v>
      </c>
      <c r="I33" s="254">
        <v>46237</v>
      </c>
      <c r="J33" s="255">
        <v>0.1</v>
      </c>
      <c r="K33" s="570" t="s">
        <v>2433</v>
      </c>
      <c r="L33" s="128"/>
      <c r="M33" s="128"/>
      <c r="N33" s="128"/>
      <c r="O33" s="128"/>
      <c r="P33" s="128"/>
      <c r="Q33" s="256"/>
      <c r="R33" s="408"/>
      <c r="S33" s="128"/>
      <c r="T33" s="128"/>
      <c r="U33" s="128"/>
      <c r="V33" s="128"/>
      <c r="W33" s="128"/>
      <c r="X33" s="554"/>
    </row>
    <row r="34" spans="1:60" s="186" customFormat="1" ht="15.95" customHeight="1">
      <c r="A34" s="128" t="s">
        <v>241</v>
      </c>
      <c r="B34" s="263" t="s">
        <v>242</v>
      </c>
      <c r="C34" s="128" t="s">
        <v>219</v>
      </c>
      <c r="D34" s="117"/>
      <c r="E34" s="3"/>
      <c r="F34" s="259" t="s">
        <v>243</v>
      </c>
      <c r="G34" s="235">
        <f>2*12</f>
        <v>24</v>
      </c>
      <c r="H34" s="404">
        <v>46204</v>
      </c>
      <c r="I34" s="254">
        <v>46266</v>
      </c>
      <c r="J34" s="255">
        <v>0.2</v>
      </c>
      <c r="K34" s="579" t="s">
        <v>244</v>
      </c>
      <c r="L34" s="128"/>
      <c r="M34" s="128"/>
      <c r="N34" s="128"/>
      <c r="O34" s="256"/>
      <c r="P34" s="256"/>
      <c r="Q34" s="256"/>
      <c r="R34" s="408"/>
      <c r="S34" s="128"/>
      <c r="T34" s="257">
        <f>IFERROR('Leads, pre-con'!D7*J34,0)</f>
        <v>177721.73400000003</v>
      </c>
      <c r="U34" s="128" t="s">
        <v>108</v>
      </c>
      <c r="V34" s="128"/>
      <c r="W34" s="256"/>
      <c r="X34" s="383"/>
      <c r="Y34" s="390"/>
      <c r="Z34" s="390"/>
      <c r="AA34" s="390"/>
      <c r="AB34" s="390"/>
      <c r="AC34" s="390"/>
      <c r="AD34" s="390"/>
      <c r="AE34" s="390"/>
      <c r="AF34" s="390"/>
      <c r="AG34" s="390"/>
      <c r="AH34" s="390"/>
      <c r="AI34" s="390"/>
      <c r="AJ34" s="390"/>
      <c r="AK34" s="390"/>
      <c r="AL34" s="390"/>
      <c r="AM34" s="390"/>
      <c r="AN34" s="390"/>
      <c r="AO34" s="390"/>
      <c r="AP34" s="390"/>
      <c r="AQ34" s="390"/>
      <c r="AR34" s="390"/>
      <c r="AS34" s="390"/>
      <c r="AT34" s="390"/>
      <c r="AU34" s="390"/>
      <c r="AV34" s="390"/>
      <c r="AW34" s="390"/>
      <c r="AX34" s="390"/>
      <c r="AY34" s="390"/>
      <c r="AZ34" s="390"/>
      <c r="BA34" s="390"/>
      <c r="BB34" s="390"/>
      <c r="BC34" s="390"/>
      <c r="BD34" s="390"/>
      <c r="BE34" s="390"/>
      <c r="BF34" s="390"/>
      <c r="BG34" s="390"/>
      <c r="BH34" s="390"/>
    </row>
    <row r="35" spans="1:60" ht="30">
      <c r="A35" s="128" t="s">
        <v>245</v>
      </c>
      <c r="B35" s="263" t="s">
        <v>246</v>
      </c>
      <c r="C35" s="128" t="s">
        <v>219</v>
      </c>
      <c r="E35" s="397">
        <v>551515.38</v>
      </c>
      <c r="F35" s="235" t="s">
        <v>247</v>
      </c>
      <c r="G35" s="235">
        <f>5</f>
        <v>5</v>
      </c>
      <c r="H35" s="404">
        <v>46204</v>
      </c>
      <c r="I35" s="254">
        <v>45964</v>
      </c>
      <c r="J35" s="255">
        <v>0.3</v>
      </c>
      <c r="K35" s="579" t="s">
        <v>244</v>
      </c>
      <c r="M35" s="263" t="s">
        <v>248</v>
      </c>
      <c r="N35" s="256"/>
      <c r="T35" s="257">
        <f>IFERROR(E35*J35,0)</f>
        <v>165454.614</v>
      </c>
      <c r="U35" s="128" t="s">
        <v>108</v>
      </c>
      <c r="W35" s="256"/>
      <c r="X35" s="390"/>
      <c r="Y35" s="390"/>
      <c r="Z35" s="390"/>
      <c r="AA35" s="390"/>
      <c r="AB35" s="390"/>
      <c r="AC35" s="390"/>
      <c r="AD35" s="390"/>
      <c r="AE35" s="390"/>
      <c r="AF35" s="390"/>
      <c r="AG35" s="390"/>
      <c r="AH35" s="390"/>
      <c r="AI35" s="390"/>
      <c r="AJ35" s="390"/>
      <c r="AK35" s="390"/>
      <c r="AL35" s="390"/>
      <c r="AM35" s="390"/>
      <c r="AN35" s="390"/>
      <c r="AO35" s="390"/>
      <c r="AP35" s="390"/>
      <c r="AQ35" s="390"/>
      <c r="AR35" s="390"/>
      <c r="AS35" s="390"/>
      <c r="AT35" s="390"/>
      <c r="AU35" s="390"/>
      <c r="AV35" s="390"/>
      <c r="AW35" s="390"/>
      <c r="AX35" s="390"/>
      <c r="AY35" s="390"/>
      <c r="AZ35" s="390"/>
      <c r="BA35" s="390"/>
      <c r="BB35" s="390"/>
      <c r="BC35" s="390"/>
      <c r="BD35" s="390"/>
      <c r="BE35" s="390"/>
      <c r="BF35" s="390"/>
      <c r="BG35" s="390"/>
      <c r="BH35" s="390"/>
    </row>
    <row r="36" spans="1:60">
      <c r="A36" s="128" t="s">
        <v>190</v>
      </c>
      <c r="B36" s="263" t="s">
        <v>191</v>
      </c>
      <c r="C36" s="128" t="s">
        <v>45</v>
      </c>
      <c r="E36" s="397">
        <v>192714</v>
      </c>
      <c r="F36" s="128" t="s">
        <v>192</v>
      </c>
      <c r="G36" s="128">
        <v>1</v>
      </c>
      <c r="H36" s="404">
        <v>46204</v>
      </c>
      <c r="J36" s="255">
        <v>1</v>
      </c>
      <c r="K36" s="570" t="s">
        <v>193</v>
      </c>
    </row>
    <row r="37" spans="1:60" ht="15.95" customHeight="1">
      <c r="A37" s="128" t="s">
        <v>249</v>
      </c>
      <c r="B37" s="263" t="s">
        <v>250</v>
      </c>
      <c r="C37" s="128" t="s">
        <v>45</v>
      </c>
      <c r="D37" s="117">
        <v>11685</v>
      </c>
      <c r="E37" s="397">
        <v>362689.71</v>
      </c>
      <c r="F37" s="128" t="s">
        <v>251</v>
      </c>
      <c r="G37" s="128">
        <v>4</v>
      </c>
      <c r="H37" s="404">
        <v>46204</v>
      </c>
      <c r="J37" s="255">
        <v>1</v>
      </c>
      <c r="K37" s="262" t="s">
        <v>252</v>
      </c>
    </row>
    <row r="38" spans="1:60" ht="33" customHeight="1">
      <c r="A38" s="381" t="s">
        <v>255</v>
      </c>
      <c r="B38" s="382" t="s">
        <v>256</v>
      </c>
      <c r="C38" s="381" t="s">
        <v>45</v>
      </c>
      <c r="D38" s="383">
        <v>11679</v>
      </c>
      <c r="E38" s="396">
        <v>743643.93</v>
      </c>
      <c r="F38" s="381" t="s">
        <v>257</v>
      </c>
      <c r="G38" s="381">
        <v>6</v>
      </c>
      <c r="H38" s="403">
        <v>46204</v>
      </c>
      <c r="I38" s="385"/>
      <c r="J38" s="386">
        <v>1</v>
      </c>
      <c r="K38" s="571" t="s">
        <v>258</v>
      </c>
      <c r="L38" s="381"/>
      <c r="M38" s="381"/>
      <c r="N38" s="381"/>
      <c r="O38" s="381"/>
      <c r="P38" s="381"/>
      <c r="Q38" s="388"/>
      <c r="R38" s="407"/>
      <c r="S38" s="381"/>
      <c r="T38" s="381"/>
      <c r="U38" s="381" t="s">
        <v>108</v>
      </c>
      <c r="V38" s="381"/>
      <c r="W38" s="381"/>
      <c r="X38"/>
      <c r="Y38"/>
      <c r="Z38"/>
    </row>
    <row r="39" spans="1:60" ht="30">
      <c r="A39" s="381" t="s">
        <v>255</v>
      </c>
      <c r="B39" s="382" t="s">
        <v>262</v>
      </c>
      <c r="C39" s="381" t="s">
        <v>45</v>
      </c>
      <c r="D39" s="383">
        <v>11680</v>
      </c>
      <c r="E39" s="396">
        <v>727753.87</v>
      </c>
      <c r="F39" s="381" t="s">
        <v>263</v>
      </c>
      <c r="G39" s="381">
        <v>4</v>
      </c>
      <c r="H39" s="403">
        <v>46211</v>
      </c>
      <c r="I39" s="385"/>
      <c r="J39" s="386">
        <v>1</v>
      </c>
      <c r="K39" s="571" t="s">
        <v>258</v>
      </c>
      <c r="L39" s="381"/>
      <c r="M39" s="381"/>
      <c r="N39" s="381"/>
      <c r="O39" s="381"/>
      <c r="P39" s="381"/>
      <c r="Q39" s="388"/>
      <c r="R39" s="407"/>
      <c r="S39" s="381"/>
      <c r="T39" s="381"/>
      <c r="U39" s="381" t="s">
        <v>108</v>
      </c>
      <c r="V39" s="381"/>
      <c r="W39" s="381"/>
    </row>
    <row r="40" spans="1:60">
      <c r="A40" s="381" t="s">
        <v>226</v>
      </c>
      <c r="B40" s="458" t="s">
        <v>227</v>
      </c>
      <c r="C40" s="381" t="s">
        <v>45</v>
      </c>
      <c r="D40" s="383">
        <v>11653</v>
      </c>
      <c r="E40" s="396">
        <v>1853773</v>
      </c>
      <c r="F40" s="656" t="s">
        <v>2438</v>
      </c>
      <c r="G40" s="381">
        <v>9</v>
      </c>
      <c r="H40" s="403">
        <v>46216</v>
      </c>
      <c r="I40" s="385"/>
      <c r="J40" s="386">
        <v>1</v>
      </c>
      <c r="K40" s="387" t="s">
        <v>196</v>
      </c>
      <c r="L40" s="381" t="s">
        <v>228</v>
      </c>
      <c r="M40" s="381"/>
      <c r="N40" s="381"/>
      <c r="O40" s="381"/>
      <c r="P40" s="381"/>
      <c r="Q40" s="388"/>
      <c r="R40" s="407"/>
      <c r="S40" s="381"/>
      <c r="T40" s="381"/>
      <c r="U40" s="381" t="s">
        <v>108</v>
      </c>
      <c r="V40" s="381"/>
      <c r="W40" s="381"/>
      <c r="X40" s="3"/>
    </row>
    <row r="41" spans="1:60" s="390" customFormat="1">
      <c r="A41" s="381" t="s">
        <v>264</v>
      </c>
      <c r="B41" s="382" t="s">
        <v>265</v>
      </c>
      <c r="C41" s="381" t="s">
        <v>45</v>
      </c>
      <c r="D41" s="383">
        <v>11666</v>
      </c>
      <c r="E41" s="396">
        <v>154046.04999999999</v>
      </c>
      <c r="F41" s="451" t="s">
        <v>266</v>
      </c>
      <c r="G41" s="381">
        <v>2</v>
      </c>
      <c r="H41" s="403">
        <v>46217</v>
      </c>
      <c r="I41" s="385">
        <v>46235</v>
      </c>
      <c r="J41" s="386">
        <v>1</v>
      </c>
      <c r="K41" s="537" t="s">
        <v>267</v>
      </c>
      <c r="L41" s="381" t="s">
        <v>268</v>
      </c>
      <c r="M41" s="381"/>
      <c r="N41" s="381"/>
      <c r="O41" s="381"/>
      <c r="P41" s="381"/>
      <c r="Q41" s="388"/>
      <c r="R41" s="407"/>
      <c r="S41" s="381"/>
      <c r="T41" s="381"/>
      <c r="U41" s="381" t="s">
        <v>269</v>
      </c>
      <c r="V41" s="381"/>
      <c r="W41" s="381"/>
      <c r="X41" s="383"/>
    </row>
    <row r="42" spans="1:60">
      <c r="A42" s="381" t="s">
        <v>77</v>
      </c>
      <c r="B42" s="382"/>
      <c r="C42" s="381"/>
      <c r="D42" s="383">
        <v>11670</v>
      </c>
      <c r="E42" s="396">
        <v>395260.99</v>
      </c>
      <c r="F42" s="381" t="s">
        <v>203</v>
      </c>
      <c r="G42" s="381">
        <v>5</v>
      </c>
      <c r="H42" s="403">
        <v>46218</v>
      </c>
      <c r="I42" s="385"/>
      <c r="J42" s="386"/>
      <c r="K42" s="571" t="s">
        <v>204</v>
      </c>
      <c r="L42" s="381" t="s">
        <v>205</v>
      </c>
      <c r="M42" s="381"/>
      <c r="N42" s="381"/>
      <c r="O42" s="381"/>
      <c r="P42" s="381"/>
      <c r="Q42" s="388"/>
      <c r="R42" s="407"/>
      <c r="S42" s="381"/>
      <c r="T42" s="381"/>
      <c r="U42" s="381"/>
      <c r="V42" s="381"/>
      <c r="W42" s="381"/>
    </row>
    <row r="43" spans="1:60" s="390" customFormat="1">
      <c r="A43" s="381" t="s">
        <v>229</v>
      </c>
      <c r="B43" s="382" t="s">
        <v>230</v>
      </c>
      <c r="C43" s="381" t="s">
        <v>45</v>
      </c>
      <c r="D43" s="383">
        <v>11662</v>
      </c>
      <c r="E43" s="396">
        <v>260434.8</v>
      </c>
      <c r="F43" s="384" t="s">
        <v>231</v>
      </c>
      <c r="G43" s="384">
        <v>4</v>
      </c>
      <c r="H43" s="403">
        <v>46224</v>
      </c>
      <c r="I43" s="385">
        <v>46174</v>
      </c>
      <c r="J43" s="386">
        <v>0.5</v>
      </c>
      <c r="K43" s="571" t="s">
        <v>232</v>
      </c>
      <c r="L43" s="381" t="s">
        <v>90</v>
      </c>
      <c r="M43" s="381" t="s">
        <v>89</v>
      </c>
      <c r="N43" s="388" t="s">
        <v>96</v>
      </c>
      <c r="O43" s="381" t="s">
        <v>90</v>
      </c>
      <c r="P43" s="388" t="s">
        <v>90</v>
      </c>
      <c r="Q43" s="388"/>
      <c r="R43" s="407" t="s">
        <v>120</v>
      </c>
      <c r="S43" s="381" t="s">
        <v>120</v>
      </c>
      <c r="T43" s="389">
        <f>IFERROR(E43*J43,0)</f>
        <v>130217.4</v>
      </c>
      <c r="U43" s="381" t="s">
        <v>233</v>
      </c>
      <c r="V43" s="381">
        <f>IFERROR(ROUNDUP(MONTH(IF(H43&lt;&gt;"",H43,""))/3, 0),"TBD")</f>
        <v>3</v>
      </c>
      <c r="W43" s="388">
        <f ca="1">IF(I43&lt;&gt;"",IF(W43="",NOW(),W43),"")</f>
        <v>45692.546894212966</v>
      </c>
      <c r="X43" s="3"/>
      <c r="Y43" s="252"/>
      <c r="Z43" s="252"/>
      <c r="AA43" s="186"/>
      <c r="AB43" s="186"/>
      <c r="AC43" s="186"/>
      <c r="AD43" s="186"/>
      <c r="AE43" s="186"/>
      <c r="AF43" s="186"/>
      <c r="AG43" s="186"/>
      <c r="AH43" s="186"/>
      <c r="AI43" s="186"/>
      <c r="AJ43" s="186"/>
      <c r="AK43" s="186"/>
      <c r="AL43" s="186"/>
      <c r="AM43" s="186"/>
      <c r="AN43" s="186"/>
      <c r="AO43" s="186"/>
      <c r="AP43" s="186"/>
      <c r="AQ43" s="186"/>
      <c r="AR43" s="186"/>
      <c r="AS43" s="186"/>
      <c r="AT43" s="186"/>
      <c r="AU43" s="186"/>
      <c r="AV43" s="186"/>
      <c r="AW43" s="186"/>
      <c r="AX43" s="186"/>
      <c r="AY43" s="186"/>
      <c r="AZ43" s="186"/>
      <c r="BA43" s="186"/>
      <c r="BB43" s="186"/>
      <c r="BC43" s="186"/>
      <c r="BD43" s="186"/>
      <c r="BE43" s="186"/>
      <c r="BF43" s="186"/>
      <c r="BG43" s="186"/>
      <c r="BH43" s="186"/>
    </row>
    <row r="44" spans="1:60">
      <c r="A44" s="381" t="s">
        <v>226</v>
      </c>
      <c r="B44" s="458" t="s">
        <v>259</v>
      </c>
      <c r="C44" s="381" t="s">
        <v>45</v>
      </c>
      <c r="D44" s="383">
        <v>11652</v>
      </c>
      <c r="E44" s="396">
        <v>1513671</v>
      </c>
      <c r="F44" s="463" t="s">
        <v>260</v>
      </c>
      <c r="G44" s="381">
        <f>84/12</f>
        <v>7</v>
      </c>
      <c r="H44" s="403">
        <v>46231</v>
      </c>
      <c r="I44" s="385"/>
      <c r="J44" s="386">
        <v>0.6</v>
      </c>
      <c r="K44" s="387" t="s">
        <v>196</v>
      </c>
      <c r="L44" s="381" t="s">
        <v>261</v>
      </c>
      <c r="M44" s="381"/>
      <c r="N44" s="381"/>
      <c r="O44" s="381"/>
      <c r="P44" s="381"/>
      <c r="Q44" s="388"/>
      <c r="R44" s="407"/>
      <c r="S44" s="381"/>
      <c r="T44" s="381"/>
      <c r="U44" s="381" t="s">
        <v>108</v>
      </c>
      <c r="V44" s="381"/>
      <c r="W44" s="381"/>
    </row>
    <row r="45" spans="1:60" ht="14.45" customHeight="1">
      <c r="A45" s="451" t="s">
        <v>275</v>
      </c>
      <c r="B45" s="557" t="s">
        <v>276</v>
      </c>
      <c r="C45" s="381" t="s">
        <v>45</v>
      </c>
      <c r="D45" s="383">
        <v>11667</v>
      </c>
      <c r="E45" s="396">
        <v>288840</v>
      </c>
      <c r="F45" s="451" t="s">
        <v>277</v>
      </c>
      <c r="G45" s="381">
        <v>1</v>
      </c>
      <c r="H45" s="403">
        <v>46231</v>
      </c>
      <c r="I45" s="385"/>
      <c r="J45" s="386">
        <v>0.75</v>
      </c>
      <c r="K45" s="577" t="s">
        <v>278</v>
      </c>
      <c r="L45" s="381"/>
      <c r="M45" s="381"/>
      <c r="N45" s="381"/>
      <c r="O45" s="381"/>
      <c r="P45" s="381"/>
      <c r="Q45" s="388"/>
      <c r="R45" s="407"/>
      <c r="S45" s="381"/>
      <c r="T45" s="381"/>
      <c r="U45" s="381"/>
      <c r="V45" s="381"/>
      <c r="W45" s="381"/>
      <c r="X45" s="3"/>
      <c r="Y45" s="252"/>
      <c r="Z45" s="252"/>
    </row>
    <row r="46" spans="1:60" ht="30">
      <c r="A46" s="451" t="s">
        <v>275</v>
      </c>
      <c r="B46" s="557" t="s">
        <v>282</v>
      </c>
      <c r="C46" s="381" t="s">
        <v>45</v>
      </c>
      <c r="D46" s="383">
        <v>11668</v>
      </c>
      <c r="E46" s="396">
        <v>307679.28000000003</v>
      </c>
      <c r="F46" s="451" t="s">
        <v>283</v>
      </c>
      <c r="G46" s="381">
        <v>1</v>
      </c>
      <c r="H46" s="403">
        <v>46232</v>
      </c>
      <c r="I46" s="385"/>
      <c r="J46" s="386">
        <v>0.75</v>
      </c>
      <c r="K46" s="387" t="s">
        <v>284</v>
      </c>
      <c r="L46" s="381"/>
      <c r="M46" s="381"/>
      <c r="N46" s="381"/>
      <c r="O46" s="381"/>
      <c r="P46" s="381"/>
      <c r="Q46" s="388"/>
      <c r="R46" s="407"/>
      <c r="S46" s="381"/>
      <c r="T46" s="381"/>
      <c r="U46" s="381"/>
      <c r="V46" s="381"/>
      <c r="W46" s="381"/>
      <c r="X46" s="3"/>
    </row>
    <row r="47" spans="1:60">
      <c r="A47" s="381" t="s">
        <v>222</v>
      </c>
      <c r="B47" s="382" t="s">
        <v>285</v>
      </c>
      <c r="C47" s="381" t="s">
        <v>43</v>
      </c>
      <c r="D47" s="383">
        <v>11678</v>
      </c>
      <c r="E47" s="396">
        <v>280662.59999999998</v>
      </c>
      <c r="F47" s="384" t="s">
        <v>286</v>
      </c>
      <c r="G47" s="384">
        <v>6</v>
      </c>
      <c r="H47" s="403">
        <v>46233</v>
      </c>
      <c r="I47" s="385">
        <v>46279</v>
      </c>
      <c r="J47" s="386">
        <v>1</v>
      </c>
      <c r="K47" s="387" t="s">
        <v>287</v>
      </c>
      <c r="L47" s="381" t="s">
        <v>288</v>
      </c>
      <c r="M47" s="381" t="s">
        <v>89</v>
      </c>
      <c r="N47" s="388"/>
      <c r="O47" s="381" t="s">
        <v>96</v>
      </c>
      <c r="P47" s="388" t="s">
        <v>96</v>
      </c>
      <c r="Q47" s="388"/>
      <c r="R47" s="407" t="s">
        <v>120</v>
      </c>
      <c r="S47" s="381"/>
      <c r="T47" s="389">
        <f>IFERROR(E47*J47,0)</f>
        <v>280662.59999999998</v>
      </c>
      <c r="U47" s="381" t="s">
        <v>289</v>
      </c>
      <c r="V47" s="381"/>
      <c r="W47" s="388">
        <f ca="1">IF(I47&lt;&gt;"",IF(W47="",NOW(),W47),"")</f>
        <v>45692.546894212966</v>
      </c>
      <c r="X47" s="3"/>
      <c r="Y47" s="252"/>
      <c r="Z47" s="252"/>
    </row>
    <row r="48" spans="1:60">
      <c r="A48" s="128" t="s">
        <v>293</v>
      </c>
      <c r="B48" s="128" t="s">
        <v>293</v>
      </c>
      <c r="C48" s="128" t="s">
        <v>43</v>
      </c>
      <c r="E48" s="397" t="s">
        <v>120</v>
      </c>
      <c r="F48" s="128" t="s">
        <v>294</v>
      </c>
      <c r="G48" s="128">
        <v>9</v>
      </c>
      <c r="H48" s="256">
        <v>46235</v>
      </c>
      <c r="K48" s="655" t="s">
        <v>295</v>
      </c>
      <c r="R48" s="256"/>
      <c r="X48" s="3"/>
    </row>
    <row r="49" spans="1:60">
      <c r="A49" s="381" t="s">
        <v>127</v>
      </c>
      <c r="B49" s="382" t="s">
        <v>279</v>
      </c>
      <c r="C49" s="381" t="s">
        <v>45</v>
      </c>
      <c r="D49" s="383">
        <v>11627</v>
      </c>
      <c r="E49" s="396">
        <f>871254/2</f>
        <v>435627</v>
      </c>
      <c r="F49" s="384" t="s">
        <v>129</v>
      </c>
      <c r="G49" s="381">
        <v>6</v>
      </c>
      <c r="H49" s="403">
        <v>46237</v>
      </c>
      <c r="I49" s="385">
        <v>46083</v>
      </c>
      <c r="J49" s="386">
        <v>1</v>
      </c>
      <c r="K49" s="387" t="s">
        <v>280</v>
      </c>
      <c r="L49" s="122" t="s">
        <v>131</v>
      </c>
      <c r="M49" s="381"/>
      <c r="N49" s="388"/>
      <c r="O49" s="388" t="s">
        <v>90</v>
      </c>
      <c r="P49" s="388"/>
      <c r="Q49" s="388"/>
      <c r="R49" s="407" t="s">
        <v>120</v>
      </c>
      <c r="S49" s="381" t="s">
        <v>41</v>
      </c>
      <c r="T49" s="389">
        <f>IFERROR(E49*J49,0)</f>
        <v>435627</v>
      </c>
      <c r="U49" s="388" t="s">
        <v>281</v>
      </c>
      <c r="V49" s="381">
        <f>IFERROR(ROUNDUP(MONTH(IF(H49&lt;&gt;"",H49,""))/3, 0),"TBD")</f>
        <v>3</v>
      </c>
      <c r="W49" s="388">
        <f ca="1">IF(I49&lt;&gt;"",IF(W49="",NOW(),W49),"")</f>
        <v>45813.652035763887</v>
      </c>
      <c r="X49" s="3"/>
      <c r="Y49" s="252"/>
      <c r="Z49" s="252"/>
    </row>
    <row r="50" spans="1:60" ht="30">
      <c r="A50" s="381" t="s">
        <v>145</v>
      </c>
      <c r="B50" s="382" t="s">
        <v>290</v>
      </c>
      <c r="C50" s="381" t="s">
        <v>43</v>
      </c>
      <c r="D50" s="383">
        <v>11639</v>
      </c>
      <c r="E50" s="396">
        <v>1200942.43</v>
      </c>
      <c r="F50" s="384" t="s">
        <v>291</v>
      </c>
      <c r="G50" s="384">
        <v>10</v>
      </c>
      <c r="H50" s="403">
        <v>46244</v>
      </c>
      <c r="I50" s="385">
        <v>46116</v>
      </c>
      <c r="J50" s="386">
        <v>1</v>
      </c>
      <c r="K50" s="387" t="s">
        <v>292</v>
      </c>
      <c r="L50" s="381" t="s">
        <v>90</v>
      </c>
      <c r="M50" s="381" t="s">
        <v>89</v>
      </c>
      <c r="N50" s="381" t="s">
        <v>90</v>
      </c>
      <c r="O50" s="381" t="s">
        <v>90</v>
      </c>
      <c r="P50" s="381" t="s">
        <v>90</v>
      </c>
      <c r="Q50" s="388"/>
      <c r="R50" s="407" t="s">
        <v>120</v>
      </c>
      <c r="S50" s="381"/>
      <c r="T50" s="389">
        <f>IFERROR(E50*J50,0)</f>
        <v>1200942.43</v>
      </c>
      <c r="U50" s="381" t="s">
        <v>98</v>
      </c>
      <c r="V50" s="381">
        <f>IFERROR(ROUNDUP(MONTH(IF(H50&lt;&gt;"",H50,""))/3, 0),"TBD")</f>
        <v>3</v>
      </c>
      <c r="W50" s="388">
        <f ca="1">IF(I50&lt;&gt;"",IF(W50="",NOW(),W50),"")</f>
        <v>45692.546894212966</v>
      </c>
      <c r="X50" s="3"/>
      <c r="Y50" s="252"/>
      <c r="Z50" s="252"/>
    </row>
    <row r="51" spans="1:60">
      <c r="A51" s="381" t="s">
        <v>92</v>
      </c>
      <c r="B51" s="382" t="s">
        <v>206</v>
      </c>
      <c r="C51" s="381" t="s">
        <v>45</v>
      </c>
      <c r="D51" s="383">
        <v>11562</v>
      </c>
      <c r="E51" s="396">
        <v>2884146.43</v>
      </c>
      <c r="F51" s="381" t="s">
        <v>207</v>
      </c>
      <c r="G51" s="381">
        <v>7</v>
      </c>
      <c r="H51" s="403">
        <v>46245</v>
      </c>
      <c r="I51" s="385">
        <v>45992</v>
      </c>
      <c r="J51" s="386">
        <v>1</v>
      </c>
      <c r="K51" s="653" t="s">
        <v>208</v>
      </c>
      <c r="L51" s="558" t="s">
        <v>209</v>
      </c>
      <c r="M51" s="381"/>
      <c r="N51" s="388"/>
      <c r="O51" s="388"/>
      <c r="P51" s="388"/>
      <c r="Q51" s="388"/>
      <c r="R51" s="407"/>
      <c r="S51" s="381"/>
      <c r="T51" s="389"/>
      <c r="U51" s="381" t="s">
        <v>98</v>
      </c>
      <c r="V51" s="389"/>
      <c r="W51" s="389"/>
      <c r="X51" s="3"/>
    </row>
    <row r="52" spans="1:60" ht="45">
      <c r="A52" s="382" t="s">
        <v>315</v>
      </c>
      <c r="B52" s="382" t="s">
        <v>316</v>
      </c>
      <c r="C52" s="381" t="s">
        <v>43</v>
      </c>
      <c r="D52" s="383">
        <v>11624</v>
      </c>
      <c r="E52" s="396">
        <v>6969553.6799999997</v>
      </c>
      <c r="F52" s="382" t="s">
        <v>317</v>
      </c>
      <c r="G52" s="381">
        <f>7+7+7+6+7</f>
        <v>34</v>
      </c>
      <c r="H52" s="477">
        <v>46258</v>
      </c>
      <c r="I52" s="385">
        <v>45992</v>
      </c>
      <c r="J52" s="386">
        <v>0.66</v>
      </c>
      <c r="K52" s="650" t="s">
        <v>318</v>
      </c>
      <c r="L52" s="381"/>
      <c r="M52" s="381" t="s">
        <v>299</v>
      </c>
      <c r="N52" s="388"/>
      <c r="O52" s="388"/>
      <c r="P52" s="388">
        <v>45777</v>
      </c>
      <c r="Q52" s="388"/>
      <c r="R52" s="407"/>
      <c r="S52" s="381" t="s">
        <v>41</v>
      </c>
      <c r="T52" s="389">
        <f>IFERROR(E52*J52,0)</f>
        <v>4599905.4287999999</v>
      </c>
      <c r="U52" s="381" t="s">
        <v>281</v>
      </c>
      <c r="V52" s="381">
        <f>IFERROR(ROUNDUP(MONTH(IF(H52&lt;&gt;"",H52,""))/3, 0),"TBD")</f>
        <v>3</v>
      </c>
      <c r="W52" s="388">
        <f ca="1">IF(I52&lt;&gt;"",IF(W52="",NOW(),W52),"")</f>
        <v>45722.619928819448</v>
      </c>
    </row>
    <row r="53" spans="1:60" s="390" customFormat="1" ht="29.1" customHeight="1">
      <c r="A53" s="382" t="s">
        <v>270</v>
      </c>
      <c r="B53" s="464" t="s">
        <v>271</v>
      </c>
      <c r="C53" s="381" t="s">
        <v>45</v>
      </c>
      <c r="D53" s="383">
        <v>11663</v>
      </c>
      <c r="E53" s="396">
        <v>335998.01</v>
      </c>
      <c r="F53" s="381" t="s">
        <v>272</v>
      </c>
      <c r="G53" s="381">
        <v>1</v>
      </c>
      <c r="H53" s="477">
        <v>46258</v>
      </c>
      <c r="I53" s="385"/>
      <c r="J53" s="386">
        <v>0.4</v>
      </c>
      <c r="K53" s="649" t="s">
        <v>273</v>
      </c>
      <c r="L53" s="381"/>
      <c r="M53" s="381"/>
      <c r="N53" s="381"/>
      <c r="O53" s="381"/>
      <c r="P53" s="381"/>
      <c r="Q53" s="388"/>
      <c r="R53" s="407"/>
      <c r="S53" s="381"/>
      <c r="T53" s="381">
        <f>IFERROR(E53*J53,0)</f>
        <v>134399.204</v>
      </c>
      <c r="U53" s="381" t="s">
        <v>274</v>
      </c>
      <c r="V53" s="381"/>
      <c r="W53" s="381"/>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row>
    <row r="54" spans="1:60" s="390" customFormat="1" ht="30">
      <c r="A54" s="381" t="s">
        <v>199</v>
      </c>
      <c r="B54" s="382" t="s">
        <v>296</v>
      </c>
      <c r="C54" s="381" t="s">
        <v>43</v>
      </c>
      <c r="D54" s="383">
        <v>11664</v>
      </c>
      <c r="E54" s="396">
        <v>508735.27</v>
      </c>
      <c r="F54" s="381" t="s">
        <v>297</v>
      </c>
      <c r="G54" s="381">
        <v>6</v>
      </c>
      <c r="H54" s="477">
        <v>46259</v>
      </c>
      <c r="I54" s="385">
        <v>46535</v>
      </c>
      <c r="J54" s="386">
        <v>0.5</v>
      </c>
      <c r="K54" s="387" t="s">
        <v>298</v>
      </c>
      <c r="L54" s="381"/>
      <c r="M54" s="381" t="s">
        <v>299</v>
      </c>
      <c r="N54" s="381"/>
      <c r="O54" s="381"/>
      <c r="P54" s="381"/>
      <c r="Q54" s="388"/>
      <c r="R54" s="407"/>
      <c r="S54" s="381"/>
      <c r="T54" s="381"/>
      <c r="U54" s="381" t="s">
        <v>300</v>
      </c>
      <c r="V54" s="381"/>
      <c r="W54" s="381"/>
      <c r="X54" s="383"/>
    </row>
    <row r="55" spans="1:60" s="390" customFormat="1">
      <c r="A55" s="128" t="s">
        <v>234</v>
      </c>
      <c r="B55" s="263" t="s">
        <v>319</v>
      </c>
      <c r="C55" s="128" t="s">
        <v>43</v>
      </c>
      <c r="D55" s="117">
        <v>11563</v>
      </c>
      <c r="E55" s="397">
        <v>112000</v>
      </c>
      <c r="F55" s="235" t="s">
        <v>236</v>
      </c>
      <c r="G55" s="235">
        <v>1</v>
      </c>
      <c r="H55" s="405">
        <v>46266</v>
      </c>
      <c r="I55" s="254">
        <v>45943</v>
      </c>
      <c r="J55" s="255">
        <v>1</v>
      </c>
      <c r="K55" s="262" t="s">
        <v>320</v>
      </c>
      <c r="L55" s="128" t="s">
        <v>90</v>
      </c>
      <c r="M55" s="128" t="s">
        <v>89</v>
      </c>
      <c r="N55" s="128" t="s">
        <v>238</v>
      </c>
      <c r="O55" s="128" t="s">
        <v>90</v>
      </c>
      <c r="P55" s="256" t="s">
        <v>90</v>
      </c>
      <c r="Q55" s="256"/>
      <c r="R55" s="408" t="s">
        <v>120</v>
      </c>
      <c r="S55" s="128" t="s">
        <v>239</v>
      </c>
      <c r="T55" s="257">
        <f>IFERROR(E55*J55,0)</f>
        <v>112000</v>
      </c>
      <c r="U55" s="128" t="s">
        <v>240</v>
      </c>
      <c r="V55" s="128">
        <f>IFERROR(ROUNDUP(MONTH(IF(H55&lt;&gt;"",H55,""))/3, 0),"TBD")</f>
        <v>3</v>
      </c>
      <c r="W55" s="256">
        <f ca="1">IF(I55&lt;&gt;"",IF(W55="",NOW(),W55),"")</f>
        <v>45692.546894212966</v>
      </c>
      <c r="X55" s="383"/>
    </row>
    <row r="56" spans="1:60">
      <c r="A56" s="128" t="s">
        <v>234</v>
      </c>
      <c r="B56" s="263" t="s">
        <v>321</v>
      </c>
      <c r="C56" s="128" t="s">
        <v>43</v>
      </c>
      <c r="D56" s="117">
        <v>11571</v>
      </c>
      <c r="E56" s="397">
        <v>112000</v>
      </c>
      <c r="F56" s="235" t="s">
        <v>236</v>
      </c>
      <c r="G56" s="235">
        <v>1</v>
      </c>
      <c r="H56" s="405">
        <v>46266</v>
      </c>
      <c r="I56" s="254">
        <v>45943</v>
      </c>
      <c r="J56" s="255">
        <v>1</v>
      </c>
      <c r="K56" s="262" t="s">
        <v>320</v>
      </c>
      <c r="L56" s="128" t="s">
        <v>90</v>
      </c>
      <c r="M56" s="128" t="s">
        <v>89</v>
      </c>
      <c r="N56" s="128" t="s">
        <v>238</v>
      </c>
      <c r="O56" s="128" t="s">
        <v>90</v>
      </c>
      <c r="P56" s="256" t="s">
        <v>90</v>
      </c>
      <c r="R56" s="408" t="s">
        <v>120</v>
      </c>
      <c r="S56" s="128" t="s">
        <v>239</v>
      </c>
      <c r="T56" s="257">
        <f>IFERROR(E56*J56,0)</f>
        <v>112000</v>
      </c>
      <c r="U56" s="128" t="s">
        <v>108</v>
      </c>
      <c r="V56" s="128">
        <f>IFERROR(ROUNDUP(MONTH(IF(H56&lt;&gt;"",H56,""))/3, 0),"TBD")</f>
        <v>3</v>
      </c>
      <c r="W56" s="256">
        <f ca="1">IF(I56&lt;&gt;"",IF(W56="",NOW(),W56),"")</f>
        <v>45692.546894212966</v>
      </c>
      <c r="X56" s="3"/>
      <c r="AA56" s="186"/>
      <c r="AB56" s="186"/>
      <c r="AC56" s="186"/>
      <c r="AD56" s="186"/>
      <c r="AE56" s="186"/>
      <c r="AF56" s="186"/>
      <c r="AG56" s="186"/>
      <c r="AH56" s="186"/>
      <c r="AI56" s="186"/>
      <c r="AJ56" s="186"/>
      <c r="AK56" s="186"/>
      <c r="AL56" s="186"/>
      <c r="AM56" s="186"/>
      <c r="AN56" s="186"/>
      <c r="AO56" s="186"/>
      <c r="AP56" s="186"/>
      <c r="AQ56" s="186"/>
      <c r="AR56" s="186"/>
      <c r="AS56" s="186"/>
      <c r="AT56" s="186"/>
      <c r="AU56" s="186"/>
      <c r="AV56" s="186"/>
      <c r="AW56" s="186"/>
      <c r="AX56" s="186"/>
      <c r="AY56" s="186"/>
      <c r="AZ56" s="186"/>
      <c r="BA56" s="186"/>
      <c r="BB56" s="186"/>
      <c r="BC56" s="186"/>
      <c r="BD56" s="186"/>
      <c r="BE56" s="186"/>
      <c r="BF56" s="186"/>
      <c r="BG56" s="186"/>
      <c r="BH56" s="186"/>
    </row>
    <row r="57" spans="1:60">
      <c r="A57" s="128" t="s">
        <v>234</v>
      </c>
      <c r="B57" s="263" t="s">
        <v>322</v>
      </c>
      <c r="C57" s="128" t="s">
        <v>43</v>
      </c>
      <c r="D57" s="117">
        <v>11567</v>
      </c>
      <c r="E57" s="397">
        <v>112000</v>
      </c>
      <c r="F57" s="235" t="s">
        <v>323</v>
      </c>
      <c r="G57" s="235">
        <v>1</v>
      </c>
      <c r="H57" s="405">
        <v>46266</v>
      </c>
      <c r="I57" s="254">
        <v>46174</v>
      </c>
      <c r="J57" s="255">
        <v>0.25</v>
      </c>
      <c r="K57" s="262" t="s">
        <v>320</v>
      </c>
      <c r="L57" s="128" t="s">
        <v>90</v>
      </c>
      <c r="M57" s="128" t="s">
        <v>89</v>
      </c>
      <c r="N57" s="128" t="s">
        <v>238</v>
      </c>
      <c r="O57" s="128" t="s">
        <v>90</v>
      </c>
      <c r="P57" s="256" t="s">
        <v>90</v>
      </c>
      <c r="R57" s="408" t="s">
        <v>120</v>
      </c>
      <c r="T57" s="257">
        <f>IFERROR(E57*J57,0)</f>
        <v>28000</v>
      </c>
      <c r="U57" s="128" t="s">
        <v>108</v>
      </c>
      <c r="V57" s="128">
        <f>IFERROR(ROUNDUP(MONTH(IF(H57&lt;&gt;"",H57,""))/3, 0),"TBD")</f>
        <v>3</v>
      </c>
      <c r="W57" s="256">
        <f ca="1">IF(I57&lt;&gt;"",IF(W57="",NOW(),W57),"")</f>
        <v>45692.546894212966</v>
      </c>
      <c r="X57" s="3"/>
      <c r="Y57" s="252"/>
      <c r="Z57" s="252"/>
      <c r="AA57" s="186"/>
      <c r="AB57" s="186"/>
      <c r="AC57" s="186"/>
      <c r="AD57" s="186"/>
      <c r="AE57" s="186"/>
      <c r="AF57" s="186"/>
      <c r="AG57" s="186"/>
      <c r="AH57" s="186"/>
      <c r="AI57" s="186"/>
      <c r="AJ57" s="186"/>
      <c r="AK57" s="186"/>
      <c r="AL57" s="186"/>
      <c r="AM57" s="186"/>
      <c r="AN57" s="186"/>
      <c r="AO57" s="186"/>
      <c r="AP57" s="186"/>
      <c r="AQ57" s="186"/>
      <c r="AR57" s="186"/>
      <c r="AS57" s="186"/>
      <c r="AT57" s="186"/>
      <c r="AU57" s="186"/>
      <c r="AV57" s="186"/>
      <c r="AW57" s="186"/>
      <c r="AX57" s="186"/>
      <c r="AY57" s="186"/>
      <c r="AZ57" s="186"/>
      <c r="BA57" s="186"/>
      <c r="BB57" s="186"/>
      <c r="BC57" s="186"/>
      <c r="BD57" s="186"/>
      <c r="BE57" s="186"/>
      <c r="BF57" s="186"/>
      <c r="BG57" s="186"/>
      <c r="BH57" s="186"/>
    </row>
    <row r="58" spans="1:60">
      <c r="A58" s="128" t="s">
        <v>234</v>
      </c>
      <c r="B58" s="263" t="s">
        <v>324</v>
      </c>
      <c r="C58" s="128" t="s">
        <v>43</v>
      </c>
      <c r="D58" s="117">
        <v>11565</v>
      </c>
      <c r="E58" s="397">
        <v>112000</v>
      </c>
      <c r="F58" s="235" t="s">
        <v>325</v>
      </c>
      <c r="G58" s="235">
        <v>1</v>
      </c>
      <c r="H58" s="405">
        <v>46266</v>
      </c>
      <c r="I58" s="254">
        <v>46204</v>
      </c>
      <c r="J58" s="255">
        <v>1</v>
      </c>
      <c r="K58" s="262" t="s">
        <v>320</v>
      </c>
      <c r="L58" s="128" t="s">
        <v>90</v>
      </c>
      <c r="M58" s="128" t="s">
        <v>89</v>
      </c>
      <c r="N58" s="128" t="s">
        <v>238</v>
      </c>
      <c r="O58" s="128" t="s">
        <v>90</v>
      </c>
      <c r="P58" s="256" t="s">
        <v>90</v>
      </c>
      <c r="R58" s="408" t="s">
        <v>120</v>
      </c>
      <c r="S58" s="128" t="s">
        <v>239</v>
      </c>
      <c r="T58" s="257">
        <f>IFERROR(E58*J58,0)</f>
        <v>112000</v>
      </c>
      <c r="U58" s="128" t="s">
        <v>108</v>
      </c>
      <c r="V58" s="128">
        <f>IFERROR(ROUNDUP(MONTH(IF(H58&lt;&gt;"",H58,""))/3, 0),"TBD")</f>
        <v>3</v>
      </c>
      <c r="W58" s="256">
        <f ca="1">IF(I58&lt;&gt;"",IF(W58="",NOW(),W58),"")</f>
        <v>45692.546894212966</v>
      </c>
    </row>
    <row r="59" spans="1:60">
      <c r="A59" s="128" t="s">
        <v>326</v>
      </c>
      <c r="B59" s="263" t="s">
        <v>327</v>
      </c>
      <c r="C59" s="128" t="s">
        <v>43</v>
      </c>
      <c r="E59" s="397">
        <v>683066.25</v>
      </c>
      <c r="F59" s="128" t="s">
        <v>328</v>
      </c>
      <c r="G59" s="128">
        <v>5</v>
      </c>
      <c r="H59" s="404">
        <v>46266</v>
      </c>
      <c r="J59" s="255">
        <v>0.1</v>
      </c>
      <c r="K59" s="528" t="s">
        <v>329</v>
      </c>
      <c r="X59" s="3"/>
      <c r="Y59" s="252"/>
      <c r="Z59" s="252"/>
      <c r="AA59" s="186"/>
      <c r="AB59" s="186"/>
      <c r="AC59" s="186"/>
      <c r="AD59" s="186"/>
      <c r="AE59" s="186"/>
      <c r="AF59" s="186"/>
      <c r="AG59" s="186"/>
      <c r="AH59" s="186"/>
      <c r="AI59" s="186"/>
      <c r="AJ59" s="186"/>
      <c r="AK59" s="186"/>
      <c r="AL59" s="186"/>
      <c r="AM59" s="186"/>
      <c r="AN59" s="186"/>
      <c r="AO59" s="186"/>
      <c r="AP59" s="186"/>
      <c r="AQ59" s="186"/>
      <c r="AR59" s="186"/>
      <c r="AS59" s="186"/>
      <c r="AT59" s="186"/>
      <c r="AU59" s="186"/>
      <c r="AV59" s="186"/>
      <c r="AW59" s="186"/>
      <c r="AX59" s="186"/>
      <c r="AY59" s="186"/>
      <c r="AZ59" s="186"/>
      <c r="BA59" s="186"/>
      <c r="BB59" s="186"/>
      <c r="BC59" s="186"/>
      <c r="BD59" s="186"/>
      <c r="BE59" s="186"/>
      <c r="BF59" s="186"/>
      <c r="BG59" s="186"/>
      <c r="BH59" s="186"/>
    </row>
    <row r="60" spans="1:60" ht="30">
      <c r="A60" s="381" t="s">
        <v>275</v>
      </c>
      <c r="B60" s="382" t="s">
        <v>301</v>
      </c>
      <c r="C60" s="381" t="s">
        <v>45</v>
      </c>
      <c r="D60" s="383">
        <v>11675</v>
      </c>
      <c r="E60" s="396"/>
      <c r="F60" s="381" t="s">
        <v>302</v>
      </c>
      <c r="G60" s="381">
        <v>1</v>
      </c>
      <c r="H60" s="403">
        <v>46266</v>
      </c>
      <c r="I60" s="385"/>
      <c r="J60" s="386">
        <v>0.7</v>
      </c>
      <c r="K60" s="387" t="s">
        <v>303</v>
      </c>
      <c r="L60" s="381"/>
      <c r="M60" s="381"/>
      <c r="N60" s="381"/>
      <c r="O60" s="381"/>
      <c r="P60" s="381"/>
      <c r="Q60" s="388"/>
      <c r="R60" s="407"/>
      <c r="S60" s="381"/>
      <c r="T60" s="381"/>
      <c r="U60" s="381"/>
      <c r="V60" s="381"/>
      <c r="W60" s="381"/>
      <c r="X60" s="3"/>
      <c r="Y60" s="252"/>
      <c r="Z60" s="252"/>
      <c r="AA60" s="186"/>
      <c r="AB60" s="186"/>
      <c r="AC60" s="186"/>
      <c r="AD60" s="186"/>
      <c r="AE60" s="186"/>
      <c r="AF60" s="186"/>
      <c r="AG60" s="186"/>
      <c r="AH60" s="186"/>
      <c r="AI60" s="186"/>
      <c r="AJ60" s="186"/>
      <c r="AK60" s="186"/>
      <c r="AL60" s="186"/>
      <c r="AM60" s="186"/>
      <c r="AN60" s="186"/>
      <c r="AO60" s="186"/>
      <c r="AP60" s="186"/>
      <c r="AQ60" s="186"/>
      <c r="AR60" s="186"/>
      <c r="AS60" s="186"/>
      <c r="AT60" s="186"/>
      <c r="AU60" s="186"/>
      <c r="AV60" s="186"/>
      <c r="AW60" s="186"/>
      <c r="AX60" s="186"/>
      <c r="AY60" s="186"/>
      <c r="AZ60" s="186"/>
      <c r="BA60" s="186"/>
      <c r="BB60" s="186"/>
      <c r="BC60" s="186"/>
      <c r="BD60" s="186"/>
      <c r="BE60" s="186"/>
      <c r="BF60" s="186"/>
      <c r="BG60" s="186"/>
      <c r="BH60" s="186"/>
    </row>
    <row r="61" spans="1:60" ht="30">
      <c r="A61" s="381" t="s">
        <v>275</v>
      </c>
      <c r="B61" s="382" t="s">
        <v>304</v>
      </c>
      <c r="C61" s="381" t="s">
        <v>45</v>
      </c>
      <c r="D61" s="383">
        <v>11677</v>
      </c>
      <c r="E61" s="396">
        <v>341490</v>
      </c>
      <c r="F61" s="381" t="s">
        <v>302</v>
      </c>
      <c r="G61" s="381">
        <v>1</v>
      </c>
      <c r="H61" s="403">
        <v>46267</v>
      </c>
      <c r="I61" s="385"/>
      <c r="J61" s="386">
        <v>0.7</v>
      </c>
      <c r="K61" s="387" t="s">
        <v>303</v>
      </c>
      <c r="L61" s="381"/>
      <c r="M61" s="381"/>
      <c r="N61" s="381"/>
      <c r="O61" s="381"/>
      <c r="P61" s="381"/>
      <c r="Q61" s="388"/>
      <c r="R61" s="407"/>
      <c r="S61" s="381"/>
      <c r="T61" s="381"/>
      <c r="U61" s="381"/>
      <c r="V61" s="381"/>
      <c r="W61" s="381"/>
      <c r="X61" s="3"/>
      <c r="Y61" s="252"/>
      <c r="Z61" s="252"/>
      <c r="AA61" s="186"/>
      <c r="AB61" s="186"/>
      <c r="AC61" s="186"/>
      <c r="AD61" s="186"/>
      <c r="AE61" s="186"/>
      <c r="AF61" s="186"/>
      <c r="AG61" s="186"/>
      <c r="AH61" s="186"/>
      <c r="AI61" s="186"/>
      <c r="AJ61" s="186"/>
      <c r="AK61" s="186"/>
      <c r="AL61" s="186"/>
      <c r="AM61" s="186"/>
      <c r="AN61" s="186"/>
      <c r="AO61" s="186"/>
      <c r="AP61" s="186"/>
      <c r="AQ61" s="186"/>
      <c r="AR61" s="186"/>
      <c r="AS61" s="186"/>
      <c r="AT61" s="186"/>
      <c r="AU61" s="186"/>
      <c r="AV61" s="186"/>
      <c r="AW61" s="186"/>
      <c r="AX61" s="186"/>
      <c r="AY61" s="186"/>
      <c r="AZ61" s="186"/>
      <c r="BA61" s="186"/>
      <c r="BB61" s="186"/>
      <c r="BC61" s="186"/>
      <c r="BD61" s="186"/>
      <c r="BE61" s="186"/>
      <c r="BF61" s="186"/>
      <c r="BG61" s="186"/>
      <c r="BH61" s="186"/>
    </row>
    <row r="62" spans="1:60" ht="39.75" customHeight="1">
      <c r="A62" s="381" t="s">
        <v>310</v>
      </c>
      <c r="B62" s="382" t="s">
        <v>311</v>
      </c>
      <c r="C62" s="381" t="s">
        <v>45</v>
      </c>
      <c r="D62" s="383">
        <v>11495</v>
      </c>
      <c r="E62" s="396">
        <v>6700000</v>
      </c>
      <c r="F62" s="384" t="s">
        <v>312</v>
      </c>
      <c r="G62" s="384">
        <v>32</v>
      </c>
      <c r="H62" s="403">
        <v>46268</v>
      </c>
      <c r="I62" s="385">
        <v>46387</v>
      </c>
      <c r="J62" s="386">
        <v>0.75</v>
      </c>
      <c r="K62" s="571" t="s">
        <v>313</v>
      </c>
      <c r="L62" s="381" t="s">
        <v>90</v>
      </c>
      <c r="M62" s="381" t="s">
        <v>89</v>
      </c>
      <c r="N62" s="388" t="s">
        <v>96</v>
      </c>
      <c r="O62" s="381" t="s">
        <v>96</v>
      </c>
      <c r="P62" s="388" t="s">
        <v>96</v>
      </c>
      <c r="Q62" s="388"/>
      <c r="R62" s="407" t="s">
        <v>120</v>
      </c>
      <c r="S62" s="381"/>
      <c r="T62" s="389">
        <f>IFERROR(E62*J62,0)</f>
        <v>5025000</v>
      </c>
      <c r="U62" s="381" t="s">
        <v>314</v>
      </c>
      <c r="V62" s="381">
        <f>IFERROR(ROUNDUP(MONTH(IF(H62&lt;&gt;"",H62,""))/3, 0),"TBD")</f>
        <v>3</v>
      </c>
      <c r="W62" s="388">
        <f ca="1">IF(I62&lt;&gt;"",IF(W62="",NOW(),W62),"")</f>
        <v>45692.546894212966</v>
      </c>
      <c r="X62" s="3"/>
      <c r="Y62" s="252"/>
      <c r="Z62" s="252"/>
      <c r="AA62" s="186"/>
      <c r="AB62" s="186"/>
      <c r="AC62" s="186"/>
      <c r="AD62" s="186"/>
      <c r="AE62" s="186"/>
      <c r="AF62" s="186"/>
      <c r="AG62" s="186"/>
      <c r="AH62" s="186"/>
      <c r="AI62" s="186"/>
      <c r="AJ62" s="186"/>
      <c r="AK62" s="186"/>
      <c r="AL62" s="186"/>
      <c r="AM62" s="186"/>
      <c r="AN62" s="186"/>
      <c r="AO62" s="186"/>
      <c r="AP62" s="186"/>
      <c r="AQ62" s="186"/>
      <c r="AR62" s="186"/>
      <c r="AS62" s="186"/>
      <c r="AT62" s="186"/>
      <c r="AU62" s="186"/>
      <c r="AV62" s="186"/>
      <c r="AW62" s="186"/>
      <c r="AX62" s="186"/>
      <c r="AY62" s="186"/>
      <c r="AZ62" s="186"/>
      <c r="BA62" s="186"/>
      <c r="BB62" s="186"/>
      <c r="BC62" s="186"/>
      <c r="BD62" s="186"/>
      <c r="BE62" s="186"/>
      <c r="BF62" s="186"/>
      <c r="BG62" s="186"/>
      <c r="BH62" s="186"/>
    </row>
    <row r="63" spans="1:60" ht="45">
      <c r="A63" s="246" t="s">
        <v>77</v>
      </c>
      <c r="B63" s="265" t="s">
        <v>330</v>
      </c>
      <c r="C63" s="128" t="s">
        <v>43</v>
      </c>
      <c r="E63" s="398">
        <v>1314695</v>
      </c>
      <c r="F63" s="246" t="s">
        <v>331</v>
      </c>
      <c r="G63" s="246">
        <v>10</v>
      </c>
      <c r="H63" s="256">
        <v>46296</v>
      </c>
      <c r="I63" s="254">
        <v>45962</v>
      </c>
      <c r="J63" s="255">
        <v>0.8</v>
      </c>
      <c r="K63" s="655" t="s">
        <v>332</v>
      </c>
      <c r="L63" s="128" t="s">
        <v>90</v>
      </c>
      <c r="M63" s="128" t="s">
        <v>97</v>
      </c>
      <c r="N63" s="256" t="s">
        <v>90</v>
      </c>
      <c r="O63" s="256" t="s">
        <v>90</v>
      </c>
      <c r="P63" s="256" t="s">
        <v>90</v>
      </c>
      <c r="Q63" s="360"/>
      <c r="R63" s="360"/>
      <c r="S63" s="246"/>
      <c r="T63" s="257">
        <f>IFERROR(E63*J63,0)</f>
        <v>1051756</v>
      </c>
      <c r="U63" s="128" t="s">
        <v>108</v>
      </c>
      <c r="V63" s="128">
        <f>IFERROR(ROUNDUP(MONTH(IF(H63&lt;&gt;"",H63,""))/3, 0),"TBD")</f>
        <v>4</v>
      </c>
      <c r="W63" s="256">
        <f ca="1">IF(I63&lt;&gt;"",IF(W63="",NOW(),W63),"")</f>
        <v>45692.546894212966</v>
      </c>
      <c r="X63" s="3"/>
      <c r="Y63" s="252"/>
      <c r="Z63" s="252"/>
    </row>
    <row r="64" spans="1:60" ht="44.25" customHeight="1">
      <c r="A64" s="128" t="s">
        <v>77</v>
      </c>
      <c r="B64" s="263" t="s">
        <v>441</v>
      </c>
      <c r="C64" s="128" t="s">
        <v>442</v>
      </c>
      <c r="D64" s="117">
        <v>11682</v>
      </c>
      <c r="E64" s="397">
        <v>1477409.23</v>
      </c>
      <c r="F64" s="128" t="s">
        <v>443</v>
      </c>
      <c r="H64" s="404">
        <v>46296</v>
      </c>
      <c r="I64" s="254">
        <v>46472</v>
      </c>
      <c r="J64" s="255">
        <v>0.6</v>
      </c>
      <c r="K64" s="528" t="s">
        <v>444</v>
      </c>
    </row>
    <row r="65" spans="1:60" ht="30" customHeight="1">
      <c r="A65" s="381" t="s">
        <v>103</v>
      </c>
      <c r="B65" s="457" t="s">
        <v>346</v>
      </c>
      <c r="C65" s="381" t="s">
        <v>43</v>
      </c>
      <c r="D65" s="383">
        <v>11649</v>
      </c>
      <c r="E65" s="396"/>
      <c r="F65" s="381" t="s">
        <v>347</v>
      </c>
      <c r="G65" s="381">
        <v>10</v>
      </c>
      <c r="H65" s="403">
        <v>46300</v>
      </c>
      <c r="I65" s="385"/>
      <c r="J65" s="386">
        <v>0.4</v>
      </c>
      <c r="K65" s="574" t="s">
        <v>348</v>
      </c>
      <c r="L65" s="381"/>
      <c r="M65" s="381"/>
      <c r="N65" s="381"/>
      <c r="O65" s="381"/>
      <c r="P65" s="381"/>
      <c r="Q65" s="388"/>
      <c r="R65" s="407"/>
      <c r="S65" s="381"/>
      <c r="T65" s="381"/>
      <c r="U65" s="381" t="s">
        <v>349</v>
      </c>
      <c r="V65" s="381"/>
      <c r="W65" s="381"/>
    </row>
    <row r="66" spans="1:60" s="390" customFormat="1" ht="30">
      <c r="A66" s="381" t="s">
        <v>275</v>
      </c>
      <c r="B66" s="382" t="s">
        <v>333</v>
      </c>
      <c r="C66" s="381" t="s">
        <v>45</v>
      </c>
      <c r="D66" s="383">
        <v>11676</v>
      </c>
      <c r="E66" s="396"/>
      <c r="F66" s="381" t="s">
        <v>334</v>
      </c>
      <c r="G66" s="381"/>
      <c r="H66" s="403">
        <v>46307</v>
      </c>
      <c r="I66" s="385"/>
      <c r="J66" s="386"/>
      <c r="K66" s="387" t="s">
        <v>303</v>
      </c>
      <c r="L66" s="381"/>
      <c r="M66" s="381"/>
      <c r="N66" s="381"/>
      <c r="O66" s="381"/>
      <c r="P66" s="381"/>
      <c r="Q66" s="388"/>
      <c r="R66" s="407"/>
      <c r="S66" s="381"/>
      <c r="T66" s="381"/>
      <c r="U66" s="381"/>
      <c r="V66" s="381"/>
      <c r="W66" s="381"/>
      <c r="X66" s="383"/>
    </row>
    <row r="67" spans="1:60" s="390" customFormat="1">
      <c r="A67" s="381" t="s">
        <v>305</v>
      </c>
      <c r="B67" s="382" t="s">
        <v>306</v>
      </c>
      <c r="C67" s="381" t="s">
        <v>45</v>
      </c>
      <c r="D67" s="383">
        <v>11646</v>
      </c>
      <c r="E67" s="396">
        <v>710083.39</v>
      </c>
      <c r="F67" s="451" t="s">
        <v>307</v>
      </c>
      <c r="G67" s="381">
        <v>2</v>
      </c>
      <c r="H67" s="403">
        <v>46308</v>
      </c>
      <c r="I67" s="385">
        <v>46114</v>
      </c>
      <c r="J67" s="386">
        <v>1</v>
      </c>
      <c r="K67" s="537" t="s">
        <v>308</v>
      </c>
      <c r="L67" s="381"/>
      <c r="M67" s="381"/>
      <c r="N67" s="381"/>
      <c r="O67" s="381"/>
      <c r="P67" s="381"/>
      <c r="Q67" s="388"/>
      <c r="R67" s="407"/>
      <c r="S67" s="381"/>
      <c r="T67" s="381">
        <f>IFERROR(E67*J67,0)</f>
        <v>710083.39</v>
      </c>
      <c r="U67" s="381" t="s">
        <v>309</v>
      </c>
      <c r="V67" s="381"/>
      <c r="W67" s="381"/>
      <c r="X67" s="383"/>
    </row>
    <row r="68" spans="1:60" s="390" customFormat="1">
      <c r="A68" s="128" t="s">
        <v>528</v>
      </c>
      <c r="B68" s="263" t="s">
        <v>529</v>
      </c>
      <c r="C68" s="128" t="s">
        <v>43</v>
      </c>
      <c r="D68" s="117"/>
      <c r="E68" s="397">
        <v>76987.839999999997</v>
      </c>
      <c r="F68" s="128" t="s">
        <v>530</v>
      </c>
      <c r="G68" s="128">
        <v>1</v>
      </c>
      <c r="H68" s="404">
        <v>46321</v>
      </c>
      <c r="I68" s="256">
        <v>46346</v>
      </c>
      <c r="J68" s="575">
        <v>0.1</v>
      </c>
      <c r="K68" s="576" t="s">
        <v>531</v>
      </c>
      <c r="L68" s="128"/>
      <c r="M68" s="128"/>
      <c r="N68" s="128"/>
      <c r="O68" s="128"/>
      <c r="P68" s="128"/>
      <c r="Q68" s="256"/>
      <c r="R68" s="408"/>
      <c r="S68" s="128"/>
      <c r="T68" s="128"/>
      <c r="U68" s="128"/>
      <c r="V68" s="128"/>
      <c r="W68" s="128"/>
      <c r="X68" s="383"/>
    </row>
    <row r="69" spans="1:60" ht="41.25" customHeight="1">
      <c r="A69" s="128" t="s">
        <v>339</v>
      </c>
      <c r="B69" s="128" t="s">
        <v>339</v>
      </c>
      <c r="C69" s="128" t="s">
        <v>43</v>
      </c>
      <c r="E69" s="397" t="s">
        <v>120</v>
      </c>
      <c r="F69" s="128" t="s">
        <v>340</v>
      </c>
      <c r="G69" s="128">
        <v>12</v>
      </c>
      <c r="H69" s="404">
        <v>46357</v>
      </c>
      <c r="I69" s="254">
        <v>46419</v>
      </c>
      <c r="J69" s="255">
        <v>0.1</v>
      </c>
      <c r="K69" s="570" t="s">
        <v>341</v>
      </c>
      <c r="X69" s="3"/>
      <c r="Y69" s="252"/>
      <c r="Z69" s="252"/>
    </row>
    <row r="70" spans="1:60" s="390" customFormat="1" ht="48" customHeight="1">
      <c r="A70" s="128" t="s">
        <v>335</v>
      </c>
      <c r="B70" s="263" t="s">
        <v>336</v>
      </c>
      <c r="C70" s="128" t="s">
        <v>45</v>
      </c>
      <c r="D70" s="117"/>
      <c r="E70" s="397">
        <v>910466.84</v>
      </c>
      <c r="F70" s="235" t="s">
        <v>337</v>
      </c>
      <c r="G70" s="235">
        <v>6</v>
      </c>
      <c r="H70" s="404">
        <v>46357</v>
      </c>
      <c r="I70" s="254">
        <v>46174</v>
      </c>
      <c r="J70" s="255">
        <v>1</v>
      </c>
      <c r="K70" s="570" t="s">
        <v>338</v>
      </c>
      <c r="L70" s="128" t="s">
        <v>90</v>
      </c>
      <c r="M70" s="128" t="s">
        <v>89</v>
      </c>
      <c r="N70" s="256"/>
      <c r="O70" s="128"/>
      <c r="P70" s="256" t="s">
        <v>96</v>
      </c>
      <c r="Q70" s="256"/>
      <c r="R70" s="408"/>
      <c r="S70" s="128" t="s">
        <v>239</v>
      </c>
      <c r="T70" s="257">
        <f>IFERROR(E70*J70,0)</f>
        <v>910466.84</v>
      </c>
      <c r="U70" s="128" t="s">
        <v>150</v>
      </c>
      <c r="V70" s="128">
        <f>IFERROR(ROUNDUP(MONTH(IF(H70&lt;&gt;"",H70,""))/3, 0),"TBD")</f>
        <v>4</v>
      </c>
      <c r="W70" s="256">
        <f ca="1">IF(I70&lt;&gt;"",IF(W70="",NOW(),W70),"")</f>
        <v>45692.546894212966</v>
      </c>
      <c r="X70" s="117"/>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row>
    <row r="71" spans="1:60" ht="15" customHeight="1">
      <c r="A71" s="128" t="s">
        <v>350</v>
      </c>
      <c r="B71" s="263" t="s">
        <v>351</v>
      </c>
      <c r="C71" s="128" t="s">
        <v>43</v>
      </c>
      <c r="E71" s="397">
        <v>1414508.72</v>
      </c>
      <c r="F71" s="235" t="s">
        <v>352</v>
      </c>
      <c r="G71" s="235">
        <v>12</v>
      </c>
      <c r="H71" s="404">
        <v>46388</v>
      </c>
      <c r="I71" s="254">
        <v>46357</v>
      </c>
      <c r="J71" s="255">
        <v>0.2</v>
      </c>
      <c r="K71" s="570" t="s">
        <v>353</v>
      </c>
      <c r="L71" s="128" t="s">
        <v>354</v>
      </c>
      <c r="M71" s="128" t="s">
        <v>355</v>
      </c>
      <c r="N71" s="256" t="s">
        <v>96</v>
      </c>
      <c r="O71" s="128" t="s">
        <v>90</v>
      </c>
      <c r="P71" s="256" t="s">
        <v>356</v>
      </c>
      <c r="T71" s="257">
        <f>IFERROR(E71*J71,0)</f>
        <v>282901.74400000001</v>
      </c>
      <c r="U71" s="128" t="s">
        <v>108</v>
      </c>
      <c r="V71" s="128">
        <f>IFERROR(ROUNDUP(MONTH(IF(H71&lt;&gt;"",H71,""))/3, 0),"TBD")</f>
        <v>1</v>
      </c>
      <c r="W71" s="256">
        <f ca="1">IF(I71&lt;&gt;"",IF(W71="",NOW(),W71),"")</f>
        <v>45692.546894212966</v>
      </c>
      <c r="X71" s="3"/>
      <c r="Y71" s="252"/>
      <c r="Z71" s="252"/>
    </row>
    <row r="72" spans="1:60" ht="15" customHeight="1">
      <c r="A72" s="128" t="s">
        <v>77</v>
      </c>
      <c r="B72" s="128" t="s">
        <v>362</v>
      </c>
      <c r="C72" s="128" t="s">
        <v>43</v>
      </c>
      <c r="D72" s="117">
        <v>11650</v>
      </c>
      <c r="E72" s="397">
        <v>4271574.32</v>
      </c>
      <c r="F72" s="128" t="s">
        <v>363</v>
      </c>
      <c r="G72" s="128">
        <v>22</v>
      </c>
      <c r="H72" s="404">
        <v>46388</v>
      </c>
      <c r="I72" s="254">
        <v>46600</v>
      </c>
      <c r="J72" s="255">
        <v>1</v>
      </c>
      <c r="K72" s="262" t="s">
        <v>364</v>
      </c>
      <c r="L72" s="128" t="s">
        <v>365</v>
      </c>
      <c r="M72" s="263" t="s">
        <v>126</v>
      </c>
      <c r="N72" s="128" t="s">
        <v>366</v>
      </c>
      <c r="U72" s="128" t="s">
        <v>367</v>
      </c>
    </row>
    <row r="73" spans="1:60" ht="30">
      <c r="A73" s="128" t="s">
        <v>368</v>
      </c>
      <c r="B73" s="263" t="s">
        <v>369</v>
      </c>
      <c r="C73" s="128" t="s">
        <v>43</v>
      </c>
      <c r="E73" s="397">
        <v>145661.82</v>
      </c>
      <c r="F73" s="128" t="s">
        <v>370</v>
      </c>
      <c r="G73" s="128">
        <v>1</v>
      </c>
      <c r="H73" s="404">
        <v>46388</v>
      </c>
      <c r="I73" s="254">
        <v>46478</v>
      </c>
      <c r="J73" s="255">
        <v>0.5</v>
      </c>
      <c r="K73" s="262" t="s">
        <v>371</v>
      </c>
    </row>
    <row r="74" spans="1:60" s="390" customFormat="1">
      <c r="A74" s="381" t="s">
        <v>372</v>
      </c>
      <c r="B74" s="382" t="s">
        <v>373</v>
      </c>
      <c r="C74" s="381" t="s">
        <v>219</v>
      </c>
      <c r="D74" s="383">
        <v>11686</v>
      </c>
      <c r="E74" s="396">
        <v>7087082</v>
      </c>
      <c r="F74" s="381" t="s">
        <v>374</v>
      </c>
      <c r="G74" s="381">
        <v>25</v>
      </c>
      <c r="H74" s="403">
        <v>46388</v>
      </c>
      <c r="I74" s="385">
        <v>46569</v>
      </c>
      <c r="J74" s="386">
        <v>1</v>
      </c>
      <c r="K74" s="387" t="s">
        <v>375</v>
      </c>
      <c r="L74" s="381"/>
      <c r="M74" s="381"/>
      <c r="N74" s="381"/>
      <c r="O74" s="381"/>
      <c r="P74" s="381"/>
      <c r="Q74" s="388"/>
      <c r="R74" s="407"/>
      <c r="S74" s="381"/>
      <c r="T74" s="381"/>
      <c r="U74" s="381"/>
      <c r="V74" s="381"/>
      <c r="W74" s="381"/>
      <c r="X74" s="117"/>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row>
    <row r="75" spans="1:60" s="390" customFormat="1" ht="15" customHeight="1">
      <c r="A75" s="128" t="s">
        <v>357</v>
      </c>
      <c r="B75" s="263" t="s">
        <v>358</v>
      </c>
      <c r="C75" s="128" t="s">
        <v>41</v>
      </c>
      <c r="D75" s="117">
        <v>11372</v>
      </c>
      <c r="E75" s="397">
        <f>24946125-12110305</f>
        <v>12835820</v>
      </c>
      <c r="F75" s="259" t="s">
        <v>359</v>
      </c>
      <c r="G75" s="235">
        <f>(96/12*2)+(168/12*2)</f>
        <v>44</v>
      </c>
      <c r="H75" s="404">
        <v>46388</v>
      </c>
      <c r="I75" s="254">
        <v>46266</v>
      </c>
      <c r="J75" s="255">
        <v>0.5</v>
      </c>
      <c r="K75" s="262" t="s">
        <v>360</v>
      </c>
      <c r="L75" s="128" t="s">
        <v>361</v>
      </c>
      <c r="M75" s="128" t="s">
        <v>97</v>
      </c>
      <c r="N75" s="256" t="s">
        <v>97</v>
      </c>
      <c r="O75" s="256"/>
      <c r="P75" s="256"/>
      <c r="Q75" s="256"/>
      <c r="R75" s="408"/>
      <c r="S75" s="128" t="s">
        <v>41</v>
      </c>
      <c r="T75" s="257">
        <f>IFERROR(E75*J75,0)</f>
        <v>6417910</v>
      </c>
      <c r="U75" s="128" t="s">
        <v>150</v>
      </c>
      <c r="V75" s="128">
        <f>IFERROR(ROUNDUP(MONTH(IF(H75&lt;&gt;"",H75,""))/3, 0),"TBD")</f>
        <v>1</v>
      </c>
      <c r="W75" s="256">
        <f ca="1">IF(I75&lt;&gt;"",IF(W75="",NOW(),W75),"")</f>
        <v>45692.546894212966</v>
      </c>
      <c r="X75" s="3"/>
      <c r="Y75" s="252"/>
      <c r="Z75" s="252"/>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row>
    <row r="76" spans="1:60" s="390" customFormat="1" ht="30.75" customHeight="1">
      <c r="A76" s="128" t="s">
        <v>342</v>
      </c>
      <c r="B76" s="263" t="s">
        <v>343</v>
      </c>
      <c r="C76" s="128" t="s">
        <v>45</v>
      </c>
      <c r="D76" s="117">
        <v>11684</v>
      </c>
      <c r="E76" s="397" t="s">
        <v>120</v>
      </c>
      <c r="F76" s="128" t="s">
        <v>344</v>
      </c>
      <c r="G76" s="128">
        <v>6</v>
      </c>
      <c r="H76" s="404">
        <v>46388</v>
      </c>
      <c r="I76" s="254"/>
      <c r="J76" s="255"/>
      <c r="K76" s="570" t="s">
        <v>345</v>
      </c>
      <c r="L76" s="128"/>
      <c r="M76" s="128"/>
      <c r="N76" s="128"/>
      <c r="O76" s="128"/>
      <c r="P76" s="128"/>
      <c r="Q76" s="256"/>
      <c r="R76" s="408"/>
      <c r="S76" s="128"/>
      <c r="T76" s="128"/>
      <c r="U76" s="128"/>
      <c r="V76" s="128"/>
      <c r="W76" s="128"/>
      <c r="Y76" s="391"/>
      <c r="Z76" s="391"/>
    </row>
    <row r="77" spans="1:60">
      <c r="A77" s="128" t="s">
        <v>71</v>
      </c>
      <c r="B77" s="263" t="s">
        <v>376</v>
      </c>
      <c r="C77" s="128" t="s">
        <v>43</v>
      </c>
      <c r="E77" s="397">
        <v>882755.16</v>
      </c>
      <c r="F77" s="128" t="s">
        <v>377</v>
      </c>
      <c r="G77" s="128">
        <v>12</v>
      </c>
      <c r="H77" s="404">
        <v>46392</v>
      </c>
      <c r="I77" s="254">
        <v>46514</v>
      </c>
      <c r="J77" s="255">
        <v>0.25</v>
      </c>
      <c r="K77" s="570" t="s">
        <v>378</v>
      </c>
      <c r="X77" s="3"/>
      <c r="Y77" s="252"/>
      <c r="Z77" s="252"/>
    </row>
    <row r="78" spans="1:60" ht="15" customHeight="1">
      <c r="A78" s="128" t="s">
        <v>350</v>
      </c>
      <c r="B78" s="263" t="s">
        <v>379</v>
      </c>
      <c r="C78" s="128" t="s">
        <v>43</v>
      </c>
      <c r="D78" s="117">
        <v>11631</v>
      </c>
      <c r="E78" s="397">
        <v>10198770.01</v>
      </c>
      <c r="F78" s="128" t="s">
        <v>380</v>
      </c>
      <c r="G78" s="128">
        <v>59</v>
      </c>
      <c r="H78" s="404">
        <v>46432</v>
      </c>
      <c r="I78" s="254" t="s">
        <v>381</v>
      </c>
      <c r="J78" s="255">
        <v>0.5</v>
      </c>
      <c r="K78" s="262" t="s">
        <v>196</v>
      </c>
      <c r="U78" s="452" t="s">
        <v>382</v>
      </c>
    </row>
    <row r="79" spans="1:60" ht="31.5" customHeight="1">
      <c r="A79" s="381" t="s">
        <v>383</v>
      </c>
      <c r="B79" s="382" t="s">
        <v>384</v>
      </c>
      <c r="C79" s="381" t="s">
        <v>41</v>
      </c>
      <c r="D79" s="383">
        <v>11582</v>
      </c>
      <c r="E79" s="396">
        <f>1346682.56+1623583.67</f>
        <v>2970266.23</v>
      </c>
      <c r="F79" s="384" t="s">
        <v>385</v>
      </c>
      <c r="G79" s="384">
        <f>(5*3)+(1*3)</f>
        <v>18</v>
      </c>
      <c r="H79" s="403">
        <v>46447</v>
      </c>
      <c r="I79" s="385">
        <v>46510</v>
      </c>
      <c r="J79" s="386">
        <v>1</v>
      </c>
      <c r="K79" s="387" t="s">
        <v>386</v>
      </c>
      <c r="L79" s="381" t="s">
        <v>387</v>
      </c>
      <c r="M79" s="381" t="s">
        <v>97</v>
      </c>
      <c r="N79" s="381" t="s">
        <v>97</v>
      </c>
      <c r="O79" s="388">
        <v>45597</v>
      </c>
      <c r="P79" s="388">
        <v>45617</v>
      </c>
      <c r="Q79" s="388"/>
      <c r="R79" s="407"/>
      <c r="S79" s="381" t="s">
        <v>41</v>
      </c>
      <c r="T79" s="389">
        <f>IFERROR(E79*J79,0)</f>
        <v>2970266.23</v>
      </c>
      <c r="U79" s="381" t="s">
        <v>150</v>
      </c>
      <c r="V79" s="381">
        <f>IFERROR(ROUNDUP(MONTH(IF(H79&lt;&gt;"",H79,""))/3, 0),"TBD")</f>
        <v>1</v>
      </c>
      <c r="W79" s="388">
        <f ca="1">IF(I79&lt;&gt;"",IF(W79="",NOW(),W79),"")</f>
        <v>45692.546894212966</v>
      </c>
    </row>
    <row r="80" spans="1:60" ht="31.5" customHeight="1">
      <c r="A80" s="381" t="s">
        <v>226</v>
      </c>
      <c r="B80" s="458" t="s">
        <v>388</v>
      </c>
      <c r="C80" s="381" t="s">
        <v>45</v>
      </c>
      <c r="D80" s="383">
        <v>11651</v>
      </c>
      <c r="E80" s="396">
        <v>1523311.2</v>
      </c>
      <c r="F80" s="463" t="s">
        <v>260</v>
      </c>
      <c r="G80" s="381">
        <v>7</v>
      </c>
      <c r="H80" s="388">
        <v>46464</v>
      </c>
      <c r="I80" s="385"/>
      <c r="J80" s="386">
        <v>1</v>
      </c>
      <c r="K80" s="653" t="s">
        <v>196</v>
      </c>
      <c r="L80" s="381" t="s">
        <v>389</v>
      </c>
      <c r="M80" s="381"/>
      <c r="N80" s="381"/>
      <c r="O80" s="381"/>
      <c r="P80" s="381"/>
      <c r="Q80" s="388"/>
      <c r="R80" s="388"/>
      <c r="S80" s="381"/>
      <c r="T80" s="381"/>
      <c r="U80" s="381" t="s">
        <v>108</v>
      </c>
      <c r="V80" s="381"/>
      <c r="W80" s="381"/>
    </row>
    <row r="81" spans="1:60">
      <c r="A81" s="128" t="s">
        <v>390</v>
      </c>
      <c r="B81" s="263" t="s">
        <v>522</v>
      </c>
      <c r="C81" s="128" t="s">
        <v>43</v>
      </c>
      <c r="E81" s="397">
        <v>203200.93</v>
      </c>
      <c r="F81" s="128" t="s">
        <v>523</v>
      </c>
      <c r="G81" s="128">
        <v>1</v>
      </c>
      <c r="H81" s="256">
        <v>46478</v>
      </c>
      <c r="I81" s="256">
        <v>46600</v>
      </c>
      <c r="J81" s="575">
        <v>0.8</v>
      </c>
      <c r="K81" s="570" t="s">
        <v>2434</v>
      </c>
      <c r="R81" s="256"/>
      <c r="X81" s="3"/>
      <c r="Y81" s="252"/>
      <c r="Z81" s="252"/>
    </row>
    <row r="82" spans="1:60">
      <c r="A82" s="128" t="s">
        <v>390</v>
      </c>
      <c r="B82" s="263" t="s">
        <v>391</v>
      </c>
      <c r="C82" s="128" t="s">
        <v>43</v>
      </c>
      <c r="D82" s="117">
        <v>11683</v>
      </c>
      <c r="E82" s="397">
        <v>203200.93</v>
      </c>
      <c r="F82" s="128" t="s">
        <v>392</v>
      </c>
      <c r="G82" s="128">
        <v>1</v>
      </c>
      <c r="H82" s="404">
        <v>46508</v>
      </c>
      <c r="I82" s="254">
        <v>46600</v>
      </c>
      <c r="J82" s="255">
        <v>1</v>
      </c>
      <c r="K82" s="263" t="s">
        <v>524</v>
      </c>
      <c r="X82" s="3"/>
      <c r="Y82" s="252"/>
      <c r="Z82" s="252"/>
    </row>
    <row r="83" spans="1:60" ht="30">
      <c r="A83" s="128" t="s">
        <v>393</v>
      </c>
      <c r="B83" s="263" t="s">
        <v>394</v>
      </c>
      <c r="C83" s="128" t="s">
        <v>43</v>
      </c>
      <c r="F83" s="235" t="s">
        <v>395</v>
      </c>
      <c r="G83" s="235">
        <f>4*2</f>
        <v>8</v>
      </c>
      <c r="H83" s="404">
        <v>46539</v>
      </c>
      <c r="I83" s="254">
        <v>46631</v>
      </c>
      <c r="J83" s="479">
        <v>0.2</v>
      </c>
      <c r="K83" s="262" t="s">
        <v>2435</v>
      </c>
      <c r="N83" s="256"/>
      <c r="O83" s="256"/>
      <c r="P83" s="256"/>
      <c r="T83" s="257">
        <f>IFERROR(E83*J83,0)</f>
        <v>0</v>
      </c>
      <c r="U83" s="128" t="s">
        <v>108</v>
      </c>
      <c r="W83" s="256">
        <f ca="1">IF(I83&lt;&gt;"",IF(W83="",NOW(),W83),"")</f>
        <v>45692.546894212966</v>
      </c>
    </row>
    <row r="84" spans="1:60" ht="15" customHeight="1">
      <c r="A84" s="128" t="s">
        <v>396</v>
      </c>
      <c r="B84" s="128" t="s">
        <v>396</v>
      </c>
      <c r="C84" s="128" t="s">
        <v>43</v>
      </c>
      <c r="E84" s="397">
        <v>15001893.66</v>
      </c>
      <c r="F84" s="128" t="s">
        <v>397</v>
      </c>
      <c r="H84" s="404">
        <v>46664</v>
      </c>
      <c r="J84" s="255">
        <v>0.1</v>
      </c>
      <c r="K84" s="262" t="s">
        <v>398</v>
      </c>
    </row>
    <row r="85" spans="1:60" ht="15" customHeight="1">
      <c r="A85" s="128" t="s">
        <v>494</v>
      </c>
      <c r="B85" s="128" t="s">
        <v>494</v>
      </c>
      <c r="C85" s="128" t="s">
        <v>43</v>
      </c>
      <c r="F85" s="128" t="s">
        <v>539</v>
      </c>
      <c r="G85" s="128">
        <v>2</v>
      </c>
      <c r="H85" s="256" t="s">
        <v>75</v>
      </c>
      <c r="I85" s="256">
        <v>46239</v>
      </c>
      <c r="J85" s="575">
        <v>0.1</v>
      </c>
      <c r="K85" s="263"/>
      <c r="R85" s="256"/>
      <c r="X85" s="3"/>
    </row>
    <row r="86" spans="1:60" ht="15" customHeight="1">
      <c r="A86" s="122" t="s">
        <v>399</v>
      </c>
      <c r="B86" s="484" t="s">
        <v>400</v>
      </c>
      <c r="C86" s="122" t="s">
        <v>45</v>
      </c>
      <c r="E86" s="507">
        <v>604126</v>
      </c>
      <c r="F86" s="122" t="s">
        <v>401</v>
      </c>
      <c r="G86" s="246">
        <v>10</v>
      </c>
      <c r="H86" s="493" t="s">
        <v>402</v>
      </c>
      <c r="I86" s="502"/>
      <c r="J86" s="519" t="s">
        <v>402</v>
      </c>
      <c r="K86" s="572" t="s">
        <v>403</v>
      </c>
      <c r="L86" s="122"/>
      <c r="M86" s="122"/>
      <c r="N86" s="122"/>
      <c r="O86" s="122"/>
      <c r="P86" s="122"/>
      <c r="Q86" s="122"/>
      <c r="R86" s="499" t="s">
        <v>402</v>
      </c>
      <c r="S86" s="122"/>
      <c r="T86" s="122"/>
      <c r="V86" s="500" t="s">
        <v>402</v>
      </c>
    </row>
    <row r="87" spans="1:60" ht="28.5" customHeight="1">
      <c r="A87" s="128" t="s">
        <v>404</v>
      </c>
      <c r="B87" s="263" t="s">
        <v>405</v>
      </c>
      <c r="C87" s="128" t="s">
        <v>43</v>
      </c>
      <c r="E87" s="397">
        <v>758144.44</v>
      </c>
      <c r="F87" s="235" t="s">
        <v>406</v>
      </c>
      <c r="G87" s="235">
        <v>3</v>
      </c>
      <c r="H87" s="404" t="s">
        <v>407</v>
      </c>
      <c r="I87" s="478"/>
      <c r="J87" s="479">
        <v>0.75</v>
      </c>
      <c r="K87" s="480" t="s">
        <v>408</v>
      </c>
      <c r="L87" s="128" t="s">
        <v>90</v>
      </c>
      <c r="N87" s="256" t="s">
        <v>96</v>
      </c>
      <c r="O87" s="128" t="s">
        <v>96</v>
      </c>
      <c r="P87" s="256" t="s">
        <v>96</v>
      </c>
      <c r="R87" s="408" t="s">
        <v>120</v>
      </c>
      <c r="T87" s="257">
        <f t="shared" ref="T87:T92" si="0">IFERROR(E87*J87,0)</f>
        <v>568608.32999999996</v>
      </c>
      <c r="U87" s="128" t="s">
        <v>150</v>
      </c>
      <c r="W87" s="256" t="str">
        <f t="shared" ref="W87:W92" ca="1" si="1">IF(I87&lt;&gt;"",IF(W87="",NOW(),W87),"")</f>
        <v/>
      </c>
      <c r="X87" s="3"/>
      <c r="Y87" s="252"/>
      <c r="Z87" s="252"/>
    </row>
    <row r="88" spans="1:60" customFormat="1" ht="30">
      <c r="A88" s="128" t="s">
        <v>404</v>
      </c>
      <c r="B88" s="263" t="s">
        <v>405</v>
      </c>
      <c r="C88" s="128" t="s">
        <v>43</v>
      </c>
      <c r="D88" s="117"/>
      <c r="E88" s="397">
        <v>733915.11</v>
      </c>
      <c r="F88" s="235" t="s">
        <v>409</v>
      </c>
      <c r="G88" s="235">
        <v>3</v>
      </c>
      <c r="H88" s="256" t="s">
        <v>407</v>
      </c>
      <c r="I88" s="476"/>
      <c r="J88" s="255">
        <v>0.75</v>
      </c>
      <c r="K88" s="539" t="s">
        <v>410</v>
      </c>
      <c r="L88" s="364" t="s">
        <v>90</v>
      </c>
      <c r="M88" s="128"/>
      <c r="N88" s="256" t="s">
        <v>96</v>
      </c>
      <c r="O88" s="128" t="s">
        <v>96</v>
      </c>
      <c r="P88" s="256" t="s">
        <v>96</v>
      </c>
      <c r="Q88" s="256"/>
      <c r="R88" s="408" t="s">
        <v>120</v>
      </c>
      <c r="S88" s="128"/>
      <c r="T88" s="257">
        <f t="shared" si="0"/>
        <v>550436.33250000002</v>
      </c>
      <c r="U88" s="128" t="s">
        <v>150</v>
      </c>
      <c r="V88" s="128"/>
      <c r="W88" s="256" t="str">
        <f t="shared" ca="1" si="1"/>
        <v/>
      </c>
      <c r="X88" s="117"/>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row>
    <row r="89" spans="1:60" ht="30">
      <c r="A89" s="128" t="s">
        <v>404</v>
      </c>
      <c r="B89" s="263" t="s">
        <v>405</v>
      </c>
      <c r="C89" s="128" t="s">
        <v>43</v>
      </c>
      <c r="E89" s="397">
        <v>787663.96</v>
      </c>
      <c r="F89" s="235" t="s">
        <v>411</v>
      </c>
      <c r="G89" s="235">
        <v>3</v>
      </c>
      <c r="H89" s="404" t="s">
        <v>407</v>
      </c>
      <c r="J89" s="255">
        <v>0.75</v>
      </c>
      <c r="K89" s="262" t="s">
        <v>410</v>
      </c>
      <c r="L89" s="128" t="s">
        <v>90</v>
      </c>
      <c r="N89" s="256" t="s">
        <v>96</v>
      </c>
      <c r="O89" s="128" t="s">
        <v>96</v>
      </c>
      <c r="P89" s="256" t="s">
        <v>96</v>
      </c>
      <c r="R89" s="408" t="s">
        <v>120</v>
      </c>
      <c r="T89" s="257">
        <f t="shared" si="0"/>
        <v>590747.97</v>
      </c>
      <c r="U89" s="128" t="s">
        <v>150</v>
      </c>
      <c r="W89" s="256" t="str">
        <f t="shared" ca="1" si="1"/>
        <v/>
      </c>
    </row>
    <row r="90" spans="1:60" ht="15" customHeight="1">
      <c r="A90" s="128" t="s">
        <v>404</v>
      </c>
      <c r="B90" s="263" t="s">
        <v>405</v>
      </c>
      <c r="C90" s="128" t="s">
        <v>43</v>
      </c>
      <c r="E90" s="397">
        <v>743756.62</v>
      </c>
      <c r="F90" s="235" t="s">
        <v>412</v>
      </c>
      <c r="G90" s="235">
        <v>3</v>
      </c>
      <c r="H90" s="404" t="s">
        <v>407</v>
      </c>
      <c r="J90" s="255">
        <v>0.75</v>
      </c>
      <c r="K90" s="262" t="s">
        <v>413</v>
      </c>
      <c r="L90" s="128" t="s">
        <v>90</v>
      </c>
      <c r="N90" s="256" t="s">
        <v>96</v>
      </c>
      <c r="O90" s="128" t="s">
        <v>96</v>
      </c>
      <c r="P90" s="256" t="s">
        <v>96</v>
      </c>
      <c r="R90" s="408" t="s">
        <v>120</v>
      </c>
      <c r="T90" s="257">
        <f t="shared" si="0"/>
        <v>557817.46499999997</v>
      </c>
      <c r="U90" s="128" t="s">
        <v>150</v>
      </c>
      <c r="W90" s="256" t="str">
        <f t="shared" ca="1" si="1"/>
        <v/>
      </c>
    </row>
    <row r="91" spans="1:60" s="390" customFormat="1" ht="30">
      <c r="A91" s="128" t="s">
        <v>404</v>
      </c>
      <c r="B91" s="263" t="s">
        <v>405</v>
      </c>
      <c r="C91" s="128" t="s">
        <v>43</v>
      </c>
      <c r="D91" s="117"/>
      <c r="E91" s="397">
        <v>743756.62</v>
      </c>
      <c r="F91" s="235" t="s">
        <v>414</v>
      </c>
      <c r="G91" s="235">
        <v>3</v>
      </c>
      <c r="H91" s="404" t="s">
        <v>407</v>
      </c>
      <c r="I91" s="254"/>
      <c r="J91" s="255">
        <v>0.75</v>
      </c>
      <c r="K91" s="262" t="s">
        <v>413</v>
      </c>
      <c r="L91" s="128" t="s">
        <v>90</v>
      </c>
      <c r="M91" s="128"/>
      <c r="N91" s="256"/>
      <c r="O91" s="128"/>
      <c r="P91" s="256"/>
      <c r="Q91" s="256"/>
      <c r="R91" s="408" t="s">
        <v>120</v>
      </c>
      <c r="S91" s="128"/>
      <c r="T91" s="257">
        <f t="shared" si="0"/>
        <v>557817.46499999997</v>
      </c>
      <c r="U91" s="128" t="s">
        <v>150</v>
      </c>
      <c r="V91" s="128"/>
      <c r="W91" s="256" t="str">
        <f t="shared" ca="1" si="1"/>
        <v/>
      </c>
      <c r="X91" s="383"/>
    </row>
    <row r="92" spans="1:60" ht="33" customHeight="1">
      <c r="A92" s="128" t="s">
        <v>350</v>
      </c>
      <c r="B92" s="263" t="s">
        <v>415</v>
      </c>
      <c r="C92" s="128" t="s">
        <v>43</v>
      </c>
      <c r="E92" s="397">
        <v>2467455.73</v>
      </c>
      <c r="F92" s="235" t="s">
        <v>416</v>
      </c>
      <c r="G92" s="235">
        <v>15</v>
      </c>
      <c r="H92" s="404" t="s">
        <v>417</v>
      </c>
      <c r="I92" s="254">
        <v>46574</v>
      </c>
      <c r="J92" s="255">
        <v>0.2</v>
      </c>
      <c r="K92" s="528" t="s">
        <v>418</v>
      </c>
      <c r="L92" s="128" t="s">
        <v>354</v>
      </c>
      <c r="M92" s="128" t="s">
        <v>355</v>
      </c>
      <c r="N92" s="256" t="s">
        <v>96</v>
      </c>
      <c r="O92" s="128" t="s">
        <v>90</v>
      </c>
      <c r="P92" s="256" t="s">
        <v>356</v>
      </c>
      <c r="T92" s="257">
        <f t="shared" si="0"/>
        <v>493491.14600000001</v>
      </c>
      <c r="U92" s="128" t="s">
        <v>108</v>
      </c>
      <c r="W92" s="256">
        <f t="shared" ca="1" si="1"/>
        <v>45692.546894212966</v>
      </c>
    </row>
    <row r="93" spans="1:60" ht="45">
      <c r="A93" s="128" t="s">
        <v>427</v>
      </c>
      <c r="B93" s="580" t="s">
        <v>428</v>
      </c>
      <c r="C93" s="128" t="s">
        <v>43</v>
      </c>
      <c r="E93" s="397">
        <v>328527.46000000002</v>
      </c>
      <c r="F93" s="483" t="s">
        <v>429</v>
      </c>
      <c r="G93" s="128">
        <v>5</v>
      </c>
      <c r="I93" s="651">
        <v>46600</v>
      </c>
      <c r="J93" s="255">
        <v>0.75</v>
      </c>
      <c r="K93" s="262" t="s">
        <v>430</v>
      </c>
      <c r="L93" s="542"/>
      <c r="R93" s="256"/>
      <c r="S93" s="543"/>
    </row>
    <row r="94" spans="1:60" ht="15" customHeight="1">
      <c r="A94" s="128" t="s">
        <v>427</v>
      </c>
      <c r="B94" s="580" t="s">
        <v>431</v>
      </c>
      <c r="C94" s="128" t="s">
        <v>43</v>
      </c>
      <c r="E94" s="397">
        <v>328527.46000000002</v>
      </c>
      <c r="F94" s="483" t="s">
        <v>429</v>
      </c>
      <c r="G94" s="128">
        <v>5</v>
      </c>
      <c r="I94" s="254">
        <v>46600</v>
      </c>
      <c r="J94" s="255">
        <v>0.75</v>
      </c>
      <c r="K94" s="262" t="s">
        <v>430</v>
      </c>
    </row>
    <row r="95" spans="1:60" ht="15" customHeight="1">
      <c r="A95" s="128" t="s">
        <v>350</v>
      </c>
      <c r="B95" s="263" t="s">
        <v>439</v>
      </c>
      <c r="C95" s="128" t="s">
        <v>43</v>
      </c>
      <c r="E95" s="397">
        <v>2885231.43</v>
      </c>
      <c r="F95" s="235" t="s">
        <v>440</v>
      </c>
      <c r="G95" s="235">
        <v>24</v>
      </c>
      <c r="I95" s="254">
        <v>46209</v>
      </c>
      <c r="J95" s="255">
        <v>0.2</v>
      </c>
      <c r="K95" s="528" t="s">
        <v>418</v>
      </c>
      <c r="L95" s="128" t="s">
        <v>354</v>
      </c>
      <c r="M95" s="128" t="s">
        <v>355</v>
      </c>
      <c r="N95" s="256" t="s">
        <v>96</v>
      </c>
      <c r="O95" s="128" t="s">
        <v>90</v>
      </c>
      <c r="P95" s="256" t="s">
        <v>356</v>
      </c>
      <c r="T95" s="257">
        <f>IFERROR(E95*J95,0)</f>
        <v>577046.28600000008</v>
      </c>
      <c r="U95" s="128" t="s">
        <v>108</v>
      </c>
      <c r="W95" s="256">
        <f ca="1">IF(I95&lt;&gt;"",IF(W95="",NOW(),W95),"")</f>
        <v>45692.546894212966</v>
      </c>
    </row>
    <row r="96" spans="1:60" ht="15" customHeight="1">
      <c r="A96" s="128" t="s">
        <v>445</v>
      </c>
      <c r="B96" s="263" t="s">
        <v>446</v>
      </c>
      <c r="C96" s="128" t="s">
        <v>43</v>
      </c>
      <c r="E96" s="397">
        <v>298624.09000000003</v>
      </c>
      <c r="F96" s="128" t="s">
        <v>447</v>
      </c>
      <c r="K96" s="573" t="s">
        <v>448</v>
      </c>
    </row>
    <row r="97" spans="1:24" s="455" customFormat="1" ht="15" customHeight="1">
      <c r="A97" s="128" t="s">
        <v>92</v>
      </c>
      <c r="B97" s="263" t="s">
        <v>450</v>
      </c>
      <c r="C97" s="128" t="s">
        <v>43</v>
      </c>
      <c r="D97" s="117"/>
      <c r="E97" s="397">
        <v>7499019.9299999997</v>
      </c>
      <c r="F97" s="263" t="s">
        <v>451</v>
      </c>
      <c r="G97" s="128"/>
      <c r="H97" s="404"/>
      <c r="I97" s="254">
        <v>46539</v>
      </c>
      <c r="J97" s="255">
        <v>0.1</v>
      </c>
      <c r="K97" s="570" t="s">
        <v>452</v>
      </c>
      <c r="L97" s="128"/>
      <c r="M97" s="128"/>
      <c r="N97" s="128"/>
      <c r="O97" s="128"/>
      <c r="P97" s="128"/>
      <c r="Q97" s="256"/>
      <c r="R97" s="408"/>
      <c r="S97" s="128"/>
      <c r="T97" s="128"/>
      <c r="U97" s="128"/>
      <c r="V97" s="128"/>
      <c r="W97" s="128"/>
      <c r="X97" s="555"/>
    </row>
    <row r="98" spans="1:24" ht="45">
      <c r="A98" s="128" t="s">
        <v>92</v>
      </c>
      <c r="B98" s="263" t="s">
        <v>453</v>
      </c>
      <c r="C98" s="128" t="s">
        <v>43</v>
      </c>
      <c r="E98" s="397">
        <v>21141091.829999998</v>
      </c>
      <c r="F98" s="263" t="s">
        <v>454</v>
      </c>
      <c r="K98" s="570" t="s">
        <v>455</v>
      </c>
    </row>
    <row r="99" spans="1:24" ht="30">
      <c r="A99" s="128" t="s">
        <v>467</v>
      </c>
      <c r="B99" s="454" t="s">
        <v>468</v>
      </c>
      <c r="C99" s="128" t="s">
        <v>43</v>
      </c>
      <c r="F99" s="128" t="s">
        <v>469</v>
      </c>
      <c r="J99" s="255">
        <v>0.1</v>
      </c>
      <c r="K99" s="528" t="s">
        <v>2436</v>
      </c>
      <c r="U99" s="128" t="s">
        <v>108</v>
      </c>
    </row>
    <row r="100" spans="1:24">
      <c r="A100" s="128" t="s">
        <v>494</v>
      </c>
      <c r="B100" s="263" t="s">
        <v>495</v>
      </c>
      <c r="C100" s="128" t="s">
        <v>43</v>
      </c>
      <c r="E100" s="546">
        <v>164934.26999999999</v>
      </c>
      <c r="F100" s="128" t="s">
        <v>496</v>
      </c>
      <c r="G100" s="128">
        <v>1</v>
      </c>
      <c r="J100" s="255">
        <v>0.4</v>
      </c>
      <c r="K100" s="262" t="s">
        <v>497</v>
      </c>
    </row>
    <row r="101" spans="1:24" ht="15" customHeight="1">
      <c r="A101" s="128" t="s">
        <v>498</v>
      </c>
      <c r="B101" s="128" t="s">
        <v>498</v>
      </c>
      <c r="C101" s="128" t="s">
        <v>43</v>
      </c>
      <c r="E101" s="397">
        <v>740192.84</v>
      </c>
      <c r="F101" s="128" t="s">
        <v>499</v>
      </c>
      <c r="G101" s="128">
        <v>3</v>
      </c>
      <c r="J101" s="255">
        <v>0.1</v>
      </c>
      <c r="K101" s="262" t="s">
        <v>500</v>
      </c>
    </row>
    <row r="102" spans="1:24" ht="44.25" customHeight="1">
      <c r="A102" s="128" t="s">
        <v>501</v>
      </c>
      <c r="B102" s="263" t="s">
        <v>502</v>
      </c>
      <c r="C102" s="128" t="s">
        <v>43</v>
      </c>
      <c r="E102" s="397">
        <v>659419</v>
      </c>
      <c r="F102" s="128" t="s">
        <v>503</v>
      </c>
      <c r="G102" s="128">
        <v>3</v>
      </c>
      <c r="I102" s="254">
        <v>46327</v>
      </c>
      <c r="J102" s="255">
        <v>0.1</v>
      </c>
      <c r="K102" s="262" t="s">
        <v>504</v>
      </c>
    </row>
    <row r="103" spans="1:24" ht="15" customHeight="1">
      <c r="A103" s="128" t="s">
        <v>71</v>
      </c>
      <c r="B103" s="263" t="s">
        <v>376</v>
      </c>
      <c r="C103" s="128" t="s">
        <v>43</v>
      </c>
      <c r="E103" s="397">
        <v>10496051.970000001</v>
      </c>
      <c r="F103" s="128" t="s">
        <v>515</v>
      </c>
      <c r="G103" s="128">
        <v>52</v>
      </c>
      <c r="I103" s="254">
        <v>46569</v>
      </c>
      <c r="J103" s="255">
        <v>0.1</v>
      </c>
      <c r="K103" s="570" t="s">
        <v>516</v>
      </c>
    </row>
    <row r="104" spans="1:24" ht="15" customHeight="1">
      <c r="A104" s="128" t="s">
        <v>77</v>
      </c>
      <c r="B104" s="263" t="s">
        <v>532</v>
      </c>
      <c r="C104" s="128" t="s">
        <v>43</v>
      </c>
      <c r="E104" s="397">
        <v>1196450.94</v>
      </c>
      <c r="F104" s="128" t="s">
        <v>533</v>
      </c>
      <c r="G104" s="128">
        <v>9</v>
      </c>
      <c r="I104" s="256"/>
      <c r="J104" s="575"/>
      <c r="K104" s="570" t="s">
        <v>2437</v>
      </c>
    </row>
    <row r="105" spans="1:24" ht="15" customHeight="1">
      <c r="A105" s="128" t="s">
        <v>445</v>
      </c>
      <c r="B105" s="263" t="s">
        <v>538</v>
      </c>
      <c r="C105" s="128" t="s">
        <v>43</v>
      </c>
      <c r="F105" s="128" t="s">
        <v>2432</v>
      </c>
      <c r="G105" s="128">
        <v>2</v>
      </c>
      <c r="I105" s="256"/>
      <c r="J105" s="575"/>
      <c r="K105" s="576"/>
    </row>
    <row r="106" spans="1:24" ht="45">
      <c r="A106" s="128" t="s">
        <v>463</v>
      </c>
      <c r="B106" s="263" t="s">
        <v>464</v>
      </c>
      <c r="C106" s="128" t="s">
        <v>219</v>
      </c>
      <c r="F106" s="235" t="s">
        <v>465</v>
      </c>
      <c r="G106" s="235"/>
      <c r="I106" s="254">
        <v>46388</v>
      </c>
      <c r="J106" s="255">
        <v>0.3</v>
      </c>
      <c r="K106" s="579" t="s">
        <v>466</v>
      </c>
      <c r="N106" s="256"/>
      <c r="O106" s="256"/>
      <c r="P106" s="256"/>
      <c r="T106" s="257">
        <f>IFERROR(E106*J106,0)</f>
        <v>0</v>
      </c>
      <c r="U106" s="128" t="s">
        <v>108</v>
      </c>
      <c r="W106" s="256"/>
    </row>
    <row r="107" spans="1:24" ht="15" customHeight="1">
      <c r="A107" s="128" t="s">
        <v>490</v>
      </c>
      <c r="B107" s="263" t="s">
        <v>491</v>
      </c>
      <c r="C107" s="128" t="s">
        <v>219</v>
      </c>
      <c r="E107" s="507">
        <v>2268289</v>
      </c>
      <c r="F107" s="128" t="s">
        <v>492</v>
      </c>
      <c r="G107" s="128">
        <v>12</v>
      </c>
      <c r="I107" s="254" t="s">
        <v>120</v>
      </c>
      <c r="J107" s="255">
        <v>0.5</v>
      </c>
      <c r="K107" s="579" t="s">
        <v>493</v>
      </c>
    </row>
    <row r="108" spans="1:24" ht="15" customHeight="1">
      <c r="A108" s="128" t="s">
        <v>505</v>
      </c>
      <c r="B108" s="263" t="s">
        <v>506</v>
      </c>
      <c r="C108" s="128" t="s">
        <v>219</v>
      </c>
      <c r="F108" s="128" t="s">
        <v>507</v>
      </c>
      <c r="G108" s="128">
        <v>17</v>
      </c>
      <c r="I108" s="254">
        <v>46752</v>
      </c>
      <c r="J108" s="255">
        <v>0.2</v>
      </c>
      <c r="K108" s="579" t="s">
        <v>508</v>
      </c>
    </row>
    <row r="109" spans="1:24">
      <c r="A109" s="128" t="s">
        <v>525</v>
      </c>
      <c r="B109" s="263" t="s">
        <v>526</v>
      </c>
      <c r="C109" s="128" t="s">
        <v>219</v>
      </c>
      <c r="F109" s="128" t="s">
        <v>527</v>
      </c>
      <c r="G109" s="128">
        <v>8</v>
      </c>
      <c r="I109" s="256"/>
      <c r="J109" s="575"/>
      <c r="K109" s="579" t="s">
        <v>2428</v>
      </c>
    </row>
    <row r="110" spans="1:24" ht="28.5" customHeight="1">
      <c r="A110" s="128" t="s">
        <v>534</v>
      </c>
      <c r="B110" s="263" t="s">
        <v>535</v>
      </c>
      <c r="C110" s="128" t="s">
        <v>219</v>
      </c>
      <c r="E110" s="397">
        <v>781495</v>
      </c>
      <c r="F110" s="128" t="s">
        <v>536</v>
      </c>
      <c r="G110" s="128">
        <v>7</v>
      </c>
      <c r="I110" s="256"/>
      <c r="J110" s="575"/>
      <c r="K110" s="579" t="s">
        <v>537</v>
      </c>
    </row>
    <row r="111" spans="1:24" ht="15.75" customHeight="1">
      <c r="A111" s="128" t="s">
        <v>540</v>
      </c>
      <c r="B111" s="263" t="s">
        <v>541</v>
      </c>
      <c r="C111" s="128" t="s">
        <v>219</v>
      </c>
      <c r="E111" s="397" t="s">
        <v>120</v>
      </c>
      <c r="F111" s="128" t="s">
        <v>542</v>
      </c>
      <c r="G111" s="128">
        <v>12</v>
      </c>
      <c r="I111" s="256">
        <v>46569</v>
      </c>
      <c r="J111" s="575"/>
      <c r="K111" s="576" t="s">
        <v>543</v>
      </c>
    </row>
    <row r="112" spans="1:24" ht="15" customHeight="1">
      <c r="A112" s="128" t="s">
        <v>1171</v>
      </c>
      <c r="B112" s="263" t="s">
        <v>2429</v>
      </c>
      <c r="C112" s="128" t="s">
        <v>219</v>
      </c>
      <c r="E112" s="397" t="s">
        <v>120</v>
      </c>
      <c r="F112" s="128" t="s">
        <v>2430</v>
      </c>
      <c r="G112" s="128">
        <v>25</v>
      </c>
      <c r="I112" s="256">
        <v>46569</v>
      </c>
      <c r="J112" s="575"/>
      <c r="K112" s="576" t="s">
        <v>2431</v>
      </c>
    </row>
    <row r="113" spans="1:24" ht="15" customHeight="1">
      <c r="A113" s="128" t="s">
        <v>460</v>
      </c>
      <c r="B113" s="263" t="s">
        <v>460</v>
      </c>
      <c r="C113" s="128" t="s">
        <v>41</v>
      </c>
      <c r="F113" s="235" t="s">
        <v>461</v>
      </c>
      <c r="G113" s="235">
        <v>3</v>
      </c>
      <c r="I113" s="254">
        <v>46388</v>
      </c>
      <c r="J113" s="255">
        <v>0.3</v>
      </c>
      <c r="K113" s="262" t="s">
        <v>462</v>
      </c>
      <c r="N113" s="256"/>
      <c r="O113" s="256"/>
      <c r="P113" s="256"/>
      <c r="T113" s="257">
        <f>IFERROR(E113*J113,0)</f>
        <v>0</v>
      </c>
      <c r="U113" s="128" t="s">
        <v>108</v>
      </c>
      <c r="W113" s="256"/>
    </row>
    <row r="114" spans="1:24" s="455" customFormat="1" ht="30" customHeight="1">
      <c r="A114" s="128" t="s">
        <v>470</v>
      </c>
      <c r="B114" s="263" t="s">
        <v>471</v>
      </c>
      <c r="C114" s="128" t="s">
        <v>41</v>
      </c>
      <c r="D114" s="117"/>
      <c r="E114" s="397"/>
      <c r="F114" s="235" t="s">
        <v>472</v>
      </c>
      <c r="G114" s="235"/>
      <c r="H114" s="404"/>
      <c r="I114" s="254">
        <v>46388</v>
      </c>
      <c r="J114" s="255">
        <v>0.3</v>
      </c>
      <c r="K114" s="262" t="s">
        <v>473</v>
      </c>
      <c r="L114" s="128"/>
      <c r="M114" s="128"/>
      <c r="N114" s="256"/>
      <c r="O114" s="256"/>
      <c r="P114" s="256"/>
      <c r="Q114" s="256"/>
      <c r="R114" s="408"/>
      <c r="S114" s="128"/>
      <c r="T114" s="257">
        <f>IFERROR(E114*J114,0)</f>
        <v>0</v>
      </c>
      <c r="U114" s="128" t="s">
        <v>108</v>
      </c>
      <c r="V114" s="128"/>
      <c r="W114" s="256"/>
      <c r="X114" s="555"/>
    </row>
    <row r="115" spans="1:24" ht="15" customHeight="1">
      <c r="A115" s="128" t="s">
        <v>470</v>
      </c>
      <c r="B115" s="263" t="s">
        <v>474</v>
      </c>
      <c r="C115" s="128" t="s">
        <v>41</v>
      </c>
      <c r="F115" s="235"/>
      <c r="G115" s="235"/>
      <c r="I115" s="254">
        <v>46388</v>
      </c>
      <c r="J115" s="255">
        <v>0.3</v>
      </c>
      <c r="K115" s="262" t="s">
        <v>475</v>
      </c>
      <c r="N115" s="256"/>
      <c r="O115" s="256"/>
      <c r="P115" s="256"/>
      <c r="T115" s="257">
        <f>IFERROR(E115*J115,0)</f>
        <v>0</v>
      </c>
      <c r="U115" s="128" t="s">
        <v>108</v>
      </c>
      <c r="W115" s="256"/>
    </row>
    <row r="116" spans="1:24" ht="15" customHeight="1">
      <c r="A116" s="128" t="s">
        <v>185</v>
      </c>
      <c r="B116" s="263" t="s">
        <v>436</v>
      </c>
      <c r="C116" s="128" t="s">
        <v>45</v>
      </c>
      <c r="E116" s="397">
        <v>4494585.54</v>
      </c>
      <c r="F116" s="235" t="s">
        <v>437</v>
      </c>
      <c r="G116" s="235">
        <v>28</v>
      </c>
      <c r="J116" s="255">
        <v>0.15</v>
      </c>
      <c r="K116" s="652" t="s">
        <v>438</v>
      </c>
      <c r="L116" s="128" t="s">
        <v>90</v>
      </c>
      <c r="M116" s="128" t="s">
        <v>97</v>
      </c>
      <c r="N116" s="256" t="s">
        <v>90</v>
      </c>
      <c r="O116" s="256" t="s">
        <v>90</v>
      </c>
      <c r="P116" s="256" t="s">
        <v>90</v>
      </c>
      <c r="T116" s="257">
        <f>IFERROR(E116*J116,0)</f>
        <v>674187.83100000001</v>
      </c>
      <c r="U116" s="128" t="s">
        <v>108</v>
      </c>
      <c r="W116" s="256" t="str">
        <f ca="1">IF(I116&lt;&gt;"",IF(W116="",NOW(),W116),"")</f>
        <v/>
      </c>
    </row>
    <row r="117" spans="1:24" ht="15" customHeight="1">
      <c r="A117" s="128" t="s">
        <v>456</v>
      </c>
      <c r="B117" s="263" t="s">
        <v>457</v>
      </c>
      <c r="C117" s="128" t="s">
        <v>45</v>
      </c>
      <c r="F117" s="128" t="s">
        <v>458</v>
      </c>
      <c r="J117" s="255">
        <v>0.4</v>
      </c>
      <c r="K117" s="570" t="s">
        <v>459</v>
      </c>
    </row>
    <row r="118" spans="1:24" ht="15" customHeight="1">
      <c r="A118" s="578" t="s">
        <v>476</v>
      </c>
      <c r="B118" s="578" t="s">
        <v>477</v>
      </c>
      <c r="C118" s="122" t="s">
        <v>45</v>
      </c>
      <c r="F118" s="128" t="s">
        <v>478</v>
      </c>
      <c r="G118" s="128">
        <v>24</v>
      </c>
      <c r="J118" s="518"/>
      <c r="K118" s="570" t="s">
        <v>479</v>
      </c>
    </row>
    <row r="119" spans="1:24" ht="15" customHeight="1">
      <c r="A119" s="122" t="s">
        <v>480</v>
      </c>
      <c r="B119" s="484" t="s">
        <v>481</v>
      </c>
      <c r="C119" s="122" t="s">
        <v>45</v>
      </c>
      <c r="E119" s="507">
        <v>5235141.78</v>
      </c>
      <c r="F119" s="122" t="s">
        <v>482</v>
      </c>
      <c r="G119" s="246">
        <v>56</v>
      </c>
      <c r="I119" s="360">
        <v>46447</v>
      </c>
      <c r="J119" s="520">
        <v>0.25</v>
      </c>
      <c r="K119" s="570" t="s">
        <v>483</v>
      </c>
      <c r="L119" s="541"/>
      <c r="M119" s="122" t="s">
        <v>90</v>
      </c>
      <c r="N119" s="122" t="s">
        <v>89</v>
      </c>
      <c r="O119" s="122" t="s">
        <v>96</v>
      </c>
      <c r="P119" s="122" t="s">
        <v>96</v>
      </c>
      <c r="Q119" s="122" t="s">
        <v>96</v>
      </c>
      <c r="R119" s="499"/>
      <c r="S119" s="122" t="s">
        <v>402</v>
      </c>
      <c r="T119" s="122"/>
      <c r="U119" s="122" t="s">
        <v>484</v>
      </c>
    </row>
    <row r="120" spans="1:24" ht="15" customHeight="1">
      <c r="A120" s="128" t="s">
        <v>485</v>
      </c>
      <c r="B120" s="263" t="s">
        <v>486</v>
      </c>
      <c r="C120" s="128" t="s">
        <v>45</v>
      </c>
      <c r="F120" s="128" t="s">
        <v>487</v>
      </c>
      <c r="K120" s="570" t="s">
        <v>488</v>
      </c>
    </row>
    <row r="121" spans="1:24" ht="15" customHeight="1">
      <c r="A121" s="128" t="s">
        <v>485</v>
      </c>
      <c r="B121" s="263" t="s">
        <v>486</v>
      </c>
      <c r="C121" s="128" t="s">
        <v>45</v>
      </c>
      <c r="F121" s="128" t="s">
        <v>489</v>
      </c>
      <c r="K121" s="570" t="s">
        <v>488</v>
      </c>
    </row>
    <row r="122" spans="1:24" ht="15" customHeight="1">
      <c r="A122" s="128" t="s">
        <v>509</v>
      </c>
      <c r="B122" s="263" t="s">
        <v>510</v>
      </c>
      <c r="C122" s="128" t="s">
        <v>45</v>
      </c>
      <c r="D122" s="117">
        <v>60017</v>
      </c>
      <c r="E122" s="397">
        <v>156422.88</v>
      </c>
      <c r="F122" s="128" t="s">
        <v>511</v>
      </c>
      <c r="G122" s="128">
        <v>4</v>
      </c>
    </row>
    <row r="123" spans="1:24" ht="15" customHeight="1">
      <c r="A123" s="122" t="s">
        <v>176</v>
      </c>
      <c r="B123" s="484" t="s">
        <v>512</v>
      </c>
      <c r="C123" s="122" t="s">
        <v>45</v>
      </c>
      <c r="E123" s="507">
        <v>762636</v>
      </c>
      <c r="F123" s="122" t="s">
        <v>513</v>
      </c>
      <c r="G123" s="246">
        <v>5</v>
      </c>
      <c r="H123" s="493"/>
      <c r="I123" s="502"/>
      <c r="J123" s="503">
        <v>0.7</v>
      </c>
      <c r="K123" s="572" t="s">
        <v>514</v>
      </c>
      <c r="L123" s="122" t="s">
        <v>90</v>
      </c>
      <c r="M123" s="122" t="s">
        <v>97</v>
      </c>
      <c r="N123" s="122" t="s">
        <v>90</v>
      </c>
      <c r="O123" s="122" t="s">
        <v>90</v>
      </c>
      <c r="P123" s="122" t="s">
        <v>90</v>
      </c>
      <c r="Q123" s="122"/>
      <c r="R123" s="499" t="s">
        <v>402</v>
      </c>
      <c r="S123" s="122"/>
      <c r="T123" s="487">
        <v>0</v>
      </c>
      <c r="U123" s="122" t="s">
        <v>108</v>
      </c>
      <c r="V123" s="122"/>
      <c r="W123" s="123">
        <v>45692</v>
      </c>
    </row>
    <row r="124" spans="1:24" ht="15" customHeight="1">
      <c r="A124" s="128" t="s">
        <v>176</v>
      </c>
      <c r="B124" s="263" t="s">
        <v>517</v>
      </c>
      <c r="C124" s="128" t="s">
        <v>45</v>
      </c>
      <c r="E124" s="397">
        <v>4329563</v>
      </c>
      <c r="F124" s="128" t="s">
        <v>518</v>
      </c>
      <c r="G124" s="128">
        <v>26</v>
      </c>
      <c r="I124" s="254">
        <v>46569</v>
      </c>
      <c r="K124" s="570" t="s">
        <v>2439</v>
      </c>
    </row>
    <row r="125" spans="1:24" ht="15" customHeight="1">
      <c r="A125" s="128" t="s">
        <v>519</v>
      </c>
      <c r="C125" s="128" t="s">
        <v>45</v>
      </c>
      <c r="E125" s="397">
        <v>1198000</v>
      </c>
      <c r="F125" s="128" t="s">
        <v>520</v>
      </c>
      <c r="K125" s="570" t="s">
        <v>521</v>
      </c>
    </row>
    <row r="126" spans="1:24" ht="15" customHeight="1">
      <c r="A126" s="128" t="s">
        <v>419</v>
      </c>
      <c r="B126" s="128" t="s">
        <v>420</v>
      </c>
      <c r="C126" s="128" t="s">
        <v>168</v>
      </c>
      <c r="D126" s="3"/>
      <c r="E126" s="399">
        <f>338147+5792.55+25061.36+1823.34+69176.25</f>
        <v>440000.5</v>
      </c>
      <c r="F126" s="128" t="s">
        <v>421</v>
      </c>
      <c r="G126" s="128">
        <v>3</v>
      </c>
      <c r="H126" s="566"/>
      <c r="I126" s="3"/>
      <c r="J126" s="266">
        <v>1</v>
      </c>
      <c r="K126" s="570" t="s">
        <v>422</v>
      </c>
      <c r="M126" s="3"/>
      <c r="N126" s="3"/>
      <c r="O126" s="3"/>
      <c r="P126" s="3"/>
      <c r="R126" s="654"/>
      <c r="T126" s="3"/>
      <c r="U126" s="128" t="s">
        <v>108</v>
      </c>
      <c r="V126" s="3"/>
      <c r="W126" s="3"/>
    </row>
    <row r="127" spans="1:24" ht="15" customHeight="1">
      <c r="A127" s="128" t="s">
        <v>423</v>
      </c>
      <c r="B127" s="263" t="s">
        <v>424</v>
      </c>
      <c r="C127" s="128" t="s">
        <v>168</v>
      </c>
      <c r="D127" s="117">
        <v>11673</v>
      </c>
      <c r="E127" s="397">
        <v>3730911.74</v>
      </c>
      <c r="F127" s="128" t="s">
        <v>425</v>
      </c>
      <c r="I127" s="254">
        <v>46386</v>
      </c>
      <c r="J127" s="255">
        <v>1</v>
      </c>
      <c r="K127" s="544" t="s">
        <v>426</v>
      </c>
      <c r="U127" s="128" t="s">
        <v>108</v>
      </c>
    </row>
    <row r="128" spans="1:24" ht="15" customHeight="1">
      <c r="A128" s="128" t="s">
        <v>432</v>
      </c>
      <c r="B128" s="263" t="s">
        <v>433</v>
      </c>
      <c r="C128" s="128" t="s">
        <v>168</v>
      </c>
      <c r="E128" s="397">
        <v>9144927.5500000007</v>
      </c>
      <c r="F128" s="128" t="s">
        <v>434</v>
      </c>
      <c r="J128" s="255">
        <v>0.7</v>
      </c>
      <c r="K128" s="570" t="s">
        <v>435</v>
      </c>
      <c r="U128" s="128" t="s">
        <v>108</v>
      </c>
    </row>
    <row r="129" spans="9:11" ht="15" customHeight="1">
      <c r="I129" s="256"/>
      <c r="J129" s="575"/>
      <c r="K129" s="576"/>
    </row>
    <row r="130" spans="9:11" ht="15" customHeight="1">
      <c r="I130" s="256"/>
      <c r="J130" s="575"/>
      <c r="K130" s="576"/>
    </row>
    <row r="131" spans="9:11" ht="15" customHeight="1">
      <c r="I131" s="256"/>
      <c r="J131" s="575"/>
      <c r="K131" s="576"/>
    </row>
    <row r="132" spans="9:11" ht="15" customHeight="1">
      <c r="I132" s="256"/>
      <c r="J132" s="575"/>
      <c r="K132" s="576"/>
    </row>
    <row r="133" spans="9:11" ht="15" customHeight="1">
      <c r="I133" s="256"/>
      <c r="J133" s="575"/>
      <c r="K133" s="576"/>
    </row>
    <row r="134" spans="9:11" ht="15" customHeight="1">
      <c r="I134" s="256"/>
      <c r="J134" s="575"/>
      <c r="K134" s="576"/>
    </row>
    <row r="135" spans="9:11" ht="15" customHeight="1">
      <c r="I135" s="256"/>
      <c r="J135" s="575"/>
      <c r="K135" s="576"/>
    </row>
    <row r="136" spans="9:11" ht="15" customHeight="1">
      <c r="I136" s="256"/>
      <c r="J136" s="575"/>
      <c r="K136" s="576"/>
    </row>
    <row r="137" spans="9:11" ht="15" customHeight="1">
      <c r="I137" s="256"/>
      <c r="J137" s="575"/>
      <c r="K137" s="576"/>
    </row>
    <row r="138" spans="9:11" ht="15" customHeight="1">
      <c r="I138" s="256"/>
      <c r="J138" s="575"/>
      <c r="K138" s="576"/>
    </row>
    <row r="139" spans="9:11" ht="15" customHeight="1">
      <c r="I139" s="256"/>
      <c r="J139" s="575"/>
      <c r="K139" s="576"/>
    </row>
    <row r="140" spans="9:11" ht="15" customHeight="1">
      <c r="I140" s="256"/>
      <c r="J140" s="575"/>
      <c r="K140" s="576"/>
    </row>
    <row r="141" spans="9:11" ht="15" customHeight="1">
      <c r="I141" s="256"/>
      <c r="J141" s="575"/>
      <c r="K141" s="576"/>
    </row>
    <row r="142" spans="9:11" ht="15" customHeight="1">
      <c r="I142" s="256"/>
      <c r="J142" s="575"/>
      <c r="K142" s="576"/>
    </row>
    <row r="143" spans="9:11" ht="15" customHeight="1">
      <c r="I143" s="256"/>
      <c r="J143" s="575"/>
      <c r="K143" s="576"/>
    </row>
    <row r="144" spans="9:11" ht="15" customHeight="1">
      <c r="I144" s="256"/>
      <c r="J144" s="575"/>
      <c r="K144" s="576"/>
    </row>
    <row r="145" spans="9:11" ht="15" customHeight="1">
      <c r="I145" s="256"/>
      <c r="J145" s="575"/>
      <c r="K145" s="576"/>
    </row>
    <row r="146" spans="9:11" ht="15" customHeight="1">
      <c r="I146" s="256"/>
      <c r="J146" s="575"/>
      <c r="K146" s="576"/>
    </row>
  </sheetData>
  <autoFilter ref="A2:W128" xr:uid="{2D4E6F43-07AF-4801-8067-DCBEDC19ACE8}">
    <sortState xmlns:xlrd2="http://schemas.microsoft.com/office/spreadsheetml/2017/richdata2" ref="A3:W128">
      <sortCondition ref="H2:H127"/>
    </sortState>
  </autoFilter>
  <sortState xmlns:xlrd2="http://schemas.microsoft.com/office/spreadsheetml/2017/richdata2" ref="A2:W54">
    <sortCondition ref="C2:C54"/>
  </sortState>
  <conditionalFormatting sqref="R21:R22">
    <cfRule type="notContainsBlanks" dxfId="18" priority="6">
      <formula>LEN(TRIM(R21))&gt;0</formula>
    </cfRule>
  </conditionalFormatting>
  <conditionalFormatting sqref="W1 W3:W43 W45:W47 W49:W54 W56:W62 W64:W84 W86:W91 W94:W115 W117:W1048366">
    <cfRule type="cellIs" dxfId="17" priority="7" operator="lessThan">
      <formula>MAX($W:$W)-5</formula>
    </cfRule>
  </conditionalFormatting>
  <dataValidations count="1">
    <dataValidation type="list" allowBlank="1" showErrorMessage="1" sqref="C1 C45:C47 C86:C95 C49:C84 C3:C43 C97:C100 C117:C1048576 C104:C115" xr:uid="{A84130B6-396E-4D34-80D1-020A79267E56}">
      <formula1>"Sandra,Joe,Diana,Quinton/Diana, Frank"</formula1>
    </dataValidation>
  </dataValidations>
  <printOptions headings="1" gridLines="1"/>
  <pageMargins left="0.25" right="0.25" top="0.75" bottom="0.75" header="0.3" footer="0.3"/>
  <pageSetup paperSize="3" scale="5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ABBC-37AC-4EA2-9CB1-06858C8E030E}">
  <dimension ref="B2:AA118"/>
  <sheetViews>
    <sheetView showGridLines="0" zoomScale="85" zoomScaleNormal="85" workbookViewId="0">
      <selection activeCell="I6" sqref="I6"/>
    </sheetView>
  </sheetViews>
  <sheetFormatPr defaultRowHeight="15"/>
  <cols>
    <col min="2" max="2" width="18.28515625" customWidth="1"/>
    <col min="3" max="3" width="13.85546875" customWidth="1"/>
    <col min="4" max="4" width="14.28515625" customWidth="1"/>
    <col min="5" max="5" width="15.28515625" style="245" customWidth="1"/>
    <col min="6" max="6" width="18.85546875" customWidth="1"/>
    <col min="7" max="7" width="12.42578125" customWidth="1"/>
    <col min="8" max="8" width="16.140625" style="167" customWidth="1"/>
    <col min="9" max="9" width="17.140625" customWidth="1"/>
    <col min="10" max="10" width="9.5703125" customWidth="1"/>
    <col min="11" max="11" width="29.7109375" customWidth="1"/>
    <col min="12" max="12" width="16.85546875" customWidth="1"/>
    <col min="13" max="13" width="14.7109375" style="94" customWidth="1"/>
    <col min="14" max="14" width="15.7109375" style="94" customWidth="1"/>
    <col min="15" max="15" width="18.7109375" style="94" customWidth="1"/>
    <col min="16" max="16" width="14.7109375" style="94" bestFit="1" customWidth="1"/>
    <col min="17" max="17" width="16.140625" style="94" customWidth="1"/>
    <col min="18" max="18" width="18.140625" style="94" customWidth="1"/>
    <col min="19" max="19" width="12.42578125" bestFit="1" customWidth="1"/>
    <col min="22" max="22" width="17.42578125" bestFit="1" customWidth="1"/>
    <col min="23" max="23" width="13.140625" bestFit="1" customWidth="1"/>
    <col min="24" max="24" width="15.28515625" bestFit="1" customWidth="1"/>
    <col min="25" max="26" width="11.28515625" bestFit="1" customWidth="1"/>
    <col min="27" max="27" width="12.42578125" bestFit="1" customWidth="1"/>
  </cols>
  <sheetData>
    <row r="2" spans="2:26">
      <c r="B2" s="436" t="s">
        <v>544</v>
      </c>
      <c r="C2" s="436" t="s">
        <v>49</v>
      </c>
      <c r="D2" s="432" t="s">
        <v>50</v>
      </c>
      <c r="E2" s="437" t="s">
        <v>52</v>
      </c>
      <c r="F2" s="432" t="s">
        <v>53</v>
      </c>
      <c r="G2" s="432" t="s">
        <v>545</v>
      </c>
      <c r="H2" s="433" t="s">
        <v>546</v>
      </c>
      <c r="I2" s="432" t="s">
        <v>58</v>
      </c>
      <c r="J2" s="432" t="s">
        <v>547</v>
      </c>
      <c r="K2" s="432" t="s">
        <v>548</v>
      </c>
      <c r="L2" s="434" t="s">
        <v>549</v>
      </c>
      <c r="M2" s="435" t="s">
        <v>550</v>
      </c>
      <c r="N2" s="435" t="s">
        <v>551</v>
      </c>
      <c r="O2" s="435" t="s">
        <v>77</v>
      </c>
      <c r="P2" s="438" t="s">
        <v>552</v>
      </c>
      <c r="Q2" s="435" t="s">
        <v>553</v>
      </c>
      <c r="R2" s="438" t="s">
        <v>554</v>
      </c>
      <c r="S2" s="436" t="s">
        <v>555</v>
      </c>
      <c r="Y2" s="436" t="s">
        <v>544</v>
      </c>
      <c r="Z2" s="432" t="s">
        <v>547</v>
      </c>
    </row>
    <row r="3" spans="2:26">
      <c r="B3" t="s">
        <v>556</v>
      </c>
      <c r="C3" t="s">
        <v>557</v>
      </c>
      <c r="D3" t="s">
        <v>41</v>
      </c>
      <c r="F3" t="s">
        <v>558</v>
      </c>
      <c r="H3" s="167">
        <v>45658</v>
      </c>
      <c r="I3" t="s">
        <v>559</v>
      </c>
      <c r="J3" t="s">
        <v>560</v>
      </c>
      <c r="K3" t="s">
        <v>89</v>
      </c>
      <c r="M3"/>
      <c r="N3"/>
      <c r="O3"/>
      <c r="P3"/>
      <c r="Q3"/>
      <c r="R3"/>
      <c r="Y3" t="s">
        <v>556</v>
      </c>
      <c r="Z3" t="s">
        <v>560</v>
      </c>
    </row>
    <row r="4" spans="2:26">
      <c r="B4" s="294" t="s">
        <v>561</v>
      </c>
      <c r="C4" s="294" t="s">
        <v>562</v>
      </c>
      <c r="D4" t="s">
        <v>41</v>
      </c>
      <c r="E4" s="313">
        <v>3052557.48</v>
      </c>
      <c r="F4" t="s">
        <v>563</v>
      </c>
      <c r="G4">
        <v>13</v>
      </c>
      <c r="I4" t="s">
        <v>564</v>
      </c>
      <c r="J4" t="s">
        <v>565</v>
      </c>
      <c r="K4" t="s">
        <v>89</v>
      </c>
      <c r="L4" s="580" t="s">
        <v>552</v>
      </c>
      <c r="M4" s="583"/>
      <c r="N4" s="583"/>
      <c r="O4" s="583"/>
      <c r="P4" s="584">
        <v>2748000</v>
      </c>
      <c r="Q4" s="94">
        <v>2854000</v>
      </c>
      <c r="R4" s="439">
        <v>3052557</v>
      </c>
      <c r="S4" s="440">
        <f>(R4-P4)/P4</f>
        <v>0.11082860262008734</v>
      </c>
      <c r="Y4" s="294" t="s">
        <v>561</v>
      </c>
      <c r="Z4" t="s">
        <v>565</v>
      </c>
    </row>
    <row r="5" spans="2:26">
      <c r="B5" t="s">
        <v>566</v>
      </c>
      <c r="C5" t="s">
        <v>567</v>
      </c>
      <c r="D5" t="s">
        <v>79</v>
      </c>
      <c r="E5" s="245">
        <v>382000</v>
      </c>
      <c r="F5" t="s">
        <v>568</v>
      </c>
      <c r="I5" t="s">
        <v>569</v>
      </c>
      <c r="J5" t="s">
        <v>565</v>
      </c>
      <c r="Y5" t="s">
        <v>566</v>
      </c>
      <c r="Z5" t="s">
        <v>565</v>
      </c>
    </row>
    <row r="6" spans="2:26">
      <c r="B6" t="s">
        <v>566</v>
      </c>
      <c r="C6" t="s">
        <v>570</v>
      </c>
      <c r="D6" t="s">
        <v>79</v>
      </c>
      <c r="E6" s="585">
        <v>260298</v>
      </c>
      <c r="F6" t="s">
        <v>571</v>
      </c>
      <c r="I6" t="s">
        <v>572</v>
      </c>
      <c r="J6" t="s">
        <v>565</v>
      </c>
      <c r="Y6" t="s">
        <v>566</v>
      </c>
      <c r="Z6" t="s">
        <v>565</v>
      </c>
    </row>
    <row r="7" spans="2:26">
      <c r="B7" t="s">
        <v>573</v>
      </c>
      <c r="C7" t="s">
        <v>573</v>
      </c>
      <c r="D7" t="s">
        <v>43</v>
      </c>
      <c r="F7" t="s">
        <v>574</v>
      </c>
      <c r="I7" t="s">
        <v>575</v>
      </c>
      <c r="J7" s="580" t="s">
        <v>576</v>
      </c>
      <c r="Y7" t="s">
        <v>573</v>
      </c>
      <c r="Z7" s="580" t="s">
        <v>576</v>
      </c>
    </row>
    <row r="8" spans="2:26">
      <c r="B8" t="s">
        <v>577</v>
      </c>
      <c r="C8" t="s">
        <v>578</v>
      </c>
      <c r="D8" t="s">
        <v>43</v>
      </c>
      <c r="E8" s="245">
        <v>291416.77</v>
      </c>
      <c r="F8" t="s">
        <v>579</v>
      </c>
      <c r="G8">
        <v>4</v>
      </c>
      <c r="H8" s="167">
        <v>45366</v>
      </c>
      <c r="I8" t="s">
        <v>580</v>
      </c>
      <c r="J8" t="s">
        <v>560</v>
      </c>
      <c r="M8"/>
      <c r="N8"/>
      <c r="O8"/>
      <c r="P8"/>
      <c r="Q8"/>
      <c r="R8"/>
      <c r="Y8" t="s">
        <v>577</v>
      </c>
      <c r="Z8" t="s">
        <v>560</v>
      </c>
    </row>
    <row r="9" spans="2:26">
      <c r="B9" t="s">
        <v>581</v>
      </c>
      <c r="C9" t="s">
        <v>582</v>
      </c>
      <c r="D9" t="s">
        <v>43</v>
      </c>
      <c r="F9" t="s">
        <v>583</v>
      </c>
      <c r="I9" t="s">
        <v>575</v>
      </c>
      <c r="J9" t="s">
        <v>584</v>
      </c>
      <c r="M9"/>
      <c r="N9"/>
      <c r="O9"/>
      <c r="P9"/>
      <c r="Q9"/>
      <c r="R9"/>
      <c r="Y9" t="s">
        <v>581</v>
      </c>
      <c r="Z9" t="s">
        <v>584</v>
      </c>
    </row>
    <row r="10" spans="2:26">
      <c r="B10" t="s">
        <v>585</v>
      </c>
      <c r="C10" t="s">
        <v>586</v>
      </c>
      <c r="D10" t="s">
        <v>41</v>
      </c>
      <c r="E10" s="245">
        <v>2990052.74</v>
      </c>
      <c r="F10" t="s">
        <v>587</v>
      </c>
      <c r="G10">
        <v>24</v>
      </c>
      <c r="I10" t="s">
        <v>588</v>
      </c>
      <c r="J10" t="s">
        <v>584</v>
      </c>
      <c r="K10" t="s">
        <v>89</v>
      </c>
      <c r="M10"/>
      <c r="N10"/>
      <c r="O10"/>
      <c r="P10"/>
      <c r="Q10"/>
      <c r="R10"/>
      <c r="Y10" t="s">
        <v>585</v>
      </c>
      <c r="Z10" t="s">
        <v>584</v>
      </c>
    </row>
    <row r="11" spans="2:26">
      <c r="B11" s="294" t="s">
        <v>589</v>
      </c>
      <c r="C11" s="294" t="s">
        <v>156</v>
      </c>
      <c r="D11" t="s">
        <v>41</v>
      </c>
      <c r="E11" s="313">
        <v>6826236</v>
      </c>
      <c r="F11" t="s">
        <v>590</v>
      </c>
      <c r="G11">
        <v>29</v>
      </c>
      <c r="H11" s="167">
        <v>45748</v>
      </c>
      <c r="I11" t="s">
        <v>591</v>
      </c>
      <c r="J11" t="s">
        <v>565</v>
      </c>
      <c r="K11" t="s">
        <v>97</v>
      </c>
      <c r="L11" s="580" t="s">
        <v>552</v>
      </c>
      <c r="M11" s="583"/>
      <c r="N11" s="583"/>
      <c r="O11" s="583"/>
      <c r="P11" s="439">
        <v>5948000</v>
      </c>
      <c r="Q11" s="94">
        <v>6546000</v>
      </c>
      <c r="R11" s="439">
        <v>6826236</v>
      </c>
      <c r="S11" s="440">
        <f>(R11-P11)/P11</f>
        <v>0.14765232010759918</v>
      </c>
      <c r="Y11" s="294" t="s">
        <v>589</v>
      </c>
      <c r="Z11" t="s">
        <v>565</v>
      </c>
    </row>
    <row r="12" spans="2:26">
      <c r="B12" t="s">
        <v>592</v>
      </c>
      <c r="C12" t="s">
        <v>593</v>
      </c>
      <c r="D12" t="s">
        <v>41</v>
      </c>
      <c r="E12" s="245">
        <v>878824.03</v>
      </c>
      <c r="F12" t="s">
        <v>594</v>
      </c>
      <c r="G12">
        <v>6</v>
      </c>
      <c r="H12" s="167" t="s">
        <v>120</v>
      </c>
      <c r="I12" t="s">
        <v>595</v>
      </c>
      <c r="J12" t="s">
        <v>565</v>
      </c>
      <c r="K12" t="s">
        <v>89</v>
      </c>
      <c r="Y12" t="s">
        <v>592</v>
      </c>
      <c r="Z12" t="s">
        <v>565</v>
      </c>
    </row>
    <row r="13" spans="2:26">
      <c r="B13" s="294" t="s">
        <v>490</v>
      </c>
      <c r="C13" s="294" t="s">
        <v>596</v>
      </c>
      <c r="D13" t="s">
        <v>41</v>
      </c>
      <c r="E13" s="313">
        <v>461894.85</v>
      </c>
      <c r="F13" t="s">
        <v>597</v>
      </c>
      <c r="G13">
        <v>5</v>
      </c>
      <c r="H13" s="167">
        <v>45566</v>
      </c>
      <c r="I13" t="s">
        <v>598</v>
      </c>
      <c r="J13" t="s">
        <v>565</v>
      </c>
      <c r="K13" t="s">
        <v>89</v>
      </c>
      <c r="L13" s="580" t="s">
        <v>552</v>
      </c>
      <c r="M13" s="583"/>
      <c r="N13" s="583"/>
      <c r="O13" s="583"/>
      <c r="P13" s="439">
        <v>415287</v>
      </c>
      <c r="R13" s="439">
        <v>461894.85</v>
      </c>
      <c r="S13" s="440">
        <f>(R13-P13)/P13</f>
        <v>0.11223045749084362</v>
      </c>
      <c r="Y13" s="294" t="s">
        <v>490</v>
      </c>
      <c r="Z13" t="s">
        <v>565</v>
      </c>
    </row>
    <row r="14" spans="2:26">
      <c r="B14" t="s">
        <v>599</v>
      </c>
      <c r="C14" t="s">
        <v>599</v>
      </c>
      <c r="D14" t="s">
        <v>79</v>
      </c>
      <c r="F14" t="s">
        <v>600</v>
      </c>
      <c r="I14" t="s">
        <v>601</v>
      </c>
      <c r="J14" t="s">
        <v>565</v>
      </c>
      <c r="K14" t="s">
        <v>89</v>
      </c>
      <c r="Y14" t="s">
        <v>599</v>
      </c>
      <c r="Z14" t="s">
        <v>565</v>
      </c>
    </row>
    <row r="15" spans="2:26">
      <c r="B15" t="s">
        <v>602</v>
      </c>
      <c r="C15" t="s">
        <v>603</v>
      </c>
      <c r="D15" t="s">
        <v>604</v>
      </c>
      <c r="E15" s="245">
        <v>570182.81000000006</v>
      </c>
      <c r="F15" t="s">
        <v>605</v>
      </c>
      <c r="G15">
        <v>8</v>
      </c>
      <c r="H15" s="167" t="s">
        <v>120</v>
      </c>
      <c r="I15" t="s">
        <v>606</v>
      </c>
      <c r="J15" t="s">
        <v>565</v>
      </c>
      <c r="K15" t="s">
        <v>89</v>
      </c>
      <c r="Y15" t="s">
        <v>602</v>
      </c>
      <c r="Z15" t="s">
        <v>565</v>
      </c>
    </row>
    <row r="16" spans="2:26">
      <c r="B16" t="s">
        <v>249</v>
      </c>
      <c r="D16" t="s">
        <v>604</v>
      </c>
      <c r="E16" s="245">
        <v>257193</v>
      </c>
      <c r="F16" t="s">
        <v>607</v>
      </c>
      <c r="G16">
        <v>4</v>
      </c>
      <c r="H16" s="167" t="s">
        <v>120</v>
      </c>
      <c r="I16" t="s">
        <v>608</v>
      </c>
      <c r="J16" t="s">
        <v>565</v>
      </c>
      <c r="K16" t="s">
        <v>89</v>
      </c>
      <c r="Y16" t="s">
        <v>249</v>
      </c>
      <c r="Z16" t="s">
        <v>565</v>
      </c>
    </row>
    <row r="17" spans="2:26">
      <c r="B17" t="s">
        <v>609</v>
      </c>
      <c r="C17" t="s">
        <v>610</v>
      </c>
      <c r="D17" t="s">
        <v>604</v>
      </c>
      <c r="E17" s="245">
        <v>584811.41</v>
      </c>
      <c r="F17" t="s">
        <v>611</v>
      </c>
      <c r="G17">
        <v>8</v>
      </c>
      <c r="H17" s="167" t="s">
        <v>120</v>
      </c>
      <c r="I17" t="s">
        <v>608</v>
      </c>
      <c r="J17" t="s">
        <v>565</v>
      </c>
      <c r="K17" t="s">
        <v>89</v>
      </c>
      <c r="Y17" t="s">
        <v>609</v>
      </c>
      <c r="Z17" t="s">
        <v>565</v>
      </c>
    </row>
    <row r="18" spans="2:26">
      <c r="B18" t="s">
        <v>134</v>
      </c>
      <c r="C18" t="s">
        <v>612</v>
      </c>
      <c r="D18" t="s">
        <v>41</v>
      </c>
      <c r="E18" s="245">
        <v>157240.21</v>
      </c>
      <c r="F18" t="s">
        <v>302</v>
      </c>
      <c r="G18">
        <v>1</v>
      </c>
      <c r="H18" s="167">
        <v>45597</v>
      </c>
      <c r="I18" t="s">
        <v>613</v>
      </c>
      <c r="J18" t="s">
        <v>565</v>
      </c>
      <c r="K18" t="s">
        <v>89</v>
      </c>
      <c r="Y18" t="s">
        <v>134</v>
      </c>
      <c r="Z18" t="s">
        <v>565</v>
      </c>
    </row>
    <row r="19" spans="2:26">
      <c r="B19" t="s">
        <v>614</v>
      </c>
      <c r="C19" t="s">
        <v>614</v>
      </c>
      <c r="D19" t="s">
        <v>43</v>
      </c>
      <c r="E19" s="245">
        <v>1915724.59</v>
      </c>
      <c r="F19" t="s">
        <v>615</v>
      </c>
      <c r="G19">
        <v>12</v>
      </c>
      <c r="H19" s="167">
        <v>45580</v>
      </c>
      <c r="I19" t="s">
        <v>616</v>
      </c>
      <c r="J19" s="580" t="s">
        <v>565</v>
      </c>
      <c r="K19" t="s">
        <v>89</v>
      </c>
      <c r="L19" s="580" t="s">
        <v>617</v>
      </c>
      <c r="M19" s="583"/>
      <c r="N19" s="583"/>
      <c r="O19" s="583"/>
      <c r="Y19" t="s">
        <v>614</v>
      </c>
      <c r="Z19" s="580" t="s">
        <v>565</v>
      </c>
    </row>
    <row r="20" spans="2:26">
      <c r="B20" t="s">
        <v>115</v>
      </c>
      <c r="C20" t="s">
        <v>618</v>
      </c>
      <c r="D20" t="s">
        <v>604</v>
      </c>
      <c r="E20" s="245">
        <v>2884615</v>
      </c>
      <c r="F20" t="s">
        <v>619</v>
      </c>
      <c r="G20">
        <v>12</v>
      </c>
      <c r="H20" s="167">
        <v>45778</v>
      </c>
      <c r="I20" t="s">
        <v>620</v>
      </c>
      <c r="J20" s="580" t="s">
        <v>621</v>
      </c>
      <c r="K20" t="s">
        <v>89</v>
      </c>
      <c r="M20"/>
      <c r="N20"/>
      <c r="O20"/>
      <c r="P20"/>
      <c r="Q20"/>
      <c r="R20"/>
      <c r="Y20" t="s">
        <v>115</v>
      </c>
      <c r="Z20" s="580" t="s">
        <v>621</v>
      </c>
    </row>
    <row r="21" spans="2:26">
      <c r="B21" t="s">
        <v>622</v>
      </c>
      <c r="C21" t="s">
        <v>623</v>
      </c>
      <c r="D21" t="s">
        <v>43</v>
      </c>
      <c r="F21" t="s">
        <v>624</v>
      </c>
      <c r="G21">
        <v>5</v>
      </c>
      <c r="H21" s="167" t="s">
        <v>120</v>
      </c>
      <c r="I21" t="s">
        <v>625</v>
      </c>
      <c r="J21" s="580" t="s">
        <v>565</v>
      </c>
      <c r="K21" t="s">
        <v>89</v>
      </c>
      <c r="S21" s="431">
        <v>0.3</v>
      </c>
      <c r="Y21" t="s">
        <v>622</v>
      </c>
      <c r="Z21" s="580" t="s">
        <v>565</v>
      </c>
    </row>
    <row r="22" spans="2:26">
      <c r="B22" t="s">
        <v>626</v>
      </c>
      <c r="C22" t="s">
        <v>627</v>
      </c>
      <c r="D22" t="s">
        <v>41</v>
      </c>
      <c r="F22" t="s">
        <v>628</v>
      </c>
      <c r="G22">
        <v>8</v>
      </c>
      <c r="H22" s="167">
        <v>45658</v>
      </c>
      <c r="I22" t="s">
        <v>629</v>
      </c>
      <c r="J22" s="580" t="s">
        <v>621</v>
      </c>
      <c r="K22" t="s">
        <v>89</v>
      </c>
      <c r="M22"/>
      <c r="N22"/>
      <c r="O22"/>
      <c r="P22"/>
      <c r="Q22"/>
      <c r="R22"/>
      <c r="Y22" t="s">
        <v>626</v>
      </c>
      <c r="Z22" s="580" t="s">
        <v>621</v>
      </c>
    </row>
    <row r="23" spans="2:26">
      <c r="B23" t="s">
        <v>630</v>
      </c>
      <c r="C23" t="s">
        <v>631</v>
      </c>
      <c r="D23" t="s">
        <v>41</v>
      </c>
      <c r="E23" s="245">
        <v>260240.33</v>
      </c>
      <c r="F23" t="s">
        <v>632</v>
      </c>
      <c r="G23">
        <v>4</v>
      </c>
      <c r="H23" s="167">
        <v>45627</v>
      </c>
      <c r="I23" t="s">
        <v>633</v>
      </c>
      <c r="J23" s="580" t="s">
        <v>576</v>
      </c>
      <c r="K23" t="s">
        <v>97</v>
      </c>
      <c r="O23" s="94">
        <v>209597</v>
      </c>
      <c r="R23" s="94">
        <v>260240.33</v>
      </c>
      <c r="S23" s="431"/>
      <c r="Y23" t="s">
        <v>630</v>
      </c>
      <c r="Z23" s="580" t="s">
        <v>576</v>
      </c>
    </row>
    <row r="24" spans="2:26">
      <c r="B24" t="s">
        <v>634</v>
      </c>
      <c r="C24" t="s">
        <v>635</v>
      </c>
      <c r="D24" t="s">
        <v>43</v>
      </c>
      <c r="F24" t="s">
        <v>636</v>
      </c>
      <c r="G24">
        <v>2</v>
      </c>
      <c r="H24" s="167">
        <v>45778</v>
      </c>
      <c r="I24" t="s">
        <v>637</v>
      </c>
      <c r="J24" s="580" t="s">
        <v>576</v>
      </c>
      <c r="K24" t="s">
        <v>89</v>
      </c>
      <c r="L24" s="580" t="s">
        <v>552</v>
      </c>
      <c r="M24" s="583"/>
      <c r="N24" s="583"/>
      <c r="Y24" t="s">
        <v>634</v>
      </c>
      <c r="Z24" s="580" t="s">
        <v>576</v>
      </c>
    </row>
    <row r="25" spans="2:26">
      <c r="B25" t="s">
        <v>634</v>
      </c>
      <c r="C25" t="s">
        <v>638</v>
      </c>
      <c r="D25" t="s">
        <v>43</v>
      </c>
      <c r="F25" t="s">
        <v>639</v>
      </c>
      <c r="G25">
        <v>9</v>
      </c>
      <c r="H25" s="167">
        <v>45778</v>
      </c>
      <c r="I25" t="s">
        <v>637</v>
      </c>
      <c r="J25" s="580" t="s">
        <v>576</v>
      </c>
      <c r="K25" t="s">
        <v>89</v>
      </c>
      <c r="L25" s="580" t="s">
        <v>552</v>
      </c>
      <c r="M25" s="583"/>
      <c r="N25" s="583"/>
      <c r="Y25" t="s">
        <v>634</v>
      </c>
      <c r="Z25" s="580" t="s">
        <v>576</v>
      </c>
    </row>
    <row r="26" spans="2:26" ht="135">
      <c r="B26" t="s">
        <v>640</v>
      </c>
      <c r="C26" t="s">
        <v>641</v>
      </c>
      <c r="D26" t="s">
        <v>41</v>
      </c>
      <c r="E26" s="245">
        <v>5166484</v>
      </c>
      <c r="F26" t="s">
        <v>642</v>
      </c>
      <c r="G26">
        <v>24</v>
      </c>
      <c r="H26" s="167">
        <v>46113</v>
      </c>
      <c r="I26" s="586" t="s">
        <v>643</v>
      </c>
      <c r="J26" s="580" t="s">
        <v>576</v>
      </c>
      <c r="K26" t="s">
        <v>97</v>
      </c>
      <c r="L26" s="580" t="s">
        <v>644</v>
      </c>
      <c r="M26" s="583"/>
      <c r="N26" s="583"/>
      <c r="P26" s="94">
        <v>4498000</v>
      </c>
      <c r="Q26" s="94">
        <v>4440000</v>
      </c>
      <c r="R26" s="94">
        <v>5166484</v>
      </c>
      <c r="S26" s="431">
        <f>(R26-P26)/P26</f>
        <v>0.14861805246776344</v>
      </c>
      <c r="Y26" t="s">
        <v>640</v>
      </c>
      <c r="Z26" s="580" t="s">
        <v>576</v>
      </c>
    </row>
    <row r="27" spans="2:26">
      <c r="B27" t="s">
        <v>645</v>
      </c>
      <c r="F27" t="s">
        <v>646</v>
      </c>
      <c r="G27">
        <v>20</v>
      </c>
      <c r="H27" s="167">
        <v>45809</v>
      </c>
      <c r="M27"/>
      <c r="N27"/>
      <c r="O27"/>
      <c r="P27"/>
      <c r="Q27"/>
      <c r="R27"/>
      <c r="Y27" t="s">
        <v>645</v>
      </c>
    </row>
    <row r="28" spans="2:26">
      <c r="B28" t="s">
        <v>647</v>
      </c>
      <c r="C28" t="s">
        <v>648</v>
      </c>
      <c r="D28" t="s">
        <v>604</v>
      </c>
      <c r="E28" s="245">
        <v>644754.52</v>
      </c>
      <c r="F28" t="s">
        <v>649</v>
      </c>
      <c r="G28">
        <v>3</v>
      </c>
      <c r="H28" s="167" t="s">
        <v>120</v>
      </c>
      <c r="I28" s="580" t="s">
        <v>650</v>
      </c>
      <c r="K28" t="s">
        <v>651</v>
      </c>
      <c r="M28"/>
      <c r="N28"/>
      <c r="O28"/>
      <c r="P28"/>
      <c r="Q28"/>
      <c r="R28"/>
      <c r="Y28" t="s">
        <v>647</v>
      </c>
    </row>
    <row r="29" spans="2:26">
      <c r="B29" t="s">
        <v>652</v>
      </c>
      <c r="C29" t="s">
        <v>653</v>
      </c>
      <c r="D29" t="s">
        <v>43</v>
      </c>
      <c r="E29" s="245">
        <v>206387.63</v>
      </c>
      <c r="F29" t="s">
        <v>654</v>
      </c>
      <c r="G29">
        <v>3</v>
      </c>
      <c r="H29" s="167" t="s">
        <v>120</v>
      </c>
      <c r="I29" t="s">
        <v>655</v>
      </c>
      <c r="J29" s="580" t="s">
        <v>576</v>
      </c>
      <c r="Y29" t="s">
        <v>652</v>
      </c>
      <c r="Z29" s="580" t="s">
        <v>576</v>
      </c>
    </row>
    <row r="30" spans="2:26">
      <c r="B30" t="s">
        <v>656</v>
      </c>
      <c r="C30" t="s">
        <v>656</v>
      </c>
      <c r="D30" t="s">
        <v>45</v>
      </c>
      <c r="F30" t="s">
        <v>192</v>
      </c>
      <c r="G30">
        <v>1</v>
      </c>
      <c r="I30" t="s">
        <v>657</v>
      </c>
      <c r="J30" s="580" t="s">
        <v>621</v>
      </c>
      <c r="M30"/>
      <c r="N30"/>
      <c r="O30"/>
      <c r="P30"/>
      <c r="Q30"/>
      <c r="R30"/>
      <c r="Y30" t="s">
        <v>656</v>
      </c>
      <c r="Z30" s="580" t="s">
        <v>621</v>
      </c>
    </row>
    <row r="31" spans="2:26">
      <c r="B31" t="s">
        <v>658</v>
      </c>
      <c r="C31" t="s">
        <v>658</v>
      </c>
      <c r="D31" t="s">
        <v>45</v>
      </c>
      <c r="F31" t="s">
        <v>659</v>
      </c>
      <c r="G31">
        <v>4</v>
      </c>
      <c r="H31" s="167" t="s">
        <v>120</v>
      </c>
      <c r="I31" t="s">
        <v>660</v>
      </c>
      <c r="J31" s="580" t="s">
        <v>621</v>
      </c>
      <c r="M31"/>
      <c r="N31"/>
      <c r="O31"/>
      <c r="P31"/>
      <c r="Q31"/>
      <c r="R31"/>
      <c r="Y31" t="s">
        <v>658</v>
      </c>
      <c r="Z31" s="580" t="s">
        <v>621</v>
      </c>
    </row>
    <row r="32" spans="2:26">
      <c r="B32" t="s">
        <v>661</v>
      </c>
      <c r="D32" t="s">
        <v>604</v>
      </c>
      <c r="E32" s="245">
        <v>0</v>
      </c>
      <c r="F32" t="s">
        <v>662</v>
      </c>
      <c r="G32">
        <v>6</v>
      </c>
      <c r="H32" s="167">
        <v>45748</v>
      </c>
      <c r="I32" t="s">
        <v>663</v>
      </c>
      <c r="M32"/>
      <c r="N32"/>
      <c r="O32"/>
      <c r="P32"/>
      <c r="Q32"/>
      <c r="R32"/>
      <c r="Y32" t="s">
        <v>661</v>
      </c>
    </row>
    <row r="33" spans="2:26">
      <c r="B33" t="s">
        <v>664</v>
      </c>
      <c r="C33" t="s">
        <v>665</v>
      </c>
      <c r="D33" t="s">
        <v>43</v>
      </c>
      <c r="E33" s="245">
        <v>0</v>
      </c>
      <c r="F33" t="s">
        <v>666</v>
      </c>
      <c r="G33">
        <v>36</v>
      </c>
      <c r="H33" s="167">
        <v>45748</v>
      </c>
      <c r="I33" t="s">
        <v>667</v>
      </c>
      <c r="J33" s="580" t="s">
        <v>621</v>
      </c>
      <c r="M33"/>
      <c r="N33"/>
      <c r="O33"/>
      <c r="P33"/>
      <c r="Q33"/>
      <c r="R33"/>
      <c r="Y33" t="s">
        <v>664</v>
      </c>
      <c r="Z33" s="580" t="s">
        <v>621</v>
      </c>
    </row>
    <row r="34" spans="2:26">
      <c r="B34" t="s">
        <v>622</v>
      </c>
      <c r="C34" t="s">
        <v>668</v>
      </c>
      <c r="D34" t="s">
        <v>43</v>
      </c>
      <c r="F34" t="s">
        <v>669</v>
      </c>
      <c r="G34">
        <v>1</v>
      </c>
      <c r="H34" s="167" t="s">
        <v>120</v>
      </c>
      <c r="I34" t="s">
        <v>670</v>
      </c>
      <c r="J34" s="580" t="s">
        <v>565</v>
      </c>
      <c r="Y34" t="s">
        <v>622</v>
      </c>
      <c r="Z34" s="580" t="s">
        <v>565</v>
      </c>
    </row>
    <row r="35" spans="2:26">
      <c r="B35" t="s">
        <v>467</v>
      </c>
      <c r="C35" t="s">
        <v>671</v>
      </c>
      <c r="D35" t="s">
        <v>442</v>
      </c>
      <c r="F35" t="s">
        <v>672</v>
      </c>
      <c r="G35">
        <v>25</v>
      </c>
      <c r="H35" s="167">
        <v>2026</v>
      </c>
      <c r="I35" t="s">
        <v>670</v>
      </c>
      <c r="J35" s="580" t="s">
        <v>565</v>
      </c>
      <c r="K35">
        <v>2026</v>
      </c>
      <c r="Y35" t="s">
        <v>467</v>
      </c>
      <c r="Z35" s="580" t="s">
        <v>565</v>
      </c>
    </row>
    <row r="36" spans="2:26">
      <c r="B36" t="s">
        <v>673</v>
      </c>
      <c r="D36" t="s">
        <v>45</v>
      </c>
      <c r="E36" s="245">
        <v>365832.45</v>
      </c>
      <c r="F36" t="s">
        <v>674</v>
      </c>
      <c r="G36">
        <v>2</v>
      </c>
      <c r="H36" s="167" t="s">
        <v>120</v>
      </c>
      <c r="I36" t="s">
        <v>675</v>
      </c>
      <c r="J36" s="580" t="s">
        <v>560</v>
      </c>
      <c r="M36"/>
      <c r="N36"/>
      <c r="O36"/>
      <c r="P36"/>
      <c r="Q36"/>
      <c r="R36"/>
      <c r="Y36" t="s">
        <v>673</v>
      </c>
      <c r="Z36" s="580" t="s">
        <v>560</v>
      </c>
    </row>
    <row r="37" spans="2:26">
      <c r="B37" t="s">
        <v>494</v>
      </c>
      <c r="C37" t="s">
        <v>676</v>
      </c>
      <c r="D37" t="s">
        <v>43</v>
      </c>
      <c r="F37" t="s">
        <v>677</v>
      </c>
      <c r="G37">
        <v>2</v>
      </c>
      <c r="H37" s="167" t="s">
        <v>366</v>
      </c>
      <c r="I37" t="s">
        <v>678</v>
      </c>
      <c r="J37" s="580" t="s">
        <v>584</v>
      </c>
      <c r="M37"/>
      <c r="N37"/>
      <c r="O37"/>
      <c r="P37"/>
      <c r="Q37"/>
      <c r="R37"/>
      <c r="Y37" t="s">
        <v>494</v>
      </c>
      <c r="Z37" s="580" t="s">
        <v>584</v>
      </c>
    </row>
    <row r="38" spans="2:26">
      <c r="B38" t="s">
        <v>679</v>
      </c>
      <c r="C38" t="s">
        <v>680</v>
      </c>
      <c r="D38" t="s">
        <v>41</v>
      </c>
      <c r="E38" s="245">
        <v>5000000</v>
      </c>
      <c r="F38" t="s">
        <v>681</v>
      </c>
      <c r="G38">
        <v>17</v>
      </c>
      <c r="H38" s="167">
        <v>45839</v>
      </c>
      <c r="I38" t="s">
        <v>682</v>
      </c>
      <c r="J38" s="580" t="s">
        <v>683</v>
      </c>
      <c r="K38">
        <v>46023</v>
      </c>
      <c r="M38"/>
      <c r="N38"/>
      <c r="O38"/>
      <c r="P38"/>
      <c r="Q38"/>
      <c r="R38"/>
      <c r="Y38" t="s">
        <v>679</v>
      </c>
      <c r="Z38" s="580" t="s">
        <v>683</v>
      </c>
    </row>
    <row r="39" spans="2:26">
      <c r="B39" t="s">
        <v>684</v>
      </c>
      <c r="C39" t="s">
        <v>685</v>
      </c>
      <c r="D39" t="s">
        <v>41</v>
      </c>
      <c r="E39" s="245">
        <v>6388910.2300000004</v>
      </c>
      <c r="F39" t="s">
        <v>686</v>
      </c>
      <c r="G39">
        <v>44</v>
      </c>
      <c r="H39" s="167">
        <v>45901</v>
      </c>
      <c r="I39" t="s">
        <v>687</v>
      </c>
      <c r="J39" s="580" t="s">
        <v>565</v>
      </c>
      <c r="K39" s="580" t="s">
        <v>89</v>
      </c>
      <c r="L39" s="580" t="s">
        <v>551</v>
      </c>
      <c r="M39" s="94">
        <v>8800000</v>
      </c>
      <c r="N39" s="94">
        <v>5700000</v>
      </c>
      <c r="R39" s="94">
        <v>6300000</v>
      </c>
      <c r="S39" s="431"/>
      <c r="Y39" t="s">
        <v>684</v>
      </c>
      <c r="Z39" s="580" t="s">
        <v>565</v>
      </c>
    </row>
    <row r="40" spans="2:26">
      <c r="B40" t="s">
        <v>688</v>
      </c>
      <c r="C40" t="s">
        <v>688</v>
      </c>
      <c r="D40" t="s">
        <v>43</v>
      </c>
      <c r="F40" t="s">
        <v>689</v>
      </c>
      <c r="G40">
        <v>2</v>
      </c>
      <c r="I40" t="s">
        <v>690</v>
      </c>
      <c r="J40" s="580" t="s">
        <v>565</v>
      </c>
      <c r="K40" s="580" t="s">
        <v>89</v>
      </c>
      <c r="Y40" t="s">
        <v>688</v>
      </c>
      <c r="Z40" s="580" t="s">
        <v>565</v>
      </c>
    </row>
    <row r="41" spans="2:26">
      <c r="B41" t="s">
        <v>691</v>
      </c>
      <c r="C41" t="s">
        <v>692</v>
      </c>
      <c r="D41" t="s">
        <v>41</v>
      </c>
      <c r="E41" s="245">
        <v>7000000</v>
      </c>
      <c r="F41" t="s">
        <v>693</v>
      </c>
      <c r="G41">
        <v>30</v>
      </c>
      <c r="H41" s="167">
        <v>46023</v>
      </c>
      <c r="I41" t="s">
        <v>694</v>
      </c>
      <c r="J41" s="580" t="s">
        <v>683</v>
      </c>
      <c r="K41" t="s">
        <v>695</v>
      </c>
      <c r="M41"/>
      <c r="N41"/>
      <c r="O41"/>
      <c r="P41"/>
      <c r="Q41"/>
      <c r="R41"/>
      <c r="Y41" t="s">
        <v>691</v>
      </c>
      <c r="Z41" s="580" t="s">
        <v>683</v>
      </c>
    </row>
    <row r="42" spans="2:26">
      <c r="B42" t="s">
        <v>696</v>
      </c>
      <c r="C42" t="s">
        <v>697</v>
      </c>
      <c r="D42" t="s">
        <v>45</v>
      </c>
      <c r="E42" s="245">
        <v>0</v>
      </c>
      <c r="F42" t="s">
        <v>101</v>
      </c>
      <c r="G42">
        <v>4</v>
      </c>
      <c r="I42" t="s">
        <v>698</v>
      </c>
      <c r="J42" s="580" t="s">
        <v>621</v>
      </c>
      <c r="K42" t="s">
        <v>699</v>
      </c>
      <c r="M42"/>
      <c r="N42"/>
      <c r="O42"/>
      <c r="P42"/>
      <c r="Q42"/>
      <c r="R42"/>
      <c r="Y42" t="s">
        <v>696</v>
      </c>
      <c r="Z42" s="580" t="s">
        <v>621</v>
      </c>
    </row>
    <row r="43" spans="2:26">
      <c r="B43" t="s">
        <v>700</v>
      </c>
      <c r="C43" t="s">
        <v>701</v>
      </c>
      <c r="D43" t="s">
        <v>41</v>
      </c>
      <c r="E43" s="245">
        <v>5000000</v>
      </c>
      <c r="F43" t="s">
        <v>702</v>
      </c>
      <c r="G43" t="s">
        <v>120</v>
      </c>
      <c r="H43" s="167">
        <v>46023</v>
      </c>
      <c r="I43" t="s">
        <v>703</v>
      </c>
      <c r="J43" s="580" t="s">
        <v>584</v>
      </c>
      <c r="K43" t="s">
        <v>704</v>
      </c>
      <c r="M43"/>
      <c r="N43"/>
      <c r="O43"/>
      <c r="P43"/>
      <c r="Q43"/>
      <c r="R43"/>
      <c r="Y43" t="s">
        <v>700</v>
      </c>
      <c r="Z43" s="580" t="s">
        <v>584</v>
      </c>
    </row>
    <row r="44" spans="2:26">
      <c r="B44" t="s">
        <v>676</v>
      </c>
      <c r="C44" t="s">
        <v>705</v>
      </c>
      <c r="D44" t="s">
        <v>43</v>
      </c>
      <c r="F44" t="s">
        <v>706</v>
      </c>
      <c r="G44">
        <v>40</v>
      </c>
      <c r="H44" s="167">
        <v>45748</v>
      </c>
      <c r="I44" t="s">
        <v>707</v>
      </c>
      <c r="J44" s="580" t="s">
        <v>565</v>
      </c>
      <c r="K44" s="580" t="s">
        <v>97</v>
      </c>
      <c r="L44" s="580" t="s">
        <v>644</v>
      </c>
      <c r="Q44" s="94">
        <v>6451000</v>
      </c>
      <c r="R44" s="94">
        <v>7306383</v>
      </c>
      <c r="S44" s="431"/>
      <c r="Y44" t="s">
        <v>676</v>
      </c>
      <c r="Z44" s="580" t="s">
        <v>565</v>
      </c>
    </row>
    <row r="45" spans="2:26">
      <c r="B45" t="s">
        <v>708</v>
      </c>
      <c r="C45" t="s">
        <v>709</v>
      </c>
      <c r="D45" t="s">
        <v>41</v>
      </c>
      <c r="F45" t="s">
        <v>710</v>
      </c>
      <c r="G45">
        <v>11</v>
      </c>
      <c r="H45" s="167">
        <v>45873</v>
      </c>
      <c r="I45" t="s">
        <v>711</v>
      </c>
      <c r="J45" s="580" t="s">
        <v>683</v>
      </c>
      <c r="K45">
        <v>46118</v>
      </c>
      <c r="M45"/>
      <c r="N45"/>
      <c r="O45"/>
      <c r="P45"/>
      <c r="Q45"/>
      <c r="R45"/>
      <c r="Y45" t="s">
        <v>708</v>
      </c>
      <c r="Z45" s="580" t="s">
        <v>683</v>
      </c>
    </row>
    <row r="46" spans="2:26">
      <c r="B46" t="s">
        <v>712</v>
      </c>
      <c r="C46" t="s">
        <v>713</v>
      </c>
      <c r="D46" t="s">
        <v>45</v>
      </c>
      <c r="E46" s="245">
        <v>319344.65999999997</v>
      </c>
      <c r="F46" t="s">
        <v>714</v>
      </c>
      <c r="G46">
        <v>4</v>
      </c>
      <c r="H46" s="167">
        <v>45748</v>
      </c>
      <c r="I46" t="s">
        <v>715</v>
      </c>
      <c r="J46" s="580" t="s">
        <v>560</v>
      </c>
      <c r="M46"/>
      <c r="N46"/>
      <c r="O46"/>
      <c r="P46"/>
      <c r="Q46"/>
      <c r="R46"/>
      <c r="Y46" t="s">
        <v>712</v>
      </c>
      <c r="Z46" s="580" t="s">
        <v>560</v>
      </c>
    </row>
    <row r="47" spans="2:26">
      <c r="B47" t="s">
        <v>716</v>
      </c>
      <c r="D47" t="s">
        <v>45</v>
      </c>
      <c r="I47" t="s">
        <v>717</v>
      </c>
      <c r="M47"/>
      <c r="N47"/>
      <c r="O47"/>
      <c r="P47"/>
      <c r="Q47"/>
      <c r="R47"/>
      <c r="Y47" t="s">
        <v>716</v>
      </c>
    </row>
    <row r="48" spans="2:26">
      <c r="B48" t="s">
        <v>718</v>
      </c>
      <c r="C48" t="s">
        <v>719</v>
      </c>
      <c r="D48" t="s">
        <v>43</v>
      </c>
      <c r="F48" t="s">
        <v>720</v>
      </c>
      <c r="I48" t="s">
        <v>721</v>
      </c>
      <c r="J48" s="580" t="s">
        <v>560</v>
      </c>
      <c r="K48" t="s">
        <v>722</v>
      </c>
      <c r="M48"/>
      <c r="N48"/>
      <c r="O48"/>
      <c r="P48"/>
      <c r="Q48"/>
      <c r="R48"/>
      <c r="Y48" t="s">
        <v>718</v>
      </c>
      <c r="Z48" s="580" t="s">
        <v>560</v>
      </c>
    </row>
    <row r="49" spans="2:26">
      <c r="B49" t="s">
        <v>723</v>
      </c>
      <c r="D49" t="s">
        <v>45</v>
      </c>
      <c r="F49" t="s">
        <v>724</v>
      </c>
      <c r="I49" t="s">
        <v>725</v>
      </c>
      <c r="M49"/>
      <c r="N49"/>
      <c r="O49"/>
      <c r="P49"/>
      <c r="Q49"/>
      <c r="R49"/>
      <c r="Y49" t="s">
        <v>723</v>
      </c>
    </row>
    <row r="50" spans="2:26">
      <c r="B50" t="s">
        <v>726</v>
      </c>
      <c r="C50" t="s">
        <v>727</v>
      </c>
      <c r="D50" t="s">
        <v>45</v>
      </c>
      <c r="E50" s="245">
        <v>1712677.8</v>
      </c>
      <c r="F50" t="s">
        <v>728</v>
      </c>
      <c r="G50">
        <v>16</v>
      </c>
      <c r="H50" s="167">
        <v>45748</v>
      </c>
      <c r="I50" t="s">
        <v>729</v>
      </c>
      <c r="J50" s="580" t="s">
        <v>584</v>
      </c>
      <c r="K50" t="s">
        <v>699</v>
      </c>
      <c r="M50"/>
      <c r="N50"/>
      <c r="O50"/>
      <c r="P50"/>
      <c r="Q50"/>
      <c r="R50"/>
      <c r="Y50" t="s">
        <v>726</v>
      </c>
      <c r="Z50" s="580" t="s">
        <v>584</v>
      </c>
    </row>
    <row r="51" spans="2:26">
      <c r="B51" t="s">
        <v>602</v>
      </c>
      <c r="C51" t="s">
        <v>730</v>
      </c>
      <c r="D51" t="s">
        <v>45</v>
      </c>
      <c r="E51" s="245">
        <v>1318085</v>
      </c>
      <c r="F51" t="s">
        <v>731</v>
      </c>
      <c r="G51">
        <v>17</v>
      </c>
      <c r="I51" t="s">
        <v>732</v>
      </c>
      <c r="J51" s="580" t="s">
        <v>565</v>
      </c>
      <c r="K51" s="580" t="s">
        <v>97</v>
      </c>
      <c r="L51" s="580" t="s">
        <v>552</v>
      </c>
      <c r="Y51" t="s">
        <v>602</v>
      </c>
      <c r="Z51" s="580" t="s">
        <v>565</v>
      </c>
    </row>
    <row r="52" spans="2:26">
      <c r="B52" t="s">
        <v>602</v>
      </c>
      <c r="C52" t="s">
        <v>733</v>
      </c>
      <c r="D52" t="s">
        <v>45</v>
      </c>
      <c r="E52" s="245">
        <v>2426901.85</v>
      </c>
      <c r="F52" t="s">
        <v>734</v>
      </c>
      <c r="G52">
        <v>24</v>
      </c>
      <c r="I52" t="s">
        <v>732</v>
      </c>
      <c r="J52" s="580" t="s">
        <v>565</v>
      </c>
      <c r="K52" s="580" t="s">
        <v>97</v>
      </c>
      <c r="L52" s="580" t="s">
        <v>552</v>
      </c>
      <c r="Y52" t="s">
        <v>602</v>
      </c>
      <c r="Z52" s="580" t="s">
        <v>565</v>
      </c>
    </row>
    <row r="53" spans="2:26">
      <c r="B53" t="s">
        <v>735</v>
      </c>
      <c r="C53" t="s">
        <v>736</v>
      </c>
      <c r="D53" t="s">
        <v>43</v>
      </c>
      <c r="E53" s="245">
        <v>370756.69</v>
      </c>
      <c r="F53" t="s">
        <v>737</v>
      </c>
      <c r="G53">
        <v>4</v>
      </c>
      <c r="H53" s="167">
        <v>45839</v>
      </c>
      <c r="I53" t="s">
        <v>738</v>
      </c>
      <c r="J53" s="580" t="s">
        <v>621</v>
      </c>
      <c r="K53" t="s">
        <v>699</v>
      </c>
      <c r="M53"/>
      <c r="N53"/>
      <c r="O53"/>
      <c r="P53"/>
      <c r="Q53"/>
      <c r="R53"/>
      <c r="Y53" t="s">
        <v>735</v>
      </c>
      <c r="Z53" s="580" t="s">
        <v>621</v>
      </c>
    </row>
    <row r="54" spans="2:26">
      <c r="B54" t="s">
        <v>735</v>
      </c>
      <c r="C54" t="s">
        <v>739</v>
      </c>
      <c r="D54" t="s">
        <v>43</v>
      </c>
      <c r="E54" s="245">
        <v>347067.59</v>
      </c>
      <c r="F54" t="s">
        <v>737</v>
      </c>
      <c r="G54">
        <v>4</v>
      </c>
      <c r="H54" s="167">
        <v>45992</v>
      </c>
      <c r="I54" t="s">
        <v>738</v>
      </c>
      <c r="J54" s="580" t="s">
        <v>621</v>
      </c>
      <c r="K54">
        <v>45992</v>
      </c>
      <c r="M54"/>
      <c r="N54"/>
      <c r="O54"/>
      <c r="P54"/>
      <c r="Q54"/>
      <c r="R54"/>
      <c r="Y54" t="s">
        <v>735</v>
      </c>
      <c r="Z54" s="580" t="s">
        <v>621</v>
      </c>
    </row>
    <row r="55" spans="2:26">
      <c r="B55" t="s">
        <v>77</v>
      </c>
      <c r="C55" t="s">
        <v>740</v>
      </c>
      <c r="D55" t="s">
        <v>41</v>
      </c>
      <c r="E55" s="245">
        <v>361412.11</v>
      </c>
      <c r="F55" t="s">
        <v>741</v>
      </c>
      <c r="G55">
        <v>3</v>
      </c>
      <c r="H55" s="167" t="s">
        <v>695</v>
      </c>
      <c r="I55" t="s">
        <v>742</v>
      </c>
      <c r="J55" s="580" t="s">
        <v>621</v>
      </c>
      <c r="K55" t="s">
        <v>189</v>
      </c>
      <c r="M55"/>
      <c r="N55"/>
      <c r="O55"/>
      <c r="P55"/>
      <c r="Q55"/>
      <c r="R55"/>
      <c r="Y55" t="s">
        <v>77</v>
      </c>
      <c r="Z55" s="580" t="s">
        <v>621</v>
      </c>
    </row>
    <row r="56" spans="2:26">
      <c r="B56" t="s">
        <v>743</v>
      </c>
      <c r="C56" t="s">
        <v>744</v>
      </c>
      <c r="D56" t="s">
        <v>41</v>
      </c>
      <c r="F56" t="s">
        <v>745</v>
      </c>
      <c r="I56" t="s">
        <v>746</v>
      </c>
      <c r="J56" s="580" t="s">
        <v>584</v>
      </c>
      <c r="M56"/>
      <c r="N56"/>
      <c r="O56"/>
      <c r="P56"/>
      <c r="Q56"/>
      <c r="R56"/>
      <c r="Y56" t="s">
        <v>743</v>
      </c>
      <c r="Z56" s="580" t="s">
        <v>584</v>
      </c>
    </row>
    <row r="57" spans="2:26">
      <c r="B57" t="s">
        <v>747</v>
      </c>
      <c r="C57" t="s">
        <v>748</v>
      </c>
      <c r="D57" t="s">
        <v>41</v>
      </c>
      <c r="F57" t="s">
        <v>749</v>
      </c>
      <c r="G57">
        <v>10</v>
      </c>
      <c r="I57" t="s">
        <v>750</v>
      </c>
      <c r="J57" s="580" t="s">
        <v>621</v>
      </c>
      <c r="K57" t="s">
        <v>90</v>
      </c>
      <c r="M57"/>
      <c r="N57"/>
      <c r="O57"/>
      <c r="P57"/>
      <c r="Q57"/>
      <c r="R57"/>
      <c r="Y57" t="s">
        <v>747</v>
      </c>
      <c r="Z57" s="580" t="s">
        <v>621</v>
      </c>
    </row>
    <row r="58" spans="2:26">
      <c r="B58" t="s">
        <v>751</v>
      </c>
      <c r="C58" t="s">
        <v>752</v>
      </c>
      <c r="D58" t="s">
        <v>41</v>
      </c>
      <c r="F58" t="s">
        <v>753</v>
      </c>
      <c r="G58">
        <v>9</v>
      </c>
      <c r="I58" t="s">
        <v>754</v>
      </c>
      <c r="J58" s="580" t="s">
        <v>565</v>
      </c>
      <c r="K58" t="s">
        <v>90</v>
      </c>
      <c r="Y58" t="s">
        <v>751</v>
      </c>
      <c r="Z58" s="580" t="s">
        <v>565</v>
      </c>
    </row>
    <row r="59" spans="2:26">
      <c r="B59" t="s">
        <v>755</v>
      </c>
      <c r="C59" t="s">
        <v>756</v>
      </c>
      <c r="D59" t="s">
        <v>41</v>
      </c>
      <c r="F59" t="s">
        <v>757</v>
      </c>
      <c r="H59" s="167">
        <v>46023</v>
      </c>
      <c r="I59" t="s">
        <v>758</v>
      </c>
      <c r="J59" s="580" t="s">
        <v>759</v>
      </c>
      <c r="K59" t="s">
        <v>90</v>
      </c>
      <c r="M59"/>
      <c r="N59"/>
      <c r="O59"/>
      <c r="P59"/>
      <c r="Q59"/>
      <c r="R59"/>
      <c r="Y59" t="s">
        <v>755</v>
      </c>
      <c r="Z59" s="580" t="s">
        <v>759</v>
      </c>
    </row>
    <row r="60" spans="2:26">
      <c r="B60" t="s">
        <v>760</v>
      </c>
      <c r="C60" t="s">
        <v>761</v>
      </c>
      <c r="D60" t="s">
        <v>41</v>
      </c>
      <c r="F60" t="s">
        <v>762</v>
      </c>
      <c r="G60">
        <v>6</v>
      </c>
      <c r="I60" t="s">
        <v>763</v>
      </c>
      <c r="J60" s="580" t="s">
        <v>683</v>
      </c>
      <c r="K60" t="s">
        <v>90</v>
      </c>
      <c r="M60"/>
      <c r="N60"/>
      <c r="O60"/>
      <c r="P60"/>
      <c r="Q60"/>
      <c r="R60"/>
      <c r="Y60" t="s">
        <v>760</v>
      </c>
      <c r="Z60" s="580" t="s">
        <v>683</v>
      </c>
    </row>
    <row r="61" spans="2:26">
      <c r="B61" t="s">
        <v>764</v>
      </c>
      <c r="C61" t="s">
        <v>765</v>
      </c>
      <c r="D61" t="s">
        <v>41</v>
      </c>
      <c r="E61" s="245">
        <v>2000000</v>
      </c>
      <c r="F61" t="s">
        <v>766</v>
      </c>
      <c r="G61" t="s">
        <v>120</v>
      </c>
      <c r="H61" s="167">
        <v>45931</v>
      </c>
      <c r="I61" t="s">
        <v>767</v>
      </c>
      <c r="J61" s="580" t="s">
        <v>621</v>
      </c>
      <c r="K61" t="s">
        <v>90</v>
      </c>
      <c r="M61"/>
      <c r="N61"/>
      <c r="O61"/>
      <c r="P61"/>
      <c r="Q61"/>
      <c r="R61"/>
      <c r="Y61" t="s">
        <v>764</v>
      </c>
      <c r="Z61" s="580" t="s">
        <v>621</v>
      </c>
    </row>
    <row r="62" spans="2:26">
      <c r="B62" t="s">
        <v>768</v>
      </c>
      <c r="C62" t="s">
        <v>768</v>
      </c>
      <c r="D62" t="s">
        <v>769</v>
      </c>
      <c r="E62" s="245">
        <v>126603.27</v>
      </c>
      <c r="F62" t="s">
        <v>770</v>
      </c>
      <c r="G62">
        <v>1</v>
      </c>
      <c r="H62" s="167" t="s">
        <v>75</v>
      </c>
      <c r="I62" t="s">
        <v>771</v>
      </c>
      <c r="J62" s="580" t="s">
        <v>565</v>
      </c>
      <c r="Y62" t="s">
        <v>768</v>
      </c>
      <c r="Z62" s="580" t="s">
        <v>565</v>
      </c>
    </row>
    <row r="63" spans="2:26">
      <c r="B63" t="s">
        <v>772</v>
      </c>
      <c r="C63" t="s">
        <v>773</v>
      </c>
      <c r="D63" t="s">
        <v>41</v>
      </c>
      <c r="E63" s="245">
        <v>3843937</v>
      </c>
      <c r="F63" t="s">
        <v>774</v>
      </c>
      <c r="G63">
        <v>30</v>
      </c>
      <c r="H63" s="167">
        <v>46266</v>
      </c>
      <c r="I63" t="s">
        <v>775</v>
      </c>
      <c r="J63" s="580" t="s">
        <v>565</v>
      </c>
      <c r="K63">
        <v>45695</v>
      </c>
      <c r="L63" s="580" t="s">
        <v>776</v>
      </c>
      <c r="Y63" t="s">
        <v>772</v>
      </c>
      <c r="Z63" s="580" t="s">
        <v>565</v>
      </c>
    </row>
    <row r="64" spans="2:26" ht="195">
      <c r="B64" t="s">
        <v>777</v>
      </c>
      <c r="C64" t="s">
        <v>215</v>
      </c>
      <c r="D64" t="s">
        <v>41</v>
      </c>
      <c r="E64" s="245">
        <v>978861.98</v>
      </c>
      <c r="F64" t="s">
        <v>778</v>
      </c>
      <c r="G64">
        <v>6</v>
      </c>
      <c r="H64" s="167">
        <v>45962</v>
      </c>
      <c r="I64" s="586" t="s">
        <v>779</v>
      </c>
      <c r="J64" s="580" t="s">
        <v>565</v>
      </c>
      <c r="K64" t="s">
        <v>90</v>
      </c>
      <c r="L64" s="580" t="s">
        <v>776</v>
      </c>
      <c r="M64" s="94">
        <v>892570</v>
      </c>
      <c r="P64" s="94">
        <v>1040000</v>
      </c>
      <c r="Q64" s="94">
        <v>1094837</v>
      </c>
      <c r="R64" s="94">
        <v>978682</v>
      </c>
      <c r="S64" s="431">
        <f>(R64-P64)/P64</f>
        <v>-5.8959615384615381E-2</v>
      </c>
      <c r="Y64" t="s">
        <v>777</v>
      </c>
      <c r="Z64" s="580" t="s">
        <v>565</v>
      </c>
    </row>
    <row r="65" spans="2:26">
      <c r="B65" t="s">
        <v>253</v>
      </c>
      <c r="C65" t="s">
        <v>780</v>
      </c>
      <c r="D65" t="s">
        <v>43</v>
      </c>
      <c r="F65" t="s">
        <v>781</v>
      </c>
      <c r="G65">
        <v>5</v>
      </c>
      <c r="H65" s="167" t="s">
        <v>120</v>
      </c>
      <c r="I65" t="s">
        <v>782</v>
      </c>
      <c r="J65" s="580" t="s">
        <v>621</v>
      </c>
      <c r="M65"/>
      <c r="N65"/>
      <c r="O65"/>
      <c r="P65"/>
      <c r="Q65"/>
      <c r="R65"/>
      <c r="Y65" t="s">
        <v>253</v>
      </c>
      <c r="Z65" s="580" t="s">
        <v>621</v>
      </c>
    </row>
    <row r="66" spans="2:26">
      <c r="B66" t="s">
        <v>783</v>
      </c>
      <c r="C66" t="s">
        <v>784</v>
      </c>
      <c r="D66" t="s">
        <v>41</v>
      </c>
      <c r="I66" t="s">
        <v>785</v>
      </c>
      <c r="J66" s="580" t="s">
        <v>621</v>
      </c>
      <c r="M66"/>
      <c r="N66"/>
      <c r="O66"/>
      <c r="P66"/>
      <c r="Q66"/>
      <c r="R66"/>
      <c r="Y66" t="s">
        <v>783</v>
      </c>
      <c r="Z66" s="580" t="s">
        <v>621</v>
      </c>
    </row>
    <row r="67" spans="2:26">
      <c r="B67" t="s">
        <v>786</v>
      </c>
      <c r="C67" t="s">
        <v>787</v>
      </c>
      <c r="D67" t="s">
        <v>41</v>
      </c>
      <c r="F67" t="s">
        <v>788</v>
      </c>
      <c r="I67" t="s">
        <v>789</v>
      </c>
      <c r="J67" s="580" t="s">
        <v>621</v>
      </c>
      <c r="M67"/>
      <c r="N67"/>
      <c r="O67"/>
      <c r="P67"/>
      <c r="Q67"/>
      <c r="R67"/>
      <c r="Y67" t="s">
        <v>786</v>
      </c>
      <c r="Z67" s="580" t="s">
        <v>621</v>
      </c>
    </row>
    <row r="68" spans="2:26">
      <c r="B68" t="s">
        <v>249</v>
      </c>
      <c r="C68" t="s">
        <v>790</v>
      </c>
      <c r="D68" t="s">
        <v>45</v>
      </c>
      <c r="E68" s="245">
        <v>221547</v>
      </c>
      <c r="F68" t="s">
        <v>791</v>
      </c>
      <c r="G68">
        <v>3</v>
      </c>
      <c r="H68" s="167">
        <v>45901</v>
      </c>
      <c r="I68" t="s">
        <v>792</v>
      </c>
      <c r="J68" s="580" t="s">
        <v>560</v>
      </c>
      <c r="M68"/>
      <c r="N68"/>
      <c r="O68"/>
      <c r="P68"/>
      <c r="Q68"/>
      <c r="R68"/>
      <c r="Y68" t="s">
        <v>249</v>
      </c>
      <c r="Z68" s="580" t="s">
        <v>560</v>
      </c>
    </row>
    <row r="69" spans="2:26">
      <c r="B69" t="s">
        <v>249</v>
      </c>
      <c r="C69" t="s">
        <v>793</v>
      </c>
      <c r="D69" t="s">
        <v>45</v>
      </c>
      <c r="E69" s="245">
        <v>221547</v>
      </c>
      <c r="F69" t="s">
        <v>791</v>
      </c>
      <c r="G69">
        <v>3</v>
      </c>
      <c r="H69" s="167">
        <v>45901</v>
      </c>
      <c r="I69" t="s">
        <v>794</v>
      </c>
      <c r="J69" s="580" t="s">
        <v>560</v>
      </c>
      <c r="M69"/>
      <c r="N69"/>
      <c r="O69"/>
      <c r="P69"/>
      <c r="Q69"/>
      <c r="R69"/>
      <c r="Y69" t="s">
        <v>249</v>
      </c>
      <c r="Z69" s="580" t="s">
        <v>560</v>
      </c>
    </row>
    <row r="70" spans="2:26">
      <c r="B70" t="s">
        <v>249</v>
      </c>
      <c r="C70" t="s">
        <v>250</v>
      </c>
      <c r="D70" t="s">
        <v>45</v>
      </c>
      <c r="F70" t="s">
        <v>795</v>
      </c>
      <c r="G70">
        <v>3</v>
      </c>
      <c r="H70" s="167">
        <v>45901</v>
      </c>
      <c r="I70" t="s">
        <v>794</v>
      </c>
      <c r="J70" s="580" t="s">
        <v>560</v>
      </c>
      <c r="M70"/>
      <c r="N70"/>
      <c r="O70"/>
      <c r="P70"/>
      <c r="Q70"/>
      <c r="R70"/>
      <c r="Y70" t="s">
        <v>249</v>
      </c>
      <c r="Z70" s="580" t="s">
        <v>560</v>
      </c>
    </row>
    <row r="71" spans="2:26">
      <c r="B71" t="s">
        <v>796</v>
      </c>
      <c r="C71" t="s">
        <v>797</v>
      </c>
      <c r="D71" t="s">
        <v>45</v>
      </c>
      <c r="F71" t="s">
        <v>798</v>
      </c>
      <c r="G71">
        <v>6</v>
      </c>
      <c r="I71" t="s">
        <v>799</v>
      </c>
      <c r="J71" s="580" t="s">
        <v>565</v>
      </c>
      <c r="Y71" t="s">
        <v>796</v>
      </c>
      <c r="Z71" s="580" t="s">
        <v>565</v>
      </c>
    </row>
    <row r="72" spans="2:26">
      <c r="B72" t="s">
        <v>800</v>
      </c>
      <c r="C72" t="s">
        <v>800</v>
      </c>
      <c r="D72" t="s">
        <v>769</v>
      </c>
      <c r="E72" s="245">
        <v>288275.57</v>
      </c>
      <c r="F72" t="s">
        <v>801</v>
      </c>
      <c r="G72">
        <v>2</v>
      </c>
      <c r="I72" t="s">
        <v>799</v>
      </c>
      <c r="J72" s="580" t="s">
        <v>565</v>
      </c>
      <c r="K72" t="s">
        <v>90</v>
      </c>
      <c r="Y72" t="s">
        <v>800</v>
      </c>
      <c r="Z72" s="580" t="s">
        <v>565</v>
      </c>
    </row>
    <row r="73" spans="2:26">
      <c r="B73" t="s">
        <v>802</v>
      </c>
      <c r="C73" t="s">
        <v>502</v>
      </c>
      <c r="D73" t="s">
        <v>43</v>
      </c>
      <c r="F73" t="s">
        <v>803</v>
      </c>
      <c r="G73">
        <v>9</v>
      </c>
      <c r="H73" s="167" t="s">
        <v>804</v>
      </c>
      <c r="I73" t="s">
        <v>805</v>
      </c>
      <c r="J73" s="580" t="s">
        <v>621</v>
      </c>
      <c r="M73"/>
      <c r="N73"/>
      <c r="O73"/>
      <c r="P73"/>
      <c r="Q73"/>
      <c r="R73"/>
      <c r="Y73" t="s">
        <v>802</v>
      </c>
      <c r="Z73" s="580" t="s">
        <v>621</v>
      </c>
    </row>
    <row r="74" spans="2:26">
      <c r="B74" t="s">
        <v>806</v>
      </c>
      <c r="C74" t="s">
        <v>807</v>
      </c>
      <c r="D74" t="s">
        <v>41</v>
      </c>
      <c r="E74" s="245">
        <v>619211</v>
      </c>
      <c r="F74" t="s">
        <v>808</v>
      </c>
      <c r="G74">
        <v>4</v>
      </c>
      <c r="I74" t="s">
        <v>809</v>
      </c>
      <c r="J74" s="580" t="s">
        <v>621</v>
      </c>
      <c r="K74">
        <v>45730</v>
      </c>
      <c r="M74"/>
      <c r="N74"/>
      <c r="O74"/>
      <c r="P74"/>
      <c r="Q74"/>
      <c r="R74"/>
      <c r="Y74" t="s">
        <v>806</v>
      </c>
      <c r="Z74" s="580" t="s">
        <v>621</v>
      </c>
    </row>
    <row r="75" spans="2:26">
      <c r="B75" t="s">
        <v>810</v>
      </c>
      <c r="C75" t="s">
        <v>811</v>
      </c>
      <c r="D75" t="s">
        <v>41</v>
      </c>
      <c r="F75" t="s">
        <v>178</v>
      </c>
      <c r="G75">
        <v>4</v>
      </c>
      <c r="I75" t="s">
        <v>812</v>
      </c>
      <c r="J75" s="580" t="s">
        <v>621</v>
      </c>
      <c r="K75" t="s">
        <v>90</v>
      </c>
      <c r="M75"/>
      <c r="N75"/>
      <c r="O75"/>
      <c r="P75"/>
      <c r="Q75"/>
      <c r="R75"/>
      <c r="Y75" t="s">
        <v>810</v>
      </c>
      <c r="Z75" s="580" t="s">
        <v>621</v>
      </c>
    </row>
    <row r="76" spans="2:26">
      <c r="B76" t="s">
        <v>813</v>
      </c>
      <c r="C76" t="s">
        <v>814</v>
      </c>
      <c r="D76" t="s">
        <v>41</v>
      </c>
      <c r="F76" t="s">
        <v>815</v>
      </c>
      <c r="G76">
        <v>16</v>
      </c>
      <c r="I76" t="s">
        <v>816</v>
      </c>
      <c r="K76" t="s">
        <v>90</v>
      </c>
      <c r="M76"/>
      <c r="N76"/>
      <c r="O76"/>
      <c r="P76"/>
      <c r="Q76"/>
      <c r="R76"/>
      <c r="Y76" t="s">
        <v>813</v>
      </c>
    </row>
    <row r="77" spans="2:26">
      <c r="B77" t="s">
        <v>817</v>
      </c>
      <c r="C77" t="s">
        <v>818</v>
      </c>
      <c r="D77" t="s">
        <v>41</v>
      </c>
      <c r="F77" t="s">
        <v>819</v>
      </c>
      <c r="G77">
        <v>1</v>
      </c>
      <c r="I77" t="s">
        <v>820</v>
      </c>
      <c r="J77" s="580" t="s">
        <v>565</v>
      </c>
      <c r="K77" t="s">
        <v>90</v>
      </c>
      <c r="Y77" t="s">
        <v>817</v>
      </c>
      <c r="Z77" s="580" t="s">
        <v>565</v>
      </c>
    </row>
    <row r="78" spans="2:26">
      <c r="B78" t="s">
        <v>77</v>
      </c>
      <c r="C78" t="s">
        <v>821</v>
      </c>
      <c r="D78" t="s">
        <v>41</v>
      </c>
      <c r="E78" s="245">
        <v>463131</v>
      </c>
      <c r="F78" t="s">
        <v>822</v>
      </c>
      <c r="G78">
        <v>8</v>
      </c>
      <c r="H78" s="167">
        <v>45901</v>
      </c>
      <c r="I78" t="s">
        <v>823</v>
      </c>
      <c r="J78" s="580" t="s">
        <v>576</v>
      </c>
      <c r="K78">
        <v>45782</v>
      </c>
      <c r="L78" s="580" t="s">
        <v>552</v>
      </c>
      <c r="Y78" t="s">
        <v>77</v>
      </c>
      <c r="Z78" s="580" t="s">
        <v>576</v>
      </c>
    </row>
    <row r="79" spans="2:26">
      <c r="B79" t="s">
        <v>824</v>
      </c>
      <c r="D79" t="s">
        <v>43</v>
      </c>
      <c r="F79" t="s">
        <v>825</v>
      </c>
      <c r="I79" t="s">
        <v>826</v>
      </c>
      <c r="J79" s="580" t="s">
        <v>576</v>
      </c>
      <c r="K79" t="s">
        <v>90</v>
      </c>
      <c r="Y79" t="s">
        <v>824</v>
      </c>
      <c r="Z79" s="580" t="s">
        <v>576</v>
      </c>
    </row>
    <row r="80" spans="2:26">
      <c r="B80" t="s">
        <v>827</v>
      </c>
      <c r="C80" t="s">
        <v>828</v>
      </c>
      <c r="D80" t="s">
        <v>41</v>
      </c>
      <c r="F80" t="s">
        <v>829</v>
      </c>
      <c r="G80">
        <v>5</v>
      </c>
      <c r="H80" s="167">
        <v>46113</v>
      </c>
      <c r="I80" t="s">
        <v>830</v>
      </c>
      <c r="J80" s="580" t="s">
        <v>683</v>
      </c>
      <c r="K80" t="s">
        <v>90</v>
      </c>
      <c r="M80"/>
      <c r="N80"/>
      <c r="O80"/>
      <c r="P80"/>
      <c r="Q80"/>
      <c r="R80"/>
      <c r="Y80" t="s">
        <v>827</v>
      </c>
      <c r="Z80" s="580" t="s">
        <v>683</v>
      </c>
    </row>
    <row r="81" spans="2:26">
      <c r="B81" t="s">
        <v>696</v>
      </c>
      <c r="C81" t="s">
        <v>697</v>
      </c>
      <c r="D81" t="s">
        <v>45</v>
      </c>
      <c r="E81" s="245">
        <v>302389</v>
      </c>
      <c r="F81" t="s">
        <v>101</v>
      </c>
      <c r="G81">
        <v>4</v>
      </c>
      <c r="H81" s="167">
        <v>45931</v>
      </c>
      <c r="I81" t="s">
        <v>831</v>
      </c>
      <c r="J81" s="580" t="s">
        <v>560</v>
      </c>
      <c r="K81" t="s">
        <v>96</v>
      </c>
      <c r="M81"/>
      <c r="N81"/>
      <c r="O81"/>
      <c r="P81"/>
      <c r="Q81"/>
      <c r="R81"/>
      <c r="Y81" t="s">
        <v>696</v>
      </c>
      <c r="Z81" s="580" t="s">
        <v>560</v>
      </c>
    </row>
    <row r="82" spans="2:26">
      <c r="B82" t="s">
        <v>832</v>
      </c>
      <c r="C82" t="s">
        <v>833</v>
      </c>
      <c r="D82" t="s">
        <v>45</v>
      </c>
      <c r="F82" t="s">
        <v>834</v>
      </c>
      <c r="G82">
        <v>3</v>
      </c>
      <c r="H82" s="167" t="s">
        <v>120</v>
      </c>
      <c r="I82" t="s">
        <v>835</v>
      </c>
      <c r="J82" s="580" t="s">
        <v>836</v>
      </c>
      <c r="M82"/>
      <c r="N82"/>
      <c r="O82"/>
      <c r="P82"/>
      <c r="Q82"/>
      <c r="R82"/>
      <c r="Y82" t="s">
        <v>832</v>
      </c>
      <c r="Z82" s="580" t="s">
        <v>836</v>
      </c>
    </row>
    <row r="83" spans="2:26">
      <c r="B83" t="s">
        <v>837</v>
      </c>
      <c r="C83" t="s">
        <v>838</v>
      </c>
      <c r="D83" t="s">
        <v>45</v>
      </c>
      <c r="F83" t="s">
        <v>839</v>
      </c>
      <c r="I83" t="s">
        <v>840</v>
      </c>
      <c r="J83" s="580" t="s">
        <v>836</v>
      </c>
      <c r="M83"/>
      <c r="N83"/>
      <c r="O83"/>
      <c r="P83"/>
      <c r="Q83"/>
      <c r="R83"/>
      <c r="Y83" t="s">
        <v>837</v>
      </c>
      <c r="Z83" s="580" t="s">
        <v>836</v>
      </c>
    </row>
    <row r="84" spans="2:26">
      <c r="B84" t="s">
        <v>841</v>
      </c>
      <c r="C84" t="s">
        <v>842</v>
      </c>
      <c r="D84" t="s">
        <v>45</v>
      </c>
      <c r="F84" t="s">
        <v>843</v>
      </c>
      <c r="G84">
        <v>17</v>
      </c>
      <c r="I84" t="s">
        <v>844</v>
      </c>
      <c r="J84" s="580" t="s">
        <v>576</v>
      </c>
      <c r="S84" s="431"/>
      <c r="Y84" t="s">
        <v>841</v>
      </c>
      <c r="Z84" s="580" t="s">
        <v>576</v>
      </c>
    </row>
    <row r="85" spans="2:26">
      <c r="B85" t="s">
        <v>845</v>
      </c>
      <c r="C85" t="s">
        <v>797</v>
      </c>
      <c r="D85" t="s">
        <v>45</v>
      </c>
      <c r="F85" t="s">
        <v>846</v>
      </c>
      <c r="G85">
        <v>59</v>
      </c>
      <c r="H85" s="167" t="s">
        <v>120</v>
      </c>
      <c r="I85" t="s">
        <v>847</v>
      </c>
      <c r="J85" s="580" t="s">
        <v>836</v>
      </c>
      <c r="M85"/>
      <c r="N85"/>
      <c r="O85"/>
      <c r="P85"/>
      <c r="Q85"/>
      <c r="R85"/>
      <c r="Y85" t="s">
        <v>845</v>
      </c>
      <c r="Z85" s="580" t="s">
        <v>836</v>
      </c>
    </row>
    <row r="86" spans="2:26">
      <c r="B86" t="s">
        <v>339</v>
      </c>
      <c r="C86" t="s">
        <v>848</v>
      </c>
      <c r="D86" t="s">
        <v>442</v>
      </c>
      <c r="E86" s="245">
        <v>124123.35</v>
      </c>
      <c r="F86" t="s">
        <v>849</v>
      </c>
      <c r="G86">
        <v>3</v>
      </c>
      <c r="H86" s="167">
        <v>45992</v>
      </c>
      <c r="I86" t="s">
        <v>850</v>
      </c>
      <c r="J86" s="580" t="s">
        <v>621</v>
      </c>
      <c r="K86">
        <v>45749</v>
      </c>
      <c r="M86"/>
      <c r="N86"/>
      <c r="O86"/>
      <c r="P86"/>
      <c r="Q86"/>
      <c r="R86"/>
      <c r="Y86" t="s">
        <v>339</v>
      </c>
      <c r="Z86" s="580" t="s">
        <v>621</v>
      </c>
    </row>
    <row r="87" spans="2:26">
      <c r="B87" s="294" t="s">
        <v>851</v>
      </c>
      <c r="C87" s="294" t="s">
        <v>852</v>
      </c>
      <c r="D87" t="s">
        <v>41</v>
      </c>
      <c r="E87" s="313">
        <v>4502174</v>
      </c>
      <c r="F87" t="s">
        <v>853</v>
      </c>
      <c r="G87">
        <v>18</v>
      </c>
      <c r="I87" t="s">
        <v>854</v>
      </c>
      <c r="J87" s="580" t="s">
        <v>565</v>
      </c>
      <c r="L87" s="580" t="s">
        <v>552</v>
      </c>
      <c r="P87" s="439">
        <v>3381200</v>
      </c>
      <c r="R87" s="439">
        <v>4502174</v>
      </c>
      <c r="S87" s="440">
        <f>(R87-P87)/P87</f>
        <v>0.33153140896723055</v>
      </c>
      <c r="Y87" s="294" t="s">
        <v>851</v>
      </c>
      <c r="Z87" s="580" t="s">
        <v>565</v>
      </c>
    </row>
    <row r="88" spans="2:26">
      <c r="B88" t="s">
        <v>855</v>
      </c>
      <c r="C88" t="s">
        <v>856</v>
      </c>
      <c r="D88" t="s">
        <v>45</v>
      </c>
      <c r="E88" s="245">
        <v>13178400</v>
      </c>
      <c r="F88" t="s">
        <v>857</v>
      </c>
      <c r="I88" t="s">
        <v>858</v>
      </c>
      <c r="J88" s="580" t="s">
        <v>584</v>
      </c>
      <c r="M88"/>
      <c r="N88"/>
      <c r="O88"/>
      <c r="P88"/>
      <c r="Q88"/>
      <c r="R88"/>
      <c r="Y88" t="s">
        <v>855</v>
      </c>
      <c r="Z88" s="580" t="s">
        <v>584</v>
      </c>
    </row>
    <row r="89" spans="2:26">
      <c r="B89" t="s">
        <v>145</v>
      </c>
      <c r="C89" t="s">
        <v>859</v>
      </c>
      <c r="D89" t="s">
        <v>41</v>
      </c>
      <c r="F89" t="s">
        <v>860</v>
      </c>
      <c r="G89">
        <v>3</v>
      </c>
      <c r="H89" s="167">
        <v>45870</v>
      </c>
      <c r="I89" t="s">
        <v>861</v>
      </c>
      <c r="J89" s="580" t="s">
        <v>862</v>
      </c>
      <c r="M89"/>
      <c r="N89"/>
      <c r="O89"/>
      <c r="P89"/>
      <c r="Q89"/>
      <c r="R89"/>
      <c r="Y89" t="s">
        <v>145</v>
      </c>
      <c r="Z89" s="580" t="s">
        <v>862</v>
      </c>
    </row>
    <row r="90" spans="2:26">
      <c r="B90" t="s">
        <v>241</v>
      </c>
      <c r="C90" t="s">
        <v>863</v>
      </c>
      <c r="D90" t="s">
        <v>41</v>
      </c>
      <c r="E90" s="245">
        <v>1123134.56</v>
      </c>
      <c r="F90" t="s">
        <v>864</v>
      </c>
      <c r="G90">
        <v>10</v>
      </c>
      <c r="H90" s="167">
        <v>45992</v>
      </c>
      <c r="I90" t="s">
        <v>865</v>
      </c>
      <c r="J90" s="580" t="s">
        <v>565</v>
      </c>
      <c r="K90" t="s">
        <v>97</v>
      </c>
      <c r="L90" s="580" t="s">
        <v>866</v>
      </c>
      <c r="Y90" t="s">
        <v>241</v>
      </c>
      <c r="Z90" s="580" t="s">
        <v>565</v>
      </c>
    </row>
    <row r="91" spans="2:26">
      <c r="B91" t="s">
        <v>630</v>
      </c>
      <c r="C91" t="s">
        <v>867</v>
      </c>
      <c r="D91" t="s">
        <v>41</v>
      </c>
      <c r="E91" s="245">
        <v>240181</v>
      </c>
      <c r="F91" t="s">
        <v>868</v>
      </c>
      <c r="G91">
        <v>3</v>
      </c>
      <c r="H91" s="167">
        <v>45992</v>
      </c>
      <c r="I91" t="s">
        <v>869</v>
      </c>
      <c r="J91" s="580" t="s">
        <v>565</v>
      </c>
      <c r="K91">
        <v>45790</v>
      </c>
      <c r="L91" s="580" t="s">
        <v>551</v>
      </c>
      <c r="N91" s="94">
        <v>188000</v>
      </c>
      <c r="O91" s="94">
        <v>202000</v>
      </c>
      <c r="Q91" s="94">
        <v>318000</v>
      </c>
      <c r="R91" s="94">
        <v>240000</v>
      </c>
      <c r="Y91" t="s">
        <v>630</v>
      </c>
      <c r="Z91" s="580" t="s">
        <v>565</v>
      </c>
    </row>
    <row r="92" spans="2:26">
      <c r="B92" t="s">
        <v>490</v>
      </c>
      <c r="C92" t="s">
        <v>692</v>
      </c>
      <c r="D92" t="s">
        <v>41</v>
      </c>
      <c r="E92" s="245">
        <v>2028742</v>
      </c>
      <c r="F92" t="s">
        <v>870</v>
      </c>
      <c r="G92">
        <v>12</v>
      </c>
      <c r="I92" t="s">
        <v>871</v>
      </c>
      <c r="J92" s="580" t="s">
        <v>621</v>
      </c>
      <c r="M92"/>
      <c r="N92"/>
      <c r="O92"/>
      <c r="P92"/>
      <c r="Q92"/>
      <c r="R92"/>
      <c r="Y92" t="s">
        <v>490</v>
      </c>
      <c r="Z92" s="580" t="s">
        <v>621</v>
      </c>
    </row>
    <row r="93" spans="2:26">
      <c r="B93" t="s">
        <v>872</v>
      </c>
      <c r="C93" t="s">
        <v>873</v>
      </c>
      <c r="D93" t="s">
        <v>41</v>
      </c>
      <c r="E93" s="245">
        <v>514400</v>
      </c>
      <c r="F93" t="s">
        <v>874</v>
      </c>
      <c r="G93">
        <v>16</v>
      </c>
      <c r="H93" s="167">
        <v>45931</v>
      </c>
      <c r="I93" t="s">
        <v>875</v>
      </c>
      <c r="J93" s="580" t="s">
        <v>565</v>
      </c>
      <c r="L93" s="580"/>
      <c r="Y93" t="s">
        <v>872</v>
      </c>
      <c r="Z93" s="580" t="s">
        <v>565</v>
      </c>
    </row>
    <row r="94" spans="2:26">
      <c r="B94" t="s">
        <v>876</v>
      </c>
      <c r="C94" t="s">
        <v>877</v>
      </c>
      <c r="D94" t="s">
        <v>45</v>
      </c>
      <c r="E94" s="245">
        <v>783641.04</v>
      </c>
      <c r="F94" t="s">
        <v>878</v>
      </c>
      <c r="G94">
        <v>3</v>
      </c>
      <c r="I94" t="s">
        <v>879</v>
      </c>
      <c r="J94" s="580" t="s">
        <v>565</v>
      </c>
      <c r="L94" s="580" t="s">
        <v>551</v>
      </c>
      <c r="Y94" t="s">
        <v>876</v>
      </c>
      <c r="Z94" s="580" t="s">
        <v>565</v>
      </c>
    </row>
    <row r="95" spans="2:26">
      <c r="B95" t="s">
        <v>880</v>
      </c>
      <c r="C95" t="s">
        <v>881</v>
      </c>
      <c r="D95" t="s">
        <v>45</v>
      </c>
      <c r="E95" s="245">
        <v>276319.99</v>
      </c>
      <c r="F95" t="s">
        <v>882</v>
      </c>
      <c r="G95">
        <v>3</v>
      </c>
      <c r="I95" t="s">
        <v>883</v>
      </c>
      <c r="J95" s="580" t="s">
        <v>565</v>
      </c>
      <c r="L95" s="580" t="s">
        <v>884</v>
      </c>
      <c r="Y95" t="s">
        <v>880</v>
      </c>
      <c r="Z95" s="580" t="s">
        <v>565</v>
      </c>
    </row>
    <row r="96" spans="2:26">
      <c r="B96" t="s">
        <v>210</v>
      </c>
      <c r="C96" t="s">
        <v>877</v>
      </c>
      <c r="D96" t="s">
        <v>45</v>
      </c>
      <c r="E96" s="245">
        <v>645921.60000000009</v>
      </c>
      <c r="F96" t="s">
        <v>885</v>
      </c>
      <c r="G96">
        <v>8</v>
      </c>
      <c r="I96" t="s">
        <v>886</v>
      </c>
      <c r="J96" s="580" t="s">
        <v>565</v>
      </c>
      <c r="L96" s="580" t="s">
        <v>551</v>
      </c>
      <c r="Y96" t="s">
        <v>210</v>
      </c>
      <c r="Z96" s="580" t="s">
        <v>565</v>
      </c>
    </row>
    <row r="97" spans="2:26">
      <c r="B97" s="294" t="s">
        <v>887</v>
      </c>
      <c r="C97" s="294" t="s">
        <v>888</v>
      </c>
      <c r="D97" t="s">
        <v>45</v>
      </c>
      <c r="E97" s="439"/>
      <c r="F97" t="s">
        <v>889</v>
      </c>
      <c r="I97" t="s">
        <v>890</v>
      </c>
      <c r="J97" s="580" t="s">
        <v>565</v>
      </c>
      <c r="L97" s="580" t="s">
        <v>552</v>
      </c>
      <c r="P97" s="441">
        <v>1.06</v>
      </c>
      <c r="R97" s="441">
        <v>1.68</v>
      </c>
      <c r="S97" s="440">
        <f>(R97-P97)/P97</f>
        <v>0.58490566037735836</v>
      </c>
      <c r="Y97" s="294" t="s">
        <v>887</v>
      </c>
      <c r="Z97" s="580" t="s">
        <v>565</v>
      </c>
    </row>
    <row r="98" spans="2:26">
      <c r="B98" t="s">
        <v>891</v>
      </c>
      <c r="D98" t="s">
        <v>45</v>
      </c>
      <c r="F98" t="s">
        <v>892</v>
      </c>
      <c r="G98">
        <v>4</v>
      </c>
      <c r="I98" t="s">
        <v>893</v>
      </c>
      <c r="J98" s="580" t="s">
        <v>565</v>
      </c>
      <c r="L98" s="580" t="s">
        <v>551</v>
      </c>
      <c r="Y98" t="s">
        <v>891</v>
      </c>
      <c r="Z98" s="580" t="s">
        <v>565</v>
      </c>
    </row>
    <row r="99" spans="2:26">
      <c r="B99" t="s">
        <v>894</v>
      </c>
      <c r="C99" t="s">
        <v>895</v>
      </c>
      <c r="D99" t="s">
        <v>43</v>
      </c>
      <c r="E99" s="245">
        <v>1489729.6</v>
      </c>
      <c r="F99" t="s">
        <v>896</v>
      </c>
      <c r="G99">
        <v>15</v>
      </c>
      <c r="H99" s="167">
        <v>46023</v>
      </c>
      <c r="I99" t="s">
        <v>897</v>
      </c>
      <c r="J99" s="580" t="s">
        <v>565</v>
      </c>
      <c r="Y99" t="s">
        <v>894</v>
      </c>
      <c r="Z99" s="580" t="s">
        <v>565</v>
      </c>
    </row>
    <row r="113" spans="22:27">
      <c r="V113" s="436" t="s">
        <v>544</v>
      </c>
      <c r="W113" s="436" t="s">
        <v>49</v>
      </c>
      <c r="X113" s="437" t="s">
        <v>52</v>
      </c>
      <c r="Y113" s="438" t="s">
        <v>552</v>
      </c>
      <c r="Z113" s="438" t="s">
        <v>554</v>
      </c>
      <c r="AA113" s="436" t="s">
        <v>555</v>
      </c>
    </row>
    <row r="114" spans="22:27">
      <c r="V114" s="294" t="s">
        <v>561</v>
      </c>
      <c r="W114" s="294" t="s">
        <v>562</v>
      </c>
      <c r="X114" s="313">
        <v>3052557.48</v>
      </c>
      <c r="Y114" s="587">
        <v>2748000</v>
      </c>
      <c r="Z114" s="313">
        <v>3052557</v>
      </c>
      <c r="AA114" s="440">
        <v>0.11082860262008734</v>
      </c>
    </row>
    <row r="115" spans="22:27">
      <c r="V115" s="294" t="s">
        <v>589</v>
      </c>
      <c r="W115" s="294" t="s">
        <v>156</v>
      </c>
      <c r="X115" s="313">
        <v>6826236</v>
      </c>
      <c r="Y115" s="313">
        <v>5948000</v>
      </c>
      <c r="Z115" s="313">
        <v>6826236</v>
      </c>
      <c r="AA115" s="440">
        <v>0.14765232010759918</v>
      </c>
    </row>
    <row r="116" spans="22:27">
      <c r="V116" s="294" t="s">
        <v>490</v>
      </c>
      <c r="W116" s="294" t="s">
        <v>596</v>
      </c>
      <c r="X116" s="313">
        <v>461894.85</v>
      </c>
      <c r="Y116" s="313">
        <v>415287</v>
      </c>
      <c r="Z116" s="313">
        <v>461894.85</v>
      </c>
      <c r="AA116" s="440">
        <v>0.11223045749084362</v>
      </c>
    </row>
    <row r="117" spans="22:27">
      <c r="V117" s="294" t="s">
        <v>851</v>
      </c>
      <c r="W117" s="294" t="s">
        <v>852</v>
      </c>
      <c r="X117" s="313">
        <v>4502174</v>
      </c>
      <c r="Y117" s="313">
        <v>3381200</v>
      </c>
      <c r="Z117" s="313">
        <v>4502174</v>
      </c>
      <c r="AA117" s="440">
        <v>0.33153140896723055</v>
      </c>
    </row>
    <row r="118" spans="22:27">
      <c r="V118" s="294" t="s">
        <v>887</v>
      </c>
      <c r="W118" s="294" t="s">
        <v>888</v>
      </c>
      <c r="X118" s="313"/>
      <c r="Y118" s="441">
        <v>1.06</v>
      </c>
      <c r="Z118" s="441">
        <v>1.68</v>
      </c>
      <c r="AA118" s="440">
        <v>0.58490566037735847</v>
      </c>
    </row>
  </sheetData>
  <autoFilter ref="B2:S99" xr:uid="{C1D6ABBC-37AC-4EA2-9CB1-06858C8E030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7018B-87E8-4EDB-8C64-A8B24AA69A0F}">
  <sheetPr codeName="Sheet4">
    <tabColor theme="4"/>
  </sheetPr>
  <dimension ref="B2:J196"/>
  <sheetViews>
    <sheetView showGridLines="0" topLeftCell="C15" zoomScale="102" zoomScaleNormal="85" workbookViewId="0">
      <selection activeCell="C15" sqref="C15"/>
    </sheetView>
  </sheetViews>
  <sheetFormatPr defaultRowHeight="15"/>
  <cols>
    <col min="2" max="2" width="15.42578125" bestFit="1" customWidth="1"/>
    <col min="3" max="3" width="15.5703125" style="94" customWidth="1"/>
    <col min="4" max="4" width="23.140625" bestFit="1" customWidth="1"/>
    <col min="5" max="5" width="13.7109375" customWidth="1"/>
    <col min="6" max="6" width="14.5703125" bestFit="1" customWidth="1"/>
    <col min="7" max="7" width="1.85546875" customWidth="1"/>
    <col min="8" max="8" width="18.5703125" bestFit="1" customWidth="1"/>
    <col min="9" max="9" width="84.7109375" bestFit="1" customWidth="1"/>
    <col min="10" max="11" width="8.140625" bestFit="1" customWidth="1"/>
  </cols>
  <sheetData>
    <row r="2" spans="2:10">
      <c r="B2" s="580" t="s">
        <v>898</v>
      </c>
      <c r="C2" s="94">
        <v>153459650</v>
      </c>
      <c r="D2" s="245">
        <v>129681327</v>
      </c>
      <c r="H2" s="580" t="s">
        <v>899</v>
      </c>
    </row>
    <row r="3" spans="2:10">
      <c r="B3" s="298" t="s">
        <v>900</v>
      </c>
      <c r="C3" s="299" t="s">
        <v>901</v>
      </c>
      <c r="D3" s="311" t="s">
        <v>40</v>
      </c>
      <c r="E3" s="300" t="s">
        <v>902</v>
      </c>
      <c r="F3" s="301" t="s">
        <v>903</v>
      </c>
      <c r="H3" s="368" t="s">
        <v>52</v>
      </c>
      <c r="I3" s="368" t="s">
        <v>49</v>
      </c>
      <c r="J3" s="369" t="s">
        <v>66</v>
      </c>
    </row>
    <row r="4" spans="2:10">
      <c r="B4" s="299">
        <v>1</v>
      </c>
      <c r="C4" s="326">
        <v>41948855.140000001</v>
      </c>
      <c r="D4" s="312">
        <v>30764797.428000003</v>
      </c>
      <c r="E4" s="300">
        <v>31</v>
      </c>
      <c r="F4" s="301">
        <v>298</v>
      </c>
      <c r="H4" s="374">
        <v>12835820</v>
      </c>
      <c r="I4" s="370" t="s">
        <v>358</v>
      </c>
      <c r="J4" s="371" t="s">
        <v>42</v>
      </c>
    </row>
    <row r="5" spans="2:10">
      <c r="B5" s="302">
        <v>2</v>
      </c>
      <c r="C5" s="327">
        <v>32932477.719999991</v>
      </c>
      <c r="D5" s="329">
        <v>32852016.930999991</v>
      </c>
      <c r="E5" s="356">
        <v>34</v>
      </c>
      <c r="F5" s="358">
        <v>225</v>
      </c>
      <c r="H5" s="374">
        <v>11797264</v>
      </c>
      <c r="I5" s="370" t="s">
        <v>206</v>
      </c>
      <c r="J5" s="371" t="s">
        <v>44</v>
      </c>
    </row>
    <row r="6" spans="2:10">
      <c r="B6" s="302">
        <v>3</v>
      </c>
      <c r="C6" s="327">
        <v>41001710.11999999</v>
      </c>
      <c r="D6" s="329">
        <v>40791530.359999992</v>
      </c>
      <c r="E6" s="356">
        <v>11</v>
      </c>
      <c r="F6" s="358">
        <v>185</v>
      </c>
      <c r="H6" s="374">
        <v>8000000</v>
      </c>
      <c r="I6" s="370" t="s">
        <v>904</v>
      </c>
      <c r="J6" s="371" t="s">
        <v>905</v>
      </c>
    </row>
    <row r="7" spans="2:10">
      <c r="B7" s="302">
        <v>4</v>
      </c>
      <c r="C7" s="327">
        <v>36278841.760000005</v>
      </c>
      <c r="D7" s="329">
        <v>26470049.968499999</v>
      </c>
      <c r="E7" s="356">
        <v>27</v>
      </c>
      <c r="F7" s="358">
        <v>229</v>
      </c>
      <c r="H7" s="374">
        <v>5766106.1699999999</v>
      </c>
      <c r="I7" s="370" t="s">
        <v>311</v>
      </c>
      <c r="J7" s="371" t="s">
        <v>906</v>
      </c>
    </row>
    <row r="8" spans="2:10">
      <c r="B8" s="302" t="s">
        <v>120</v>
      </c>
      <c r="C8" s="327">
        <v>3931270.7399999998</v>
      </c>
      <c r="D8" s="329">
        <v>272710</v>
      </c>
      <c r="E8" s="356">
        <v>15</v>
      </c>
      <c r="F8" s="358">
        <v>62</v>
      </c>
      <c r="H8" s="374">
        <v>5697280</v>
      </c>
      <c r="I8" s="370" t="s">
        <v>907</v>
      </c>
      <c r="J8" s="371" t="s">
        <v>905</v>
      </c>
    </row>
    <row r="9" spans="2:10">
      <c r="B9" s="302" t="s">
        <v>905</v>
      </c>
      <c r="C9" s="327">
        <v>73369067.895000011</v>
      </c>
      <c r="D9" s="329">
        <v>17208898.6175</v>
      </c>
      <c r="E9" s="356">
        <v>80</v>
      </c>
      <c r="F9" s="358">
        <v>506</v>
      </c>
      <c r="H9" s="374">
        <v>5159577.82</v>
      </c>
      <c r="I9" s="370" t="s">
        <v>93</v>
      </c>
      <c r="J9" s="371" t="s">
        <v>44</v>
      </c>
    </row>
    <row r="10" spans="2:10">
      <c r="B10" s="303" t="s">
        <v>908</v>
      </c>
      <c r="C10" s="328">
        <v>229462223.37499997</v>
      </c>
      <c r="D10" s="314">
        <v>148360003.30500004</v>
      </c>
      <c r="E10" s="357">
        <v>198</v>
      </c>
      <c r="F10" s="359">
        <v>1505</v>
      </c>
      <c r="H10" s="374">
        <v>4494585.54</v>
      </c>
      <c r="I10" s="370" t="s">
        <v>436</v>
      </c>
      <c r="J10" s="371" t="s">
        <v>905</v>
      </c>
    </row>
    <row r="11" spans="2:10">
      <c r="B11" s="580" t="s">
        <v>909</v>
      </c>
      <c r="C11" s="245"/>
      <c r="H11" s="374">
        <v>3153674.85</v>
      </c>
      <c r="I11" s="370" t="s">
        <v>910</v>
      </c>
      <c r="J11" s="371" t="s">
        <v>905</v>
      </c>
    </row>
    <row r="12" spans="2:10">
      <c r="B12" s="307" t="s">
        <v>900</v>
      </c>
      <c r="C12" s="335" t="s">
        <v>40</v>
      </c>
      <c r="H12" s="374">
        <v>3006336.75</v>
      </c>
      <c r="I12" s="370" t="s">
        <v>911</v>
      </c>
      <c r="J12" s="371" t="s">
        <v>42</v>
      </c>
    </row>
    <row r="13" spans="2:10">
      <c r="B13" s="295" t="s">
        <v>43</v>
      </c>
      <c r="C13" s="335">
        <v>27942871.445499998</v>
      </c>
      <c r="H13" s="374">
        <v>2970266.23</v>
      </c>
      <c r="I13" s="370" t="s">
        <v>384</v>
      </c>
      <c r="J13" s="371" t="s">
        <v>42</v>
      </c>
    </row>
    <row r="14" spans="2:10">
      <c r="B14" s="296" t="s">
        <v>769</v>
      </c>
      <c r="C14" s="336">
        <v>125464.18600000002</v>
      </c>
      <c r="H14" s="374">
        <v>2885231.43</v>
      </c>
      <c r="I14" s="370" t="s">
        <v>439</v>
      </c>
      <c r="J14" s="371" t="s">
        <v>905</v>
      </c>
    </row>
    <row r="15" spans="2:10">
      <c r="B15" s="296" t="s">
        <v>41</v>
      </c>
      <c r="C15" s="336">
        <v>31855842.141999997</v>
      </c>
      <c r="H15" s="374">
        <v>2816398</v>
      </c>
      <c r="I15" s="370" t="s">
        <v>912</v>
      </c>
      <c r="J15" s="371" t="s">
        <v>44</v>
      </c>
    </row>
    <row r="16" spans="2:10">
      <c r="B16" s="296" t="s">
        <v>913</v>
      </c>
      <c r="C16" s="336">
        <v>249912.61</v>
      </c>
      <c r="H16" s="374">
        <v>2740000</v>
      </c>
      <c r="I16" s="370" t="s">
        <v>914</v>
      </c>
      <c r="J16" s="371" t="s">
        <v>44</v>
      </c>
    </row>
    <row r="17" spans="2:10">
      <c r="B17" s="296" t="s">
        <v>45</v>
      </c>
      <c r="C17" s="336">
        <v>89882583.392499998</v>
      </c>
      <c r="H17" s="374">
        <v>2532016.44</v>
      </c>
      <c r="I17" s="370" t="s">
        <v>915</v>
      </c>
      <c r="J17" s="371" t="s">
        <v>906</v>
      </c>
    </row>
    <row r="18" spans="2:10">
      <c r="B18" s="296" t="s">
        <v>905</v>
      </c>
      <c r="C18" s="336">
        <v>0</v>
      </c>
      <c r="H18" s="374">
        <v>2467455.73</v>
      </c>
      <c r="I18" s="370" t="s">
        <v>415</v>
      </c>
      <c r="J18" s="371" t="s">
        <v>905</v>
      </c>
    </row>
    <row r="19" spans="2:10">
      <c r="B19" s="297" t="s">
        <v>908</v>
      </c>
      <c r="C19" s="337">
        <v>150056673.77599999</v>
      </c>
      <c r="H19" s="374">
        <v>2448024.2200000002</v>
      </c>
      <c r="I19" s="370" t="s">
        <v>916</v>
      </c>
      <c r="J19" s="371" t="s">
        <v>906</v>
      </c>
    </row>
    <row r="20" spans="2:10">
      <c r="H20" s="374">
        <v>2392640.86</v>
      </c>
      <c r="I20" s="370" t="s">
        <v>917</v>
      </c>
      <c r="J20" s="371" t="s">
        <v>906</v>
      </c>
    </row>
    <row r="21" spans="2:10">
      <c r="B21" s="580" t="s">
        <v>918</v>
      </c>
      <c r="C21"/>
      <c r="H21" s="374">
        <v>2137747.88</v>
      </c>
      <c r="I21" s="370" t="s">
        <v>919</v>
      </c>
      <c r="J21" s="371" t="s">
        <v>905</v>
      </c>
    </row>
    <row r="22" spans="2:10">
      <c r="B22" s="307" t="s">
        <v>900</v>
      </c>
      <c r="C22" s="295" t="s">
        <v>40</v>
      </c>
      <c r="D22" s="308" t="s">
        <v>902</v>
      </c>
      <c r="E22" s="294"/>
      <c r="F22" s="294"/>
      <c r="H22" s="374">
        <v>2123331.6800000002</v>
      </c>
      <c r="I22" s="370" t="s">
        <v>481</v>
      </c>
      <c r="J22" s="371" t="s">
        <v>905</v>
      </c>
    </row>
    <row r="23" spans="2:10">
      <c r="B23" s="295" t="s">
        <v>239</v>
      </c>
      <c r="C23" s="304">
        <v>21511073.880000003</v>
      </c>
      <c r="D23" s="308">
        <v>36</v>
      </c>
      <c r="E23" s="294"/>
      <c r="F23" s="294"/>
      <c r="H23" s="374">
        <v>2105834.75</v>
      </c>
      <c r="I23" s="370" t="s">
        <v>181</v>
      </c>
      <c r="J23" s="371" t="s">
        <v>905</v>
      </c>
    </row>
    <row r="24" spans="2:10">
      <c r="B24" s="296" t="s">
        <v>44</v>
      </c>
      <c r="C24" s="333">
        <v>26412531.290000003</v>
      </c>
      <c r="D24" s="334">
        <v>10</v>
      </c>
      <c r="E24" s="294"/>
      <c r="F24" s="294"/>
      <c r="H24" s="374">
        <v>2028742</v>
      </c>
      <c r="I24" s="370" t="s">
        <v>692</v>
      </c>
      <c r="J24" s="371" t="s">
        <v>905</v>
      </c>
    </row>
    <row r="25" spans="2:10">
      <c r="B25" s="296" t="s">
        <v>42</v>
      </c>
      <c r="C25" s="333">
        <v>21042883.270000003</v>
      </c>
      <c r="D25" s="334">
        <v>8</v>
      </c>
      <c r="E25" s="294"/>
      <c r="F25" s="294"/>
      <c r="H25" s="374">
        <v>2000000</v>
      </c>
      <c r="I25" s="370" t="s">
        <v>765</v>
      </c>
      <c r="J25" s="371" t="s">
        <v>905</v>
      </c>
    </row>
    <row r="26" spans="2:10">
      <c r="B26" s="296" t="s">
        <v>920</v>
      </c>
      <c r="C26" s="333">
        <v>20036800</v>
      </c>
      <c r="D26" s="334">
        <v>1</v>
      </c>
      <c r="E26" s="294"/>
      <c r="F26" s="294"/>
      <c r="H26" s="374">
        <v>1998719.7</v>
      </c>
      <c r="I26" s="370" t="s">
        <v>921</v>
      </c>
      <c r="J26" s="371" t="s">
        <v>906</v>
      </c>
    </row>
    <row r="27" spans="2:10">
      <c r="B27" s="296" t="s">
        <v>906</v>
      </c>
      <c r="C27" s="333">
        <v>25083318.237500001</v>
      </c>
      <c r="D27" s="334">
        <v>25</v>
      </c>
      <c r="E27" s="294"/>
      <c r="F27" s="294"/>
      <c r="H27" s="374">
        <v>1927490.04</v>
      </c>
      <c r="I27" s="370" t="s">
        <v>922</v>
      </c>
      <c r="J27" s="371" t="s">
        <v>905</v>
      </c>
    </row>
    <row r="28" spans="2:10">
      <c r="B28" s="296" t="s">
        <v>120</v>
      </c>
      <c r="C28" s="333">
        <v>417361.4</v>
      </c>
      <c r="D28" s="334">
        <v>2</v>
      </c>
      <c r="E28" s="294"/>
      <c r="F28" s="294"/>
      <c r="H28" s="374">
        <v>1870996.9</v>
      </c>
      <c r="I28" s="370" t="s">
        <v>481</v>
      </c>
      <c r="J28" s="371" t="s">
        <v>905</v>
      </c>
    </row>
    <row r="29" spans="2:10">
      <c r="B29" s="296" t="s">
        <v>905</v>
      </c>
      <c r="C29" s="333">
        <v>35552705.698499985</v>
      </c>
      <c r="D29" s="334">
        <v>86</v>
      </c>
      <c r="E29" s="294"/>
      <c r="F29" s="294"/>
      <c r="H29" s="374">
        <v>1852667.44</v>
      </c>
      <c r="I29" s="370" t="s">
        <v>910</v>
      </c>
      <c r="J29" s="371" t="s">
        <v>905</v>
      </c>
    </row>
    <row r="30" spans="2:10">
      <c r="B30" s="297" t="s">
        <v>908</v>
      </c>
      <c r="C30" s="305">
        <v>150056673.77600005</v>
      </c>
      <c r="D30" s="331">
        <v>168</v>
      </c>
      <c r="E30" s="294"/>
      <c r="F30" s="294"/>
      <c r="H30" s="374">
        <v>1848439.64</v>
      </c>
      <c r="I30" s="370" t="s">
        <v>923</v>
      </c>
      <c r="J30" s="371" t="s">
        <v>44</v>
      </c>
    </row>
    <row r="31" spans="2:10">
      <c r="C31"/>
      <c r="E31" s="294"/>
      <c r="F31" s="294"/>
      <c r="H31" s="374">
        <v>1801375</v>
      </c>
      <c r="I31" s="370" t="s">
        <v>924</v>
      </c>
      <c r="J31" s="371" t="s">
        <v>906</v>
      </c>
    </row>
    <row r="32" spans="2:10">
      <c r="H32" s="374">
        <v>1573755</v>
      </c>
      <c r="I32" s="370" t="s">
        <v>925</v>
      </c>
      <c r="J32" s="371" t="s">
        <v>905</v>
      </c>
    </row>
    <row r="33" spans="2:10">
      <c r="H33" s="374">
        <v>1565922.81</v>
      </c>
      <c r="I33" s="370" t="s">
        <v>926</v>
      </c>
      <c r="J33" s="371" t="s">
        <v>239</v>
      </c>
    </row>
    <row r="34" spans="2:10">
      <c r="H34" s="374">
        <v>1444491.41</v>
      </c>
      <c r="I34" s="370" t="s">
        <v>927</v>
      </c>
      <c r="J34" s="371" t="s">
        <v>239</v>
      </c>
    </row>
    <row r="35" spans="2:10">
      <c r="H35" s="375"/>
      <c r="I35" s="370" t="s">
        <v>928</v>
      </c>
      <c r="J35" s="371" t="s">
        <v>239</v>
      </c>
    </row>
    <row r="36" spans="2:10">
      <c r="B36" t="s">
        <v>929</v>
      </c>
      <c r="H36" s="374">
        <v>1420634.95</v>
      </c>
      <c r="I36" s="370" t="s">
        <v>930</v>
      </c>
      <c r="J36" s="371" t="s">
        <v>239</v>
      </c>
    </row>
    <row r="37" spans="2:10">
      <c r="B37" s="307" t="s">
        <v>69</v>
      </c>
      <c r="C37" s="307" t="s">
        <v>49</v>
      </c>
      <c r="D37" s="295" t="s">
        <v>901</v>
      </c>
      <c r="E37" s="311" t="s">
        <v>40</v>
      </c>
      <c r="F37" s="308" t="s">
        <v>903</v>
      </c>
      <c r="H37" s="374">
        <v>1414508.72</v>
      </c>
      <c r="I37" s="370" t="s">
        <v>351</v>
      </c>
      <c r="J37" s="371" t="s">
        <v>905</v>
      </c>
    </row>
    <row r="38" spans="2:10">
      <c r="B38" s="295">
        <v>1</v>
      </c>
      <c r="C38" s="295" t="s">
        <v>907</v>
      </c>
      <c r="D38" s="304">
        <v>5697280</v>
      </c>
      <c r="E38" s="312">
        <v>4272960</v>
      </c>
      <c r="F38" s="308">
        <v>24</v>
      </c>
      <c r="H38" s="374">
        <v>1387218.61</v>
      </c>
      <c r="I38" s="370" t="s">
        <v>895</v>
      </c>
      <c r="J38" s="371" t="s">
        <v>906</v>
      </c>
    </row>
    <row r="39" spans="2:10">
      <c r="B39" s="296"/>
      <c r="C39" s="309" t="s">
        <v>910</v>
      </c>
      <c r="D39" s="306">
        <v>5006342.29</v>
      </c>
      <c r="E39" s="313">
        <v>2503171.145</v>
      </c>
      <c r="F39" s="330">
        <v>21</v>
      </c>
      <c r="H39" s="374">
        <v>1381085.54</v>
      </c>
      <c r="I39" s="370" t="s">
        <v>931</v>
      </c>
      <c r="J39" s="371" t="s">
        <v>44</v>
      </c>
    </row>
    <row r="40" spans="2:10">
      <c r="B40" s="296"/>
      <c r="C40" s="309" t="s">
        <v>930</v>
      </c>
      <c r="D40" s="306">
        <v>1420634.95</v>
      </c>
      <c r="E40" s="313">
        <v>1420634.95</v>
      </c>
      <c r="F40" s="330">
        <v>12</v>
      </c>
      <c r="H40" s="374">
        <v>1304554.56</v>
      </c>
      <c r="I40" s="370" t="s">
        <v>932</v>
      </c>
      <c r="J40" s="371" t="s">
        <v>905</v>
      </c>
    </row>
    <row r="41" spans="2:10">
      <c r="B41" s="296"/>
      <c r="C41" s="309" t="s">
        <v>933</v>
      </c>
      <c r="D41" s="306">
        <v>246171.81</v>
      </c>
      <c r="E41" s="313">
        <v>246171.81</v>
      </c>
      <c r="F41" s="330">
        <v>1</v>
      </c>
      <c r="H41" s="374">
        <v>1240813.2</v>
      </c>
      <c r="I41" s="370" t="s">
        <v>481</v>
      </c>
      <c r="J41" s="371" t="s">
        <v>905</v>
      </c>
    </row>
    <row r="42" spans="2:10">
      <c r="B42" s="296"/>
      <c r="C42" s="309" t="s">
        <v>934</v>
      </c>
      <c r="D42" s="306">
        <v>191440</v>
      </c>
      <c r="E42" s="313">
        <v>191440</v>
      </c>
      <c r="F42" s="330">
        <v>2</v>
      </c>
      <c r="H42" s="374">
        <v>1196119.99</v>
      </c>
      <c r="I42" s="370" t="s">
        <v>935</v>
      </c>
      <c r="J42" s="371" t="s">
        <v>42</v>
      </c>
    </row>
    <row r="43" spans="2:10">
      <c r="B43" s="296"/>
      <c r="C43" s="309" t="s">
        <v>926</v>
      </c>
      <c r="D43" s="306">
        <v>1565922.81</v>
      </c>
      <c r="E43" s="313">
        <v>1565922.81</v>
      </c>
      <c r="F43" s="330">
        <v>6</v>
      </c>
      <c r="H43" s="374">
        <v>1093635</v>
      </c>
      <c r="I43" s="370" t="s">
        <v>936</v>
      </c>
      <c r="J43" s="371" t="s">
        <v>906</v>
      </c>
    </row>
    <row r="44" spans="2:10">
      <c r="B44" s="296"/>
      <c r="C44" s="309" t="s">
        <v>937</v>
      </c>
      <c r="D44" s="306">
        <v>888608.67</v>
      </c>
      <c r="E44" s="313">
        <v>177721.73400000003</v>
      </c>
      <c r="F44" s="330">
        <v>8</v>
      </c>
      <c r="H44" s="374">
        <v>1000000</v>
      </c>
      <c r="I44" s="370" t="s">
        <v>938</v>
      </c>
      <c r="J44" s="371" t="s">
        <v>905</v>
      </c>
    </row>
    <row r="45" spans="2:10">
      <c r="B45" s="296"/>
      <c r="C45" s="309" t="s">
        <v>939</v>
      </c>
      <c r="D45" s="306">
        <v>473556.18</v>
      </c>
      <c r="E45" s="313">
        <v>94711.236000000004</v>
      </c>
      <c r="F45" s="330">
        <v>2</v>
      </c>
      <c r="H45" s="374">
        <v>998332</v>
      </c>
      <c r="I45" s="370" t="s">
        <v>940</v>
      </c>
      <c r="J45" s="371" t="s">
        <v>239</v>
      </c>
    </row>
    <row r="46" spans="2:10">
      <c r="B46" s="296"/>
      <c r="C46" s="309" t="s">
        <v>941</v>
      </c>
      <c r="D46" s="306">
        <v>244043</v>
      </c>
      <c r="E46" s="313">
        <v>244043</v>
      </c>
      <c r="F46" s="330">
        <v>2</v>
      </c>
      <c r="H46" s="374">
        <v>993401</v>
      </c>
      <c r="I46" s="370" t="s">
        <v>942</v>
      </c>
      <c r="J46" s="371" t="s">
        <v>906</v>
      </c>
    </row>
    <row r="47" spans="2:10">
      <c r="B47" s="296"/>
      <c r="C47" s="309" t="s">
        <v>932</v>
      </c>
      <c r="D47" s="306">
        <v>1304554.56</v>
      </c>
      <c r="E47" s="313">
        <v>195683.18400000001</v>
      </c>
      <c r="F47" s="330">
        <v>8</v>
      </c>
      <c r="H47" s="374">
        <v>975443.22</v>
      </c>
      <c r="I47" s="370" t="s">
        <v>943</v>
      </c>
      <c r="J47" s="371" t="s">
        <v>905</v>
      </c>
    </row>
    <row r="48" spans="2:10">
      <c r="B48" s="296"/>
      <c r="C48" s="309" t="s">
        <v>944</v>
      </c>
      <c r="D48" s="306">
        <v>227900.33</v>
      </c>
      <c r="E48" s="313">
        <v>227900.33</v>
      </c>
      <c r="F48" s="330">
        <v>2</v>
      </c>
      <c r="H48" s="374">
        <v>888608.67</v>
      </c>
      <c r="I48" s="370" t="s">
        <v>937</v>
      </c>
      <c r="J48" s="371" t="s">
        <v>905</v>
      </c>
    </row>
    <row r="49" spans="2:10">
      <c r="B49" s="296"/>
      <c r="C49" s="309" t="s">
        <v>914</v>
      </c>
      <c r="D49" s="306">
        <v>2740000</v>
      </c>
      <c r="E49" s="313">
        <v>2740000</v>
      </c>
      <c r="F49" s="330">
        <v>15</v>
      </c>
      <c r="H49" s="374">
        <v>875686</v>
      </c>
      <c r="I49" s="370" t="s">
        <v>285</v>
      </c>
      <c r="J49" s="371" t="s">
        <v>905</v>
      </c>
    </row>
    <row r="50" spans="2:10">
      <c r="B50" s="296"/>
      <c r="C50" s="309" t="s">
        <v>940</v>
      </c>
      <c r="D50" s="306">
        <v>998332</v>
      </c>
      <c r="E50" s="313">
        <v>998332</v>
      </c>
      <c r="F50" s="330">
        <v>9</v>
      </c>
      <c r="H50" s="374">
        <v>865637.29</v>
      </c>
      <c r="I50" s="370" t="s">
        <v>945</v>
      </c>
      <c r="J50" s="371" t="s">
        <v>42</v>
      </c>
    </row>
    <row r="51" spans="2:10">
      <c r="B51" s="296"/>
      <c r="C51" s="309" t="s">
        <v>912</v>
      </c>
      <c r="D51" s="306">
        <v>2816398</v>
      </c>
      <c r="E51" s="313">
        <v>2816398</v>
      </c>
      <c r="F51" s="330">
        <v>18</v>
      </c>
      <c r="H51" s="374">
        <v>847983.87</v>
      </c>
      <c r="I51" s="370" t="s">
        <v>946</v>
      </c>
      <c r="J51" s="371" t="s">
        <v>42</v>
      </c>
    </row>
    <row r="52" spans="2:10">
      <c r="B52" s="296"/>
      <c r="C52" s="309" t="s">
        <v>947</v>
      </c>
      <c r="D52" s="306">
        <v>420981.5</v>
      </c>
      <c r="E52" s="313">
        <v>420981.5</v>
      </c>
      <c r="F52" s="330">
        <v>6</v>
      </c>
      <c r="H52" s="374">
        <v>847260.19</v>
      </c>
      <c r="I52" s="370" t="s">
        <v>948</v>
      </c>
      <c r="J52" s="371" t="s">
        <v>239</v>
      </c>
    </row>
    <row r="53" spans="2:10">
      <c r="B53" s="296"/>
      <c r="C53" s="309" t="s">
        <v>949</v>
      </c>
      <c r="D53" s="306">
        <v>792600</v>
      </c>
      <c r="E53" s="313">
        <v>792600</v>
      </c>
      <c r="F53" s="330">
        <v>12</v>
      </c>
      <c r="H53" s="374">
        <v>817329</v>
      </c>
      <c r="I53" s="370" t="s">
        <v>950</v>
      </c>
      <c r="J53" s="371" t="s">
        <v>239</v>
      </c>
    </row>
    <row r="54" spans="2:10">
      <c r="B54" s="296"/>
      <c r="C54" s="309" t="s">
        <v>951</v>
      </c>
      <c r="D54" s="306">
        <v>280655</v>
      </c>
      <c r="E54" s="313">
        <v>280655</v>
      </c>
      <c r="F54" s="330">
        <v>4</v>
      </c>
      <c r="H54" s="375"/>
      <c r="I54" s="370" t="s">
        <v>336</v>
      </c>
      <c r="J54" s="371" t="s">
        <v>239</v>
      </c>
    </row>
    <row r="55" spans="2:10">
      <c r="B55" s="296"/>
      <c r="C55" s="309" t="s">
        <v>952</v>
      </c>
      <c r="D55" s="306">
        <v>280655</v>
      </c>
      <c r="E55" s="313">
        <v>280655</v>
      </c>
      <c r="F55" s="330">
        <v>4</v>
      </c>
      <c r="H55" s="375"/>
      <c r="I55" s="370" t="s">
        <v>953</v>
      </c>
      <c r="J55" s="371" t="s">
        <v>239</v>
      </c>
    </row>
    <row r="56" spans="2:10">
      <c r="B56" s="296"/>
      <c r="C56" s="309" t="s">
        <v>954</v>
      </c>
      <c r="D56" s="306">
        <v>728293</v>
      </c>
      <c r="E56" s="313">
        <v>728293</v>
      </c>
      <c r="F56" s="330">
        <v>4</v>
      </c>
      <c r="H56" s="374">
        <v>793546.71</v>
      </c>
      <c r="I56" s="370" t="s">
        <v>955</v>
      </c>
      <c r="J56" s="371" t="s">
        <v>905</v>
      </c>
    </row>
    <row r="57" spans="2:10">
      <c r="B57" s="296"/>
      <c r="C57" s="309" t="s">
        <v>956</v>
      </c>
      <c r="D57" s="306">
        <v>112000</v>
      </c>
      <c r="E57" s="313">
        <v>112000</v>
      </c>
      <c r="F57" s="330">
        <v>1</v>
      </c>
      <c r="H57" s="374">
        <v>792600</v>
      </c>
      <c r="I57" s="370" t="s">
        <v>949</v>
      </c>
      <c r="J57" s="371" t="s">
        <v>239</v>
      </c>
    </row>
    <row r="58" spans="2:10">
      <c r="B58" s="296"/>
      <c r="C58" s="309" t="s">
        <v>957</v>
      </c>
      <c r="D58" s="306">
        <v>199336</v>
      </c>
      <c r="E58" s="313">
        <v>199336</v>
      </c>
      <c r="F58" s="330">
        <v>1</v>
      </c>
      <c r="H58" s="374">
        <v>787663.96</v>
      </c>
      <c r="I58" s="370" t="s">
        <v>405</v>
      </c>
      <c r="J58" s="371" t="s">
        <v>905</v>
      </c>
    </row>
    <row r="59" spans="2:10">
      <c r="B59" s="296"/>
      <c r="C59" s="309" t="s">
        <v>958</v>
      </c>
      <c r="D59" s="306">
        <v>623161</v>
      </c>
      <c r="E59" s="313">
        <v>623161</v>
      </c>
      <c r="F59" s="330">
        <v>5</v>
      </c>
      <c r="H59" s="374">
        <v>758144.44</v>
      </c>
      <c r="I59" s="370" t="s">
        <v>405</v>
      </c>
      <c r="J59" s="371" t="s">
        <v>905</v>
      </c>
    </row>
    <row r="60" spans="2:10">
      <c r="B60" s="296"/>
      <c r="C60" s="309" t="s">
        <v>953</v>
      </c>
      <c r="D60" s="306">
        <v>817329</v>
      </c>
      <c r="E60" s="313">
        <v>817329</v>
      </c>
      <c r="F60" s="330">
        <v>6</v>
      </c>
      <c r="H60" s="374">
        <v>757775.58</v>
      </c>
      <c r="I60" s="370" t="s">
        <v>959</v>
      </c>
      <c r="J60" s="371" t="s">
        <v>239</v>
      </c>
    </row>
    <row r="61" spans="2:10">
      <c r="B61" s="296"/>
      <c r="C61" s="309" t="s">
        <v>481</v>
      </c>
      <c r="D61" s="306">
        <v>5235141.7799999993</v>
      </c>
      <c r="E61" s="313">
        <v>1308785.4449999998</v>
      </c>
      <c r="F61" s="330">
        <v>56</v>
      </c>
      <c r="H61" s="375"/>
      <c r="I61" s="370" t="s">
        <v>960</v>
      </c>
      <c r="J61" s="371" t="s">
        <v>905</v>
      </c>
    </row>
    <row r="62" spans="2:10">
      <c r="B62" s="296"/>
      <c r="C62" s="309" t="s">
        <v>961</v>
      </c>
      <c r="D62" s="306">
        <v>138298.63</v>
      </c>
      <c r="E62" s="313">
        <v>138298.63</v>
      </c>
      <c r="F62" s="330">
        <v>2</v>
      </c>
      <c r="H62" s="374">
        <v>743756.62</v>
      </c>
      <c r="I62" s="370" t="s">
        <v>405</v>
      </c>
      <c r="J62" s="371" t="s">
        <v>905</v>
      </c>
    </row>
    <row r="63" spans="2:10">
      <c r="B63" s="296"/>
      <c r="C63" s="309" t="s">
        <v>962</v>
      </c>
      <c r="D63" s="306">
        <v>262487.93</v>
      </c>
      <c r="E63" s="313">
        <v>262487.93</v>
      </c>
      <c r="F63" s="330">
        <v>4</v>
      </c>
      <c r="H63" s="374">
        <v>733915.11</v>
      </c>
      <c r="I63" s="370" t="s">
        <v>405</v>
      </c>
      <c r="J63" s="371" t="s">
        <v>905</v>
      </c>
    </row>
    <row r="64" spans="2:10">
      <c r="B64" s="296"/>
      <c r="C64" s="309" t="s">
        <v>963</v>
      </c>
      <c r="D64" s="306">
        <v>1641711.33</v>
      </c>
      <c r="E64" s="313">
        <v>1641711.33</v>
      </c>
      <c r="F64" s="330">
        <v>7</v>
      </c>
      <c r="H64" s="374">
        <v>728293</v>
      </c>
      <c r="I64" s="370" t="s">
        <v>954</v>
      </c>
      <c r="J64" s="371" t="s">
        <v>44</v>
      </c>
    </row>
    <row r="65" spans="2:10">
      <c r="B65" s="296"/>
      <c r="C65" s="309" t="s">
        <v>128</v>
      </c>
      <c r="D65" s="306">
        <v>431353</v>
      </c>
      <c r="E65" s="313">
        <v>431353</v>
      </c>
      <c r="F65" s="330">
        <v>6</v>
      </c>
      <c r="H65" s="374">
        <v>713569.32</v>
      </c>
      <c r="I65" s="370" t="s">
        <v>964</v>
      </c>
      <c r="J65" s="371" t="s">
        <v>239</v>
      </c>
    </row>
    <row r="66" spans="2:10">
      <c r="B66" s="296"/>
      <c r="C66" s="309" t="s">
        <v>895</v>
      </c>
      <c r="D66" s="306">
        <v>1387218.61</v>
      </c>
      <c r="E66" s="313">
        <v>1387218.61</v>
      </c>
      <c r="F66" s="330">
        <v>15</v>
      </c>
      <c r="H66" s="374">
        <v>680121</v>
      </c>
      <c r="I66" s="370" t="s">
        <v>965</v>
      </c>
      <c r="J66" s="371" t="s">
        <v>239</v>
      </c>
    </row>
    <row r="67" spans="2:10">
      <c r="B67" s="296"/>
      <c r="C67" s="309" t="s">
        <v>966</v>
      </c>
      <c r="D67" s="306">
        <v>260370.01</v>
      </c>
      <c r="E67" s="313">
        <v>260370.01</v>
      </c>
      <c r="F67" s="330">
        <v>4</v>
      </c>
      <c r="H67" s="375"/>
      <c r="I67" s="370" t="s">
        <v>322</v>
      </c>
      <c r="J67" s="371" t="s">
        <v>239</v>
      </c>
    </row>
    <row r="68" spans="2:10">
      <c r="B68" s="296"/>
      <c r="C68" s="309" t="s">
        <v>351</v>
      </c>
      <c r="D68" s="306">
        <v>1414508.72</v>
      </c>
      <c r="E68" s="313">
        <v>282901.74400000001</v>
      </c>
      <c r="F68" s="330">
        <v>12</v>
      </c>
      <c r="H68" s="375"/>
      <c r="I68" s="370" t="s">
        <v>967</v>
      </c>
      <c r="J68" s="371" t="s">
        <v>239</v>
      </c>
    </row>
    <row r="69" spans="2:10">
      <c r="B69" s="296"/>
      <c r="C69" s="309" t="s">
        <v>927</v>
      </c>
      <c r="D69" s="306">
        <v>1444491.41</v>
      </c>
      <c r="E69" s="313">
        <v>1444491.41</v>
      </c>
      <c r="F69" s="330">
        <v>12</v>
      </c>
      <c r="H69" s="374">
        <v>680000</v>
      </c>
      <c r="I69" s="370" t="s">
        <v>968</v>
      </c>
      <c r="J69" s="371" t="s">
        <v>239</v>
      </c>
    </row>
    <row r="70" spans="2:10">
      <c r="B70" s="296"/>
      <c r="C70" s="309" t="s">
        <v>969</v>
      </c>
      <c r="D70" s="306">
        <v>332944</v>
      </c>
      <c r="E70" s="313">
        <v>332944</v>
      </c>
      <c r="F70" s="330">
        <v>3</v>
      </c>
      <c r="H70" s="374">
        <v>663910.13</v>
      </c>
      <c r="I70" s="370" t="s">
        <v>970</v>
      </c>
      <c r="J70" s="371" t="s">
        <v>239</v>
      </c>
    </row>
    <row r="71" spans="2:10">
      <c r="B71" s="296"/>
      <c r="C71" s="309" t="s">
        <v>916</v>
      </c>
      <c r="D71" s="306">
        <v>2448024.2200000002</v>
      </c>
      <c r="E71" s="313">
        <v>2448024.2200000002</v>
      </c>
      <c r="F71" s="330">
        <v>14</v>
      </c>
      <c r="H71" s="374">
        <v>660578.04</v>
      </c>
      <c r="I71" s="370" t="s">
        <v>971</v>
      </c>
      <c r="J71" s="371" t="s">
        <v>905</v>
      </c>
    </row>
    <row r="72" spans="2:10">
      <c r="B72" s="296"/>
      <c r="C72" s="309" t="s">
        <v>931</v>
      </c>
      <c r="D72" s="306">
        <v>1381085.54</v>
      </c>
      <c r="E72" s="313">
        <v>1381085.54</v>
      </c>
      <c r="F72" s="330">
        <v>17</v>
      </c>
      <c r="H72" s="374">
        <v>659821.96500000008</v>
      </c>
      <c r="I72" s="370" t="s">
        <v>972</v>
      </c>
      <c r="J72" s="371" t="s">
        <v>905</v>
      </c>
    </row>
    <row r="73" spans="2:10">
      <c r="B73" s="296"/>
      <c r="C73" s="309" t="s">
        <v>911</v>
      </c>
      <c r="D73" s="306">
        <v>3006336.75</v>
      </c>
      <c r="E73" s="313">
        <v>3006336.75</v>
      </c>
      <c r="F73" s="330">
        <v>21</v>
      </c>
      <c r="H73" s="374">
        <v>642710.44999999995</v>
      </c>
      <c r="I73" s="370" t="s">
        <v>973</v>
      </c>
      <c r="J73" s="371" t="s">
        <v>905</v>
      </c>
    </row>
    <row r="74" spans="2:10">
      <c r="B74" s="296"/>
      <c r="C74" s="309" t="s">
        <v>928</v>
      </c>
      <c r="D74" s="306">
        <v>1444491.41</v>
      </c>
      <c r="E74" s="313">
        <v>1444491.41</v>
      </c>
      <c r="F74" s="330">
        <v>12</v>
      </c>
      <c r="H74" s="374">
        <v>627320.93000000005</v>
      </c>
      <c r="I74" s="370" t="s">
        <v>974</v>
      </c>
      <c r="J74" s="371" t="s">
        <v>905</v>
      </c>
    </row>
    <row r="75" spans="2:10">
      <c r="B75" s="315" t="s">
        <v>975</v>
      </c>
      <c r="C75" s="316"/>
      <c r="D75" s="317">
        <v>48904658.439999983</v>
      </c>
      <c r="E75" s="318">
        <v>37720600.728</v>
      </c>
      <c r="F75" s="332">
        <v>358</v>
      </c>
      <c r="H75" s="374">
        <v>623161</v>
      </c>
      <c r="I75" s="370" t="s">
        <v>958</v>
      </c>
      <c r="J75" s="371" t="s">
        <v>239</v>
      </c>
    </row>
    <row r="76" spans="2:10">
      <c r="B76" s="295">
        <v>2</v>
      </c>
      <c r="C76" s="295" t="s">
        <v>976</v>
      </c>
      <c r="D76" s="304">
        <v>479820.52</v>
      </c>
      <c r="E76" s="312">
        <v>479820.52</v>
      </c>
      <c r="F76" s="308">
        <v>4</v>
      </c>
      <c r="H76" s="374">
        <v>614235.61</v>
      </c>
      <c r="I76" s="370" t="s">
        <v>977</v>
      </c>
      <c r="J76" s="371" t="s">
        <v>239</v>
      </c>
    </row>
    <row r="77" spans="2:10">
      <c r="B77" s="296"/>
      <c r="C77" s="309" t="s">
        <v>978</v>
      </c>
      <c r="D77" s="306">
        <v>320692</v>
      </c>
      <c r="E77" s="313">
        <v>320692</v>
      </c>
      <c r="F77" s="330">
        <v>4</v>
      </c>
      <c r="H77" s="374">
        <v>603711.04</v>
      </c>
      <c r="I77" s="370" t="s">
        <v>979</v>
      </c>
      <c r="J77" s="371" t="s">
        <v>906</v>
      </c>
    </row>
    <row r="78" spans="2:10">
      <c r="B78" s="296"/>
      <c r="C78" s="309" t="s">
        <v>965</v>
      </c>
      <c r="D78" s="306">
        <v>680121</v>
      </c>
      <c r="E78" s="313">
        <v>680121</v>
      </c>
      <c r="F78" s="330">
        <v>7</v>
      </c>
      <c r="H78" s="374">
        <v>602407.01</v>
      </c>
      <c r="I78" s="370" t="s">
        <v>512</v>
      </c>
      <c r="J78" s="371" t="s">
        <v>905</v>
      </c>
    </row>
    <row r="79" spans="2:10">
      <c r="B79" s="296"/>
      <c r="C79" s="309" t="s">
        <v>980</v>
      </c>
      <c r="D79" s="306">
        <v>263148.49</v>
      </c>
      <c r="E79" s="313">
        <v>263148.49</v>
      </c>
      <c r="F79" s="330">
        <v>1</v>
      </c>
      <c r="H79" s="374">
        <v>581379.31000000006</v>
      </c>
      <c r="I79" s="370" t="s">
        <v>981</v>
      </c>
      <c r="J79" s="371" t="s">
        <v>906</v>
      </c>
    </row>
    <row r="80" spans="2:10">
      <c r="B80" s="296"/>
      <c r="C80" s="309" t="s">
        <v>964</v>
      </c>
      <c r="D80" s="306">
        <v>713569.32</v>
      </c>
      <c r="E80" s="313">
        <v>713569.32</v>
      </c>
      <c r="F80" s="330">
        <v>6</v>
      </c>
      <c r="H80" s="374">
        <v>480954.99</v>
      </c>
      <c r="I80" s="370" t="s">
        <v>982</v>
      </c>
      <c r="J80" s="371" t="s">
        <v>239</v>
      </c>
    </row>
    <row r="81" spans="2:10">
      <c r="B81" s="296"/>
      <c r="C81" s="309" t="s">
        <v>967</v>
      </c>
      <c r="D81" s="306">
        <v>680121</v>
      </c>
      <c r="E81" s="313">
        <v>680121</v>
      </c>
      <c r="F81" s="330">
        <v>7</v>
      </c>
      <c r="H81" s="374">
        <v>479846.47</v>
      </c>
      <c r="I81" s="370" t="s">
        <v>983</v>
      </c>
      <c r="J81" s="371" t="s">
        <v>239</v>
      </c>
    </row>
    <row r="82" spans="2:10">
      <c r="B82" s="296"/>
      <c r="C82" s="309" t="s">
        <v>981</v>
      </c>
      <c r="D82" s="306">
        <v>581379.31000000006</v>
      </c>
      <c r="E82" s="313">
        <v>581379.31000000006</v>
      </c>
      <c r="F82" s="330">
        <v>2</v>
      </c>
      <c r="H82" s="374">
        <v>479820.52</v>
      </c>
      <c r="I82" s="370" t="s">
        <v>976</v>
      </c>
      <c r="J82" s="371" t="s">
        <v>239</v>
      </c>
    </row>
    <row r="83" spans="2:10">
      <c r="B83" s="296"/>
      <c r="C83" s="309" t="s">
        <v>984</v>
      </c>
      <c r="D83" s="306"/>
      <c r="E83" s="313">
        <v>0</v>
      </c>
      <c r="F83" s="330">
        <v>1</v>
      </c>
      <c r="H83" s="374">
        <v>473556.18</v>
      </c>
      <c r="I83" s="370" t="s">
        <v>939</v>
      </c>
      <c r="J83" s="371" t="s">
        <v>905</v>
      </c>
    </row>
    <row r="84" spans="2:10">
      <c r="B84" s="296"/>
      <c r="C84" s="309" t="s">
        <v>914</v>
      </c>
      <c r="D84" s="306">
        <v>244569.11</v>
      </c>
      <c r="E84" s="313">
        <v>244569.11</v>
      </c>
      <c r="F84" s="330">
        <v>1</v>
      </c>
      <c r="H84" s="374">
        <v>463190.78</v>
      </c>
      <c r="I84" s="370" t="s">
        <v>985</v>
      </c>
      <c r="J84" s="371" t="s">
        <v>44</v>
      </c>
    </row>
    <row r="85" spans="2:10">
      <c r="B85" s="296"/>
      <c r="C85" s="309" t="s">
        <v>986</v>
      </c>
      <c r="D85" s="306">
        <v>2244195.34</v>
      </c>
      <c r="E85" s="313">
        <v>2244195.34</v>
      </c>
      <c r="F85" s="330">
        <v>6</v>
      </c>
      <c r="H85" s="374">
        <v>432627</v>
      </c>
      <c r="I85" s="370" t="s">
        <v>987</v>
      </c>
      <c r="J85" s="371" t="s">
        <v>905</v>
      </c>
    </row>
    <row r="86" spans="2:10">
      <c r="B86" s="296"/>
      <c r="C86" s="309" t="s">
        <v>790</v>
      </c>
      <c r="D86" s="306">
        <v>221547</v>
      </c>
      <c r="E86" s="313">
        <v>221547</v>
      </c>
      <c r="F86" s="330">
        <v>3</v>
      </c>
      <c r="H86" s="375"/>
      <c r="I86" s="370" t="s">
        <v>988</v>
      </c>
      <c r="J86" s="371" t="s">
        <v>905</v>
      </c>
    </row>
    <row r="87" spans="2:10">
      <c r="B87" s="296"/>
      <c r="C87" s="309" t="s">
        <v>989</v>
      </c>
      <c r="D87" s="306">
        <v>193345.99</v>
      </c>
      <c r="E87" s="313">
        <v>193345.99</v>
      </c>
      <c r="F87" s="330">
        <v>1</v>
      </c>
      <c r="H87" s="375"/>
      <c r="I87" s="370" t="s">
        <v>990</v>
      </c>
      <c r="J87" s="371" t="s">
        <v>905</v>
      </c>
    </row>
    <row r="88" spans="2:10">
      <c r="B88" s="296"/>
      <c r="C88" s="309" t="s">
        <v>697</v>
      </c>
      <c r="D88" s="306">
        <v>302389</v>
      </c>
      <c r="E88" s="313">
        <v>287269.55</v>
      </c>
      <c r="F88" s="330">
        <v>4</v>
      </c>
      <c r="H88" s="375"/>
      <c r="I88" s="370" t="s">
        <v>279</v>
      </c>
      <c r="J88" s="371" t="s">
        <v>905</v>
      </c>
    </row>
    <row r="89" spans="2:10">
      <c r="B89" s="296"/>
      <c r="C89" s="309" t="s">
        <v>982</v>
      </c>
      <c r="D89" s="306">
        <v>480954.99</v>
      </c>
      <c r="E89" s="313">
        <v>480954.99</v>
      </c>
      <c r="F89" s="330">
        <v>4</v>
      </c>
      <c r="H89" s="374">
        <v>420981.5</v>
      </c>
      <c r="I89" s="370" t="s">
        <v>947</v>
      </c>
      <c r="J89" s="371" t="s">
        <v>239</v>
      </c>
    </row>
    <row r="90" spans="2:10">
      <c r="B90" s="296"/>
      <c r="C90" s="309" t="s">
        <v>991</v>
      </c>
      <c r="D90" s="306">
        <v>157449.01999999999</v>
      </c>
      <c r="E90" s="313">
        <v>157449.01999999999</v>
      </c>
      <c r="F90" s="330">
        <v>1</v>
      </c>
      <c r="H90" s="374">
        <v>408151</v>
      </c>
      <c r="I90" s="370" t="s">
        <v>992</v>
      </c>
      <c r="J90" s="371" t="s">
        <v>239</v>
      </c>
    </row>
    <row r="91" spans="2:10">
      <c r="B91" s="296"/>
      <c r="C91" s="309" t="s">
        <v>948</v>
      </c>
      <c r="D91" s="306">
        <v>847260.19</v>
      </c>
      <c r="E91" s="313">
        <v>847260.19</v>
      </c>
      <c r="F91" s="330">
        <v>9</v>
      </c>
      <c r="H91" s="374">
        <v>373723.44</v>
      </c>
      <c r="I91" s="370" t="s">
        <v>146</v>
      </c>
      <c r="J91" s="371" t="s">
        <v>905</v>
      </c>
    </row>
    <row r="92" spans="2:10">
      <c r="B92" s="296"/>
      <c r="C92" s="309" t="s">
        <v>983</v>
      </c>
      <c r="D92" s="306">
        <v>479846.47</v>
      </c>
      <c r="E92" s="313">
        <v>479846.47</v>
      </c>
      <c r="F92" s="330">
        <v>5</v>
      </c>
      <c r="H92" s="375"/>
      <c r="I92" s="370" t="s">
        <v>993</v>
      </c>
      <c r="J92" s="371" t="s">
        <v>905</v>
      </c>
    </row>
    <row r="93" spans="2:10">
      <c r="B93" s="296"/>
      <c r="C93" s="309" t="s">
        <v>994</v>
      </c>
      <c r="D93" s="306">
        <v>157449.01999999999</v>
      </c>
      <c r="E93" s="313">
        <v>157449.01999999999</v>
      </c>
      <c r="F93" s="330">
        <v>1</v>
      </c>
      <c r="H93" s="374">
        <v>332944</v>
      </c>
      <c r="I93" s="370" t="s">
        <v>969</v>
      </c>
      <c r="J93" s="371" t="s">
        <v>239</v>
      </c>
    </row>
    <row r="94" spans="2:10">
      <c r="B94" s="296"/>
      <c r="C94" s="309" t="s">
        <v>946</v>
      </c>
      <c r="D94" s="306">
        <v>847983.87</v>
      </c>
      <c r="E94" s="313">
        <v>847983.87</v>
      </c>
      <c r="F94" s="330">
        <v>6</v>
      </c>
      <c r="H94" s="374">
        <v>320692</v>
      </c>
      <c r="I94" s="370" t="s">
        <v>978</v>
      </c>
      <c r="J94" s="371" t="s">
        <v>906</v>
      </c>
    </row>
    <row r="95" spans="2:10">
      <c r="B95" s="296"/>
      <c r="C95" s="309" t="s">
        <v>945</v>
      </c>
      <c r="D95" s="306">
        <v>865637.29</v>
      </c>
      <c r="E95" s="313">
        <v>865637.29</v>
      </c>
      <c r="F95" s="330">
        <v>6</v>
      </c>
      <c r="H95" s="374">
        <v>318976</v>
      </c>
      <c r="I95" s="370" t="s">
        <v>995</v>
      </c>
      <c r="J95" s="371" t="s">
        <v>905</v>
      </c>
    </row>
    <row r="96" spans="2:10">
      <c r="B96" s="296"/>
      <c r="C96" s="309" t="s">
        <v>996</v>
      </c>
      <c r="D96" s="306">
        <v>157449.01999999999</v>
      </c>
      <c r="E96" s="313">
        <v>157449.01999999999</v>
      </c>
      <c r="F96" s="330">
        <v>1</v>
      </c>
      <c r="H96" s="374">
        <v>302389</v>
      </c>
      <c r="I96" s="370" t="s">
        <v>697</v>
      </c>
      <c r="J96" s="371" t="s">
        <v>905</v>
      </c>
    </row>
    <row r="97" spans="2:10">
      <c r="B97" s="296"/>
      <c r="C97" s="309" t="s">
        <v>968</v>
      </c>
      <c r="D97" s="306">
        <v>680000</v>
      </c>
      <c r="E97" s="313">
        <v>680000</v>
      </c>
      <c r="F97" s="330">
        <v>7</v>
      </c>
      <c r="H97" s="374">
        <v>287144</v>
      </c>
      <c r="I97" s="370" t="s">
        <v>128</v>
      </c>
      <c r="J97" s="371" t="s">
        <v>120</v>
      </c>
    </row>
    <row r="98" spans="2:10">
      <c r="B98" s="296"/>
      <c r="C98" s="309" t="s">
        <v>977</v>
      </c>
      <c r="D98" s="306">
        <v>614235.61</v>
      </c>
      <c r="E98" s="313">
        <v>614235.61</v>
      </c>
      <c r="F98" s="330">
        <v>7</v>
      </c>
      <c r="H98" s="374">
        <v>280655</v>
      </c>
      <c r="I98" s="370" t="s">
        <v>951</v>
      </c>
      <c r="J98" s="371" t="s">
        <v>239</v>
      </c>
    </row>
    <row r="99" spans="2:10">
      <c r="B99" s="296"/>
      <c r="C99" s="309" t="s">
        <v>992</v>
      </c>
      <c r="D99" s="306">
        <v>408151</v>
      </c>
      <c r="E99" s="313">
        <v>408151</v>
      </c>
      <c r="F99" s="330">
        <v>3</v>
      </c>
      <c r="H99" s="375"/>
      <c r="I99" s="370" t="s">
        <v>952</v>
      </c>
      <c r="J99" s="371" t="s">
        <v>239</v>
      </c>
    </row>
    <row r="100" spans="2:10">
      <c r="B100" s="296"/>
      <c r="C100" s="309" t="s">
        <v>959</v>
      </c>
      <c r="D100" s="306">
        <v>757775.58</v>
      </c>
      <c r="E100" s="313">
        <v>757775.58</v>
      </c>
      <c r="F100" s="330">
        <v>9</v>
      </c>
      <c r="H100" s="374">
        <v>276363.15000000002</v>
      </c>
      <c r="I100" s="370" t="s">
        <v>85</v>
      </c>
      <c r="J100" s="371" t="s">
        <v>905</v>
      </c>
    </row>
    <row r="101" spans="2:10">
      <c r="B101" s="296"/>
      <c r="C101" s="309" t="s">
        <v>206</v>
      </c>
      <c r="D101" s="306">
        <v>11797264</v>
      </c>
      <c r="E101" s="313">
        <v>11797264</v>
      </c>
      <c r="F101" s="330">
        <v>66</v>
      </c>
      <c r="H101" s="374">
        <v>263148.49</v>
      </c>
      <c r="I101" s="370" t="s">
        <v>980</v>
      </c>
      <c r="J101" s="371" t="s">
        <v>906</v>
      </c>
    </row>
    <row r="102" spans="2:10">
      <c r="B102" s="296"/>
      <c r="C102" s="309" t="s">
        <v>935</v>
      </c>
      <c r="D102" s="306">
        <v>1196119.99</v>
      </c>
      <c r="E102" s="313">
        <v>1196119.99</v>
      </c>
      <c r="F102" s="330">
        <v>9</v>
      </c>
      <c r="H102" s="374">
        <v>262487.93</v>
      </c>
      <c r="I102" s="370" t="s">
        <v>962</v>
      </c>
      <c r="J102" s="371" t="s">
        <v>906</v>
      </c>
    </row>
    <row r="103" spans="2:10">
      <c r="B103" s="296"/>
      <c r="C103" s="309" t="s">
        <v>793</v>
      </c>
      <c r="D103" s="306">
        <v>221547</v>
      </c>
      <c r="E103" s="313">
        <v>221547</v>
      </c>
      <c r="F103" s="330">
        <v>3</v>
      </c>
      <c r="H103" s="374">
        <v>260434.8</v>
      </c>
      <c r="I103" s="370" t="s">
        <v>230</v>
      </c>
      <c r="J103" s="371" t="s">
        <v>120</v>
      </c>
    </row>
    <row r="104" spans="2:10">
      <c r="B104" s="296"/>
      <c r="C104" s="309" t="s">
        <v>997</v>
      </c>
      <c r="D104" s="306">
        <v>157933.22</v>
      </c>
      <c r="E104" s="313">
        <v>157933.22</v>
      </c>
      <c r="F104" s="330">
        <v>2</v>
      </c>
      <c r="H104" s="374">
        <v>260370.01</v>
      </c>
      <c r="I104" s="370" t="s">
        <v>966</v>
      </c>
      <c r="J104" s="371" t="s">
        <v>906</v>
      </c>
    </row>
    <row r="105" spans="2:10">
      <c r="B105" s="296"/>
      <c r="C105" s="309" t="s">
        <v>979</v>
      </c>
      <c r="D105" s="306">
        <v>603711.04</v>
      </c>
      <c r="E105" s="313">
        <v>603711.04</v>
      </c>
      <c r="F105" s="330">
        <v>6</v>
      </c>
      <c r="H105" s="374">
        <v>251915</v>
      </c>
      <c r="I105" s="370" t="s">
        <v>998</v>
      </c>
      <c r="J105" s="371" t="s">
        <v>905</v>
      </c>
    </row>
    <row r="106" spans="2:10">
      <c r="B106" s="296"/>
      <c r="C106" s="309" t="s">
        <v>942</v>
      </c>
      <c r="D106" s="306">
        <v>993401</v>
      </c>
      <c r="E106" s="313">
        <v>993401</v>
      </c>
      <c r="F106" s="330">
        <v>6</v>
      </c>
      <c r="H106" s="374">
        <v>249912.61</v>
      </c>
      <c r="I106" s="370" t="s">
        <v>999</v>
      </c>
      <c r="J106" s="371" t="s">
        <v>906</v>
      </c>
    </row>
    <row r="107" spans="2:10">
      <c r="B107" s="296"/>
      <c r="C107" s="309" t="s">
        <v>905</v>
      </c>
      <c r="D107" s="306">
        <v>1314695</v>
      </c>
      <c r="E107" s="313">
        <v>262939</v>
      </c>
      <c r="F107" s="330">
        <v>10</v>
      </c>
      <c r="H107" s="374">
        <v>246171.81</v>
      </c>
      <c r="I107" s="370" t="s">
        <v>933</v>
      </c>
      <c r="J107" s="371" t="s">
        <v>42</v>
      </c>
    </row>
    <row r="108" spans="2:10">
      <c r="B108" s="296"/>
      <c r="C108" s="309" t="s">
        <v>936</v>
      </c>
      <c r="D108" s="306">
        <v>1093635</v>
      </c>
      <c r="E108" s="313">
        <v>1093635</v>
      </c>
      <c r="F108" s="330">
        <v>9</v>
      </c>
      <c r="H108" s="374">
        <v>244569.11</v>
      </c>
      <c r="I108" s="370" t="s">
        <v>914</v>
      </c>
      <c r="J108" s="371" t="s">
        <v>44</v>
      </c>
    </row>
    <row r="109" spans="2:10">
      <c r="B109" s="315" t="s">
        <v>1000</v>
      </c>
      <c r="C109" s="316"/>
      <c r="D109" s="317">
        <v>30757396.389999997</v>
      </c>
      <c r="E109" s="318">
        <v>29690520.939999994</v>
      </c>
      <c r="F109" s="332">
        <v>217</v>
      </c>
      <c r="H109" s="374">
        <v>244043</v>
      </c>
      <c r="I109" s="370" t="s">
        <v>941</v>
      </c>
      <c r="J109" s="371" t="s">
        <v>906</v>
      </c>
    </row>
    <row r="110" spans="2:10">
      <c r="B110" s="295">
        <v>3</v>
      </c>
      <c r="C110" s="295" t="s">
        <v>319</v>
      </c>
      <c r="D110" s="304">
        <v>112000</v>
      </c>
      <c r="E110" s="312">
        <v>112000</v>
      </c>
      <c r="F110" s="308">
        <v>1</v>
      </c>
      <c r="H110" s="374">
        <v>235282</v>
      </c>
      <c r="I110" s="370" t="s">
        <v>1001</v>
      </c>
      <c r="J110" s="371" t="s">
        <v>905</v>
      </c>
    </row>
    <row r="111" spans="2:10">
      <c r="B111" s="296"/>
      <c r="C111" s="309" t="s">
        <v>987</v>
      </c>
      <c r="D111" s="306">
        <v>432627</v>
      </c>
      <c r="E111" s="313">
        <v>432627</v>
      </c>
      <c r="F111" s="330">
        <v>6</v>
      </c>
      <c r="H111" s="374">
        <v>227900.33</v>
      </c>
      <c r="I111" s="370" t="s">
        <v>944</v>
      </c>
      <c r="J111" s="371" t="s">
        <v>906</v>
      </c>
    </row>
    <row r="112" spans="2:10">
      <c r="B112" s="296"/>
      <c r="C112" s="309" t="s">
        <v>988</v>
      </c>
      <c r="D112" s="306">
        <v>432627</v>
      </c>
      <c r="E112" s="313">
        <v>432627</v>
      </c>
      <c r="F112" s="330">
        <v>6</v>
      </c>
      <c r="H112" s="374">
        <v>212665.05</v>
      </c>
      <c r="I112" s="370" t="s">
        <v>1002</v>
      </c>
      <c r="J112" s="371" t="s">
        <v>905</v>
      </c>
    </row>
    <row r="113" spans="2:10">
      <c r="B113" s="296"/>
      <c r="C113" s="309" t="s">
        <v>146</v>
      </c>
      <c r="D113" s="306">
        <v>373723.44</v>
      </c>
      <c r="E113" s="313">
        <v>355037.26799999998</v>
      </c>
      <c r="F113" s="330">
        <v>1</v>
      </c>
      <c r="H113" s="374">
        <v>210799.94</v>
      </c>
      <c r="I113" s="370" t="s">
        <v>120</v>
      </c>
      <c r="J113" s="371" t="s">
        <v>905</v>
      </c>
    </row>
    <row r="114" spans="2:10">
      <c r="B114" s="296"/>
      <c r="C114" s="309" t="s">
        <v>85</v>
      </c>
      <c r="D114" s="306">
        <v>276363.15000000002</v>
      </c>
      <c r="E114" s="313">
        <v>138181.57500000001</v>
      </c>
      <c r="F114" s="330">
        <v>1</v>
      </c>
      <c r="H114" s="374">
        <v>199336</v>
      </c>
      <c r="I114" s="370" t="s">
        <v>957</v>
      </c>
      <c r="J114" s="371" t="s">
        <v>239</v>
      </c>
    </row>
    <row r="115" spans="2:10">
      <c r="B115" s="296"/>
      <c r="C115" s="309" t="s">
        <v>324</v>
      </c>
      <c r="D115" s="306">
        <v>112000</v>
      </c>
      <c r="E115" s="313">
        <v>112000</v>
      </c>
      <c r="F115" s="330">
        <v>1</v>
      </c>
      <c r="H115" s="374">
        <v>193345.99</v>
      </c>
      <c r="I115" s="370" t="s">
        <v>989</v>
      </c>
      <c r="J115" s="371" t="s">
        <v>239</v>
      </c>
    </row>
    <row r="116" spans="2:10">
      <c r="B116" s="296"/>
      <c r="C116" s="309" t="s">
        <v>322</v>
      </c>
      <c r="D116" s="306">
        <v>680121</v>
      </c>
      <c r="E116" s="313">
        <v>680121</v>
      </c>
      <c r="F116" s="330">
        <v>7</v>
      </c>
      <c r="H116" s="374">
        <v>191440</v>
      </c>
      <c r="I116" s="370" t="s">
        <v>934</v>
      </c>
      <c r="J116" s="371" t="s">
        <v>239</v>
      </c>
    </row>
    <row r="117" spans="2:10">
      <c r="B117" s="296"/>
      <c r="C117" s="309" t="s">
        <v>917</v>
      </c>
      <c r="D117" s="306">
        <v>2392640.86</v>
      </c>
      <c r="E117" s="313">
        <v>2392640.86</v>
      </c>
      <c r="F117" s="330">
        <v>14</v>
      </c>
      <c r="H117" s="374">
        <v>172158</v>
      </c>
      <c r="I117" s="370" t="s">
        <v>1001</v>
      </c>
      <c r="J117" s="371" t="s">
        <v>905</v>
      </c>
    </row>
    <row r="118" spans="2:10">
      <c r="B118" s="296"/>
      <c r="C118" s="309" t="s">
        <v>990</v>
      </c>
      <c r="D118" s="306">
        <v>432627</v>
      </c>
      <c r="E118" s="313">
        <v>432627</v>
      </c>
      <c r="F118" s="330">
        <v>6</v>
      </c>
      <c r="H118" s="374">
        <v>157933.22</v>
      </c>
      <c r="I118" s="370" t="s">
        <v>997</v>
      </c>
      <c r="J118" s="371" t="s">
        <v>44</v>
      </c>
    </row>
    <row r="119" spans="2:10">
      <c r="B119" s="296"/>
      <c r="C119" s="309" t="s">
        <v>985</v>
      </c>
      <c r="D119" s="306">
        <v>463190.78</v>
      </c>
      <c r="E119" s="313">
        <v>463190.78</v>
      </c>
      <c r="F119" s="330">
        <v>4</v>
      </c>
      <c r="H119" s="374">
        <v>157449.01999999999</v>
      </c>
      <c r="I119" s="370" t="s">
        <v>991</v>
      </c>
      <c r="J119" s="371" t="s">
        <v>906</v>
      </c>
    </row>
    <row r="120" spans="2:10">
      <c r="B120" s="296"/>
      <c r="C120" s="309" t="s">
        <v>924</v>
      </c>
      <c r="D120" s="306">
        <v>1801375</v>
      </c>
      <c r="E120" s="313">
        <v>1801375</v>
      </c>
      <c r="F120" s="330">
        <v>9</v>
      </c>
      <c r="H120" s="375"/>
      <c r="I120" s="370" t="s">
        <v>994</v>
      </c>
      <c r="J120" s="371" t="s">
        <v>906</v>
      </c>
    </row>
    <row r="121" spans="2:10">
      <c r="B121" s="296"/>
      <c r="C121" s="309" t="s">
        <v>950</v>
      </c>
      <c r="D121" s="306">
        <v>817329</v>
      </c>
      <c r="E121" s="313">
        <v>817329</v>
      </c>
      <c r="F121" s="330">
        <v>6</v>
      </c>
      <c r="H121" s="375"/>
      <c r="I121" s="370" t="s">
        <v>996</v>
      </c>
      <c r="J121" s="371" t="s">
        <v>906</v>
      </c>
    </row>
    <row r="122" spans="2:10">
      <c r="B122" s="296"/>
      <c r="C122" s="309" t="s">
        <v>336</v>
      </c>
      <c r="D122" s="306">
        <v>817329</v>
      </c>
      <c r="E122" s="313">
        <v>817329</v>
      </c>
      <c r="F122" s="330">
        <v>6</v>
      </c>
      <c r="H122" s="374">
        <v>138298.63</v>
      </c>
      <c r="I122" s="370" t="s">
        <v>961</v>
      </c>
      <c r="J122" s="371" t="s">
        <v>906</v>
      </c>
    </row>
    <row r="123" spans="2:10">
      <c r="B123" s="296"/>
      <c r="C123" s="309" t="s">
        <v>970</v>
      </c>
      <c r="D123" s="306">
        <v>663910.13</v>
      </c>
      <c r="E123" s="313">
        <v>663910.13</v>
      </c>
      <c r="F123" s="330">
        <v>7</v>
      </c>
      <c r="H123" s="374">
        <v>137980</v>
      </c>
      <c r="I123" s="370" t="s">
        <v>1001</v>
      </c>
      <c r="J123" s="371" t="s">
        <v>905</v>
      </c>
    </row>
    <row r="124" spans="2:10">
      <c r="B124" s="296"/>
      <c r="C124" s="309" t="s">
        <v>279</v>
      </c>
      <c r="D124" s="306">
        <v>432627</v>
      </c>
      <c r="E124" s="313">
        <v>432627</v>
      </c>
      <c r="F124" s="330">
        <v>6</v>
      </c>
      <c r="H124" s="374">
        <v>112000</v>
      </c>
      <c r="I124" s="370" t="s">
        <v>319</v>
      </c>
      <c r="J124" s="371" t="s">
        <v>239</v>
      </c>
    </row>
    <row r="125" spans="2:10">
      <c r="B125" s="296"/>
      <c r="C125" s="309" t="s">
        <v>859</v>
      </c>
      <c r="D125" s="306"/>
      <c r="E125" s="313">
        <v>0</v>
      </c>
      <c r="F125" s="330">
        <v>3</v>
      </c>
      <c r="H125" s="375"/>
      <c r="I125" s="370" t="s">
        <v>324</v>
      </c>
      <c r="J125" s="371" t="s">
        <v>239</v>
      </c>
    </row>
    <row r="126" spans="2:10">
      <c r="B126" s="296"/>
      <c r="C126" s="309" t="s">
        <v>1003</v>
      </c>
      <c r="D126" s="306">
        <v>25046000</v>
      </c>
      <c r="E126" s="313">
        <v>20036800</v>
      </c>
      <c r="F126" s="330">
        <v>84</v>
      </c>
      <c r="H126" s="375"/>
      <c r="I126" s="370" t="s">
        <v>956</v>
      </c>
      <c r="J126" s="371" t="s">
        <v>239</v>
      </c>
    </row>
    <row r="127" spans="2:10">
      <c r="B127" s="296"/>
      <c r="C127" s="309" t="s">
        <v>1002</v>
      </c>
      <c r="D127" s="306">
        <v>212665.05</v>
      </c>
      <c r="E127" s="313">
        <v>106332.52499999999</v>
      </c>
      <c r="F127" s="330">
        <v>1</v>
      </c>
      <c r="H127" s="375"/>
      <c r="I127" s="370" t="s">
        <v>321</v>
      </c>
      <c r="J127" s="371" t="s">
        <v>239</v>
      </c>
    </row>
    <row r="128" spans="2:10">
      <c r="B128" s="296"/>
      <c r="C128" s="309" t="s">
        <v>290</v>
      </c>
      <c r="D128" s="306"/>
      <c r="E128" s="313">
        <v>0</v>
      </c>
      <c r="F128" s="330">
        <v>12</v>
      </c>
      <c r="H128" s="375"/>
      <c r="I128" s="370" t="s">
        <v>235</v>
      </c>
      <c r="J128" s="371" t="s">
        <v>239</v>
      </c>
    </row>
    <row r="129" spans="2:10">
      <c r="B129" s="296"/>
      <c r="C129" s="309" t="s">
        <v>921</v>
      </c>
      <c r="D129" s="306">
        <v>1998719.7</v>
      </c>
      <c r="E129" s="313">
        <v>1798847.73</v>
      </c>
      <c r="F129" s="330">
        <v>21</v>
      </c>
      <c r="H129" s="376">
        <v>1</v>
      </c>
      <c r="I129" s="372" t="s">
        <v>405</v>
      </c>
      <c r="J129" s="373" t="s">
        <v>905</v>
      </c>
    </row>
    <row r="130" spans="2:10">
      <c r="B130" s="296"/>
      <c r="C130" s="309" t="s">
        <v>311</v>
      </c>
      <c r="D130" s="306">
        <v>5766106.1699999999</v>
      </c>
      <c r="E130" s="313">
        <v>4324579.6274999995</v>
      </c>
      <c r="F130" s="330">
        <v>32</v>
      </c>
    </row>
    <row r="131" spans="2:10">
      <c r="B131" s="296"/>
      <c r="C131" s="309" t="s">
        <v>993</v>
      </c>
      <c r="D131" s="306">
        <v>373723.44</v>
      </c>
      <c r="E131" s="313">
        <v>355037.26799999998</v>
      </c>
      <c r="F131" s="330">
        <v>1</v>
      </c>
    </row>
    <row r="132" spans="2:10">
      <c r="B132" s="296"/>
      <c r="C132" s="309" t="s">
        <v>321</v>
      </c>
      <c r="D132" s="306">
        <v>112000</v>
      </c>
      <c r="E132" s="313">
        <v>112000</v>
      </c>
      <c r="F132" s="330">
        <v>1</v>
      </c>
    </row>
    <row r="133" spans="2:10">
      <c r="B133" s="296"/>
      <c r="C133" s="309" t="s">
        <v>1004</v>
      </c>
      <c r="D133" s="306">
        <v>3385850.7399999998</v>
      </c>
      <c r="E133" s="313">
        <v>3047265.6659999997</v>
      </c>
      <c r="F133" s="330">
        <v>18</v>
      </c>
    </row>
    <row r="134" spans="2:10">
      <c r="B134" s="296"/>
      <c r="C134" s="309" t="s">
        <v>235</v>
      </c>
      <c r="D134" s="306">
        <v>112000</v>
      </c>
      <c r="E134" s="313">
        <v>112000</v>
      </c>
      <c r="F134" s="330">
        <v>1</v>
      </c>
    </row>
    <row r="135" spans="2:10">
      <c r="B135" s="296"/>
      <c r="C135" s="309" t="s">
        <v>384</v>
      </c>
      <c r="D135" s="306">
        <v>2970266.23</v>
      </c>
      <c r="E135" s="313">
        <v>2970266.23</v>
      </c>
      <c r="F135" s="330">
        <v>18</v>
      </c>
    </row>
    <row r="136" spans="2:10">
      <c r="B136" s="296"/>
      <c r="C136" s="309" t="s">
        <v>915</v>
      </c>
      <c r="D136" s="306">
        <v>2532016.44</v>
      </c>
      <c r="E136" s="313">
        <v>2532016.44</v>
      </c>
      <c r="F136" s="330">
        <v>13</v>
      </c>
    </row>
    <row r="137" spans="2:10">
      <c r="B137" s="315" t="s">
        <v>1005</v>
      </c>
      <c r="C137" s="316"/>
      <c r="D137" s="317">
        <v>52749838.129999995</v>
      </c>
      <c r="E137" s="318">
        <v>45478768.099499993</v>
      </c>
      <c r="F137" s="332">
        <v>286</v>
      </c>
    </row>
    <row r="138" spans="2:10">
      <c r="B138" s="295">
        <v>4</v>
      </c>
      <c r="C138" s="295" t="s">
        <v>973</v>
      </c>
      <c r="D138" s="304">
        <v>642710.44999999995</v>
      </c>
      <c r="E138" s="312">
        <v>514168.36</v>
      </c>
      <c r="F138" s="308">
        <v>8</v>
      </c>
    </row>
    <row r="139" spans="2:10">
      <c r="B139" s="296"/>
      <c r="C139" s="309" t="s">
        <v>765</v>
      </c>
      <c r="D139" s="306">
        <v>2000000</v>
      </c>
      <c r="E139" s="313">
        <v>600000</v>
      </c>
      <c r="F139" s="330">
        <v>0</v>
      </c>
    </row>
    <row r="140" spans="2:10">
      <c r="B140" s="296"/>
      <c r="C140" s="309" t="s">
        <v>923</v>
      </c>
      <c r="D140" s="306">
        <v>1848439.64</v>
      </c>
      <c r="E140" s="313">
        <v>924219.82</v>
      </c>
      <c r="F140" s="330">
        <v>17</v>
      </c>
    </row>
    <row r="141" spans="2:10">
      <c r="B141" s="296"/>
      <c r="C141" s="309" t="s">
        <v>230</v>
      </c>
      <c r="D141" s="306">
        <v>260434.8</v>
      </c>
      <c r="E141" s="313">
        <v>130217.4</v>
      </c>
      <c r="F141" s="330">
        <v>4</v>
      </c>
    </row>
    <row r="142" spans="2:10">
      <c r="B142" s="296"/>
      <c r="C142" s="309" t="s">
        <v>93</v>
      </c>
      <c r="D142" s="306">
        <v>5159577.82</v>
      </c>
      <c r="E142" s="313">
        <v>5159577.82</v>
      </c>
      <c r="F142" s="330">
        <v>32</v>
      </c>
    </row>
    <row r="143" spans="2:10">
      <c r="B143" s="296"/>
      <c r="C143" s="309" t="s">
        <v>358</v>
      </c>
      <c r="D143" s="306">
        <v>12835820</v>
      </c>
      <c r="E143" s="313">
        <v>10268656</v>
      </c>
      <c r="F143" s="330">
        <v>44</v>
      </c>
    </row>
    <row r="144" spans="2:10">
      <c r="B144" s="296"/>
      <c r="C144" s="309" t="s">
        <v>1006</v>
      </c>
      <c r="D144" s="306">
        <v>43390</v>
      </c>
      <c r="E144" s="313">
        <v>34712</v>
      </c>
      <c r="F144" s="330">
        <v>7</v>
      </c>
    </row>
    <row r="145" spans="2:6">
      <c r="B145" s="315" t="s">
        <v>1007</v>
      </c>
      <c r="C145" s="316"/>
      <c r="D145" s="317">
        <v>22790372.710000001</v>
      </c>
      <c r="E145" s="318">
        <v>17631551.399999999</v>
      </c>
      <c r="F145" s="332">
        <v>112</v>
      </c>
    </row>
    <row r="146" spans="2:6">
      <c r="B146" s="295" t="s">
        <v>120</v>
      </c>
      <c r="C146" s="295" t="s">
        <v>1008</v>
      </c>
      <c r="D146" s="304"/>
      <c r="E146" s="312">
        <v>0</v>
      </c>
      <c r="F146" s="308"/>
    </row>
    <row r="147" spans="2:6">
      <c r="B147" s="296"/>
      <c r="C147" s="309" t="s">
        <v>316</v>
      </c>
      <c r="D147" s="306"/>
      <c r="E147" s="313">
        <v>0</v>
      </c>
      <c r="F147" s="330">
        <v>34</v>
      </c>
    </row>
    <row r="148" spans="2:6">
      <c r="B148" s="296"/>
      <c r="C148" s="309" t="s">
        <v>1009</v>
      </c>
      <c r="D148" s="306"/>
      <c r="E148" s="313">
        <v>0</v>
      </c>
      <c r="F148" s="330">
        <v>4</v>
      </c>
    </row>
    <row r="149" spans="2:6">
      <c r="B149" s="296"/>
      <c r="C149" s="309" t="s">
        <v>1001</v>
      </c>
      <c r="D149" s="306">
        <v>545420</v>
      </c>
      <c r="E149" s="313">
        <v>272710</v>
      </c>
      <c r="F149" s="330">
        <v>6</v>
      </c>
    </row>
    <row r="150" spans="2:6">
      <c r="B150" s="296"/>
      <c r="C150" s="309" t="s">
        <v>1010</v>
      </c>
      <c r="D150" s="306"/>
      <c r="E150" s="313">
        <v>0</v>
      </c>
      <c r="F150" s="330"/>
    </row>
    <row r="151" spans="2:6">
      <c r="B151" s="296"/>
      <c r="C151" s="309" t="s">
        <v>1011</v>
      </c>
      <c r="D151" s="306"/>
      <c r="E151" s="313">
        <v>0</v>
      </c>
      <c r="F151" s="330"/>
    </row>
    <row r="152" spans="2:6">
      <c r="B152" s="296"/>
      <c r="C152" s="309" t="s">
        <v>905</v>
      </c>
      <c r="D152" s="306"/>
      <c r="E152" s="313">
        <v>0</v>
      </c>
      <c r="F152" s="330"/>
    </row>
    <row r="153" spans="2:6">
      <c r="B153" s="296"/>
      <c r="C153" s="309" t="s">
        <v>768</v>
      </c>
      <c r="D153" s="306">
        <v>126603.27</v>
      </c>
      <c r="E153" s="313">
        <v>0</v>
      </c>
      <c r="F153" s="330">
        <v>1</v>
      </c>
    </row>
    <row r="154" spans="2:6">
      <c r="B154" s="315" t="s">
        <v>1012</v>
      </c>
      <c r="C154" s="316"/>
      <c r="D154" s="317">
        <v>672023.27</v>
      </c>
      <c r="E154" s="318">
        <v>272710</v>
      </c>
      <c r="F154" s="332">
        <v>45</v>
      </c>
    </row>
    <row r="155" spans="2:6">
      <c r="B155" s="295" t="s">
        <v>905</v>
      </c>
      <c r="C155" s="295" t="s">
        <v>972</v>
      </c>
      <c r="D155" s="304">
        <v>659821.96500000008</v>
      </c>
      <c r="E155" s="312">
        <v>659821.96500000008</v>
      </c>
      <c r="F155" s="308">
        <v>5</v>
      </c>
    </row>
    <row r="156" spans="2:6">
      <c r="B156" s="296"/>
      <c r="C156" s="309" t="s">
        <v>748</v>
      </c>
      <c r="D156" s="306"/>
      <c r="E156" s="313">
        <v>0</v>
      </c>
      <c r="F156" s="330">
        <v>10</v>
      </c>
    </row>
    <row r="157" spans="2:6">
      <c r="B157" s="296"/>
      <c r="C157" s="309" t="s">
        <v>1013</v>
      </c>
      <c r="D157" s="306"/>
      <c r="E157" s="313">
        <v>0</v>
      </c>
      <c r="F157" s="330">
        <v>56</v>
      </c>
    </row>
    <row r="158" spans="2:6">
      <c r="B158" s="296"/>
      <c r="C158" s="309" t="s">
        <v>919</v>
      </c>
      <c r="D158" s="306">
        <v>2137747.88</v>
      </c>
      <c r="E158" s="313">
        <v>427549.576</v>
      </c>
      <c r="F158" s="330">
        <v>12</v>
      </c>
    </row>
    <row r="159" spans="2:6">
      <c r="B159" s="296"/>
      <c r="C159" s="309" t="s">
        <v>998</v>
      </c>
      <c r="D159" s="306">
        <v>251915</v>
      </c>
      <c r="E159" s="313">
        <v>50383</v>
      </c>
      <c r="F159" s="330">
        <v>2</v>
      </c>
    </row>
    <row r="160" spans="2:6">
      <c r="B160" s="296"/>
      <c r="C160" s="309" t="s">
        <v>181</v>
      </c>
      <c r="D160" s="306">
        <v>2105834.75</v>
      </c>
      <c r="E160" s="313">
        <v>1895251.2750000001</v>
      </c>
      <c r="F160" s="330">
        <v>9</v>
      </c>
    </row>
    <row r="161" spans="2:6">
      <c r="B161" s="296"/>
      <c r="C161" s="309" t="s">
        <v>692</v>
      </c>
      <c r="D161" s="306">
        <v>2028742</v>
      </c>
      <c r="E161" s="313">
        <v>1014371</v>
      </c>
      <c r="F161" s="330">
        <v>12</v>
      </c>
    </row>
    <row r="162" spans="2:6">
      <c r="B162" s="296"/>
      <c r="C162" s="309" t="s">
        <v>1014</v>
      </c>
      <c r="D162" s="306">
        <v>0</v>
      </c>
      <c r="E162" s="313">
        <v>0</v>
      </c>
      <c r="F162" s="330">
        <v>1</v>
      </c>
    </row>
    <row r="163" spans="2:6">
      <c r="B163" s="296"/>
      <c r="C163" s="309" t="s">
        <v>415</v>
      </c>
      <c r="D163" s="306">
        <v>2467455.73</v>
      </c>
      <c r="E163" s="313">
        <v>493491.14600000001</v>
      </c>
      <c r="F163" s="330">
        <v>15</v>
      </c>
    </row>
    <row r="164" spans="2:6">
      <c r="B164" s="296"/>
      <c r="C164" s="309" t="s">
        <v>1015</v>
      </c>
      <c r="D164" s="306"/>
      <c r="E164" s="313">
        <v>0</v>
      </c>
      <c r="F164" s="330">
        <v>10</v>
      </c>
    </row>
    <row r="165" spans="2:6">
      <c r="B165" s="296"/>
      <c r="C165" s="309" t="s">
        <v>922</v>
      </c>
      <c r="D165" s="306">
        <v>1927490.04</v>
      </c>
      <c r="E165" s="313">
        <v>0</v>
      </c>
      <c r="F165" s="330">
        <v>12</v>
      </c>
    </row>
    <row r="166" spans="2:6">
      <c r="B166" s="296"/>
      <c r="C166" s="309" t="s">
        <v>285</v>
      </c>
      <c r="D166" s="306">
        <v>875686</v>
      </c>
      <c r="E166" s="313">
        <v>875686</v>
      </c>
      <c r="F166" s="330">
        <v>6</v>
      </c>
    </row>
    <row r="167" spans="2:6">
      <c r="B167" s="296"/>
      <c r="C167" s="309" t="s">
        <v>512</v>
      </c>
      <c r="D167" s="306">
        <v>602407.01</v>
      </c>
      <c r="E167" s="313">
        <v>602407.01</v>
      </c>
      <c r="F167" s="330">
        <v>5</v>
      </c>
    </row>
    <row r="168" spans="2:6">
      <c r="B168" s="296"/>
      <c r="C168" s="309" t="s">
        <v>502</v>
      </c>
      <c r="D168" s="306">
        <v>0</v>
      </c>
      <c r="E168" s="313">
        <v>0</v>
      </c>
      <c r="F168" s="330">
        <v>9</v>
      </c>
    </row>
    <row r="169" spans="2:6">
      <c r="B169" s="296"/>
      <c r="C169" s="309" t="s">
        <v>974</v>
      </c>
      <c r="D169" s="306">
        <v>627320.93000000005</v>
      </c>
      <c r="E169" s="313">
        <v>125464.18600000002</v>
      </c>
      <c r="F169" s="330">
        <v>6</v>
      </c>
    </row>
    <row r="170" spans="2:6">
      <c r="B170" s="296"/>
      <c r="C170" s="309" t="s">
        <v>1016</v>
      </c>
      <c r="D170" s="306"/>
      <c r="E170" s="313">
        <v>0</v>
      </c>
      <c r="F170" s="330">
        <v>3</v>
      </c>
    </row>
    <row r="171" spans="2:6">
      <c r="B171" s="296"/>
      <c r="C171" s="309" t="s">
        <v>943</v>
      </c>
      <c r="D171" s="306">
        <v>975443.22</v>
      </c>
      <c r="E171" s="313">
        <v>292632.96599999996</v>
      </c>
      <c r="F171" s="330">
        <v>7</v>
      </c>
    </row>
    <row r="172" spans="2:6">
      <c r="B172" s="296"/>
      <c r="C172" s="309" t="s">
        <v>938</v>
      </c>
      <c r="D172" s="306">
        <v>1000000</v>
      </c>
      <c r="E172" s="313">
        <v>100000</v>
      </c>
      <c r="F172" s="330">
        <v>3</v>
      </c>
    </row>
    <row r="173" spans="2:6">
      <c r="B173" s="296"/>
      <c r="C173" s="309" t="s">
        <v>904</v>
      </c>
      <c r="D173" s="306">
        <v>8000000</v>
      </c>
      <c r="E173" s="313">
        <v>2400000</v>
      </c>
      <c r="F173" s="330"/>
    </row>
    <row r="174" spans="2:6">
      <c r="B174" s="296"/>
      <c r="C174" s="309" t="s">
        <v>971</v>
      </c>
      <c r="D174" s="306">
        <v>660578.04</v>
      </c>
      <c r="E174" s="313">
        <v>198173.41200000001</v>
      </c>
      <c r="F174" s="330">
        <v>8</v>
      </c>
    </row>
    <row r="175" spans="2:6">
      <c r="B175" s="296"/>
      <c r="C175" s="309" t="s">
        <v>999</v>
      </c>
      <c r="D175" s="306">
        <v>249912.61</v>
      </c>
      <c r="E175" s="313">
        <v>249912.61</v>
      </c>
      <c r="F175" s="330">
        <v>2</v>
      </c>
    </row>
    <row r="176" spans="2:6">
      <c r="B176" s="296"/>
      <c r="C176" s="309" t="s">
        <v>436</v>
      </c>
      <c r="D176" s="306">
        <v>4494585.54</v>
      </c>
      <c r="E176" s="313">
        <v>0</v>
      </c>
      <c r="F176" s="330">
        <v>28</v>
      </c>
    </row>
    <row r="177" spans="2:6">
      <c r="B177" s="296"/>
      <c r="C177" s="309" t="s">
        <v>405</v>
      </c>
      <c r="D177" s="306">
        <v>3023481.13</v>
      </c>
      <c r="E177" s="313">
        <v>2267610.8475000001</v>
      </c>
      <c r="F177" s="330">
        <v>15</v>
      </c>
    </row>
    <row r="178" spans="2:6">
      <c r="B178" s="296"/>
      <c r="C178" s="309" t="s">
        <v>439</v>
      </c>
      <c r="D178" s="306">
        <v>2885231.43</v>
      </c>
      <c r="E178" s="313">
        <v>577046.28600000008</v>
      </c>
      <c r="F178" s="330">
        <v>24</v>
      </c>
    </row>
    <row r="179" spans="2:6">
      <c r="B179" s="296"/>
      <c r="C179" s="309" t="s">
        <v>995</v>
      </c>
      <c r="D179" s="306">
        <v>318976</v>
      </c>
      <c r="E179" s="313">
        <v>127590.40000000001</v>
      </c>
      <c r="F179" s="330">
        <v>2</v>
      </c>
    </row>
    <row r="180" spans="2:6">
      <c r="B180" s="296"/>
      <c r="C180" s="309" t="s">
        <v>925</v>
      </c>
      <c r="D180" s="306">
        <v>1573755</v>
      </c>
      <c r="E180" s="313">
        <v>629502</v>
      </c>
      <c r="F180" s="330">
        <v>7</v>
      </c>
    </row>
    <row r="181" spans="2:6">
      <c r="B181" s="296"/>
      <c r="C181" s="309" t="s">
        <v>955</v>
      </c>
      <c r="D181" s="306">
        <v>793546.71</v>
      </c>
      <c r="E181" s="313">
        <v>396773.35499999998</v>
      </c>
      <c r="F181" s="330">
        <v>6</v>
      </c>
    </row>
    <row r="182" spans="2:6">
      <c r="B182" s="296"/>
      <c r="C182" s="309" t="s">
        <v>756</v>
      </c>
      <c r="D182" s="306">
        <v>7000000</v>
      </c>
      <c r="E182" s="313">
        <v>2100000</v>
      </c>
      <c r="F182" s="330"/>
    </row>
    <row r="183" spans="2:6">
      <c r="B183" s="296"/>
      <c r="C183" s="309" t="s">
        <v>773</v>
      </c>
      <c r="D183" s="306">
        <v>10000000</v>
      </c>
      <c r="E183" s="313">
        <v>3000000</v>
      </c>
      <c r="F183" s="330">
        <v>30</v>
      </c>
    </row>
    <row r="184" spans="2:6">
      <c r="B184" s="296"/>
      <c r="C184" s="309" t="s">
        <v>120</v>
      </c>
      <c r="D184" s="306">
        <v>210799.94</v>
      </c>
      <c r="E184" s="313">
        <v>21079.994000000002</v>
      </c>
      <c r="F184" s="330">
        <v>1</v>
      </c>
    </row>
    <row r="185" spans="2:6">
      <c r="B185" s="296"/>
      <c r="C185" s="309" t="s">
        <v>833</v>
      </c>
      <c r="D185" s="306"/>
      <c r="E185" s="313">
        <v>0</v>
      </c>
      <c r="F185" s="330">
        <v>3</v>
      </c>
    </row>
    <row r="186" spans="2:6">
      <c r="B186" s="296"/>
      <c r="C186" s="309" t="s">
        <v>1017</v>
      </c>
      <c r="D186" s="306"/>
      <c r="E186" s="313">
        <v>0</v>
      </c>
      <c r="F186" s="330">
        <v>3</v>
      </c>
    </row>
    <row r="187" spans="2:6">
      <c r="B187" s="296"/>
      <c r="C187" s="309" t="s">
        <v>905</v>
      </c>
      <c r="D187" s="306"/>
      <c r="E187" s="313"/>
      <c r="F187" s="330"/>
    </row>
    <row r="188" spans="2:6">
      <c r="B188" s="296"/>
      <c r="C188" s="309" t="s">
        <v>1018</v>
      </c>
      <c r="D188" s="306">
        <v>330133.63</v>
      </c>
      <c r="E188" s="313"/>
      <c r="F188" s="330">
        <v>6</v>
      </c>
    </row>
    <row r="189" spans="2:6">
      <c r="B189" s="296"/>
      <c r="C189" s="309" t="s">
        <v>110</v>
      </c>
      <c r="D189" s="306"/>
      <c r="E189" s="313">
        <v>0</v>
      </c>
      <c r="F189" s="330">
        <v>3</v>
      </c>
    </row>
    <row r="190" spans="2:6">
      <c r="B190" s="296"/>
      <c r="C190" s="309" t="s">
        <v>960</v>
      </c>
      <c r="D190" s="306">
        <v>757775.58</v>
      </c>
      <c r="E190" s="313">
        <v>757775.58</v>
      </c>
      <c r="F190" s="330">
        <v>9</v>
      </c>
    </row>
    <row r="191" spans="2:6">
      <c r="B191" s="296"/>
      <c r="C191" s="309" t="s">
        <v>800</v>
      </c>
      <c r="D191" s="306"/>
      <c r="E191" s="313">
        <v>0</v>
      </c>
      <c r="F191" s="330">
        <v>2</v>
      </c>
    </row>
    <row r="192" spans="2:6">
      <c r="B192" s="296"/>
      <c r="C192" s="309" t="s">
        <v>250</v>
      </c>
      <c r="D192" s="306"/>
      <c r="E192" s="313"/>
      <c r="F192" s="330">
        <v>3</v>
      </c>
    </row>
    <row r="193" spans="2:6">
      <c r="B193" s="296"/>
      <c r="C193" s="309" t="s">
        <v>215</v>
      </c>
      <c r="D193" s="306"/>
      <c r="E193" s="313">
        <v>0</v>
      </c>
      <c r="F193" s="330">
        <v>6</v>
      </c>
    </row>
    <row r="194" spans="2:6">
      <c r="B194" s="296"/>
      <c r="C194" s="309" t="s">
        <v>1019</v>
      </c>
      <c r="D194" s="306"/>
      <c r="E194" s="313">
        <v>0</v>
      </c>
      <c r="F194" s="330"/>
    </row>
    <row r="195" spans="2:6">
      <c r="B195" s="315" t="s">
        <v>1020</v>
      </c>
      <c r="C195" s="316"/>
      <c r="D195" s="317">
        <v>55958640.134999998</v>
      </c>
      <c r="E195" s="318">
        <v>19262522.6085</v>
      </c>
      <c r="F195" s="332">
        <v>341</v>
      </c>
    </row>
    <row r="196" spans="2:6">
      <c r="B196" s="297" t="s">
        <v>908</v>
      </c>
      <c r="C196" s="310"/>
      <c r="D196" s="305">
        <v>211832929.07499996</v>
      </c>
      <c r="E196" s="314">
        <v>150056673.77600002</v>
      </c>
      <c r="F196" s="331">
        <v>1359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2D3DF-3630-4DD7-9DD2-B2FBDF0C2100}">
  <dimension ref="A1:BH10"/>
  <sheetViews>
    <sheetView workbookViewId="0">
      <pane ySplit="1" topLeftCell="A3" activePane="bottomLeft" state="frozen"/>
      <selection pane="bottomLeft" activeCell="A10" sqref="A10"/>
    </sheetView>
  </sheetViews>
  <sheetFormatPr defaultRowHeight="15"/>
  <cols>
    <col min="1" max="1" width="28.28515625" style="176" bestFit="1" customWidth="1"/>
    <col min="2" max="2" width="15.42578125" style="176" customWidth="1"/>
    <col min="3" max="3" width="7.7109375" style="176" customWidth="1"/>
    <col min="4" max="4" width="18.7109375" style="176" customWidth="1"/>
    <col min="5" max="5" width="36.28515625" style="176" bestFit="1" customWidth="1"/>
    <col min="6" max="6" width="33.7109375" style="176" customWidth="1"/>
    <col min="7" max="7" width="30.42578125" style="176" bestFit="1" customWidth="1"/>
    <col min="8" max="8" width="16.85546875" customWidth="1"/>
    <col min="9" max="9" width="35.140625" customWidth="1"/>
    <col min="11" max="11" width="35" customWidth="1"/>
  </cols>
  <sheetData>
    <row r="1" spans="1:60" ht="37.5">
      <c r="A1" s="534" t="s">
        <v>48</v>
      </c>
      <c r="B1" s="534" t="s">
        <v>49</v>
      </c>
      <c r="C1" s="534" t="s">
        <v>50</v>
      </c>
      <c r="D1" s="535" t="s">
        <v>52</v>
      </c>
      <c r="E1" s="534" t="s">
        <v>53</v>
      </c>
      <c r="F1" s="534" t="s">
        <v>54</v>
      </c>
      <c r="G1" s="533" t="s">
        <v>55</v>
      </c>
      <c r="H1" s="532" t="s">
        <v>57</v>
      </c>
      <c r="I1" s="401" t="s">
        <v>58</v>
      </c>
      <c r="J1" s="117"/>
      <c r="K1" s="3"/>
      <c r="L1" s="3"/>
    </row>
    <row r="2" spans="1:60" ht="48.75" customHeight="1">
      <c r="A2" s="3" t="s">
        <v>1013</v>
      </c>
      <c r="B2" s="2" t="s">
        <v>1013</v>
      </c>
      <c r="C2" s="3" t="s">
        <v>45</v>
      </c>
      <c r="D2" s="3"/>
      <c r="E2" s="5" t="s">
        <v>1021</v>
      </c>
      <c r="F2" s="5">
        <v>56</v>
      </c>
      <c r="H2" s="266">
        <v>0.2</v>
      </c>
      <c r="I2" s="262" t="s">
        <v>1022</v>
      </c>
      <c r="J2" s="128"/>
      <c r="K2" s="128"/>
      <c r="L2" s="256"/>
      <c r="M2" s="256"/>
      <c r="N2" s="256"/>
      <c r="O2" s="256"/>
      <c r="P2" s="408"/>
      <c r="Q2" s="128"/>
      <c r="R2" s="257"/>
      <c r="S2" s="128"/>
      <c r="V2" s="128"/>
      <c r="W2" s="256"/>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row>
    <row r="3" spans="1:60" ht="75">
      <c r="A3" s="2" t="s">
        <v>1023</v>
      </c>
      <c r="B3" s="3" t="s">
        <v>1023</v>
      </c>
      <c r="C3" s="3" t="s">
        <v>45</v>
      </c>
      <c r="D3" s="3"/>
      <c r="E3" s="3" t="s">
        <v>1024</v>
      </c>
      <c r="F3" s="3">
        <v>15</v>
      </c>
      <c r="H3" s="266">
        <v>0.25</v>
      </c>
      <c r="I3" s="262" t="s">
        <v>1025</v>
      </c>
      <c r="L3" s="128"/>
      <c r="M3" s="128"/>
      <c r="N3" s="128"/>
      <c r="O3" s="128"/>
      <c r="P3" s="128"/>
      <c r="Q3" s="256"/>
      <c r="R3" s="408"/>
      <c r="S3" s="128"/>
      <c r="T3" s="128"/>
      <c r="U3" s="128"/>
    </row>
    <row r="4" spans="1:60" ht="45">
      <c r="A4" s="3" t="s">
        <v>1026</v>
      </c>
      <c r="B4" s="3"/>
      <c r="C4" s="3" t="s">
        <v>45</v>
      </c>
      <c r="D4" s="3"/>
      <c r="E4" s="3" t="s">
        <v>1027</v>
      </c>
      <c r="F4" s="3">
        <v>12</v>
      </c>
      <c r="G4" s="531">
        <v>46235</v>
      </c>
      <c r="H4" s="266">
        <v>0.1</v>
      </c>
      <c r="I4" s="262" t="s">
        <v>1028</v>
      </c>
      <c r="L4" s="128"/>
      <c r="M4" s="128"/>
      <c r="N4" s="128"/>
      <c r="O4" s="128"/>
      <c r="P4" s="128"/>
      <c r="Q4" s="256"/>
      <c r="R4" s="408"/>
      <c r="S4" s="128"/>
      <c r="T4" s="128"/>
      <c r="U4" s="128"/>
      <c r="V4" s="128"/>
      <c r="W4" s="128"/>
    </row>
    <row r="5" spans="1:60" ht="30">
      <c r="A5" s="536" t="s">
        <v>1029</v>
      </c>
      <c r="B5" s="536" t="s">
        <v>1030</v>
      </c>
      <c r="C5" s="3" t="s">
        <v>45</v>
      </c>
      <c r="D5" s="3"/>
      <c r="E5" s="3" t="s">
        <v>1031</v>
      </c>
      <c r="F5" s="3">
        <v>1</v>
      </c>
      <c r="H5" s="266"/>
      <c r="I5" s="262" t="s">
        <v>1032</v>
      </c>
      <c r="L5" s="128"/>
      <c r="M5" s="128"/>
      <c r="N5" s="128"/>
      <c r="O5" s="128"/>
      <c r="P5" s="128"/>
      <c r="Q5" s="256"/>
      <c r="R5" s="408"/>
      <c r="S5" s="128"/>
      <c r="T5" s="128"/>
      <c r="U5" s="128"/>
      <c r="V5" s="128"/>
      <c r="W5" s="128"/>
    </row>
    <row r="6" spans="1:60" ht="30">
      <c r="A6" s="3" t="s">
        <v>1033</v>
      </c>
      <c r="B6" s="2" t="s">
        <v>939</v>
      </c>
      <c r="C6" s="3" t="s">
        <v>45</v>
      </c>
      <c r="D6" s="399">
        <v>473556.18</v>
      </c>
      <c r="E6" s="5" t="s">
        <v>1034</v>
      </c>
      <c r="F6" s="5">
        <v>2</v>
      </c>
      <c r="H6" s="266">
        <v>0.2</v>
      </c>
      <c r="I6" s="262" t="s">
        <v>1035</v>
      </c>
      <c r="L6" s="128"/>
      <c r="M6" s="128"/>
      <c r="N6" s="256"/>
      <c r="O6" s="128"/>
      <c r="P6" s="256"/>
      <c r="Q6" s="256"/>
      <c r="R6" s="408"/>
      <c r="S6" s="128"/>
      <c r="T6" s="257"/>
      <c r="U6" s="128"/>
      <c r="V6" s="128"/>
      <c r="W6" s="256"/>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row>
    <row r="7" spans="1:60" ht="30">
      <c r="A7" s="3" t="s">
        <v>1033</v>
      </c>
      <c r="B7" s="2" t="s">
        <v>937</v>
      </c>
      <c r="C7" s="3" t="s">
        <v>45</v>
      </c>
      <c r="D7" s="399">
        <v>888608.67</v>
      </c>
      <c r="E7" s="5" t="s">
        <v>605</v>
      </c>
      <c r="F7" s="5">
        <v>8</v>
      </c>
      <c r="H7" s="266">
        <v>0.2</v>
      </c>
      <c r="I7" s="262" t="s">
        <v>1036</v>
      </c>
      <c r="L7" s="128"/>
      <c r="M7" s="128"/>
      <c r="N7" s="256"/>
      <c r="O7" s="128"/>
      <c r="P7" s="256"/>
      <c r="Q7" s="256"/>
      <c r="R7" s="408"/>
      <c r="S7" s="128"/>
      <c r="T7" s="257"/>
      <c r="U7" s="128"/>
      <c r="V7" s="128"/>
      <c r="W7" s="256"/>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row>
    <row r="8" spans="1:60" ht="45">
      <c r="A8" s="3" t="s">
        <v>1037</v>
      </c>
      <c r="B8" s="2" t="s">
        <v>1038</v>
      </c>
      <c r="C8" s="3" t="s">
        <v>45</v>
      </c>
      <c r="D8" s="399">
        <f>145075.18+190722.58+190573.12</f>
        <v>526370.88</v>
      </c>
      <c r="E8" s="536" t="s">
        <v>1039</v>
      </c>
      <c r="F8" s="3">
        <v>5</v>
      </c>
      <c r="G8" s="531">
        <v>46230</v>
      </c>
      <c r="H8" s="266">
        <v>0.2</v>
      </c>
      <c r="I8" s="453" t="s">
        <v>1040</v>
      </c>
      <c r="L8" s="128"/>
      <c r="M8" s="128"/>
      <c r="N8" s="256"/>
      <c r="O8" s="256"/>
      <c r="P8" s="256"/>
      <c r="Q8" s="256"/>
      <c r="R8" s="408"/>
      <c r="S8" s="128"/>
      <c r="T8" s="257"/>
      <c r="U8" s="360"/>
      <c r="V8" s="128"/>
      <c r="W8" s="256"/>
      <c r="X8" s="3"/>
      <c r="Y8" s="252"/>
      <c r="Z8" s="252"/>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row>
    <row r="9" spans="1:60">
      <c r="A9" s="128" t="s">
        <v>1041</v>
      </c>
      <c r="B9" s="263" t="s">
        <v>1042</v>
      </c>
      <c r="C9" s="128" t="s">
        <v>43</v>
      </c>
      <c r="D9" s="117"/>
      <c r="E9" s="397"/>
      <c r="F9" s="338" t="s">
        <v>1043</v>
      </c>
      <c r="G9" s="128"/>
      <c r="H9" s="404"/>
      <c r="I9" s="254"/>
      <c r="J9" s="255"/>
      <c r="K9" s="456" t="s">
        <v>1044</v>
      </c>
      <c r="L9" s="128"/>
      <c r="M9" s="128"/>
      <c r="N9" s="256"/>
      <c r="O9" s="256"/>
      <c r="P9" s="256"/>
      <c r="Q9" s="256"/>
      <c r="R9" s="408"/>
      <c r="S9" s="128"/>
      <c r="T9" s="257"/>
      <c r="U9" s="128" t="s">
        <v>108</v>
      </c>
      <c r="V9" s="128"/>
      <c r="W9" s="256"/>
      <c r="X9" s="3"/>
      <c r="Y9" s="135"/>
      <c r="Z9" s="135"/>
    </row>
    <row r="10" spans="1:60" ht="30">
      <c r="A10" s="128" t="s">
        <v>1045</v>
      </c>
      <c r="B10" s="263"/>
      <c r="C10" s="128" t="s">
        <v>43</v>
      </c>
      <c r="D10" s="117"/>
      <c r="E10" s="397"/>
      <c r="F10" s="128"/>
      <c r="G10" s="128"/>
      <c r="H10" s="404"/>
      <c r="I10" s="254"/>
      <c r="J10" s="255"/>
      <c r="K10" s="559" t="s">
        <v>1046</v>
      </c>
      <c r="L10" s="128" t="s">
        <v>90</v>
      </c>
      <c r="M10" s="128" t="s">
        <v>97</v>
      </c>
      <c r="N10" s="256" t="s">
        <v>90</v>
      </c>
      <c r="O10" s="256" t="s">
        <v>90</v>
      </c>
      <c r="P10" s="256" t="s">
        <v>90</v>
      </c>
      <c r="Q10" s="256"/>
      <c r="R10" s="408"/>
      <c r="S10" s="128"/>
      <c r="T10" s="257">
        <f>IFERROR(E10*J10,0)</f>
        <v>0</v>
      </c>
      <c r="U10" s="128" t="s">
        <v>108</v>
      </c>
      <c r="V10" s="128" t="str">
        <f>IFERROR(ROUNDUP(MONTH(IF(H10&lt;&gt;"",H10,""))/3, 0),"TBD")</f>
        <v>TBD</v>
      </c>
      <c r="W10" s="256" t="str">
        <f ca="1">IF(I10&lt;&gt;"",IF(W10="",NOW(),W10),"")</f>
        <v/>
      </c>
      <c r="X10" s="383"/>
      <c r="Y10" s="390"/>
      <c r="Z10" s="390"/>
      <c r="AA10" s="390"/>
      <c r="AB10" s="390"/>
      <c r="AC10" s="390"/>
      <c r="AD10" s="390"/>
      <c r="AE10" s="390"/>
      <c r="AF10" s="390"/>
      <c r="AG10" s="390"/>
      <c r="AH10" s="390"/>
      <c r="AI10" s="390"/>
      <c r="AJ10" s="390"/>
      <c r="AK10" s="390"/>
      <c r="AL10" s="390"/>
      <c r="AM10" s="390"/>
      <c r="AN10" s="390"/>
      <c r="AO10" s="390"/>
      <c r="AP10" s="390"/>
      <c r="AQ10" s="390"/>
      <c r="AR10" s="390"/>
      <c r="AS10" s="390"/>
      <c r="AT10" s="390"/>
      <c r="AU10" s="390"/>
      <c r="AV10" s="390"/>
      <c r="AW10" s="390"/>
      <c r="AX10" s="390"/>
      <c r="AY10" s="390"/>
      <c r="AZ10" s="390"/>
      <c r="BA10" s="390"/>
      <c r="BB10" s="390"/>
      <c r="BC10" s="390"/>
      <c r="BD10" s="390"/>
      <c r="BE10" s="390"/>
      <c r="BF10" s="390"/>
      <c r="BG10" s="390"/>
      <c r="BH10" s="390"/>
    </row>
  </sheetData>
  <conditionalFormatting sqref="W2">
    <cfRule type="cellIs" dxfId="16" priority="8" operator="lessThan">
      <formula>MAX($W:$W)-5</formula>
    </cfRule>
  </conditionalFormatting>
  <conditionalFormatting sqref="W4:W10">
    <cfRule type="cellIs" dxfId="15" priority="1" operator="lessThan">
      <formula>MAX($W:$W)-5</formula>
    </cfRule>
  </conditionalFormatting>
  <dataValidations count="3">
    <dataValidation type="list" allowBlank="1" showErrorMessage="1" sqref="M6:M8" xr:uid="{C32203F1-EEA3-477C-A529-95EDFEB9FBA1}">
      <formula1>"PB,BID,Bid,Negotiated"</formula1>
    </dataValidation>
    <dataValidation type="list" allowBlank="1" showErrorMessage="1" sqref="C3:C10" xr:uid="{86D66382-D3DB-40E0-9351-14A141C87327}">
      <formula1>"Sandra,Joe,Diana,Quinton/Diana, Frank"</formula1>
    </dataValidation>
    <dataValidation type="list" allowBlank="1" showErrorMessage="1" sqref="S6:S8" xr:uid="{A32D3225-4D51-47B3-BC8D-77C75289482F}">
      <formula1>"Moanes,Kenny,Gino,Mehdi,Diana,Carlo,Gino ,N/A,Lori,TBD,Joe"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0B43E-CCC2-4FA5-8D00-DDA748EB3606}">
  <dimension ref="A2:K17"/>
  <sheetViews>
    <sheetView topLeftCell="B1" workbookViewId="0">
      <selection activeCell="H11" sqref="H11"/>
    </sheetView>
  </sheetViews>
  <sheetFormatPr defaultRowHeight="15" customHeight="1"/>
  <cols>
    <col min="1" max="1" width="8.7109375" style="176" bestFit="1" customWidth="1"/>
    <col min="2" max="2" width="8.7109375" style="176" customWidth="1"/>
    <col min="3" max="3" width="51" customWidth="1"/>
    <col min="4" max="4" width="43.85546875" customWidth="1"/>
    <col min="5" max="5" width="21.42578125" hidden="1" customWidth="1"/>
    <col min="6" max="6" width="20.85546875" hidden="1" customWidth="1"/>
    <col min="7" max="7" width="11.7109375" bestFit="1" customWidth="1"/>
    <col min="8" max="8" width="57.42578125" style="176" bestFit="1" customWidth="1"/>
    <col min="11" max="11" width="10.42578125" customWidth="1"/>
  </cols>
  <sheetData>
    <row r="2" spans="1:11" ht="26.25">
      <c r="A2" s="669" t="s">
        <v>1047</v>
      </c>
      <c r="B2" s="669"/>
      <c r="C2" s="669"/>
      <c r="D2" s="377"/>
    </row>
    <row r="5" spans="1:11" ht="18.75">
      <c r="A5" s="379" t="s">
        <v>1048</v>
      </c>
      <c r="B5" s="379" t="s">
        <v>1049</v>
      </c>
      <c r="C5" s="379" t="s">
        <v>1050</v>
      </c>
      <c r="D5" s="379" t="s">
        <v>1051</v>
      </c>
      <c r="E5" s="379" t="s">
        <v>1052</v>
      </c>
      <c r="F5" s="379" t="s">
        <v>1053</v>
      </c>
      <c r="G5" s="468" t="s">
        <v>1054</v>
      </c>
      <c r="H5" s="379" t="s">
        <v>1055</v>
      </c>
    </row>
    <row r="6" spans="1:11" ht="18.75" customHeight="1">
      <c r="A6" s="670" t="s">
        <v>1056</v>
      </c>
      <c r="B6" s="670"/>
      <c r="C6" s="670"/>
      <c r="D6" s="670"/>
      <c r="E6" s="670"/>
      <c r="F6" s="670"/>
      <c r="G6" s="670"/>
      <c r="H6" s="670"/>
    </row>
    <row r="7" spans="1:11">
      <c r="A7" s="378">
        <v>1</v>
      </c>
      <c r="B7" s="378"/>
      <c r="C7" s="378" t="s">
        <v>1057</v>
      </c>
      <c r="D7" s="378" t="s">
        <v>1058</v>
      </c>
      <c r="E7" s="378"/>
      <c r="F7" s="465"/>
      <c r="G7" s="469"/>
      <c r="H7" s="471" t="s">
        <v>1059</v>
      </c>
      <c r="J7" t="s">
        <v>75</v>
      </c>
      <c r="K7" t="s">
        <v>75</v>
      </c>
    </row>
    <row r="8" spans="1:11">
      <c r="A8" s="378">
        <v>2</v>
      </c>
      <c r="B8" s="378"/>
      <c r="C8" s="378" t="s">
        <v>1060</v>
      </c>
      <c r="D8" s="378" t="s">
        <v>1061</v>
      </c>
      <c r="E8" s="378"/>
      <c r="F8" s="465"/>
      <c r="G8" s="469">
        <v>46196</v>
      </c>
      <c r="H8" s="560"/>
    </row>
    <row r="9" spans="1:11">
      <c r="A9" s="378">
        <v>3</v>
      </c>
      <c r="B9" s="378"/>
      <c r="C9" s="378" t="s">
        <v>441</v>
      </c>
      <c r="D9" s="378" t="s">
        <v>1062</v>
      </c>
      <c r="E9" s="378"/>
      <c r="F9" s="465"/>
      <c r="G9" s="469"/>
      <c r="H9" s="466" t="s">
        <v>1063</v>
      </c>
    </row>
    <row r="10" spans="1:11">
      <c r="A10" s="378">
        <v>4</v>
      </c>
      <c r="B10" s="378"/>
      <c r="C10" s="378" t="s">
        <v>1064</v>
      </c>
      <c r="D10" s="378" t="s">
        <v>1065</v>
      </c>
      <c r="E10" s="378"/>
      <c r="F10" s="465"/>
      <c r="G10" s="469">
        <v>46178</v>
      </c>
      <c r="H10" s="466" t="s">
        <v>1066</v>
      </c>
    </row>
    <row r="11" spans="1:11">
      <c r="A11" s="378"/>
      <c r="B11" s="378"/>
      <c r="C11" s="378" t="s">
        <v>1067</v>
      </c>
      <c r="D11" s="378" t="s">
        <v>1068</v>
      </c>
      <c r="E11" s="378"/>
      <c r="F11" s="465"/>
      <c r="G11" s="469">
        <v>46235</v>
      </c>
      <c r="H11" s="466"/>
    </row>
    <row r="12" spans="1:11">
      <c r="A12" s="378"/>
      <c r="B12" s="671" t="s">
        <v>1069</v>
      </c>
      <c r="C12" s="672"/>
      <c r="D12" s="672"/>
      <c r="E12" s="672"/>
      <c r="F12" s="672"/>
      <c r="G12" s="672"/>
      <c r="H12" s="673"/>
    </row>
    <row r="13" spans="1:11">
      <c r="A13" s="378">
        <v>5</v>
      </c>
      <c r="B13" s="467"/>
      <c r="C13" s="467" t="s">
        <v>249</v>
      </c>
      <c r="D13" s="467" t="s">
        <v>1070</v>
      </c>
      <c r="E13" s="467"/>
      <c r="F13" s="562"/>
      <c r="G13" s="467"/>
      <c r="H13" s="470" t="s">
        <v>1071</v>
      </c>
    </row>
    <row r="14" spans="1:11">
      <c r="A14" s="465">
        <v>6</v>
      </c>
      <c r="B14" s="378"/>
      <c r="C14" s="378" t="s">
        <v>1072</v>
      </c>
      <c r="D14" s="378" t="s">
        <v>1073</v>
      </c>
      <c r="E14" s="378"/>
      <c r="F14" s="378"/>
      <c r="G14" s="378"/>
      <c r="H14" s="564" t="s">
        <v>1074</v>
      </c>
    </row>
    <row r="15" spans="1:11">
      <c r="A15" s="378">
        <v>7</v>
      </c>
      <c r="B15" s="563"/>
      <c r="C15" s="563" t="s">
        <v>1075</v>
      </c>
      <c r="D15" s="563" t="s">
        <v>1076</v>
      </c>
      <c r="E15" s="563"/>
      <c r="F15" s="563"/>
      <c r="G15" s="563"/>
      <c r="H15" s="563" t="s">
        <v>1077</v>
      </c>
    </row>
    <row r="16" spans="1:11">
      <c r="A16" s="378"/>
      <c r="B16" s="671" t="s">
        <v>1078</v>
      </c>
      <c r="C16" s="672"/>
      <c r="D16" s="672"/>
      <c r="E16" s="672"/>
      <c r="F16" s="672"/>
      <c r="G16" s="672"/>
      <c r="H16" s="673"/>
    </row>
    <row r="17" spans="1:8">
      <c r="A17" s="378">
        <v>8</v>
      </c>
      <c r="B17" s="378"/>
      <c r="C17" s="588" t="s">
        <v>1079</v>
      </c>
      <c r="D17" s="588" t="s">
        <v>1080</v>
      </c>
      <c r="E17" s="378"/>
      <c r="F17" s="465"/>
      <c r="G17" s="378"/>
      <c r="H17" t="s">
        <v>1081</v>
      </c>
    </row>
  </sheetData>
  <mergeCells count="4">
    <mergeCell ref="A2:C2"/>
    <mergeCell ref="A6:H6"/>
    <mergeCell ref="B12:H12"/>
    <mergeCell ref="B16:H16"/>
  </mergeCells>
  <phoneticPr fontId="7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6"/>
    <outlinePr summaryBelow="0" summaryRight="0"/>
  </sheetPr>
  <dimension ref="A1:BI213"/>
  <sheetViews>
    <sheetView topLeftCell="A188" workbookViewId="0">
      <selection activeCell="K214" sqref="K214"/>
    </sheetView>
  </sheetViews>
  <sheetFormatPr defaultColWidth="14.42578125" defaultRowHeight="15" customHeight="1"/>
  <cols>
    <col min="1" max="1" width="22.28515625" style="516" customWidth="1"/>
    <col min="2" max="2" width="26.28515625" customWidth="1"/>
    <col min="3" max="3" width="37.140625" customWidth="1"/>
    <col min="5" max="5" width="23" customWidth="1"/>
    <col min="6" max="6" width="91.42578125" bestFit="1" customWidth="1"/>
    <col min="8" max="8" width="23.7109375" style="176" customWidth="1"/>
    <col min="9" max="9" width="83.28515625" customWidth="1"/>
    <col min="10" max="10" width="17.5703125" customWidth="1"/>
    <col min="11" max="11" width="18" customWidth="1"/>
    <col min="12" max="12" width="34" customWidth="1"/>
    <col min="13" max="13" width="35.7109375" customWidth="1"/>
  </cols>
  <sheetData>
    <row r="1" spans="1:13" ht="60" customHeight="1">
      <c r="A1" s="517" t="s">
        <v>547</v>
      </c>
      <c r="B1" s="509" t="s">
        <v>544</v>
      </c>
      <c r="C1" s="16" t="s">
        <v>49</v>
      </c>
      <c r="D1" s="129" t="s">
        <v>50</v>
      </c>
      <c r="E1" s="427" t="s">
        <v>52</v>
      </c>
      <c r="F1" s="130" t="s">
        <v>53</v>
      </c>
      <c r="G1" s="130" t="s">
        <v>545</v>
      </c>
      <c r="H1" s="130" t="s">
        <v>546</v>
      </c>
      <c r="I1" s="97" t="s">
        <v>58</v>
      </c>
      <c r="J1" s="130" t="s">
        <v>548</v>
      </c>
      <c r="K1" s="130" t="s">
        <v>1082</v>
      </c>
      <c r="L1" s="132" t="s">
        <v>57</v>
      </c>
      <c r="M1" s="133" t="s">
        <v>67</v>
      </c>
    </row>
    <row r="2" spans="1:13">
      <c r="A2" s="186" t="s">
        <v>560</v>
      </c>
      <c r="B2" s="3" t="s">
        <v>556</v>
      </c>
      <c r="C2" s="3" t="s">
        <v>557</v>
      </c>
      <c r="D2" s="589" t="s">
        <v>41</v>
      </c>
      <c r="E2" s="102"/>
      <c r="F2" s="12" t="s">
        <v>558</v>
      </c>
      <c r="G2" s="12"/>
      <c r="H2" s="6">
        <v>45658</v>
      </c>
      <c r="I2" s="263" t="s">
        <v>559</v>
      </c>
      <c r="J2" s="3" t="s">
        <v>97</v>
      </c>
      <c r="K2" s="3" t="s">
        <v>699</v>
      </c>
      <c r="L2" s="590">
        <v>0.3</v>
      </c>
      <c r="M2" s="591">
        <f>E2*L2</f>
        <v>0</v>
      </c>
    </row>
    <row r="3" spans="1:13" ht="48.75" customHeight="1">
      <c r="A3" s="186" t="s">
        <v>565</v>
      </c>
      <c r="B3" s="3" t="s">
        <v>561</v>
      </c>
      <c r="C3" s="3" t="s">
        <v>562</v>
      </c>
      <c r="D3" s="589" t="s">
        <v>41</v>
      </c>
      <c r="E3" s="4">
        <v>3052557.48</v>
      </c>
      <c r="F3" s="5" t="s">
        <v>563</v>
      </c>
      <c r="G3" s="5">
        <v>13</v>
      </c>
      <c r="H3" s="6"/>
      <c r="I3" s="263" t="s">
        <v>564</v>
      </c>
      <c r="J3" s="3" t="s">
        <v>97</v>
      </c>
      <c r="K3" s="3" t="s">
        <v>699</v>
      </c>
      <c r="L3" s="590">
        <v>0</v>
      </c>
      <c r="M3" s="591">
        <f>E3*L3</f>
        <v>0</v>
      </c>
    </row>
    <row r="4" spans="1:13">
      <c r="A4" s="592" t="s">
        <v>565</v>
      </c>
      <c r="B4" s="15" t="s">
        <v>566</v>
      </c>
      <c r="C4" s="589" t="s">
        <v>567</v>
      </c>
      <c r="D4" s="589" t="s">
        <v>79</v>
      </c>
      <c r="E4" s="593">
        <v>382000</v>
      </c>
      <c r="F4" s="589" t="s">
        <v>568</v>
      </c>
      <c r="I4" t="s">
        <v>569</v>
      </c>
    </row>
    <row r="5" spans="1:13">
      <c r="A5" s="592" t="s">
        <v>565</v>
      </c>
      <c r="B5" s="15" t="s">
        <v>566</v>
      </c>
      <c r="C5" s="589" t="s">
        <v>570</v>
      </c>
      <c r="D5" s="589" t="s">
        <v>79</v>
      </c>
      <c r="E5" s="593" t="s">
        <v>1083</v>
      </c>
      <c r="F5" s="3" t="s">
        <v>571</v>
      </c>
      <c r="I5" t="s">
        <v>572</v>
      </c>
    </row>
    <row r="6" spans="1:13">
      <c r="A6" s="592" t="s">
        <v>565</v>
      </c>
      <c r="B6" s="589" t="s">
        <v>573</v>
      </c>
      <c r="C6" s="15" t="s">
        <v>573</v>
      </c>
      <c r="D6" s="589" t="s">
        <v>43</v>
      </c>
      <c r="E6" s="593">
        <v>390038.78</v>
      </c>
      <c r="F6" s="589" t="s">
        <v>574</v>
      </c>
      <c r="I6" s="294" t="s">
        <v>575</v>
      </c>
    </row>
    <row r="7" spans="1:13">
      <c r="A7" s="592" t="s">
        <v>560</v>
      </c>
      <c r="B7" s="589" t="s">
        <v>577</v>
      </c>
      <c r="C7" s="589" t="s">
        <v>578</v>
      </c>
      <c r="D7" s="589" t="s">
        <v>43</v>
      </c>
      <c r="E7" s="593">
        <v>291416.77</v>
      </c>
      <c r="F7" s="589" t="s">
        <v>579</v>
      </c>
      <c r="G7" s="589">
        <v>4</v>
      </c>
      <c r="H7" s="594">
        <v>45366</v>
      </c>
      <c r="I7" s="595" t="s">
        <v>580</v>
      </c>
    </row>
    <row r="8" spans="1:13">
      <c r="A8" s="592" t="s">
        <v>584</v>
      </c>
      <c r="B8" s="589" t="s">
        <v>581</v>
      </c>
      <c r="C8" s="589" t="s">
        <v>582</v>
      </c>
      <c r="D8" s="589" t="s">
        <v>43</v>
      </c>
      <c r="E8" s="593">
        <v>138449</v>
      </c>
      <c r="F8" s="589" t="s">
        <v>583</v>
      </c>
      <c r="G8">
        <v>4</v>
      </c>
      <c r="I8" s="294" t="s">
        <v>575</v>
      </c>
    </row>
    <row r="9" spans="1:13" ht="15.75" customHeight="1">
      <c r="A9" s="186" t="s">
        <v>584</v>
      </c>
      <c r="B9" s="3" t="s">
        <v>585</v>
      </c>
      <c r="C9" s="3" t="s">
        <v>586</v>
      </c>
      <c r="D9" s="589" t="s">
        <v>41</v>
      </c>
      <c r="E9" s="95">
        <v>2990052.74</v>
      </c>
      <c r="F9" s="5" t="s">
        <v>587</v>
      </c>
      <c r="G9" s="5">
        <v>24</v>
      </c>
      <c r="H9" s="114"/>
      <c r="I9" s="263" t="s">
        <v>588</v>
      </c>
      <c r="J9" s="3" t="s">
        <v>89</v>
      </c>
      <c r="K9" s="3" t="s">
        <v>699</v>
      </c>
      <c r="L9" s="596">
        <v>0</v>
      </c>
      <c r="M9" s="591">
        <f>E9*L9</f>
        <v>0</v>
      </c>
    </row>
    <row r="10" spans="1:13" ht="50.25" customHeight="1">
      <c r="A10" s="186" t="s">
        <v>565</v>
      </c>
      <c r="B10" s="3" t="s">
        <v>589</v>
      </c>
      <c r="C10" s="3" t="s">
        <v>156</v>
      </c>
      <c r="D10" s="589" t="s">
        <v>41</v>
      </c>
      <c r="E10" s="95">
        <v>6826236</v>
      </c>
      <c r="F10" s="12" t="s">
        <v>590</v>
      </c>
      <c r="G10" s="12">
        <v>29</v>
      </c>
      <c r="H10" s="6">
        <v>45748</v>
      </c>
      <c r="I10" s="263" t="s">
        <v>591</v>
      </c>
      <c r="J10" s="3" t="s">
        <v>97</v>
      </c>
      <c r="K10" s="3" t="s">
        <v>1084</v>
      </c>
      <c r="L10" s="596">
        <v>0</v>
      </c>
      <c r="M10" s="591">
        <f>E10*L10</f>
        <v>0</v>
      </c>
    </row>
    <row r="11" spans="1:13" ht="15.75" customHeight="1">
      <c r="A11" s="186" t="s">
        <v>565</v>
      </c>
      <c r="B11" s="3" t="s">
        <v>592</v>
      </c>
      <c r="C11" s="3" t="s">
        <v>593</v>
      </c>
      <c r="D11" s="589" t="s">
        <v>41</v>
      </c>
      <c r="E11" s="95">
        <v>878824.03</v>
      </c>
      <c r="F11" s="5" t="s">
        <v>594</v>
      </c>
      <c r="G11" s="5">
        <v>6</v>
      </c>
      <c r="H11" s="3" t="s">
        <v>120</v>
      </c>
      <c r="I11" s="263" t="s">
        <v>595</v>
      </c>
      <c r="J11" s="3" t="s">
        <v>89</v>
      </c>
      <c r="K11" s="3" t="s">
        <v>699</v>
      </c>
      <c r="L11" s="596">
        <v>0</v>
      </c>
      <c r="M11" s="591">
        <f>E11*L11</f>
        <v>0</v>
      </c>
    </row>
    <row r="12" spans="1:13" ht="25.5" customHeight="1">
      <c r="A12" s="186" t="s">
        <v>565</v>
      </c>
      <c r="B12" s="3" t="s">
        <v>490</v>
      </c>
      <c r="C12" s="3" t="s">
        <v>596</v>
      </c>
      <c r="D12" s="589" t="s">
        <v>41</v>
      </c>
      <c r="E12" s="95">
        <v>461894.85</v>
      </c>
      <c r="F12" s="12" t="s">
        <v>597</v>
      </c>
      <c r="G12" s="12">
        <v>5</v>
      </c>
      <c r="H12" s="6">
        <v>45566</v>
      </c>
      <c r="I12" s="128" t="s">
        <v>598</v>
      </c>
      <c r="J12" s="3" t="s">
        <v>89</v>
      </c>
      <c r="K12" s="3" t="s">
        <v>699</v>
      </c>
      <c r="L12" s="596">
        <v>0</v>
      </c>
      <c r="M12" s="591">
        <f>E12*L12</f>
        <v>0</v>
      </c>
    </row>
    <row r="13" spans="1:13">
      <c r="A13" s="592" t="s">
        <v>565</v>
      </c>
      <c r="B13" s="589" t="s">
        <v>599</v>
      </c>
      <c r="C13" s="589" t="s">
        <v>599</v>
      </c>
      <c r="D13" s="589" t="s">
        <v>79</v>
      </c>
      <c r="E13" s="593"/>
      <c r="F13" s="589" t="s">
        <v>600</v>
      </c>
      <c r="I13" s="595" t="s">
        <v>601</v>
      </c>
    </row>
    <row r="14" spans="1:13">
      <c r="A14" s="186" t="s">
        <v>565</v>
      </c>
      <c r="B14" s="3" t="s">
        <v>602</v>
      </c>
      <c r="C14" s="3" t="s">
        <v>603</v>
      </c>
      <c r="D14" s="589" t="s">
        <v>604</v>
      </c>
      <c r="E14" s="95">
        <v>570182.81000000006</v>
      </c>
      <c r="F14" s="107" t="s">
        <v>605</v>
      </c>
      <c r="G14" s="5">
        <v>8</v>
      </c>
      <c r="H14" s="3" t="s">
        <v>120</v>
      </c>
      <c r="I14" s="428" t="s">
        <v>606</v>
      </c>
      <c r="J14" s="3" t="s">
        <v>89</v>
      </c>
      <c r="K14" s="3" t="s">
        <v>366</v>
      </c>
      <c r="L14" s="596">
        <v>0.05</v>
      </c>
      <c r="M14" s="591"/>
    </row>
    <row r="15" spans="1:13">
      <c r="A15" s="186" t="s">
        <v>565</v>
      </c>
      <c r="B15" s="3" t="s">
        <v>249</v>
      </c>
      <c r="C15" s="3"/>
      <c r="D15" s="3" t="s">
        <v>604</v>
      </c>
      <c r="E15" s="95">
        <v>257193</v>
      </c>
      <c r="F15" s="5" t="s">
        <v>607</v>
      </c>
      <c r="G15" s="5">
        <v>4</v>
      </c>
      <c r="H15" s="3" t="s">
        <v>120</v>
      </c>
      <c r="I15" s="128" t="s">
        <v>608</v>
      </c>
      <c r="J15" s="3" t="s">
        <v>89</v>
      </c>
      <c r="K15" s="3" t="s">
        <v>366</v>
      </c>
      <c r="L15" s="134">
        <v>0.25</v>
      </c>
      <c r="M15" s="591"/>
    </row>
    <row r="16" spans="1:13" ht="30" customHeight="1">
      <c r="A16" s="186" t="s">
        <v>565</v>
      </c>
      <c r="B16" s="2" t="s">
        <v>609</v>
      </c>
      <c r="C16" s="3" t="s">
        <v>610</v>
      </c>
      <c r="D16" s="589" t="s">
        <v>604</v>
      </c>
      <c r="E16" s="95">
        <v>584811.41</v>
      </c>
      <c r="F16" s="107" t="s">
        <v>611</v>
      </c>
      <c r="G16" s="5">
        <v>8</v>
      </c>
      <c r="H16" s="3" t="s">
        <v>120</v>
      </c>
      <c r="I16" s="128" t="s">
        <v>608</v>
      </c>
      <c r="J16" s="3" t="s">
        <v>89</v>
      </c>
      <c r="K16" s="3" t="s">
        <v>366</v>
      </c>
      <c r="L16" s="596">
        <v>0.5</v>
      </c>
      <c r="M16" s="591"/>
    </row>
    <row r="17" spans="1:13">
      <c r="A17" s="597" t="s">
        <v>1085</v>
      </c>
      <c r="B17" s="589" t="s">
        <v>134</v>
      </c>
      <c r="C17" s="589" t="s">
        <v>612</v>
      </c>
      <c r="D17" s="589" t="s">
        <v>41</v>
      </c>
      <c r="E17" s="598">
        <v>157240.21</v>
      </c>
      <c r="F17" s="5" t="s">
        <v>302</v>
      </c>
      <c r="G17" s="5">
        <v>1</v>
      </c>
      <c r="H17" s="6">
        <v>45597</v>
      </c>
      <c r="I17" s="128" t="s">
        <v>613</v>
      </c>
      <c r="J17" s="599"/>
      <c r="K17" s="589" t="s">
        <v>89</v>
      </c>
      <c r="L17" s="589" t="s">
        <v>90</v>
      </c>
      <c r="M17" s="591"/>
    </row>
    <row r="18" spans="1:13" ht="48" customHeight="1">
      <c r="A18" s="597" t="s">
        <v>1085</v>
      </c>
      <c r="B18" s="3" t="s">
        <v>614</v>
      </c>
      <c r="C18" s="3" t="s">
        <v>614</v>
      </c>
      <c r="D18" s="589" t="s">
        <v>43</v>
      </c>
      <c r="E18" s="95">
        <v>1915724.59</v>
      </c>
      <c r="F18" s="12" t="s">
        <v>615</v>
      </c>
      <c r="G18" s="12">
        <v>12</v>
      </c>
      <c r="H18" s="6">
        <v>45580</v>
      </c>
      <c r="I18" s="263" t="s">
        <v>616</v>
      </c>
      <c r="J18" s="6"/>
      <c r="K18" s="3" t="s">
        <v>189</v>
      </c>
      <c r="L18" s="589"/>
      <c r="M18" s="591"/>
    </row>
    <row r="19" spans="1:13" ht="15.75" customHeight="1">
      <c r="A19" s="597"/>
      <c r="B19" s="2" t="s">
        <v>115</v>
      </c>
      <c r="C19" s="3" t="s">
        <v>618</v>
      </c>
      <c r="D19" s="589" t="s">
        <v>604</v>
      </c>
      <c r="E19" s="95">
        <v>2884615</v>
      </c>
      <c r="F19" s="107" t="s">
        <v>619</v>
      </c>
      <c r="G19" s="5">
        <v>12</v>
      </c>
      <c r="H19" s="6">
        <v>45778</v>
      </c>
      <c r="I19" s="128" t="s">
        <v>620</v>
      </c>
      <c r="J19" s="3" t="s">
        <v>89</v>
      </c>
      <c r="K19" s="3" t="s">
        <v>120</v>
      </c>
      <c r="L19" s="591">
        <f>E19*A19</f>
        <v>0</v>
      </c>
    </row>
    <row r="20" spans="1:13" ht="15.75" customHeight="1">
      <c r="A20" s="510" t="s">
        <v>565</v>
      </c>
      <c r="B20" s="3" t="s">
        <v>622</v>
      </c>
      <c r="C20" s="3" t="s">
        <v>623</v>
      </c>
      <c r="D20" s="589" t="s">
        <v>43</v>
      </c>
      <c r="E20" s="95">
        <v>1004331.69</v>
      </c>
      <c r="F20" s="112" t="s">
        <v>624</v>
      </c>
      <c r="G20" s="5">
        <v>5</v>
      </c>
      <c r="H20" s="3" t="s">
        <v>120</v>
      </c>
      <c r="I20" s="128" t="s">
        <v>625</v>
      </c>
      <c r="J20" s="3"/>
      <c r="K20" s="3"/>
      <c r="L20" s="591"/>
    </row>
    <row r="21" spans="1:13" ht="60">
      <c r="A21" s="600" t="s">
        <v>565</v>
      </c>
      <c r="B21" s="3" t="s">
        <v>626</v>
      </c>
      <c r="C21" s="3" t="s">
        <v>627</v>
      </c>
      <c r="D21" s="589" t="s">
        <v>41</v>
      </c>
      <c r="E21" s="95">
        <v>1452611.46</v>
      </c>
      <c r="F21" s="12" t="s">
        <v>628</v>
      </c>
      <c r="G21" s="12">
        <f>4*2</f>
        <v>8</v>
      </c>
      <c r="H21" s="6">
        <v>45658</v>
      </c>
      <c r="I21" s="263" t="s">
        <v>629</v>
      </c>
      <c r="J21" s="3" t="s">
        <v>89</v>
      </c>
      <c r="K21" s="7">
        <v>45838</v>
      </c>
      <c r="L21" s="591" t="e">
        <f>E21*A21</f>
        <v>#VALUE!</v>
      </c>
    </row>
    <row r="22" spans="1:13" ht="15.75" customHeight="1">
      <c r="A22" s="597" t="s">
        <v>565</v>
      </c>
      <c r="B22" s="3" t="s">
        <v>630</v>
      </c>
      <c r="C22" s="3" t="s">
        <v>631</v>
      </c>
      <c r="D22" s="589" t="s">
        <v>41</v>
      </c>
      <c r="E22" s="95">
        <v>260240.33</v>
      </c>
      <c r="F22" s="5" t="s">
        <v>632</v>
      </c>
      <c r="G22" s="5">
        <v>4</v>
      </c>
      <c r="H22" s="6">
        <v>45627</v>
      </c>
      <c r="I22" s="263" t="s">
        <v>633</v>
      </c>
      <c r="J22" s="3" t="s">
        <v>97</v>
      </c>
      <c r="K22" s="3" t="s">
        <v>1086</v>
      </c>
      <c r="L22" s="591" t="e">
        <f>E22*A22</f>
        <v>#VALUE!</v>
      </c>
      <c r="M22" s="591"/>
    </row>
    <row r="23" spans="1:13" ht="31.5" customHeight="1">
      <c r="A23" s="511" t="s">
        <v>565</v>
      </c>
      <c r="B23" s="3" t="s">
        <v>634</v>
      </c>
      <c r="C23" s="3" t="s">
        <v>635</v>
      </c>
      <c r="D23" s="589" t="s">
        <v>43</v>
      </c>
      <c r="E23" s="95">
        <v>132747</v>
      </c>
      <c r="F23" s="5" t="s">
        <v>636</v>
      </c>
      <c r="G23" s="5">
        <v>2</v>
      </c>
      <c r="H23" s="6">
        <v>45778</v>
      </c>
      <c r="I23" s="263" t="s">
        <v>637</v>
      </c>
      <c r="J23" s="3" t="s">
        <v>89</v>
      </c>
      <c r="K23" s="3" t="s">
        <v>699</v>
      </c>
      <c r="L23" s="591"/>
      <c r="M23" s="591"/>
    </row>
    <row r="24" spans="1:13" ht="28.5" customHeight="1">
      <c r="A24" s="511" t="s">
        <v>565</v>
      </c>
      <c r="B24" s="3" t="s">
        <v>634</v>
      </c>
      <c r="C24" s="589" t="s">
        <v>638</v>
      </c>
      <c r="D24" s="589" t="s">
        <v>43</v>
      </c>
      <c r="E24" s="95">
        <v>414860</v>
      </c>
      <c r="F24" s="5" t="s">
        <v>639</v>
      </c>
      <c r="G24" s="5">
        <v>9</v>
      </c>
      <c r="H24" s="6">
        <v>45778</v>
      </c>
      <c r="I24" s="263" t="s">
        <v>637</v>
      </c>
      <c r="J24" s="3" t="s">
        <v>89</v>
      </c>
      <c r="K24" s="3" t="s">
        <v>699</v>
      </c>
      <c r="L24" s="591"/>
      <c r="M24" s="591"/>
    </row>
    <row r="25" spans="1:13" ht="45">
      <c r="A25" s="511" t="s">
        <v>565</v>
      </c>
      <c r="B25" s="3" t="s">
        <v>640</v>
      </c>
      <c r="C25" s="3" t="s">
        <v>641</v>
      </c>
      <c r="D25" s="589" t="s">
        <v>41</v>
      </c>
      <c r="E25" s="95">
        <v>5166484</v>
      </c>
      <c r="F25" s="5" t="s">
        <v>642</v>
      </c>
      <c r="G25" s="5">
        <v>24</v>
      </c>
      <c r="H25" s="6">
        <v>46113</v>
      </c>
      <c r="I25" s="263" t="s">
        <v>1087</v>
      </c>
      <c r="J25" s="3" t="s">
        <v>97</v>
      </c>
      <c r="K25" s="3" t="s">
        <v>704</v>
      </c>
      <c r="L25" s="591" t="e">
        <f>E25*A25</f>
        <v>#VALUE!</v>
      </c>
      <c r="M25" s="601" t="s">
        <v>120</v>
      </c>
    </row>
    <row r="26" spans="1:13" ht="15.75" customHeight="1">
      <c r="A26" s="597" t="s">
        <v>1085</v>
      </c>
      <c r="B26" s="3" t="s">
        <v>645</v>
      </c>
      <c r="C26" s="3"/>
      <c r="D26" s="589"/>
      <c r="E26" s="95" t="s">
        <v>1088</v>
      </c>
      <c r="F26" s="5" t="s">
        <v>646</v>
      </c>
      <c r="G26" s="5">
        <v>20</v>
      </c>
      <c r="H26" s="6">
        <v>45809</v>
      </c>
      <c r="I26" s="128" t="s">
        <v>1089</v>
      </c>
      <c r="J26" s="3"/>
      <c r="K26" s="3"/>
      <c r="L26" s="591"/>
      <c r="M26" s="601" t="s">
        <v>120</v>
      </c>
    </row>
    <row r="27" spans="1:13" ht="30">
      <c r="A27" s="597" t="s">
        <v>1085</v>
      </c>
      <c r="B27" s="3" t="s">
        <v>647</v>
      </c>
      <c r="C27" s="3" t="s">
        <v>648</v>
      </c>
      <c r="D27" s="589" t="s">
        <v>604</v>
      </c>
      <c r="E27" s="95">
        <f>504039.5+140715.02</f>
        <v>644754.52</v>
      </c>
      <c r="F27" s="5" t="s">
        <v>649</v>
      </c>
      <c r="G27" s="5">
        <v>3</v>
      </c>
      <c r="H27" s="3" t="s">
        <v>120</v>
      </c>
      <c r="I27" s="263" t="s">
        <v>1090</v>
      </c>
      <c r="J27" s="3" t="s">
        <v>651</v>
      </c>
      <c r="K27" s="3" t="s">
        <v>1091</v>
      </c>
      <c r="L27" s="591" t="e">
        <f>E27*A27</f>
        <v>#VALUE!</v>
      </c>
      <c r="M27" s="591"/>
    </row>
    <row r="28" spans="1:13">
      <c r="A28" s="592" t="s">
        <v>565</v>
      </c>
      <c r="B28" s="589" t="s">
        <v>652</v>
      </c>
      <c r="C28" s="589" t="s">
        <v>653</v>
      </c>
      <c r="D28" s="589" t="s">
        <v>43</v>
      </c>
      <c r="E28" s="593">
        <v>206387.63</v>
      </c>
      <c r="F28" s="589" t="s">
        <v>654</v>
      </c>
      <c r="G28">
        <v>3</v>
      </c>
      <c r="H28" s="176" t="s">
        <v>120</v>
      </c>
      <c r="I28" s="294" t="s">
        <v>655</v>
      </c>
    </row>
    <row r="29" spans="1:13" ht="15.75" customHeight="1">
      <c r="A29" s="511" t="s">
        <v>565</v>
      </c>
      <c r="B29" s="113" t="s">
        <v>656</v>
      </c>
      <c r="C29" s="113" t="s">
        <v>656</v>
      </c>
      <c r="D29" s="589" t="s">
        <v>45</v>
      </c>
      <c r="E29" s="95" t="s">
        <v>1088</v>
      </c>
      <c r="F29" s="95" t="s">
        <v>192</v>
      </c>
      <c r="G29" s="12">
        <v>1</v>
      </c>
      <c r="H29" s="6"/>
      <c r="I29" s="429" t="s">
        <v>657</v>
      </c>
      <c r="J29" s="3"/>
      <c r="K29" s="602"/>
      <c r="L29" s="121"/>
      <c r="M29" s="121"/>
    </row>
    <row r="30" spans="1:13" ht="15.75" customHeight="1">
      <c r="A30" s="511" t="s">
        <v>1085</v>
      </c>
      <c r="B30" s="3" t="s">
        <v>658</v>
      </c>
      <c r="C30" s="3" t="s">
        <v>658</v>
      </c>
      <c r="D30" s="589" t="s">
        <v>45</v>
      </c>
      <c r="E30" s="95" t="s">
        <v>1088</v>
      </c>
      <c r="F30" s="5" t="s">
        <v>659</v>
      </c>
      <c r="G30" s="5">
        <v>4</v>
      </c>
      <c r="H30" s="6" t="s">
        <v>120</v>
      </c>
      <c r="I30" s="128" t="s">
        <v>660</v>
      </c>
      <c r="J30" s="3"/>
      <c r="K30" s="602"/>
      <c r="L30" s="591"/>
      <c r="M30" s="591"/>
    </row>
    <row r="31" spans="1:13">
      <c r="A31" s="511" t="s">
        <v>565</v>
      </c>
      <c r="B31" s="3" t="s">
        <v>661</v>
      </c>
      <c r="C31" s="3"/>
      <c r="D31" s="589" t="s">
        <v>604</v>
      </c>
      <c r="E31" s="95">
        <v>0</v>
      </c>
      <c r="F31" s="5" t="s">
        <v>662</v>
      </c>
      <c r="G31" s="5">
        <v>6</v>
      </c>
      <c r="H31" s="6">
        <v>45748</v>
      </c>
      <c r="I31" s="128" t="s">
        <v>663</v>
      </c>
      <c r="J31" s="3"/>
      <c r="K31" s="602"/>
      <c r="L31" s="591"/>
      <c r="M31" s="591"/>
    </row>
    <row r="32" spans="1:13" ht="45">
      <c r="A32" s="592" t="s">
        <v>1085</v>
      </c>
      <c r="B32" s="589" t="s">
        <v>664</v>
      </c>
      <c r="C32" s="589" t="s">
        <v>665</v>
      </c>
      <c r="D32" s="589" t="s">
        <v>43</v>
      </c>
      <c r="E32" s="593">
        <v>0</v>
      </c>
      <c r="F32" s="589" t="s">
        <v>666</v>
      </c>
      <c r="G32" s="589">
        <v>36</v>
      </c>
      <c r="H32" s="603">
        <v>45748</v>
      </c>
      <c r="I32" s="604" t="s">
        <v>667</v>
      </c>
    </row>
    <row r="33" spans="1:19" ht="15.75" customHeight="1">
      <c r="A33" s="511" t="s">
        <v>565</v>
      </c>
      <c r="B33" s="3" t="s">
        <v>622</v>
      </c>
      <c r="C33" s="3" t="s">
        <v>668</v>
      </c>
      <c r="D33" s="589" t="s">
        <v>43</v>
      </c>
      <c r="E33" s="95">
        <v>111382</v>
      </c>
      <c r="F33" s="5" t="s">
        <v>669</v>
      </c>
      <c r="G33" s="5">
        <v>1</v>
      </c>
      <c r="H33" s="3" t="s">
        <v>120</v>
      </c>
      <c r="I33" s="128" t="s">
        <v>670</v>
      </c>
      <c r="J33" s="3"/>
      <c r="K33" s="602"/>
      <c r="L33" s="591"/>
      <c r="M33" s="591"/>
    </row>
    <row r="34" spans="1:19" ht="15.75" customHeight="1">
      <c r="A34" s="511" t="s">
        <v>565</v>
      </c>
      <c r="B34" s="3" t="s">
        <v>467</v>
      </c>
      <c r="C34" s="3" t="s">
        <v>671</v>
      </c>
      <c r="D34" s="589" t="s">
        <v>442</v>
      </c>
      <c r="E34" s="95">
        <v>1900832</v>
      </c>
      <c r="F34" s="5" t="s">
        <v>672</v>
      </c>
      <c r="G34" s="5">
        <v>25</v>
      </c>
      <c r="H34" s="3">
        <v>2026</v>
      </c>
      <c r="I34" s="128" t="s">
        <v>670</v>
      </c>
      <c r="J34" s="3">
        <v>2026</v>
      </c>
      <c r="K34" s="580" t="s">
        <v>366</v>
      </c>
      <c r="L34" s="591"/>
      <c r="M34" s="591"/>
    </row>
    <row r="35" spans="1:19" ht="15.75" customHeight="1">
      <c r="A35" s="511" t="s">
        <v>560</v>
      </c>
      <c r="B35" s="3" t="s">
        <v>673</v>
      </c>
      <c r="C35" s="3"/>
      <c r="D35" s="3" t="s">
        <v>45</v>
      </c>
      <c r="E35" s="95">
        <v>365832.45</v>
      </c>
      <c r="F35" s="5" t="s">
        <v>674</v>
      </c>
      <c r="G35" s="5">
        <v>2</v>
      </c>
      <c r="H35" s="6" t="s">
        <v>120</v>
      </c>
      <c r="I35" s="128" t="s">
        <v>675</v>
      </c>
      <c r="J35" s="3"/>
      <c r="K35" s="602"/>
      <c r="L35" s="591"/>
      <c r="M35" s="591"/>
    </row>
    <row r="36" spans="1:19" ht="31.5" customHeight="1">
      <c r="A36" s="511" t="s">
        <v>1085</v>
      </c>
      <c r="B36" s="3" t="s">
        <v>494</v>
      </c>
      <c r="C36" s="3" t="s">
        <v>676</v>
      </c>
      <c r="D36" s="3" t="s">
        <v>43</v>
      </c>
      <c r="E36" s="95">
        <v>241705</v>
      </c>
      <c r="F36" s="5" t="s">
        <v>677</v>
      </c>
      <c r="G36" s="5">
        <v>2</v>
      </c>
      <c r="H36" s="3" t="s">
        <v>366</v>
      </c>
      <c r="I36" s="263" t="s">
        <v>678</v>
      </c>
      <c r="J36" s="3"/>
      <c r="K36" s="602"/>
      <c r="L36" s="591"/>
      <c r="M36" s="591"/>
    </row>
    <row r="37" spans="1:19" ht="33" customHeight="1">
      <c r="A37" s="597" t="s">
        <v>1085</v>
      </c>
      <c r="B37" s="2" t="s">
        <v>679</v>
      </c>
      <c r="C37" s="3" t="s">
        <v>680</v>
      </c>
      <c r="D37" s="3" t="s">
        <v>41</v>
      </c>
      <c r="E37" s="95">
        <v>5000000</v>
      </c>
      <c r="F37" s="5" t="s">
        <v>681</v>
      </c>
      <c r="G37" s="5">
        <f>8+9</f>
        <v>17</v>
      </c>
      <c r="H37" s="6">
        <v>45839</v>
      </c>
      <c r="I37" s="604" t="s">
        <v>682</v>
      </c>
      <c r="J37" s="6">
        <v>46023</v>
      </c>
      <c r="K37" s="3" t="s">
        <v>97</v>
      </c>
      <c r="L37" s="601"/>
      <c r="M37" s="601"/>
    </row>
    <row r="38" spans="1:19" ht="15.75" customHeight="1">
      <c r="A38" s="597" t="s">
        <v>565</v>
      </c>
      <c r="B38" s="3" t="s">
        <v>684</v>
      </c>
      <c r="C38" s="3" t="s">
        <v>685</v>
      </c>
      <c r="D38" s="3" t="s">
        <v>41</v>
      </c>
      <c r="E38" s="95">
        <v>6388910.2300000004</v>
      </c>
      <c r="F38" s="5" t="s">
        <v>686</v>
      </c>
      <c r="G38" s="5">
        <v>44</v>
      </c>
      <c r="H38" s="6">
        <v>45901</v>
      </c>
      <c r="I38" s="263" t="s">
        <v>687</v>
      </c>
      <c r="J38" s="3" t="s">
        <v>1092</v>
      </c>
      <c r="K38" s="6">
        <v>45600</v>
      </c>
      <c r="L38" s="601" t="s">
        <v>120</v>
      </c>
      <c r="M38" s="601"/>
    </row>
    <row r="39" spans="1:19" ht="15.75" customHeight="1">
      <c r="A39" s="511" t="s">
        <v>565</v>
      </c>
      <c r="B39" s="3" t="s">
        <v>688</v>
      </c>
      <c r="C39" s="3" t="s">
        <v>688</v>
      </c>
      <c r="D39" s="3" t="s">
        <v>43</v>
      </c>
      <c r="E39" s="95">
        <v>293614</v>
      </c>
      <c r="F39" s="5" t="s">
        <v>689</v>
      </c>
      <c r="G39" s="5">
        <v>2</v>
      </c>
      <c r="H39" s="6"/>
      <c r="I39" s="263" t="s">
        <v>690</v>
      </c>
      <c r="J39" s="3"/>
      <c r="K39" s="599"/>
      <c r="L39" s="591"/>
      <c r="M39" s="591"/>
    </row>
    <row r="40" spans="1:19" ht="15.75" customHeight="1">
      <c r="A40" s="597" t="s">
        <v>1085</v>
      </c>
      <c r="B40" s="3" t="s">
        <v>691</v>
      </c>
      <c r="C40" s="3" t="s">
        <v>692</v>
      </c>
      <c r="D40" s="3" t="s">
        <v>41</v>
      </c>
      <c r="E40" s="95">
        <v>7000000</v>
      </c>
      <c r="F40" s="5" t="s">
        <v>693</v>
      </c>
      <c r="G40" s="5">
        <v>30</v>
      </c>
      <c r="H40" s="6">
        <v>46023</v>
      </c>
      <c r="I40" s="128" t="s">
        <v>694</v>
      </c>
      <c r="J40" s="3" t="s">
        <v>695</v>
      </c>
      <c r="K40" s="3" t="s">
        <v>90</v>
      </c>
      <c r="L40" s="601" t="s">
        <v>120</v>
      </c>
      <c r="M40" s="601"/>
    </row>
    <row r="41" spans="1:19" ht="31.5" customHeight="1">
      <c r="A41" s="597" t="s">
        <v>1085</v>
      </c>
      <c r="B41" s="2" t="s">
        <v>696</v>
      </c>
      <c r="C41" s="3" t="s">
        <v>697</v>
      </c>
      <c r="D41" s="3" t="s">
        <v>45</v>
      </c>
      <c r="E41" s="95">
        <v>0</v>
      </c>
      <c r="F41" s="5" t="s">
        <v>101</v>
      </c>
      <c r="G41" s="5">
        <v>4</v>
      </c>
      <c r="H41" s="599"/>
      <c r="I41" s="604" t="s">
        <v>698</v>
      </c>
      <c r="J41" s="3" t="s">
        <v>699</v>
      </c>
      <c r="K41" s="6" t="s">
        <v>96</v>
      </c>
      <c r="L41" s="601" t="s">
        <v>120</v>
      </c>
      <c r="M41" s="601"/>
    </row>
    <row r="42" spans="1:19" ht="15.75" customHeight="1">
      <c r="A42" s="511" t="s">
        <v>1085</v>
      </c>
      <c r="B42" s="3" t="s">
        <v>700</v>
      </c>
      <c r="C42" s="3" t="s">
        <v>701</v>
      </c>
      <c r="D42" s="3" t="s">
        <v>41</v>
      </c>
      <c r="E42" s="95">
        <v>5000000</v>
      </c>
      <c r="F42" s="5" t="s">
        <v>702</v>
      </c>
      <c r="G42" s="5" t="s">
        <v>120</v>
      </c>
      <c r="H42" s="6">
        <v>46023</v>
      </c>
      <c r="I42" s="128" t="s">
        <v>703</v>
      </c>
      <c r="J42" s="3" t="s">
        <v>704</v>
      </c>
      <c r="K42" s="599" t="s">
        <v>90</v>
      </c>
      <c r="L42" s="591"/>
      <c r="M42" s="591"/>
    </row>
    <row r="43" spans="1:19" ht="63.75" customHeight="1">
      <c r="A43" s="512" t="s">
        <v>565</v>
      </c>
      <c r="B43" s="15" t="s">
        <v>676</v>
      </c>
      <c r="C43" s="15" t="s">
        <v>705</v>
      </c>
      <c r="D43" s="15" t="s">
        <v>43</v>
      </c>
      <c r="E43" s="136" t="s">
        <v>366</v>
      </c>
      <c r="F43" s="137" t="s">
        <v>706</v>
      </c>
      <c r="G43" s="138">
        <v>40</v>
      </c>
      <c r="H43" s="124">
        <v>45748</v>
      </c>
      <c r="I43" s="265" t="s">
        <v>707</v>
      </c>
      <c r="J43" s="15" t="s">
        <v>1093</v>
      </c>
      <c r="K43" s="15" t="s">
        <v>366</v>
      </c>
      <c r="L43" s="139"/>
    </row>
    <row r="44" spans="1:19" ht="15" customHeight="1">
      <c r="A44" s="513" t="s">
        <v>1085</v>
      </c>
      <c r="B44" s="3" t="s">
        <v>708</v>
      </c>
      <c r="C44" s="3" t="s">
        <v>709</v>
      </c>
      <c r="D44" s="3" t="s">
        <v>41</v>
      </c>
      <c r="E44" s="95"/>
      <c r="F44" s="5" t="s">
        <v>710</v>
      </c>
      <c r="G44" s="5">
        <f>4+1+6</f>
        <v>11</v>
      </c>
      <c r="H44" s="6">
        <v>45873</v>
      </c>
      <c r="I44" s="263" t="s">
        <v>711</v>
      </c>
      <c r="J44" s="6">
        <v>46118</v>
      </c>
      <c r="K44" s="3" t="s">
        <v>90</v>
      </c>
      <c r="L44" s="591"/>
    </row>
    <row r="45" spans="1:19" ht="15" customHeight="1">
      <c r="A45" s="513" t="s">
        <v>565</v>
      </c>
      <c r="B45" s="3" t="s">
        <v>712</v>
      </c>
      <c r="C45" s="3" t="s">
        <v>713</v>
      </c>
      <c r="D45" s="3" t="s">
        <v>45</v>
      </c>
      <c r="E45" s="95">
        <v>319344.65999999997</v>
      </c>
      <c r="F45" s="5" t="s">
        <v>714</v>
      </c>
      <c r="G45" s="5">
        <v>4</v>
      </c>
      <c r="H45" s="6">
        <v>45748</v>
      </c>
      <c r="I45" s="263" t="s">
        <v>715</v>
      </c>
      <c r="J45" s="3"/>
      <c r="K45" s="602"/>
      <c r="L45" s="591"/>
      <c r="M45" s="591"/>
      <c r="N45" s="591"/>
      <c r="O45" s="591"/>
      <c r="P45" s="591"/>
      <c r="Q45" s="591"/>
      <c r="R45" s="591"/>
      <c r="S45" s="591"/>
    </row>
    <row r="46" spans="1:19" ht="15" customHeight="1">
      <c r="A46" s="513" t="s">
        <v>1085</v>
      </c>
      <c r="B46" s="3" t="s">
        <v>716</v>
      </c>
      <c r="C46" s="3"/>
      <c r="D46" s="3" t="s">
        <v>45</v>
      </c>
      <c r="E46" s="4"/>
      <c r="F46" s="3"/>
      <c r="G46" s="3"/>
      <c r="H46" s="6"/>
      <c r="I46" s="263" t="s">
        <v>717</v>
      </c>
      <c r="J46" s="3"/>
      <c r="K46" s="602"/>
      <c r="L46" s="591"/>
      <c r="M46" s="591"/>
      <c r="N46" s="591"/>
      <c r="O46" s="591"/>
      <c r="P46" s="591"/>
      <c r="Q46" s="591"/>
      <c r="R46" s="591"/>
      <c r="S46" s="591"/>
    </row>
    <row r="47" spans="1:19" ht="33" customHeight="1">
      <c r="A47" s="514" t="s">
        <v>560</v>
      </c>
      <c r="B47" s="38" t="s">
        <v>718</v>
      </c>
      <c r="C47" s="15" t="s">
        <v>719</v>
      </c>
      <c r="D47" s="3" t="s">
        <v>43</v>
      </c>
      <c r="E47" s="127" t="s">
        <v>1088</v>
      </c>
      <c r="F47" s="15" t="s">
        <v>720</v>
      </c>
      <c r="G47" s="15"/>
      <c r="H47" s="15"/>
      <c r="I47" s="265" t="s">
        <v>721</v>
      </c>
      <c r="J47" s="15" t="s">
        <v>722</v>
      </c>
      <c r="K47" s="15"/>
      <c r="L47" s="15"/>
      <c r="M47" s="15"/>
      <c r="N47" s="3"/>
      <c r="O47" s="3"/>
      <c r="P47" s="3"/>
      <c r="Q47" s="3"/>
      <c r="R47" s="3"/>
      <c r="S47" s="3"/>
    </row>
    <row r="48" spans="1:19" ht="29.25" customHeight="1">
      <c r="A48" s="513" t="s">
        <v>1094</v>
      </c>
      <c r="B48" s="263" t="s">
        <v>723</v>
      </c>
      <c r="C48" s="3"/>
      <c r="D48" s="3" t="s">
        <v>45</v>
      </c>
      <c r="E48" s="4"/>
      <c r="F48" s="3" t="s">
        <v>724</v>
      </c>
      <c r="G48" s="3"/>
      <c r="H48" s="6"/>
      <c r="I48" s="128" t="s">
        <v>725</v>
      </c>
      <c r="J48" s="3"/>
      <c r="K48" s="602"/>
      <c r="L48" s="591"/>
      <c r="M48" s="591"/>
      <c r="N48" s="591"/>
      <c r="O48" s="591"/>
      <c r="P48" s="591"/>
      <c r="Q48" s="591"/>
      <c r="R48" s="591"/>
      <c r="S48" s="591"/>
    </row>
    <row r="49" spans="1:25" ht="15" customHeight="1">
      <c r="A49" s="513" t="s">
        <v>1095</v>
      </c>
      <c r="B49" s="128" t="s">
        <v>726</v>
      </c>
      <c r="C49" s="3" t="s">
        <v>727</v>
      </c>
      <c r="D49" s="3" t="s">
        <v>45</v>
      </c>
      <c r="E49" s="95">
        <v>1712677.8</v>
      </c>
      <c r="F49" s="107" t="s">
        <v>728</v>
      </c>
      <c r="G49" s="5">
        <v>16</v>
      </c>
      <c r="H49" s="6">
        <v>45748</v>
      </c>
      <c r="I49" s="263" t="s">
        <v>729</v>
      </c>
      <c r="J49" s="3" t="s">
        <v>699</v>
      </c>
      <c r="K49" s="6"/>
      <c r="L49" s="601" t="s">
        <v>120</v>
      </c>
      <c r="M49" s="601"/>
      <c r="N49" s="601"/>
      <c r="O49" s="601"/>
      <c r="P49" s="601"/>
      <c r="Q49" s="601"/>
      <c r="R49" s="601"/>
      <c r="S49" s="601"/>
    </row>
    <row r="50" spans="1:25" ht="15" customHeight="1">
      <c r="A50" s="513" t="s">
        <v>565</v>
      </c>
      <c r="B50" s="128" t="s">
        <v>602</v>
      </c>
      <c r="C50" s="3" t="s">
        <v>730</v>
      </c>
      <c r="D50" s="3" t="s">
        <v>45</v>
      </c>
      <c r="E50" s="95">
        <v>1318085</v>
      </c>
      <c r="F50" s="5" t="s">
        <v>731</v>
      </c>
      <c r="G50" s="5">
        <v>17</v>
      </c>
      <c r="H50" s="6"/>
      <c r="I50" s="263" t="s">
        <v>732</v>
      </c>
      <c r="J50" s="3"/>
      <c r="K50" s="602"/>
      <c r="L50" s="591"/>
      <c r="M50" s="591"/>
      <c r="N50" s="591"/>
      <c r="O50" s="591"/>
      <c r="P50" s="591"/>
      <c r="Q50" s="591"/>
      <c r="R50" s="591"/>
      <c r="S50" s="591"/>
    </row>
    <row r="51" spans="1:25" ht="15" customHeight="1">
      <c r="A51" s="513" t="s">
        <v>565</v>
      </c>
      <c r="B51" s="128" t="s">
        <v>602</v>
      </c>
      <c r="C51" s="3" t="s">
        <v>733</v>
      </c>
      <c r="D51" s="3" t="s">
        <v>45</v>
      </c>
      <c r="E51" s="95">
        <v>2426901.85</v>
      </c>
      <c r="F51" s="5" t="s">
        <v>734</v>
      </c>
      <c r="G51" s="5">
        <v>24</v>
      </c>
      <c r="H51" s="6"/>
      <c r="I51" s="430" t="s">
        <v>732</v>
      </c>
      <c r="J51" s="3"/>
      <c r="K51" s="6"/>
      <c r="L51" s="591"/>
      <c r="M51" s="591"/>
      <c r="N51" s="591"/>
      <c r="O51" s="591"/>
      <c r="P51" s="591"/>
      <c r="Q51" s="591"/>
      <c r="R51" s="591"/>
      <c r="S51" s="591"/>
    </row>
    <row r="52" spans="1:25" ht="28.5" customHeight="1">
      <c r="A52" s="513" t="s">
        <v>1085</v>
      </c>
      <c r="B52" s="128" t="s">
        <v>735</v>
      </c>
      <c r="C52" s="3" t="s">
        <v>736</v>
      </c>
      <c r="D52" s="3" t="s">
        <v>43</v>
      </c>
      <c r="E52" s="95">
        <v>370756.69</v>
      </c>
      <c r="F52" s="12" t="s">
        <v>737</v>
      </c>
      <c r="G52" s="12">
        <v>4</v>
      </c>
      <c r="H52" s="6">
        <v>45839</v>
      </c>
      <c r="I52" s="263" t="s">
        <v>738</v>
      </c>
      <c r="J52" s="3" t="s">
        <v>699</v>
      </c>
      <c r="K52" s="599" t="s">
        <v>96</v>
      </c>
      <c r="L52" s="591"/>
    </row>
    <row r="53" spans="1:25" ht="15" customHeight="1">
      <c r="A53" s="513" t="s">
        <v>1085</v>
      </c>
      <c r="B53" s="128" t="s">
        <v>735</v>
      </c>
      <c r="C53" s="3" t="s">
        <v>739</v>
      </c>
      <c r="D53" s="3" t="s">
        <v>43</v>
      </c>
      <c r="E53" s="4">
        <v>347067.59</v>
      </c>
      <c r="F53" s="12" t="s">
        <v>737</v>
      </c>
      <c r="G53" s="12">
        <v>4</v>
      </c>
      <c r="H53" s="6">
        <v>45992</v>
      </c>
      <c r="I53" s="263" t="s">
        <v>738</v>
      </c>
      <c r="J53" s="7">
        <v>45992</v>
      </c>
      <c r="K53" s="599" t="s">
        <v>96</v>
      </c>
      <c r="L53" s="591"/>
      <c r="M53" s="591"/>
      <c r="N53" s="591"/>
      <c r="O53" s="591"/>
      <c r="P53" s="591"/>
      <c r="Q53" s="591"/>
      <c r="R53" s="591"/>
      <c r="X53" s="605"/>
    </row>
    <row r="54" spans="1:25" ht="15" customHeight="1">
      <c r="A54" s="191" t="s">
        <v>1085</v>
      </c>
      <c r="B54" s="128" t="s">
        <v>77</v>
      </c>
      <c r="C54" s="2" t="s">
        <v>740</v>
      </c>
      <c r="D54" s="3" t="s">
        <v>41</v>
      </c>
      <c r="E54" s="4">
        <v>361412.11</v>
      </c>
      <c r="F54" s="5" t="s">
        <v>741</v>
      </c>
      <c r="G54" s="5">
        <v>3</v>
      </c>
      <c r="H54" s="6" t="s">
        <v>695</v>
      </c>
      <c r="I54" s="128" t="s">
        <v>742</v>
      </c>
      <c r="J54" s="2" t="s">
        <v>189</v>
      </c>
      <c r="K54" s="3" t="s">
        <v>695</v>
      </c>
      <c r="L54" s="591"/>
      <c r="M54" s="601"/>
      <c r="N54" s="601"/>
      <c r="O54" s="601"/>
      <c r="P54" s="601"/>
      <c r="Q54" s="601"/>
      <c r="R54" s="601"/>
      <c r="S54" s="601"/>
      <c r="T54" s="601"/>
    </row>
    <row r="55" spans="1:25" ht="15" customHeight="1">
      <c r="A55" s="516" t="s">
        <v>565</v>
      </c>
      <c r="B55" s="674" t="s">
        <v>743</v>
      </c>
      <c r="C55" s="484" t="s">
        <v>1096</v>
      </c>
      <c r="D55" s="674" t="s">
        <v>41</v>
      </c>
      <c r="E55" s="674"/>
      <c r="F55" s="674" t="s">
        <v>745</v>
      </c>
      <c r="G55" s="678" t="s">
        <v>402</v>
      </c>
      <c r="H55" s="699" t="s">
        <v>402</v>
      </c>
      <c r="I55" s="486" t="s">
        <v>1097</v>
      </c>
      <c r="J55" s="693" t="s">
        <v>402</v>
      </c>
      <c r="K55" s="674"/>
      <c r="L55" s="674"/>
      <c r="M55" s="685">
        <v>0</v>
      </c>
      <c r="N55" s="674"/>
      <c r="O55" s="674"/>
      <c r="P55" s="674"/>
      <c r="Q55" s="674"/>
      <c r="R55" s="674"/>
      <c r="S55" s="674"/>
      <c r="T55" s="674"/>
      <c r="U55" s="674"/>
      <c r="V55" s="674"/>
      <c r="W55" s="674"/>
      <c r="X55" s="674"/>
      <c r="Y55" s="674"/>
    </row>
    <row r="56" spans="1:25" ht="15" customHeight="1">
      <c r="A56" s="516" t="s">
        <v>1085</v>
      </c>
      <c r="B56" s="674"/>
      <c r="C56" s="484" t="s">
        <v>1098</v>
      </c>
      <c r="D56" s="674"/>
      <c r="E56" s="674"/>
      <c r="F56" s="674"/>
      <c r="G56" s="678"/>
      <c r="H56" s="699"/>
      <c r="I56" s="486" t="s">
        <v>1099</v>
      </c>
      <c r="J56" s="693"/>
      <c r="K56" s="674"/>
      <c r="L56" s="674"/>
      <c r="M56" s="674"/>
      <c r="N56" s="674"/>
      <c r="O56" s="674"/>
      <c r="P56" s="674"/>
      <c r="Q56" s="674"/>
      <c r="R56" s="674"/>
      <c r="S56" s="674"/>
      <c r="T56" s="674"/>
      <c r="U56" s="674"/>
      <c r="V56" s="674"/>
      <c r="W56" s="674"/>
      <c r="X56" s="674"/>
      <c r="Y56" s="674"/>
    </row>
    <row r="57" spans="1:25" ht="15" customHeight="1">
      <c r="A57" s="516" t="s">
        <v>1100</v>
      </c>
      <c r="B57" s="122" t="s">
        <v>747</v>
      </c>
      <c r="C57" s="484" t="s">
        <v>748</v>
      </c>
      <c r="D57" s="122" t="s">
        <v>41</v>
      </c>
      <c r="E57" s="487">
        <v>8310122</v>
      </c>
      <c r="F57" s="122" t="s">
        <v>749</v>
      </c>
      <c r="G57" s="122">
        <v>10</v>
      </c>
      <c r="H57" s="488" t="s">
        <v>402</v>
      </c>
      <c r="I57" s="486" t="s">
        <v>750</v>
      </c>
      <c r="J57" s="489" t="s">
        <v>90</v>
      </c>
      <c r="K57" s="122" t="s">
        <v>90</v>
      </c>
      <c r="L57" s="122" t="s">
        <v>90</v>
      </c>
      <c r="M57" s="487">
        <v>0</v>
      </c>
      <c r="N57" s="122"/>
      <c r="O57" s="122"/>
      <c r="P57" s="122"/>
      <c r="Q57" s="122"/>
      <c r="R57" s="122"/>
      <c r="S57" s="122"/>
      <c r="T57" s="122"/>
      <c r="U57" s="122"/>
      <c r="V57" s="122"/>
      <c r="W57" s="122"/>
      <c r="X57" s="122"/>
      <c r="Y57" s="122"/>
    </row>
    <row r="58" spans="1:25" ht="15" customHeight="1">
      <c r="A58" s="516" t="s">
        <v>565</v>
      </c>
      <c r="B58" s="122" t="s">
        <v>751</v>
      </c>
      <c r="C58" s="484" t="s">
        <v>752</v>
      </c>
      <c r="D58" s="122" t="s">
        <v>41</v>
      </c>
      <c r="E58" s="122" t="s">
        <v>1088</v>
      </c>
      <c r="F58" s="122" t="s">
        <v>753</v>
      </c>
      <c r="G58" s="122">
        <v>9</v>
      </c>
      <c r="H58" s="488" t="s">
        <v>402</v>
      </c>
      <c r="I58" s="486" t="s">
        <v>754</v>
      </c>
      <c r="J58" s="489" t="s">
        <v>90</v>
      </c>
      <c r="K58" s="122" t="s">
        <v>90</v>
      </c>
      <c r="L58" s="122" t="s">
        <v>90</v>
      </c>
      <c r="M58" s="487">
        <v>0</v>
      </c>
      <c r="N58" s="122"/>
      <c r="O58" s="122"/>
      <c r="P58" s="122"/>
      <c r="Q58" s="122"/>
      <c r="R58" s="122"/>
      <c r="S58" s="122"/>
      <c r="T58" s="122"/>
      <c r="U58" s="122"/>
      <c r="V58" s="122"/>
      <c r="W58" s="122"/>
      <c r="X58" s="122"/>
      <c r="Y58" s="122"/>
    </row>
    <row r="59" spans="1:25" ht="15" customHeight="1">
      <c r="B59" s="674" t="s">
        <v>755</v>
      </c>
      <c r="C59" s="675" t="s">
        <v>756</v>
      </c>
      <c r="D59" s="674" t="s">
        <v>41</v>
      </c>
      <c r="E59" s="674" t="s">
        <v>1088</v>
      </c>
      <c r="F59" s="484" t="s">
        <v>1101</v>
      </c>
      <c r="G59" s="674"/>
      <c r="H59" s="698">
        <v>46023</v>
      </c>
      <c r="I59" s="692" t="s">
        <v>758</v>
      </c>
      <c r="J59" s="693" t="s">
        <v>90</v>
      </c>
      <c r="K59" s="674" t="s">
        <v>90</v>
      </c>
      <c r="L59" s="674" t="s">
        <v>90</v>
      </c>
      <c r="M59" s="685">
        <v>0</v>
      </c>
      <c r="N59" s="674"/>
      <c r="O59" s="674"/>
      <c r="P59" s="674"/>
      <c r="Q59" s="674"/>
      <c r="R59" s="674"/>
      <c r="S59" s="674"/>
      <c r="T59" s="674"/>
      <c r="U59" s="674"/>
      <c r="V59" s="674"/>
      <c r="W59" s="674"/>
      <c r="X59" s="674"/>
      <c r="Y59" s="674"/>
    </row>
    <row r="60" spans="1:25" ht="15" customHeight="1">
      <c r="B60" s="674"/>
      <c r="C60" s="675"/>
      <c r="D60" s="674"/>
      <c r="E60" s="674"/>
      <c r="F60" s="484" t="s">
        <v>1102</v>
      </c>
      <c r="G60" s="674"/>
      <c r="H60" s="696"/>
      <c r="I60" s="692"/>
      <c r="J60" s="693"/>
      <c r="K60" s="674"/>
      <c r="L60" s="674"/>
      <c r="M60" s="674"/>
      <c r="N60" s="674"/>
      <c r="O60" s="674"/>
      <c r="P60" s="674"/>
      <c r="Q60" s="674"/>
      <c r="R60" s="674"/>
      <c r="S60" s="674"/>
      <c r="T60" s="674"/>
      <c r="U60" s="674"/>
      <c r="V60" s="674"/>
      <c r="W60" s="674"/>
      <c r="X60" s="674"/>
      <c r="Y60" s="674"/>
    </row>
    <row r="61" spans="1:25" ht="15" customHeight="1">
      <c r="A61" s="516" t="s">
        <v>1085</v>
      </c>
      <c r="B61" s="674"/>
      <c r="C61" s="675"/>
      <c r="D61" s="674"/>
      <c r="E61" s="674"/>
      <c r="F61" s="484" t="s">
        <v>1103</v>
      </c>
      <c r="G61" s="674"/>
      <c r="H61" s="696"/>
      <c r="I61" s="692"/>
      <c r="J61" s="693"/>
      <c r="K61" s="674"/>
      <c r="L61" s="674"/>
      <c r="M61" s="674"/>
      <c r="N61" s="674"/>
      <c r="O61" s="674"/>
      <c r="P61" s="674"/>
      <c r="Q61" s="674"/>
      <c r="R61" s="674"/>
      <c r="S61" s="674"/>
      <c r="T61" s="674"/>
      <c r="U61" s="674"/>
      <c r="V61" s="674"/>
      <c r="W61" s="674"/>
      <c r="X61" s="674"/>
      <c r="Y61" s="674"/>
    </row>
    <row r="62" spans="1:25">
      <c r="A62" s="516" t="s">
        <v>1085</v>
      </c>
      <c r="B62" s="122" t="s">
        <v>760</v>
      </c>
      <c r="C62" s="484" t="s">
        <v>761</v>
      </c>
      <c r="D62" s="122" t="s">
        <v>41</v>
      </c>
      <c r="E62" s="487">
        <v>993525</v>
      </c>
      <c r="F62" s="122" t="s">
        <v>762</v>
      </c>
      <c r="G62" s="122">
        <v>6</v>
      </c>
      <c r="H62" s="488" t="s">
        <v>402</v>
      </c>
      <c r="I62" s="486" t="s">
        <v>763</v>
      </c>
      <c r="J62" s="489" t="s">
        <v>1104</v>
      </c>
      <c r="K62" s="122" t="s">
        <v>90</v>
      </c>
      <c r="L62" s="122" t="s">
        <v>90</v>
      </c>
      <c r="M62" s="487">
        <v>0</v>
      </c>
      <c r="N62" s="122"/>
      <c r="O62" s="122"/>
      <c r="P62" s="122"/>
      <c r="Q62" s="122"/>
      <c r="R62" s="122"/>
      <c r="S62" s="122"/>
      <c r="T62" s="122"/>
      <c r="U62" s="122"/>
      <c r="V62" s="122"/>
      <c r="W62" s="122"/>
      <c r="X62" s="122"/>
      <c r="Y62" s="122"/>
    </row>
    <row r="63" spans="1:25">
      <c r="B63" s="674" t="s">
        <v>764</v>
      </c>
      <c r="C63" s="675" t="s">
        <v>765</v>
      </c>
      <c r="D63" s="674" t="s">
        <v>41</v>
      </c>
      <c r="E63" s="685">
        <v>2000000</v>
      </c>
      <c r="F63" s="674" t="s">
        <v>766</v>
      </c>
      <c r="G63" s="674" t="s">
        <v>120</v>
      </c>
      <c r="H63" s="696"/>
      <c r="I63" s="486" t="s">
        <v>1105</v>
      </c>
      <c r="J63" s="693" t="s">
        <v>90</v>
      </c>
      <c r="K63" s="674" t="s">
        <v>90</v>
      </c>
      <c r="L63" s="674" t="s">
        <v>90</v>
      </c>
      <c r="M63" s="685">
        <v>0</v>
      </c>
      <c r="N63" s="674"/>
      <c r="O63" s="674"/>
      <c r="P63" s="674"/>
      <c r="Q63" s="674"/>
      <c r="R63" s="674"/>
      <c r="S63" s="674"/>
      <c r="T63" s="674"/>
      <c r="U63" s="674"/>
      <c r="V63" s="674"/>
      <c r="W63" s="674"/>
      <c r="X63" s="674"/>
      <c r="Y63" s="674"/>
    </row>
    <row r="64" spans="1:25" ht="15" customHeight="1">
      <c r="B64" s="674"/>
      <c r="C64" s="675"/>
      <c r="D64" s="674"/>
      <c r="E64" s="674"/>
      <c r="F64" s="674"/>
      <c r="G64" s="674"/>
      <c r="H64" s="696"/>
      <c r="I64" s="486" t="s">
        <v>1106</v>
      </c>
      <c r="J64" s="693"/>
      <c r="K64" s="674"/>
      <c r="L64" s="674"/>
      <c r="M64" s="674"/>
      <c r="N64" s="674"/>
      <c r="O64" s="674"/>
      <c r="P64" s="674"/>
      <c r="Q64" s="674"/>
      <c r="R64" s="674"/>
      <c r="S64" s="674"/>
      <c r="T64" s="674"/>
      <c r="U64" s="674"/>
      <c r="V64" s="674"/>
      <c r="W64" s="674"/>
      <c r="X64" s="674"/>
      <c r="Y64" s="674"/>
    </row>
    <row r="65" spans="1:28" ht="15" customHeight="1">
      <c r="A65" s="516" t="s">
        <v>565</v>
      </c>
      <c r="B65" s="122" t="s">
        <v>768</v>
      </c>
      <c r="C65" s="122" t="s">
        <v>768</v>
      </c>
      <c r="D65" s="122" t="s">
        <v>769</v>
      </c>
      <c r="E65" s="487">
        <v>126603</v>
      </c>
      <c r="F65" s="122" t="s">
        <v>770</v>
      </c>
      <c r="G65" s="122">
        <v>1</v>
      </c>
      <c r="H65" s="488" t="s">
        <v>75</v>
      </c>
      <c r="I65" s="486" t="s">
        <v>771</v>
      </c>
      <c r="J65" s="489" t="s">
        <v>402</v>
      </c>
      <c r="K65" s="122"/>
      <c r="L65" s="122"/>
      <c r="M65" s="487">
        <v>0</v>
      </c>
      <c r="N65" s="122"/>
      <c r="O65" s="122"/>
      <c r="P65" s="122"/>
      <c r="Q65" s="122"/>
      <c r="R65" s="122"/>
      <c r="S65" s="122"/>
      <c r="T65" s="122"/>
      <c r="U65" s="122"/>
      <c r="V65" s="122"/>
      <c r="W65" s="122"/>
      <c r="X65" s="122"/>
      <c r="Y65" s="122"/>
    </row>
    <row r="66" spans="1:28" ht="15" customHeight="1">
      <c r="B66" s="674" t="s">
        <v>772</v>
      </c>
      <c r="C66" s="675" t="s">
        <v>773</v>
      </c>
      <c r="D66" s="674" t="s">
        <v>41</v>
      </c>
      <c r="E66" s="685">
        <v>3843937</v>
      </c>
      <c r="F66" s="484" t="s">
        <v>1107</v>
      </c>
      <c r="G66" s="674">
        <v>30</v>
      </c>
      <c r="H66" s="698">
        <v>46266</v>
      </c>
      <c r="I66" s="486" t="s">
        <v>1108</v>
      </c>
      <c r="J66" s="693" t="s">
        <v>90</v>
      </c>
      <c r="K66" s="691">
        <v>45695</v>
      </c>
      <c r="L66" s="674" t="s">
        <v>90</v>
      </c>
      <c r="M66" s="685">
        <v>0</v>
      </c>
      <c r="N66" s="674"/>
      <c r="O66" s="674"/>
      <c r="P66" s="674"/>
      <c r="Q66" s="674"/>
      <c r="R66" s="674"/>
      <c r="S66" s="674"/>
      <c r="T66" s="674"/>
      <c r="U66" s="674"/>
      <c r="V66" s="674"/>
      <c r="W66" s="674"/>
      <c r="X66" s="674"/>
      <c r="Y66" s="674"/>
    </row>
    <row r="67" spans="1:28">
      <c r="A67" s="516" t="s">
        <v>565</v>
      </c>
      <c r="B67" s="674"/>
      <c r="C67" s="675"/>
      <c r="D67" s="674"/>
      <c r="E67" s="674"/>
      <c r="F67" s="484" t="s">
        <v>1109</v>
      </c>
      <c r="G67" s="674"/>
      <c r="H67" s="696"/>
      <c r="I67" s="486" t="s">
        <v>1110</v>
      </c>
      <c r="J67" s="693"/>
      <c r="K67" s="674"/>
      <c r="L67" s="674"/>
      <c r="M67" s="674"/>
      <c r="N67" s="674"/>
      <c r="O67" s="674"/>
      <c r="P67" s="674"/>
      <c r="Q67" s="674"/>
      <c r="R67" s="674"/>
      <c r="S67" s="674"/>
      <c r="T67" s="674"/>
      <c r="U67" s="674"/>
      <c r="V67" s="674"/>
      <c r="W67" s="674"/>
      <c r="X67" s="674"/>
      <c r="Y67" s="674"/>
    </row>
    <row r="68" spans="1:28">
      <c r="B68" s="674"/>
      <c r="C68" s="675"/>
      <c r="D68" s="674"/>
      <c r="E68" s="674"/>
      <c r="F68" s="484" t="s">
        <v>1111</v>
      </c>
      <c r="G68" s="674"/>
      <c r="H68" s="696"/>
      <c r="I68" s="486" t="s">
        <v>402</v>
      </c>
      <c r="J68" s="693"/>
      <c r="K68" s="674"/>
      <c r="L68" s="674"/>
      <c r="M68" s="674"/>
      <c r="N68" s="674"/>
      <c r="O68" s="674"/>
      <c r="P68" s="674"/>
      <c r="Q68" s="674"/>
      <c r="R68" s="674"/>
      <c r="S68" s="674"/>
      <c r="T68" s="674"/>
      <c r="U68" s="674"/>
      <c r="V68" s="674"/>
      <c r="W68" s="674"/>
      <c r="X68" s="674"/>
      <c r="Y68" s="674"/>
    </row>
    <row r="69" spans="1:28">
      <c r="B69" s="674" t="s">
        <v>777</v>
      </c>
      <c r="C69" s="675" t="s">
        <v>215</v>
      </c>
      <c r="D69" s="674" t="s">
        <v>41</v>
      </c>
      <c r="E69" s="685">
        <v>978862</v>
      </c>
      <c r="F69" s="674" t="s">
        <v>778</v>
      </c>
      <c r="G69" s="674">
        <v>6</v>
      </c>
      <c r="H69" s="696"/>
      <c r="I69" s="486" t="s">
        <v>1112</v>
      </c>
      <c r="J69" s="693" t="s">
        <v>90</v>
      </c>
      <c r="K69" s="674" t="s">
        <v>90</v>
      </c>
      <c r="L69" s="674" t="s">
        <v>90</v>
      </c>
      <c r="M69" s="685">
        <v>0</v>
      </c>
      <c r="N69" s="674"/>
      <c r="O69" s="674"/>
      <c r="P69" s="674"/>
      <c r="Q69" s="674"/>
      <c r="R69" s="674"/>
      <c r="S69" s="674"/>
      <c r="T69" s="674"/>
      <c r="U69" s="674"/>
      <c r="V69" s="674"/>
      <c r="W69" s="674"/>
      <c r="X69" s="674"/>
      <c r="Y69" s="674"/>
    </row>
    <row r="70" spans="1:28" ht="15" customHeight="1">
      <c r="B70" s="674"/>
      <c r="C70" s="675"/>
      <c r="D70" s="674"/>
      <c r="E70" s="674"/>
      <c r="F70" s="674"/>
      <c r="G70" s="674"/>
      <c r="H70" s="696"/>
      <c r="I70" s="486" t="s">
        <v>1113</v>
      </c>
      <c r="J70" s="693"/>
      <c r="K70" s="674"/>
      <c r="L70" s="674"/>
      <c r="M70" s="674"/>
      <c r="N70" s="674"/>
      <c r="O70" s="674"/>
      <c r="P70" s="674"/>
      <c r="Q70" s="674"/>
      <c r="R70" s="674"/>
      <c r="S70" s="674"/>
      <c r="T70" s="674"/>
      <c r="U70" s="674"/>
      <c r="V70" s="674"/>
      <c r="W70" s="674"/>
      <c r="X70" s="674"/>
      <c r="Y70" s="674"/>
    </row>
    <row r="71" spans="1:28" ht="15" customHeight="1">
      <c r="B71" s="674"/>
      <c r="C71" s="675"/>
      <c r="D71" s="674"/>
      <c r="E71" s="674"/>
      <c r="F71" s="674"/>
      <c r="G71" s="674"/>
      <c r="H71" s="696"/>
      <c r="I71" s="486" t="s">
        <v>1114</v>
      </c>
      <c r="J71" s="693"/>
      <c r="K71" s="674"/>
      <c r="L71" s="674"/>
      <c r="M71" s="674"/>
      <c r="N71" s="674"/>
      <c r="O71" s="674"/>
      <c r="P71" s="674"/>
      <c r="Q71" s="674"/>
      <c r="R71" s="674"/>
      <c r="S71" s="674"/>
      <c r="T71" s="674"/>
      <c r="U71" s="674"/>
      <c r="V71" s="674"/>
      <c r="W71" s="674"/>
      <c r="X71" s="674"/>
      <c r="Y71" s="674"/>
    </row>
    <row r="72" spans="1:28" ht="45.75" customHeight="1">
      <c r="B72" s="674"/>
      <c r="C72" s="675"/>
      <c r="D72" s="674"/>
      <c r="E72" s="674"/>
      <c r="F72" s="674"/>
      <c r="G72" s="674"/>
      <c r="H72" s="696"/>
      <c r="I72" s="486" t="s">
        <v>1115</v>
      </c>
      <c r="J72" s="693"/>
      <c r="K72" s="674"/>
      <c r="L72" s="674"/>
      <c r="M72" s="674"/>
      <c r="N72" s="674"/>
      <c r="O72" s="674"/>
      <c r="P72" s="674"/>
      <c r="Q72" s="674"/>
      <c r="R72" s="674"/>
      <c r="S72" s="674"/>
      <c r="T72" s="674"/>
      <c r="U72" s="674"/>
      <c r="V72" s="674"/>
      <c r="W72" s="674"/>
      <c r="X72" s="674"/>
      <c r="Y72" s="674"/>
    </row>
    <row r="73" spans="1:28">
      <c r="A73" s="516" t="s">
        <v>565</v>
      </c>
      <c r="B73" s="674"/>
      <c r="C73" s="675"/>
      <c r="D73" s="674"/>
      <c r="E73" s="674"/>
      <c r="F73" s="674"/>
      <c r="G73" s="674"/>
      <c r="H73" s="696"/>
      <c r="I73" s="486" t="s">
        <v>1116</v>
      </c>
      <c r="J73" s="693"/>
      <c r="K73" s="674"/>
      <c r="L73" s="674"/>
      <c r="M73" s="674"/>
      <c r="N73" s="674"/>
      <c r="O73" s="674"/>
      <c r="P73" s="674"/>
      <c r="Q73" s="674"/>
      <c r="R73" s="674"/>
      <c r="S73" s="674"/>
      <c r="T73" s="674"/>
      <c r="U73" s="674"/>
      <c r="V73" s="674"/>
      <c r="W73" s="674"/>
      <c r="X73" s="674"/>
      <c r="Y73" s="674"/>
    </row>
    <row r="74" spans="1:28" ht="15" customHeight="1">
      <c r="A74" s="516" t="s">
        <v>1085</v>
      </c>
      <c r="B74" s="122" t="s">
        <v>253</v>
      </c>
      <c r="C74" s="484" t="s">
        <v>780</v>
      </c>
      <c r="D74" s="122" t="s">
        <v>43</v>
      </c>
      <c r="E74" s="122" t="s">
        <v>144</v>
      </c>
      <c r="F74" s="484" t="s">
        <v>781</v>
      </c>
      <c r="G74" s="122">
        <v>5</v>
      </c>
      <c r="H74" s="491" t="s">
        <v>120</v>
      </c>
      <c r="I74" s="486" t="s">
        <v>782</v>
      </c>
      <c r="J74" s="489" t="s">
        <v>1104</v>
      </c>
      <c r="K74" s="122"/>
      <c r="L74" s="122"/>
      <c r="M74" s="122"/>
      <c r="N74" s="122"/>
      <c r="O74" s="122"/>
      <c r="P74" s="122"/>
      <c r="Q74" s="122"/>
      <c r="R74" s="122"/>
      <c r="S74" s="122"/>
      <c r="T74" s="122"/>
      <c r="U74" s="122"/>
      <c r="V74" s="122"/>
      <c r="W74" s="122"/>
      <c r="X74" s="122"/>
      <c r="Y74" s="122"/>
    </row>
    <row r="75" spans="1:28" ht="15" customHeight="1">
      <c r="A75" s="186" t="s">
        <v>1085</v>
      </c>
      <c r="B75" s="122" t="s">
        <v>783</v>
      </c>
      <c r="C75" s="484" t="s">
        <v>784</v>
      </c>
      <c r="D75" s="122" t="s">
        <v>41</v>
      </c>
      <c r="E75" s="122"/>
      <c r="F75" s="122"/>
      <c r="G75" s="122"/>
      <c r="H75" s="488" t="s">
        <v>402</v>
      </c>
      <c r="I75" s="486" t="s">
        <v>785</v>
      </c>
      <c r="J75" s="489" t="s">
        <v>402</v>
      </c>
      <c r="K75" s="122"/>
      <c r="L75" s="122"/>
      <c r="M75" s="122"/>
      <c r="N75" s="122"/>
      <c r="O75" s="122"/>
      <c r="P75" s="122"/>
      <c r="Q75" s="122"/>
      <c r="R75" s="122"/>
      <c r="S75" s="122"/>
      <c r="T75" s="122"/>
      <c r="U75" s="122"/>
      <c r="V75" s="122"/>
      <c r="W75" s="122"/>
      <c r="X75" s="122"/>
      <c r="Y75" s="122"/>
      <c r="Z75" s="3"/>
      <c r="AA75" s="3"/>
      <c r="AB75" s="3"/>
    </row>
    <row r="76" spans="1:28" ht="15" customHeight="1">
      <c r="A76" s="516" t="s">
        <v>1085</v>
      </c>
      <c r="B76" s="122" t="s">
        <v>786</v>
      </c>
      <c r="C76" s="484" t="s">
        <v>787</v>
      </c>
      <c r="D76" s="122" t="s">
        <v>41</v>
      </c>
      <c r="E76" s="122"/>
      <c r="F76" s="485" t="s">
        <v>788</v>
      </c>
      <c r="G76" s="122"/>
      <c r="H76" s="122"/>
      <c r="I76" s="486" t="s">
        <v>789</v>
      </c>
      <c r="J76" s="489" t="s">
        <v>402</v>
      </c>
      <c r="K76" s="122"/>
      <c r="L76" s="122"/>
      <c r="M76" s="122"/>
      <c r="N76" s="122"/>
      <c r="O76" s="122"/>
      <c r="P76" s="122"/>
      <c r="Q76" s="122"/>
      <c r="R76" s="122"/>
      <c r="S76" s="122"/>
      <c r="T76" s="122"/>
      <c r="U76" s="122"/>
      <c r="V76" s="122"/>
      <c r="W76" s="122"/>
      <c r="X76" s="122"/>
      <c r="Y76" s="122"/>
    </row>
    <row r="77" spans="1:28" ht="15" customHeight="1">
      <c r="A77" s="516" t="s">
        <v>1085</v>
      </c>
      <c r="B77" s="122" t="s">
        <v>249</v>
      </c>
      <c r="C77" s="484" t="s">
        <v>790</v>
      </c>
      <c r="D77" s="122" t="s">
        <v>45</v>
      </c>
      <c r="E77" s="487">
        <v>221547</v>
      </c>
      <c r="F77" s="122" t="s">
        <v>791</v>
      </c>
      <c r="G77" s="122">
        <v>3</v>
      </c>
      <c r="H77" s="490">
        <v>45901</v>
      </c>
      <c r="I77" s="486" t="s">
        <v>792</v>
      </c>
      <c r="J77" s="489" t="s">
        <v>1117</v>
      </c>
      <c r="K77" s="122"/>
      <c r="L77" s="122"/>
      <c r="M77" s="487">
        <v>0</v>
      </c>
      <c r="N77" s="122"/>
      <c r="O77" s="122"/>
      <c r="P77" s="122"/>
      <c r="Q77" s="122"/>
      <c r="R77" s="122"/>
      <c r="S77" s="122"/>
      <c r="T77" s="122"/>
      <c r="U77" s="122"/>
      <c r="V77" s="122"/>
      <c r="W77" s="122"/>
      <c r="X77" s="122"/>
      <c r="Y77" s="122"/>
    </row>
    <row r="78" spans="1:28" ht="15" customHeight="1">
      <c r="A78" s="516" t="s">
        <v>1085</v>
      </c>
      <c r="B78" s="122" t="s">
        <v>249</v>
      </c>
      <c r="C78" s="484" t="s">
        <v>793</v>
      </c>
      <c r="D78" s="122" t="s">
        <v>45</v>
      </c>
      <c r="E78" s="487">
        <v>221547</v>
      </c>
      <c r="F78" s="122" t="s">
        <v>791</v>
      </c>
      <c r="G78" s="122">
        <v>3</v>
      </c>
      <c r="H78" s="490">
        <v>45901</v>
      </c>
      <c r="I78" s="486" t="s">
        <v>794</v>
      </c>
      <c r="J78" s="489" t="s">
        <v>1117</v>
      </c>
      <c r="K78" s="122"/>
      <c r="L78" s="122"/>
      <c r="M78" s="487">
        <v>0</v>
      </c>
      <c r="N78" s="122"/>
      <c r="O78" s="122"/>
      <c r="P78" s="122"/>
      <c r="Q78" s="122"/>
      <c r="R78" s="122"/>
      <c r="S78" s="122"/>
      <c r="T78" s="122"/>
      <c r="U78" s="122"/>
      <c r="V78" s="122"/>
      <c r="W78" s="122"/>
      <c r="X78" s="122"/>
      <c r="Y78" s="122"/>
    </row>
    <row r="79" spans="1:28" ht="15" customHeight="1">
      <c r="A79" s="186" t="s">
        <v>1085</v>
      </c>
      <c r="B79" s="122" t="s">
        <v>249</v>
      </c>
      <c r="C79" s="484" t="s">
        <v>250</v>
      </c>
      <c r="D79" s="122" t="s">
        <v>45</v>
      </c>
      <c r="E79" s="122"/>
      <c r="F79" s="484" t="s">
        <v>795</v>
      </c>
      <c r="G79" s="122">
        <v>3</v>
      </c>
      <c r="H79" s="490">
        <v>45901</v>
      </c>
      <c r="I79" s="486" t="s">
        <v>794</v>
      </c>
      <c r="J79" s="489" t="s">
        <v>402</v>
      </c>
      <c r="K79" s="122"/>
      <c r="L79" s="122"/>
      <c r="M79" s="122"/>
      <c r="N79" s="122"/>
      <c r="O79" s="122"/>
      <c r="P79" s="122"/>
      <c r="Q79" s="122"/>
      <c r="R79" s="122"/>
      <c r="S79" s="122"/>
      <c r="T79" s="122"/>
      <c r="U79" s="122"/>
      <c r="V79" s="122"/>
      <c r="W79" s="122"/>
      <c r="X79" s="122"/>
      <c r="Y79" s="122"/>
      <c r="Z79" s="3"/>
      <c r="AA79" s="3"/>
      <c r="AB79" s="3"/>
    </row>
    <row r="80" spans="1:28" ht="30" customHeight="1">
      <c r="A80" s="516" t="s">
        <v>565</v>
      </c>
      <c r="B80" s="122" t="s">
        <v>796</v>
      </c>
      <c r="C80" s="484" t="s">
        <v>797</v>
      </c>
      <c r="D80" s="122" t="s">
        <v>45</v>
      </c>
      <c r="E80" s="122"/>
      <c r="F80" s="122" t="s">
        <v>798</v>
      </c>
      <c r="G80" s="122">
        <v>6</v>
      </c>
      <c r="H80" s="491" t="s">
        <v>402</v>
      </c>
      <c r="I80" s="486" t="s">
        <v>799</v>
      </c>
      <c r="J80" s="489" t="s">
        <v>402</v>
      </c>
      <c r="K80" s="122"/>
      <c r="L80" s="122"/>
      <c r="M80" s="122"/>
      <c r="N80" s="122"/>
      <c r="O80" s="122"/>
      <c r="P80" s="122"/>
      <c r="Q80" s="122"/>
      <c r="R80" s="122"/>
      <c r="S80" s="122"/>
      <c r="T80" s="122"/>
      <c r="U80" s="122"/>
      <c r="V80" s="122"/>
      <c r="W80" s="122"/>
      <c r="X80" s="122"/>
      <c r="Y80" s="122"/>
    </row>
    <row r="81" spans="1:28" ht="15" customHeight="1">
      <c r="A81" s="186" t="s">
        <v>565</v>
      </c>
      <c r="B81" s="122" t="s">
        <v>800</v>
      </c>
      <c r="C81" s="484" t="s">
        <v>800</v>
      </c>
      <c r="D81" s="122" t="s">
        <v>769</v>
      </c>
      <c r="E81" s="487">
        <v>288276</v>
      </c>
      <c r="F81" s="122" t="s">
        <v>801</v>
      </c>
      <c r="G81" s="122">
        <v>2</v>
      </c>
      <c r="H81" s="488" t="s">
        <v>402</v>
      </c>
      <c r="I81" s="486" t="s">
        <v>799</v>
      </c>
      <c r="J81" s="489" t="s">
        <v>90</v>
      </c>
      <c r="K81" s="122" t="s">
        <v>90</v>
      </c>
      <c r="L81" s="122" t="s">
        <v>90</v>
      </c>
      <c r="M81" s="487">
        <v>0</v>
      </c>
      <c r="N81" s="122"/>
      <c r="O81" s="122"/>
      <c r="P81" s="122"/>
      <c r="Q81" s="122"/>
      <c r="R81" s="122"/>
      <c r="S81" s="122"/>
      <c r="T81" s="122"/>
      <c r="U81" s="122"/>
      <c r="V81" s="122"/>
      <c r="W81" s="122"/>
      <c r="X81" s="122"/>
      <c r="Y81" s="122"/>
      <c r="Z81" s="186"/>
      <c r="AA81" s="186"/>
      <c r="AB81" s="186"/>
    </row>
    <row r="82" spans="1:28" ht="15" customHeight="1">
      <c r="A82" s="186" t="s">
        <v>1085</v>
      </c>
      <c r="B82" s="122" t="s">
        <v>802</v>
      </c>
      <c r="C82" s="484" t="s">
        <v>502</v>
      </c>
      <c r="D82" s="122" t="s">
        <v>43</v>
      </c>
      <c r="E82" s="122" t="s">
        <v>366</v>
      </c>
      <c r="F82" s="122" t="s">
        <v>803</v>
      </c>
      <c r="G82" s="122">
        <v>9</v>
      </c>
      <c r="H82" s="488" t="s">
        <v>804</v>
      </c>
      <c r="I82" s="486" t="s">
        <v>805</v>
      </c>
      <c r="J82" s="489" t="s">
        <v>402</v>
      </c>
      <c r="K82" s="122"/>
      <c r="L82" s="122"/>
      <c r="M82" s="487">
        <v>0</v>
      </c>
      <c r="N82" s="122"/>
      <c r="O82" s="122"/>
      <c r="P82" s="122"/>
      <c r="Q82" s="122"/>
      <c r="R82" s="122"/>
      <c r="S82" s="122"/>
      <c r="T82" s="122"/>
      <c r="U82" s="122"/>
      <c r="V82" s="122"/>
      <c r="W82" s="122"/>
      <c r="X82" s="122"/>
      <c r="Y82" s="122"/>
      <c r="Z82" s="3"/>
      <c r="AA82" s="3"/>
      <c r="AB82" s="3"/>
    </row>
    <row r="83" spans="1:28" ht="15" customHeight="1">
      <c r="A83" s="186" t="s">
        <v>1085</v>
      </c>
      <c r="B83" s="122" t="s">
        <v>806</v>
      </c>
      <c r="C83" s="484" t="s">
        <v>807</v>
      </c>
      <c r="D83" s="122" t="s">
        <v>41</v>
      </c>
      <c r="E83" s="487">
        <v>619211</v>
      </c>
      <c r="F83" s="122" t="s">
        <v>808</v>
      </c>
      <c r="G83" s="122">
        <v>4</v>
      </c>
      <c r="H83" s="488" t="s">
        <v>402</v>
      </c>
      <c r="I83" s="486" t="s">
        <v>809</v>
      </c>
      <c r="J83" s="489" t="s">
        <v>90</v>
      </c>
      <c r="K83" s="122" t="s">
        <v>1118</v>
      </c>
      <c r="L83" s="122" t="s">
        <v>90</v>
      </c>
      <c r="M83" s="487">
        <v>0</v>
      </c>
      <c r="N83" s="122"/>
      <c r="O83" s="122"/>
      <c r="P83" s="122"/>
      <c r="Q83" s="122"/>
      <c r="R83" s="122"/>
      <c r="S83" s="122"/>
      <c r="T83" s="122"/>
      <c r="U83" s="122"/>
      <c r="V83" s="122"/>
      <c r="W83" s="122"/>
      <c r="X83" s="122"/>
      <c r="Y83" s="122"/>
      <c r="Z83" s="3"/>
      <c r="AA83" s="3"/>
      <c r="AB83" s="3"/>
    </row>
    <row r="84" spans="1:28" ht="15" customHeight="1">
      <c r="A84" s="516" t="s">
        <v>1085</v>
      </c>
      <c r="B84" s="122" t="s">
        <v>810</v>
      </c>
      <c r="C84" s="484" t="s">
        <v>811</v>
      </c>
      <c r="D84" s="122" t="s">
        <v>41</v>
      </c>
      <c r="E84" s="122"/>
      <c r="F84" s="122" t="s">
        <v>178</v>
      </c>
      <c r="G84" s="122">
        <v>4</v>
      </c>
      <c r="H84" s="488" t="s">
        <v>402</v>
      </c>
      <c r="I84" s="486" t="s">
        <v>812</v>
      </c>
      <c r="J84" s="489" t="s">
        <v>90</v>
      </c>
      <c r="K84" s="122" t="s">
        <v>90</v>
      </c>
      <c r="L84" s="122" t="s">
        <v>90</v>
      </c>
      <c r="M84" s="487">
        <v>0</v>
      </c>
      <c r="N84" s="122"/>
      <c r="O84" s="122"/>
      <c r="P84" s="122"/>
      <c r="Q84" s="122"/>
      <c r="R84" s="122"/>
      <c r="S84" s="122"/>
      <c r="T84" s="122"/>
      <c r="U84" s="122"/>
      <c r="V84" s="122"/>
      <c r="W84" s="122"/>
      <c r="X84" s="122"/>
      <c r="Y84" s="122"/>
    </row>
    <row r="85" spans="1:28" ht="48.75" customHeight="1">
      <c r="B85" s="674" t="s">
        <v>813</v>
      </c>
      <c r="C85" s="675" t="s">
        <v>814</v>
      </c>
      <c r="D85" s="674" t="s">
        <v>41</v>
      </c>
      <c r="E85" s="674"/>
      <c r="F85" s="484" t="s">
        <v>1119</v>
      </c>
      <c r="G85" s="674">
        <v>16</v>
      </c>
      <c r="H85" s="697" t="s">
        <v>402</v>
      </c>
      <c r="I85" s="692" t="s">
        <v>816</v>
      </c>
      <c r="J85" s="693" t="s">
        <v>402</v>
      </c>
      <c r="K85" s="674" t="s">
        <v>90</v>
      </c>
      <c r="L85" s="674" t="s">
        <v>90</v>
      </c>
      <c r="M85" s="685">
        <v>0</v>
      </c>
      <c r="N85" s="674"/>
      <c r="O85" s="674"/>
      <c r="P85" s="674"/>
      <c r="Q85" s="674"/>
      <c r="R85" s="674"/>
      <c r="S85" s="674"/>
      <c r="T85" s="674"/>
      <c r="U85" s="674"/>
      <c r="V85" s="674"/>
      <c r="W85" s="674"/>
      <c r="X85" s="674"/>
      <c r="Y85" s="674"/>
    </row>
    <row r="86" spans="1:28" ht="27.75" customHeight="1">
      <c r="B86" s="674"/>
      <c r="C86" s="675"/>
      <c r="D86" s="674"/>
      <c r="E86" s="674"/>
      <c r="F86" s="484" t="s">
        <v>1120</v>
      </c>
      <c r="G86" s="674"/>
      <c r="H86" s="697"/>
      <c r="I86" s="692"/>
      <c r="J86" s="693"/>
      <c r="K86" s="674"/>
      <c r="L86" s="674"/>
      <c r="M86" s="674"/>
      <c r="N86" s="674"/>
      <c r="O86" s="674"/>
      <c r="P86" s="674"/>
      <c r="Q86" s="674"/>
      <c r="R86" s="674"/>
      <c r="S86" s="674"/>
      <c r="T86" s="674"/>
      <c r="U86" s="674"/>
      <c r="V86" s="674"/>
      <c r="W86" s="674"/>
      <c r="X86" s="674"/>
      <c r="Y86" s="674"/>
    </row>
    <row r="87" spans="1:28" ht="15" customHeight="1">
      <c r="A87" s="516" t="s">
        <v>1085</v>
      </c>
      <c r="B87" s="674"/>
      <c r="C87" s="675"/>
      <c r="D87" s="674"/>
      <c r="E87" s="674"/>
      <c r="F87" s="484" t="s">
        <v>1121</v>
      </c>
      <c r="G87" s="674"/>
      <c r="H87" s="697"/>
      <c r="I87" s="692"/>
      <c r="J87" s="693"/>
      <c r="K87" s="674"/>
      <c r="L87" s="674"/>
      <c r="M87" s="674"/>
      <c r="N87" s="674"/>
      <c r="O87" s="674"/>
      <c r="P87" s="674"/>
      <c r="Q87" s="674"/>
      <c r="R87" s="674"/>
      <c r="S87" s="674"/>
      <c r="T87" s="674"/>
      <c r="U87" s="674"/>
      <c r="V87" s="674"/>
      <c r="W87" s="674"/>
      <c r="X87" s="674"/>
      <c r="Y87" s="674"/>
    </row>
    <row r="88" spans="1:28" ht="15" customHeight="1">
      <c r="A88" s="516" t="s">
        <v>565</v>
      </c>
      <c r="B88" s="122" t="s">
        <v>817</v>
      </c>
      <c r="C88" s="484" t="s">
        <v>818</v>
      </c>
      <c r="D88" s="122" t="s">
        <v>41</v>
      </c>
      <c r="E88" s="122"/>
      <c r="F88" s="484" t="s">
        <v>819</v>
      </c>
      <c r="G88" s="122">
        <v>1</v>
      </c>
      <c r="H88" s="488" t="s">
        <v>402</v>
      </c>
      <c r="I88" s="486" t="s">
        <v>820</v>
      </c>
      <c r="J88" s="489" t="s">
        <v>1104</v>
      </c>
      <c r="K88" s="122" t="s">
        <v>90</v>
      </c>
      <c r="L88" s="122" t="s">
        <v>90</v>
      </c>
      <c r="M88" s="487">
        <v>0</v>
      </c>
      <c r="N88" s="122"/>
      <c r="O88" s="122"/>
      <c r="P88" s="122"/>
      <c r="Q88" s="122"/>
      <c r="R88" s="122"/>
      <c r="S88" s="122"/>
      <c r="T88" s="122"/>
      <c r="U88" s="122"/>
      <c r="V88" s="122"/>
      <c r="W88" s="122"/>
      <c r="X88" s="122"/>
      <c r="Y88" s="122"/>
    </row>
    <row r="89" spans="1:28" ht="15" customHeight="1">
      <c r="A89" s="516" t="s">
        <v>565</v>
      </c>
      <c r="B89" s="122" t="s">
        <v>77</v>
      </c>
      <c r="C89" s="484" t="s">
        <v>821</v>
      </c>
      <c r="D89" s="122" t="s">
        <v>41</v>
      </c>
      <c r="E89" s="487">
        <v>463131</v>
      </c>
      <c r="F89" s="122" t="s">
        <v>822</v>
      </c>
      <c r="G89" s="122">
        <v>8</v>
      </c>
      <c r="H89" s="490">
        <v>45901</v>
      </c>
      <c r="I89" s="486" t="s">
        <v>823</v>
      </c>
      <c r="J89" s="489" t="s">
        <v>1104</v>
      </c>
      <c r="K89" s="123">
        <v>45782</v>
      </c>
      <c r="L89" s="122" t="s">
        <v>90</v>
      </c>
      <c r="M89" s="487">
        <v>0</v>
      </c>
      <c r="N89" s="122"/>
      <c r="O89" s="122"/>
      <c r="P89" s="122"/>
      <c r="Q89" s="122"/>
      <c r="R89" s="122"/>
      <c r="S89" s="122"/>
      <c r="T89" s="122"/>
      <c r="U89" s="122"/>
      <c r="V89" s="122"/>
      <c r="W89" s="122"/>
      <c r="X89" s="122"/>
      <c r="Y89" s="122"/>
    </row>
    <row r="90" spans="1:28" ht="59.25" customHeight="1">
      <c r="A90" s="516" t="s">
        <v>565</v>
      </c>
      <c r="B90" s="122" t="s">
        <v>824</v>
      </c>
      <c r="C90" s="122"/>
      <c r="D90" s="122" t="s">
        <v>43</v>
      </c>
      <c r="E90" s="122"/>
      <c r="F90" s="485" t="s">
        <v>825</v>
      </c>
      <c r="G90" s="122"/>
      <c r="H90" s="122"/>
      <c r="I90" s="486" t="s">
        <v>826</v>
      </c>
      <c r="J90" s="489" t="s">
        <v>90</v>
      </c>
      <c r="K90" s="122" t="s">
        <v>90</v>
      </c>
      <c r="L90" s="122" t="s">
        <v>90</v>
      </c>
      <c r="M90" s="487">
        <v>0</v>
      </c>
      <c r="N90" s="122"/>
      <c r="O90" s="122"/>
      <c r="P90" s="122"/>
      <c r="Q90" s="122"/>
      <c r="R90" s="122"/>
      <c r="S90" s="122"/>
      <c r="T90" s="122"/>
      <c r="U90" s="122"/>
      <c r="V90" s="122"/>
      <c r="W90" s="122"/>
      <c r="X90" s="122"/>
      <c r="Y90" s="122"/>
    </row>
    <row r="91" spans="1:28" ht="15" customHeight="1">
      <c r="A91" s="516" t="s">
        <v>1085</v>
      </c>
      <c r="B91" s="122" t="s">
        <v>827</v>
      </c>
      <c r="C91" s="484" t="s">
        <v>828</v>
      </c>
      <c r="D91" s="122" t="s">
        <v>41</v>
      </c>
      <c r="E91" s="122" t="s">
        <v>1088</v>
      </c>
      <c r="F91" s="122" t="s">
        <v>829</v>
      </c>
      <c r="G91" s="122">
        <v>5</v>
      </c>
      <c r="H91" s="490">
        <v>46113</v>
      </c>
      <c r="I91" s="486" t="s">
        <v>830</v>
      </c>
      <c r="J91" s="489" t="s">
        <v>1104</v>
      </c>
      <c r="K91" s="122" t="s">
        <v>90</v>
      </c>
      <c r="L91" s="122" t="s">
        <v>90</v>
      </c>
      <c r="M91" s="487">
        <v>0</v>
      </c>
      <c r="N91" s="122"/>
      <c r="O91" s="122"/>
      <c r="P91" s="122"/>
      <c r="Q91" s="122"/>
      <c r="R91" s="122"/>
      <c r="S91" s="122"/>
      <c r="T91" s="122"/>
      <c r="U91" s="122"/>
      <c r="V91" s="122"/>
      <c r="W91" s="122"/>
      <c r="X91" s="122"/>
      <c r="Y91" s="122"/>
    </row>
    <row r="92" spans="1:28" ht="15" customHeight="1">
      <c r="A92" s="516" t="s">
        <v>560</v>
      </c>
      <c r="B92" s="122" t="s">
        <v>696</v>
      </c>
      <c r="C92" s="484" t="s">
        <v>697</v>
      </c>
      <c r="D92" s="122" t="s">
        <v>45</v>
      </c>
      <c r="E92" s="487">
        <v>302389</v>
      </c>
      <c r="F92" s="122" t="s">
        <v>101</v>
      </c>
      <c r="G92" s="122">
        <v>4</v>
      </c>
      <c r="H92" s="492"/>
      <c r="I92" s="486" t="s">
        <v>831</v>
      </c>
      <c r="J92" s="489" t="s">
        <v>90</v>
      </c>
      <c r="K92" s="122" t="s">
        <v>96</v>
      </c>
      <c r="L92" s="122" t="s">
        <v>90</v>
      </c>
      <c r="M92" s="487">
        <v>0</v>
      </c>
      <c r="N92" s="122" t="s">
        <v>1122</v>
      </c>
      <c r="O92" s="122"/>
      <c r="P92" s="122"/>
      <c r="Q92" s="122"/>
      <c r="R92" s="122"/>
      <c r="S92" s="122"/>
      <c r="T92" s="122"/>
      <c r="U92" s="122"/>
      <c r="V92" s="122"/>
      <c r="W92" s="122"/>
      <c r="X92" s="122"/>
      <c r="Y92" s="122"/>
    </row>
    <row r="93" spans="1:28" ht="15" customHeight="1">
      <c r="A93" s="516" t="s">
        <v>1085</v>
      </c>
      <c r="B93" s="122" t="s">
        <v>832</v>
      </c>
      <c r="C93" s="484" t="s">
        <v>833</v>
      </c>
      <c r="D93" s="122" t="s">
        <v>45</v>
      </c>
      <c r="E93" s="122"/>
      <c r="F93" s="122" t="s">
        <v>834</v>
      </c>
      <c r="G93" s="122">
        <v>3</v>
      </c>
      <c r="H93" s="488" t="s">
        <v>120</v>
      </c>
      <c r="I93" s="486" t="s">
        <v>835</v>
      </c>
      <c r="J93" s="489" t="s">
        <v>1123</v>
      </c>
      <c r="K93" s="122"/>
      <c r="L93" s="122"/>
      <c r="M93" s="487">
        <v>0</v>
      </c>
      <c r="N93" s="122"/>
      <c r="O93" s="122"/>
      <c r="P93" s="122"/>
      <c r="Q93" s="122"/>
      <c r="R93" s="122"/>
      <c r="S93" s="122"/>
      <c r="T93" s="489" t="s">
        <v>402</v>
      </c>
      <c r="U93" s="489" t="s">
        <v>402</v>
      </c>
      <c r="V93" s="489" t="s">
        <v>402</v>
      </c>
      <c r="W93" s="489" t="s">
        <v>402</v>
      </c>
      <c r="X93" s="489" t="s">
        <v>402</v>
      </c>
      <c r="Y93" s="489" t="s">
        <v>402</v>
      </c>
    </row>
    <row r="94" spans="1:28" ht="49.5" customHeight="1">
      <c r="A94" s="186" t="s">
        <v>1085</v>
      </c>
      <c r="B94" s="122" t="s">
        <v>837</v>
      </c>
      <c r="C94" s="355" t="s">
        <v>838</v>
      </c>
      <c r="D94" s="122" t="s">
        <v>45</v>
      </c>
      <c r="E94" s="122"/>
      <c r="F94" s="484" t="s">
        <v>839</v>
      </c>
      <c r="G94" s="122"/>
      <c r="H94" s="491" t="s">
        <v>402</v>
      </c>
      <c r="I94" s="486" t="s">
        <v>840</v>
      </c>
      <c r="J94" s="489" t="s">
        <v>402</v>
      </c>
      <c r="K94" s="122"/>
      <c r="L94" s="122"/>
      <c r="M94" s="122"/>
      <c r="N94" s="122"/>
      <c r="O94" s="122"/>
      <c r="P94" s="122"/>
      <c r="Q94" s="122"/>
      <c r="R94" s="122"/>
      <c r="S94" s="122"/>
      <c r="T94" s="122"/>
      <c r="U94" s="122"/>
      <c r="V94" s="122"/>
      <c r="W94" s="122"/>
      <c r="X94" s="122"/>
      <c r="Y94" s="122"/>
      <c r="Z94" s="3"/>
      <c r="AA94" s="3"/>
      <c r="AB94" s="3"/>
    </row>
    <row r="95" spans="1:28" ht="15" customHeight="1">
      <c r="A95" s="186" t="s">
        <v>565</v>
      </c>
      <c r="B95" s="122" t="s">
        <v>841</v>
      </c>
      <c r="C95" s="484" t="s">
        <v>842</v>
      </c>
      <c r="D95" s="122" t="s">
        <v>45</v>
      </c>
      <c r="E95" s="122"/>
      <c r="F95" s="122" t="s">
        <v>843</v>
      </c>
      <c r="G95" s="122">
        <v>17</v>
      </c>
      <c r="H95" s="488" t="s">
        <v>402</v>
      </c>
      <c r="I95" s="486" t="s">
        <v>844</v>
      </c>
      <c r="J95" s="489" t="s">
        <v>402</v>
      </c>
      <c r="K95" s="122"/>
      <c r="L95" s="122"/>
      <c r="M95" s="122"/>
      <c r="N95" s="122"/>
      <c r="O95" s="122"/>
      <c r="P95" s="122"/>
      <c r="Q95" s="122"/>
      <c r="R95" s="122"/>
      <c r="S95" s="122"/>
      <c r="T95" s="122"/>
      <c r="U95" s="122"/>
      <c r="V95" s="122"/>
      <c r="W95" s="122"/>
      <c r="X95" s="122"/>
      <c r="Y95" s="122"/>
      <c r="Z95" s="3"/>
      <c r="AA95" s="3"/>
      <c r="AB95" s="3"/>
    </row>
    <row r="96" spans="1:28" ht="15" customHeight="1">
      <c r="A96" s="186" t="s">
        <v>1085</v>
      </c>
      <c r="B96" s="122" t="s">
        <v>845</v>
      </c>
      <c r="C96" s="484" t="s">
        <v>797</v>
      </c>
      <c r="D96" s="122" t="s">
        <v>45</v>
      </c>
      <c r="E96" s="122"/>
      <c r="F96" s="484" t="s">
        <v>846</v>
      </c>
      <c r="G96" s="122">
        <v>59</v>
      </c>
      <c r="H96" s="493" t="s">
        <v>120</v>
      </c>
      <c r="I96" s="486" t="s">
        <v>847</v>
      </c>
      <c r="J96" s="489" t="s">
        <v>402</v>
      </c>
      <c r="K96" s="122"/>
      <c r="L96" s="122"/>
      <c r="M96" s="122"/>
      <c r="N96" s="122"/>
      <c r="O96" s="122"/>
      <c r="P96" s="122"/>
      <c r="Q96" s="122"/>
      <c r="R96" s="122"/>
      <c r="S96" s="122"/>
      <c r="T96" s="122"/>
      <c r="U96" s="122"/>
      <c r="V96" s="122"/>
      <c r="W96" s="122"/>
      <c r="X96" s="122"/>
      <c r="Y96" s="122"/>
      <c r="Z96" s="3"/>
      <c r="AA96" s="3"/>
      <c r="AB96" s="3"/>
    </row>
    <row r="97" spans="1:36" ht="15" customHeight="1">
      <c r="A97" s="186" t="s">
        <v>1085</v>
      </c>
      <c r="B97" s="122" t="s">
        <v>339</v>
      </c>
      <c r="C97" s="484" t="s">
        <v>848</v>
      </c>
      <c r="D97" s="122" t="s">
        <v>442</v>
      </c>
      <c r="E97" s="507">
        <v>124123.35</v>
      </c>
      <c r="F97" s="122" t="s">
        <v>849</v>
      </c>
      <c r="G97" s="122">
        <v>3</v>
      </c>
      <c r="H97" s="493"/>
      <c r="I97" s="486" t="s">
        <v>850</v>
      </c>
      <c r="J97" s="489" t="s">
        <v>402</v>
      </c>
      <c r="K97" s="123">
        <v>45749</v>
      </c>
      <c r="L97" s="122"/>
      <c r="M97" s="122"/>
      <c r="N97" s="122"/>
      <c r="O97" s="122"/>
      <c r="P97" s="122"/>
      <c r="Q97" s="122"/>
      <c r="R97" s="122"/>
      <c r="S97" s="122"/>
      <c r="T97" s="122"/>
      <c r="U97" s="122"/>
      <c r="V97" s="122"/>
      <c r="W97" s="122"/>
      <c r="X97" s="122"/>
      <c r="Y97" s="122"/>
      <c r="Z97" s="3"/>
      <c r="AA97" s="3"/>
      <c r="AB97" s="3"/>
    </row>
    <row r="98" spans="1:36" s="186" customFormat="1">
      <c r="A98" s="186" t="s">
        <v>565</v>
      </c>
      <c r="B98" s="122" t="s">
        <v>851</v>
      </c>
      <c r="C98" s="484" t="s">
        <v>852</v>
      </c>
      <c r="D98" s="122" t="s">
        <v>41</v>
      </c>
      <c r="E98" s="507">
        <v>4502174</v>
      </c>
      <c r="F98" s="122" t="s">
        <v>853</v>
      </c>
      <c r="G98" s="122">
        <v>18</v>
      </c>
      <c r="H98" s="493" t="s">
        <v>402</v>
      </c>
      <c r="I98" s="494" t="s">
        <v>854</v>
      </c>
      <c r="J98" s="489" t="s">
        <v>402</v>
      </c>
      <c r="K98" s="122"/>
      <c r="L98" s="122"/>
      <c r="M98" s="487">
        <v>0</v>
      </c>
      <c r="N98" s="122"/>
      <c r="O98" s="122"/>
      <c r="P98" s="122"/>
      <c r="Q98" s="122"/>
      <c r="R98" s="122"/>
      <c r="S98" s="122"/>
      <c r="T98" s="122"/>
      <c r="U98" s="122"/>
      <c r="V98" s="122"/>
      <c r="W98" s="122"/>
      <c r="X98" s="122"/>
      <c r="Y98" s="122"/>
      <c r="Z98" s="3"/>
      <c r="AA98" s="3"/>
      <c r="AB98" s="3"/>
    </row>
    <row r="99" spans="1:36" ht="15" customHeight="1">
      <c r="A99" s="186" t="s">
        <v>1085</v>
      </c>
      <c r="B99" s="122" t="s">
        <v>855</v>
      </c>
      <c r="C99" s="484" t="s">
        <v>856</v>
      </c>
      <c r="D99" s="122" t="s">
        <v>45</v>
      </c>
      <c r="E99" s="507">
        <v>13178400</v>
      </c>
      <c r="F99" s="495" t="s">
        <v>857</v>
      </c>
      <c r="G99" s="355"/>
      <c r="H99" s="355"/>
      <c r="I99" s="486" t="s">
        <v>858</v>
      </c>
      <c r="J99" s="489" t="s">
        <v>402</v>
      </c>
      <c r="K99" s="122"/>
      <c r="L99" s="122"/>
      <c r="M99" s="122"/>
      <c r="N99" s="122"/>
      <c r="O99" s="122"/>
      <c r="P99" s="122"/>
      <c r="Q99" s="122"/>
      <c r="R99" s="122"/>
      <c r="S99" s="122"/>
      <c r="T99" s="122"/>
      <c r="U99" s="122"/>
      <c r="V99" s="122"/>
      <c r="W99" s="122"/>
      <c r="X99" s="122"/>
      <c r="Y99" s="122"/>
      <c r="Z99" s="3"/>
      <c r="AA99" s="3"/>
      <c r="AB99" s="3"/>
      <c r="AC99" s="3"/>
      <c r="AD99" s="3"/>
      <c r="AE99" s="3"/>
      <c r="AF99" s="3"/>
      <c r="AG99" s="3"/>
      <c r="AH99" s="3"/>
      <c r="AI99" s="3"/>
      <c r="AJ99" s="3"/>
    </row>
    <row r="100" spans="1:36" s="449" customFormat="1">
      <c r="A100" s="515" t="s">
        <v>1085</v>
      </c>
      <c r="B100" s="122" t="s">
        <v>145</v>
      </c>
      <c r="C100" s="484" t="s">
        <v>859</v>
      </c>
      <c r="D100" s="122" t="s">
        <v>41</v>
      </c>
      <c r="E100" s="122"/>
      <c r="F100" s="122" t="s">
        <v>860</v>
      </c>
      <c r="G100" s="122">
        <v>3</v>
      </c>
      <c r="H100" s="496">
        <v>45870</v>
      </c>
      <c r="I100" s="486" t="s">
        <v>861</v>
      </c>
      <c r="J100" s="489" t="s">
        <v>402</v>
      </c>
      <c r="K100" s="122"/>
      <c r="L100" s="122"/>
      <c r="M100" s="487">
        <v>0</v>
      </c>
      <c r="N100" s="122"/>
      <c r="O100" s="122"/>
      <c r="P100" s="122"/>
      <c r="Q100" s="122"/>
      <c r="R100" s="122"/>
      <c r="S100" s="122"/>
      <c r="T100" s="122"/>
      <c r="U100" s="122"/>
      <c r="V100" s="122"/>
      <c r="W100" s="122"/>
      <c r="X100" s="122"/>
      <c r="Y100" s="122"/>
    </row>
    <row r="101" spans="1:36" ht="15" customHeight="1">
      <c r="A101" s="186"/>
      <c r="B101" s="674" t="s">
        <v>241</v>
      </c>
      <c r="C101" s="675" t="s">
        <v>863</v>
      </c>
      <c r="D101" s="674" t="s">
        <v>41</v>
      </c>
      <c r="E101" s="676">
        <v>1123134.56</v>
      </c>
      <c r="F101" s="674" t="s">
        <v>864</v>
      </c>
      <c r="G101" s="674">
        <v>10</v>
      </c>
      <c r="H101" s="681"/>
      <c r="I101" s="486" t="s">
        <v>1124</v>
      </c>
      <c r="J101" s="693" t="s">
        <v>402</v>
      </c>
      <c r="K101" s="674" t="s">
        <v>97</v>
      </c>
      <c r="L101" s="674"/>
      <c r="M101" s="685">
        <v>0</v>
      </c>
      <c r="N101" s="674"/>
      <c r="O101" s="674"/>
      <c r="P101" s="674"/>
      <c r="Q101" s="674"/>
      <c r="R101" s="674"/>
      <c r="S101" s="674"/>
      <c r="T101" s="674"/>
      <c r="U101" s="674"/>
      <c r="V101" s="674"/>
      <c r="W101" s="674"/>
      <c r="X101" s="674"/>
      <c r="Y101" s="674"/>
      <c r="Z101" s="3"/>
      <c r="AA101" s="3"/>
      <c r="AB101" s="3"/>
      <c r="AC101" s="3"/>
      <c r="AD101" s="3"/>
      <c r="AE101" s="3"/>
      <c r="AF101" s="3"/>
      <c r="AG101" s="3"/>
      <c r="AH101" s="3"/>
      <c r="AI101" s="3"/>
      <c r="AJ101" s="3"/>
    </row>
    <row r="102" spans="1:36" ht="15" customHeight="1">
      <c r="A102" s="516" t="s">
        <v>565</v>
      </c>
      <c r="B102" s="674"/>
      <c r="C102" s="675"/>
      <c r="D102" s="674"/>
      <c r="E102" s="674"/>
      <c r="F102" s="674"/>
      <c r="G102" s="674"/>
      <c r="H102" s="681"/>
      <c r="I102" s="486" t="s">
        <v>1125</v>
      </c>
      <c r="J102" s="693"/>
      <c r="K102" s="674"/>
      <c r="L102" s="674"/>
      <c r="M102" s="674"/>
      <c r="N102" s="674"/>
      <c r="O102" s="674"/>
      <c r="P102" s="674"/>
      <c r="Q102" s="674"/>
      <c r="R102" s="674"/>
      <c r="S102" s="674"/>
      <c r="T102" s="674"/>
      <c r="U102" s="674"/>
      <c r="V102" s="674"/>
      <c r="W102" s="674"/>
      <c r="X102" s="674"/>
      <c r="Y102" s="674"/>
    </row>
    <row r="103" spans="1:36" ht="15" customHeight="1">
      <c r="A103" s="186"/>
      <c r="B103" s="674"/>
      <c r="C103" s="675"/>
      <c r="D103" s="674"/>
      <c r="E103" s="674"/>
      <c r="F103" s="674"/>
      <c r="G103" s="674"/>
      <c r="H103" s="681"/>
      <c r="I103" s="486" t="s">
        <v>1126</v>
      </c>
      <c r="J103" s="693"/>
      <c r="K103" s="674"/>
      <c r="L103" s="674"/>
      <c r="M103" s="674"/>
      <c r="N103" s="674"/>
      <c r="O103" s="674"/>
      <c r="P103" s="674"/>
      <c r="Q103" s="674"/>
      <c r="R103" s="674"/>
      <c r="S103" s="674"/>
      <c r="T103" s="674"/>
      <c r="U103" s="674"/>
      <c r="V103" s="674"/>
      <c r="W103" s="674"/>
      <c r="X103" s="674"/>
      <c r="Y103" s="674"/>
      <c r="Z103" s="3"/>
      <c r="AA103" s="3"/>
      <c r="AB103" s="3"/>
      <c r="AC103" s="3"/>
      <c r="AD103" s="3"/>
      <c r="AE103" s="3"/>
      <c r="AF103" s="3"/>
      <c r="AG103" s="3"/>
      <c r="AH103" s="3"/>
      <c r="AI103" s="3"/>
      <c r="AJ103" s="3"/>
    </row>
    <row r="104" spans="1:36" ht="15" customHeight="1">
      <c r="B104" s="674"/>
      <c r="C104" s="675"/>
      <c r="D104" s="674"/>
      <c r="E104" s="674"/>
      <c r="F104" s="674"/>
      <c r="G104" s="674"/>
      <c r="H104" s="681"/>
      <c r="I104" s="486" t="s">
        <v>1127</v>
      </c>
      <c r="J104" s="693"/>
      <c r="K104" s="674"/>
      <c r="L104" s="674"/>
      <c r="M104" s="674"/>
      <c r="N104" s="674"/>
      <c r="O104" s="674"/>
      <c r="P104" s="674"/>
      <c r="Q104" s="674"/>
      <c r="R104" s="674"/>
      <c r="S104" s="674"/>
      <c r="T104" s="674"/>
      <c r="U104" s="674"/>
      <c r="V104" s="674"/>
      <c r="W104" s="674"/>
      <c r="X104" s="674"/>
      <c r="Y104" s="674"/>
    </row>
    <row r="105" spans="1:36" ht="15" customHeight="1">
      <c r="A105" s="186"/>
      <c r="B105" s="674" t="s">
        <v>630</v>
      </c>
      <c r="C105" s="675" t="s">
        <v>867</v>
      </c>
      <c r="D105" s="674" t="s">
        <v>41</v>
      </c>
      <c r="E105" s="676">
        <v>240181</v>
      </c>
      <c r="F105" s="674" t="s">
        <v>868</v>
      </c>
      <c r="G105" s="674">
        <v>3</v>
      </c>
      <c r="H105" s="681"/>
      <c r="I105" s="486" t="s">
        <v>1128</v>
      </c>
      <c r="J105" s="695" t="s">
        <v>402</v>
      </c>
      <c r="K105" s="674" t="s">
        <v>1118</v>
      </c>
      <c r="L105" s="674"/>
      <c r="M105" s="685">
        <v>0</v>
      </c>
      <c r="N105" s="674"/>
      <c r="O105" s="674"/>
      <c r="P105" s="694" t="s">
        <v>402</v>
      </c>
      <c r="Q105" s="674"/>
      <c r="R105" s="674"/>
      <c r="S105" s="674"/>
      <c r="T105" s="674"/>
      <c r="U105" s="674"/>
      <c r="V105" s="674"/>
      <c r="W105" s="674"/>
      <c r="X105" s="674"/>
      <c r="Y105" s="674"/>
      <c r="Z105" s="3"/>
      <c r="AA105" s="3"/>
      <c r="AB105" s="3"/>
      <c r="AC105" s="3"/>
      <c r="AD105" s="3"/>
      <c r="AE105" s="3"/>
      <c r="AF105" s="3"/>
      <c r="AG105" s="3"/>
      <c r="AH105" s="3"/>
      <c r="AI105" s="3"/>
      <c r="AJ105" s="3"/>
    </row>
    <row r="106" spans="1:36" ht="15" customHeight="1">
      <c r="B106" s="674"/>
      <c r="C106" s="675"/>
      <c r="D106" s="674"/>
      <c r="E106" s="674"/>
      <c r="F106" s="674"/>
      <c r="G106" s="674"/>
      <c r="H106" s="681"/>
      <c r="I106" s="486" t="s">
        <v>1129</v>
      </c>
      <c r="J106" s="695"/>
      <c r="K106" s="674"/>
      <c r="L106" s="674"/>
      <c r="M106" s="674"/>
      <c r="N106" s="674"/>
      <c r="O106" s="674"/>
      <c r="P106" s="694"/>
      <c r="Q106" s="674"/>
      <c r="R106" s="674"/>
      <c r="S106" s="674"/>
      <c r="T106" s="674"/>
      <c r="U106" s="674"/>
      <c r="V106" s="674"/>
      <c r="W106" s="674"/>
      <c r="X106" s="674"/>
      <c r="Y106" s="674"/>
    </row>
    <row r="107" spans="1:36" ht="15" customHeight="1">
      <c r="B107" s="674"/>
      <c r="C107" s="675"/>
      <c r="D107" s="674"/>
      <c r="E107" s="674"/>
      <c r="F107" s="674"/>
      <c r="G107" s="674"/>
      <c r="H107" s="681"/>
      <c r="I107" s="486" t="s">
        <v>1130</v>
      </c>
      <c r="J107" s="695"/>
      <c r="K107" s="674"/>
      <c r="L107" s="674"/>
      <c r="M107" s="674"/>
      <c r="N107" s="674"/>
      <c r="O107" s="674"/>
      <c r="P107" s="694"/>
      <c r="Q107" s="674"/>
      <c r="R107" s="674"/>
      <c r="S107" s="674"/>
      <c r="T107" s="674"/>
      <c r="U107" s="674"/>
      <c r="V107" s="674"/>
      <c r="W107" s="674"/>
      <c r="X107" s="674"/>
      <c r="Y107" s="674"/>
    </row>
    <row r="108" spans="1:36" ht="15" customHeight="1">
      <c r="A108" s="516" t="s">
        <v>565</v>
      </c>
      <c r="B108" s="674"/>
      <c r="C108" s="675"/>
      <c r="D108" s="674"/>
      <c r="E108" s="674"/>
      <c r="F108" s="674"/>
      <c r="G108" s="674"/>
      <c r="H108" s="681"/>
      <c r="I108" s="486" t="s">
        <v>1131</v>
      </c>
      <c r="J108" s="695"/>
      <c r="K108" s="674"/>
      <c r="L108" s="674"/>
      <c r="M108" s="674"/>
      <c r="N108" s="674"/>
      <c r="O108" s="674"/>
      <c r="P108" s="694"/>
      <c r="Q108" s="674"/>
      <c r="R108" s="674"/>
      <c r="S108" s="674"/>
      <c r="T108" s="674"/>
      <c r="U108" s="674"/>
      <c r="V108" s="674"/>
      <c r="W108" s="674"/>
      <c r="X108" s="674"/>
      <c r="Y108" s="674"/>
    </row>
    <row r="109" spans="1:36" ht="15" customHeight="1">
      <c r="A109" s="186"/>
      <c r="B109" s="674" t="s">
        <v>490</v>
      </c>
      <c r="C109" s="675" t="s">
        <v>692</v>
      </c>
      <c r="D109" s="674" t="s">
        <v>41</v>
      </c>
      <c r="E109" s="676">
        <v>2028742</v>
      </c>
      <c r="F109" s="484" t="s">
        <v>594</v>
      </c>
      <c r="G109" s="674">
        <v>12</v>
      </c>
      <c r="H109" s="681"/>
      <c r="I109" s="692" t="s">
        <v>871</v>
      </c>
      <c r="J109" s="693" t="s">
        <v>402</v>
      </c>
      <c r="K109" s="674"/>
      <c r="L109" s="674"/>
      <c r="M109" s="685">
        <v>0</v>
      </c>
      <c r="N109" s="674"/>
      <c r="O109" s="674"/>
      <c r="P109" s="674"/>
      <c r="Q109" s="674"/>
      <c r="R109" s="674"/>
      <c r="S109" s="674"/>
      <c r="T109" s="674"/>
      <c r="U109" s="674"/>
      <c r="V109" s="674"/>
      <c r="W109" s="674"/>
      <c r="X109" s="674"/>
      <c r="Y109" s="674"/>
      <c r="Z109" s="3"/>
      <c r="AA109" s="3"/>
      <c r="AB109" s="3"/>
      <c r="AC109" s="3"/>
      <c r="AD109" s="3"/>
      <c r="AE109" s="3"/>
      <c r="AF109" s="3"/>
      <c r="AG109" s="3"/>
      <c r="AH109" s="3"/>
      <c r="AI109" s="3"/>
      <c r="AJ109" s="3"/>
    </row>
    <row r="110" spans="1:36" ht="15" customHeight="1">
      <c r="A110" s="186" t="s">
        <v>1085</v>
      </c>
      <c r="B110" s="674"/>
      <c r="C110" s="675"/>
      <c r="D110" s="674"/>
      <c r="E110" s="674"/>
      <c r="F110" s="484" t="s">
        <v>1132</v>
      </c>
      <c r="G110" s="674"/>
      <c r="H110" s="681"/>
      <c r="I110" s="692"/>
      <c r="J110" s="693"/>
      <c r="K110" s="674"/>
      <c r="L110" s="674"/>
      <c r="M110" s="674"/>
      <c r="N110" s="674"/>
      <c r="O110" s="674"/>
      <c r="P110" s="674"/>
      <c r="Q110" s="674"/>
      <c r="R110" s="674"/>
      <c r="S110" s="674"/>
      <c r="T110" s="674"/>
      <c r="U110" s="674"/>
      <c r="V110" s="674"/>
      <c r="W110" s="674"/>
      <c r="X110" s="674"/>
      <c r="Y110" s="674"/>
      <c r="Z110" s="3"/>
      <c r="AA110" s="3"/>
      <c r="AB110" s="3"/>
      <c r="AC110" s="3"/>
      <c r="AD110" s="3"/>
      <c r="AE110" s="3"/>
      <c r="AF110" s="3"/>
      <c r="AG110" s="3"/>
      <c r="AH110" s="3"/>
      <c r="AI110" s="3"/>
      <c r="AJ110" s="3"/>
    </row>
    <row r="111" spans="1:36" ht="15" customHeight="1">
      <c r="A111" s="186" t="s">
        <v>565</v>
      </c>
      <c r="B111" s="122" t="s">
        <v>872</v>
      </c>
      <c r="C111" s="484" t="s">
        <v>873</v>
      </c>
      <c r="D111" s="122" t="s">
        <v>41</v>
      </c>
      <c r="E111" s="507">
        <v>514400</v>
      </c>
      <c r="F111" s="122" t="s">
        <v>874</v>
      </c>
      <c r="G111" s="122">
        <v>16</v>
      </c>
      <c r="H111" s="493"/>
      <c r="I111" s="486" t="s">
        <v>875</v>
      </c>
      <c r="J111" s="489" t="s">
        <v>402</v>
      </c>
      <c r="K111" s="122"/>
      <c r="L111" s="122"/>
      <c r="M111" s="122"/>
      <c r="N111" s="122"/>
      <c r="O111" s="122"/>
      <c r="P111" s="122"/>
      <c r="Q111" s="122"/>
      <c r="R111" s="122"/>
      <c r="S111" s="122"/>
      <c r="T111" s="122"/>
      <c r="U111" s="122"/>
      <c r="V111" s="122"/>
      <c r="W111" s="122"/>
      <c r="X111" s="122"/>
      <c r="Y111" s="122"/>
      <c r="Z111" s="3"/>
      <c r="AA111" s="3"/>
      <c r="AB111" s="3"/>
      <c r="AC111" s="3"/>
      <c r="AD111" s="3"/>
      <c r="AE111" s="3"/>
      <c r="AF111" s="3"/>
      <c r="AG111" s="3"/>
      <c r="AH111" s="3"/>
      <c r="AI111" s="3"/>
      <c r="AJ111" s="3"/>
    </row>
    <row r="112" spans="1:36" ht="15" customHeight="1">
      <c r="A112" s="186" t="s">
        <v>565</v>
      </c>
      <c r="B112" s="122" t="s">
        <v>876</v>
      </c>
      <c r="C112" s="484" t="s">
        <v>877</v>
      </c>
      <c r="D112" s="122" t="s">
        <v>45</v>
      </c>
      <c r="E112" s="507">
        <v>783641.04</v>
      </c>
      <c r="F112" s="122" t="s">
        <v>878</v>
      </c>
      <c r="G112" s="122">
        <v>3</v>
      </c>
      <c r="H112" s="493" t="s">
        <v>402</v>
      </c>
      <c r="I112" s="497" t="s">
        <v>879</v>
      </c>
      <c r="J112" s="489" t="s">
        <v>402</v>
      </c>
      <c r="K112" s="122"/>
      <c r="L112" s="122"/>
      <c r="M112" s="122"/>
      <c r="N112" s="122"/>
      <c r="O112" s="122"/>
      <c r="P112" s="122"/>
      <c r="Q112" s="122"/>
      <c r="R112" s="122"/>
      <c r="S112" s="122"/>
      <c r="T112" s="122"/>
      <c r="U112" s="122"/>
      <c r="V112" s="122"/>
      <c r="W112" s="122"/>
      <c r="X112" s="122"/>
      <c r="Y112" s="122"/>
      <c r="Z112" s="3"/>
      <c r="AA112" s="3"/>
      <c r="AB112" s="3"/>
      <c r="AC112" s="3"/>
      <c r="AD112" s="3"/>
      <c r="AE112" s="3"/>
      <c r="AF112" s="3"/>
      <c r="AG112" s="3"/>
      <c r="AH112" s="3"/>
      <c r="AI112" s="3"/>
      <c r="AJ112" s="3"/>
    </row>
    <row r="113" spans="1:60" ht="15" customHeight="1">
      <c r="A113" s="186" t="s">
        <v>560</v>
      </c>
      <c r="B113" s="122" t="s">
        <v>880</v>
      </c>
      <c r="C113" s="484" t="s">
        <v>881</v>
      </c>
      <c r="D113" s="122" t="s">
        <v>45</v>
      </c>
      <c r="E113" s="507">
        <v>276319.99</v>
      </c>
      <c r="F113" s="122" t="s">
        <v>882</v>
      </c>
      <c r="G113" s="122">
        <v>3</v>
      </c>
      <c r="H113" s="493" t="s">
        <v>402</v>
      </c>
      <c r="I113" s="497" t="s">
        <v>883</v>
      </c>
      <c r="J113" s="489" t="s">
        <v>402</v>
      </c>
      <c r="K113" s="122"/>
      <c r="L113" s="122"/>
      <c r="M113" s="122"/>
      <c r="N113" s="122"/>
      <c r="O113" s="122"/>
      <c r="P113" s="122"/>
      <c r="Q113" s="122"/>
      <c r="R113" s="122"/>
      <c r="S113" s="122"/>
      <c r="T113" s="122"/>
      <c r="U113" s="122"/>
      <c r="V113" s="122"/>
      <c r="W113" s="122"/>
      <c r="X113" s="122"/>
      <c r="Y113" s="122"/>
      <c r="Z113" s="3"/>
      <c r="AA113" s="3"/>
      <c r="AB113" s="3"/>
      <c r="AC113" s="3"/>
      <c r="AD113" s="3"/>
      <c r="AE113" s="3"/>
      <c r="AF113" s="3"/>
      <c r="AG113" s="3"/>
      <c r="AH113" s="3"/>
      <c r="AI113" s="3"/>
      <c r="AJ113" s="3"/>
    </row>
    <row r="114" spans="1:60" ht="15" customHeight="1">
      <c r="A114" s="186" t="s">
        <v>565</v>
      </c>
      <c r="B114" s="122" t="s">
        <v>210</v>
      </c>
      <c r="C114" s="484" t="s">
        <v>877</v>
      </c>
      <c r="D114" s="122" t="s">
        <v>45</v>
      </c>
      <c r="E114" s="507">
        <v>645921.6</v>
      </c>
      <c r="F114" s="122" t="s">
        <v>885</v>
      </c>
      <c r="G114" s="122">
        <v>8</v>
      </c>
      <c r="H114" s="493" t="s">
        <v>402</v>
      </c>
      <c r="I114" s="497" t="s">
        <v>886</v>
      </c>
      <c r="J114" s="489" t="s">
        <v>402</v>
      </c>
      <c r="K114" s="122"/>
      <c r="L114" s="122"/>
      <c r="M114" s="122"/>
      <c r="N114" s="122"/>
      <c r="O114" s="122"/>
      <c r="P114" s="122"/>
      <c r="Q114" s="122"/>
      <c r="R114" s="122"/>
      <c r="S114" s="122"/>
      <c r="T114" s="122"/>
      <c r="U114" s="122"/>
      <c r="V114" s="122"/>
      <c r="W114" s="122"/>
      <c r="X114" s="122"/>
      <c r="Y114" s="122"/>
      <c r="Z114" s="3"/>
      <c r="AA114" s="3"/>
      <c r="AB114" s="3"/>
      <c r="AC114" s="3"/>
      <c r="AD114" s="3"/>
      <c r="AE114" s="3"/>
      <c r="AF114" s="3"/>
      <c r="AG114" s="3"/>
      <c r="AH114" s="3"/>
      <c r="AI114" s="3"/>
      <c r="AJ114" s="3"/>
    </row>
    <row r="115" spans="1:60" ht="15" customHeight="1">
      <c r="A115" s="186" t="s">
        <v>565</v>
      </c>
      <c r="B115" s="122" t="s">
        <v>887</v>
      </c>
      <c r="C115" s="484" t="s">
        <v>888</v>
      </c>
      <c r="D115" s="122" t="s">
        <v>45</v>
      </c>
      <c r="E115" s="122"/>
      <c r="F115" s="122" t="s">
        <v>889</v>
      </c>
      <c r="G115" s="122"/>
      <c r="H115" s="493" t="s">
        <v>402</v>
      </c>
      <c r="I115" s="486" t="s">
        <v>890</v>
      </c>
      <c r="J115" s="489" t="s">
        <v>402</v>
      </c>
      <c r="K115" s="122"/>
      <c r="L115" s="122"/>
      <c r="M115" s="122"/>
      <c r="N115" s="122"/>
      <c r="O115" s="122"/>
      <c r="P115" s="122"/>
      <c r="Q115" s="122"/>
      <c r="R115" s="122"/>
      <c r="S115" s="122"/>
      <c r="T115" s="122"/>
      <c r="U115" s="122"/>
      <c r="V115" s="122"/>
      <c r="W115" s="122"/>
      <c r="X115" s="122"/>
      <c r="Y115" s="122"/>
      <c r="Z115" s="186"/>
      <c r="AA115" s="186"/>
      <c r="AB115" s="186"/>
      <c r="AC115" s="186"/>
      <c r="AD115" s="186"/>
      <c r="AE115" s="186"/>
      <c r="AF115" s="186"/>
      <c r="AG115" s="186"/>
      <c r="AH115" s="186"/>
      <c r="AI115" s="186"/>
      <c r="AJ115" s="186"/>
    </row>
    <row r="116" spans="1:60" ht="15" customHeight="1">
      <c r="A116" s="186" t="s">
        <v>565</v>
      </c>
      <c r="B116" s="122" t="s">
        <v>891</v>
      </c>
      <c r="C116" s="122"/>
      <c r="D116" s="122" t="s">
        <v>45</v>
      </c>
      <c r="E116" s="122"/>
      <c r="F116" s="122" t="s">
        <v>892</v>
      </c>
      <c r="G116" s="122">
        <v>4</v>
      </c>
      <c r="H116" s="493" t="s">
        <v>402</v>
      </c>
      <c r="I116" s="497" t="s">
        <v>1133</v>
      </c>
      <c r="J116" s="489" t="s">
        <v>402</v>
      </c>
      <c r="K116" s="122"/>
      <c r="L116" s="122"/>
      <c r="M116" s="122"/>
      <c r="N116" s="122"/>
      <c r="O116" s="122"/>
      <c r="P116" s="122"/>
      <c r="Q116" s="122"/>
      <c r="R116" s="122"/>
      <c r="S116" s="122"/>
      <c r="T116" s="122"/>
      <c r="U116" s="122"/>
      <c r="V116" s="122"/>
      <c r="W116" s="122"/>
      <c r="X116" s="122"/>
      <c r="Y116" s="122"/>
      <c r="Z116" s="186"/>
      <c r="AA116" s="186"/>
      <c r="AB116" s="186"/>
      <c r="AC116" s="186"/>
      <c r="AD116" s="186"/>
      <c r="AE116" s="186"/>
      <c r="AF116" s="186"/>
      <c r="AG116" s="186"/>
      <c r="AH116" s="186"/>
      <c r="AI116" s="186"/>
      <c r="AJ116" s="186"/>
    </row>
    <row r="117" spans="1:60" ht="15" customHeight="1">
      <c r="A117" s="186" t="s">
        <v>565</v>
      </c>
      <c r="B117" s="122" t="s">
        <v>894</v>
      </c>
      <c r="C117" s="484" t="s">
        <v>895</v>
      </c>
      <c r="D117" s="122" t="s">
        <v>43</v>
      </c>
      <c r="E117" s="507">
        <v>1489729.6</v>
      </c>
      <c r="F117" s="122" t="s">
        <v>896</v>
      </c>
      <c r="G117" s="122">
        <v>15</v>
      </c>
      <c r="H117" s="496">
        <v>46023</v>
      </c>
      <c r="I117" s="486" t="s">
        <v>897</v>
      </c>
      <c r="J117" s="489" t="s">
        <v>90</v>
      </c>
      <c r="K117" s="122"/>
      <c r="L117" s="122" t="s">
        <v>96</v>
      </c>
      <c r="M117" s="487">
        <v>0</v>
      </c>
      <c r="N117" s="122"/>
      <c r="O117" s="122"/>
      <c r="P117" s="122"/>
      <c r="Q117" s="122"/>
      <c r="R117" s="122"/>
      <c r="S117" s="122"/>
      <c r="T117" s="122"/>
      <c r="U117" s="122"/>
      <c r="V117" s="122"/>
      <c r="W117" s="122"/>
      <c r="X117" s="122"/>
      <c r="Y117" s="122"/>
      <c r="Z117" s="186"/>
      <c r="AA117" s="186"/>
      <c r="AB117" s="186"/>
      <c r="AC117" s="186"/>
      <c r="AD117" s="186"/>
      <c r="AE117" s="186"/>
      <c r="AF117" s="186"/>
      <c r="AG117" s="186"/>
      <c r="AH117" s="186"/>
      <c r="AI117" s="186"/>
      <c r="AJ117" s="186"/>
    </row>
    <row r="118" spans="1:60" ht="15" customHeight="1">
      <c r="A118" s="186" t="s">
        <v>1094</v>
      </c>
      <c r="B118" s="484" t="s">
        <v>1134</v>
      </c>
      <c r="C118" s="122" t="s">
        <v>1135</v>
      </c>
      <c r="D118" s="122" t="s">
        <v>45</v>
      </c>
      <c r="E118" s="508">
        <v>1781496.82</v>
      </c>
      <c r="F118" s="122" t="s">
        <v>1136</v>
      </c>
      <c r="G118" s="122">
        <v>7</v>
      </c>
      <c r="H118" s="493" t="s">
        <v>402</v>
      </c>
      <c r="I118" s="486" t="s">
        <v>1137</v>
      </c>
      <c r="J118" s="498" t="s">
        <v>75</v>
      </c>
      <c r="K118" s="122"/>
      <c r="L118" s="122"/>
      <c r="M118" s="122"/>
      <c r="N118" s="122"/>
      <c r="O118" s="122"/>
      <c r="P118" s="122"/>
      <c r="Q118" s="122"/>
      <c r="R118" s="122"/>
      <c r="S118" s="499" t="s">
        <v>402</v>
      </c>
      <c r="T118" s="122"/>
      <c r="U118" s="122"/>
      <c r="V118" s="122" t="s">
        <v>108</v>
      </c>
      <c r="W118" s="122"/>
      <c r="X118" s="500" t="s">
        <v>402</v>
      </c>
      <c r="Y118" s="122"/>
      <c r="Z118" s="3"/>
      <c r="AA118" s="3"/>
      <c r="AB118" s="3"/>
      <c r="AC118" s="3"/>
      <c r="AD118" s="3"/>
      <c r="AE118" s="3"/>
      <c r="AF118" s="3"/>
      <c r="AG118" s="3"/>
      <c r="AH118" s="3"/>
      <c r="AI118" s="3"/>
      <c r="AJ118" s="3"/>
    </row>
    <row r="119" spans="1:60" ht="15" customHeight="1">
      <c r="A119" s="128" t="s">
        <v>1138</v>
      </c>
      <c r="B119" s="263"/>
      <c r="C119" s="128" t="s">
        <v>43</v>
      </c>
      <c r="D119" s="117"/>
      <c r="E119" s="397"/>
      <c r="F119" s="128" t="s">
        <v>1139</v>
      </c>
      <c r="G119" s="128"/>
      <c r="H119" s="404"/>
      <c r="I119" s="254"/>
      <c r="J119" s="255"/>
      <c r="K119" s="539"/>
      <c r="L119" s="128" t="s">
        <v>90</v>
      </c>
      <c r="M119" s="128" t="s">
        <v>97</v>
      </c>
      <c r="N119" s="256" t="s">
        <v>90</v>
      </c>
      <c r="O119" s="256" t="s">
        <v>90</v>
      </c>
      <c r="P119" s="256" t="s">
        <v>90</v>
      </c>
      <c r="Q119" s="256"/>
      <c r="R119" s="408"/>
      <c r="S119" s="128"/>
      <c r="T119" s="257">
        <f>IFERROR(E119*J119,0)</f>
        <v>0</v>
      </c>
      <c r="U119" s="128" t="s">
        <v>108</v>
      </c>
      <c r="V119" s="128" t="str">
        <f>IFERROR(ROUNDUP(MONTH(IF(H119&lt;&gt;"",H119,""))/3, 0),"TBD")</f>
        <v>TBD</v>
      </c>
      <c r="W119" s="256" t="str">
        <f ca="1">IF(I119&lt;&gt;"",IF(W119="",NOW(),W119),"")</f>
        <v/>
      </c>
      <c r="X119" s="117"/>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row>
    <row r="120" spans="1:60" ht="15" customHeight="1">
      <c r="A120" s="186"/>
      <c r="B120" s="122"/>
      <c r="C120" s="122"/>
      <c r="D120" s="122"/>
      <c r="E120" s="122"/>
      <c r="F120" s="122"/>
      <c r="G120" s="122"/>
      <c r="H120" s="122"/>
      <c r="I120" s="484" t="s">
        <v>1140</v>
      </c>
      <c r="J120" s="489"/>
      <c r="K120" s="122"/>
      <c r="L120" s="122"/>
      <c r="M120" s="122"/>
      <c r="N120" s="122"/>
      <c r="O120" s="122"/>
      <c r="P120" s="122"/>
      <c r="Q120" s="122"/>
      <c r="R120" s="122"/>
      <c r="S120" s="122"/>
      <c r="T120" s="122"/>
      <c r="U120" s="122"/>
      <c r="V120" s="122"/>
      <c r="W120" s="122"/>
      <c r="X120" s="122"/>
      <c r="Y120" s="122"/>
      <c r="Z120" s="3"/>
      <c r="AA120" s="3"/>
      <c r="AB120" s="3"/>
      <c r="AC120" s="3"/>
      <c r="AD120" s="3"/>
      <c r="AE120" s="3"/>
      <c r="AF120" s="3"/>
      <c r="AG120" s="3"/>
      <c r="AH120" s="3"/>
      <c r="AI120" s="3"/>
      <c r="AJ120" s="3"/>
    </row>
    <row r="121" spans="1:60" ht="15" customHeight="1">
      <c r="A121" s="186"/>
      <c r="B121" s="122"/>
      <c r="C121" s="122"/>
      <c r="D121" s="122"/>
      <c r="E121" s="122"/>
      <c r="F121" s="122"/>
      <c r="G121" s="122"/>
      <c r="H121" s="122"/>
      <c r="I121" s="545">
        <v>6500</v>
      </c>
      <c r="J121" s="489"/>
      <c r="K121" s="122"/>
      <c r="L121" s="122"/>
      <c r="M121" s="122"/>
      <c r="N121" s="122"/>
      <c r="O121" s="122"/>
      <c r="P121" s="122"/>
      <c r="Q121" s="122"/>
      <c r="R121" s="122"/>
      <c r="S121" s="122"/>
      <c r="T121" s="122"/>
      <c r="U121" s="122"/>
      <c r="V121" s="122"/>
      <c r="W121" s="122"/>
      <c r="X121" s="122"/>
      <c r="Y121" s="122"/>
      <c r="Z121" s="3"/>
      <c r="AA121" s="3"/>
      <c r="AB121" s="3"/>
      <c r="AC121" s="3"/>
      <c r="AD121" s="3"/>
      <c r="AE121" s="3"/>
      <c r="AF121" s="3"/>
      <c r="AG121" s="3"/>
      <c r="AH121" s="3"/>
      <c r="AI121" s="3"/>
      <c r="AJ121" s="3"/>
    </row>
    <row r="122" spans="1:60" ht="15" customHeight="1">
      <c r="A122" s="186"/>
      <c r="B122" s="122"/>
      <c r="C122" s="122"/>
      <c r="D122" s="122"/>
      <c r="E122" s="122"/>
      <c r="F122" s="122"/>
      <c r="G122" s="122"/>
      <c r="H122" s="122"/>
      <c r="I122" s="545">
        <v>300000</v>
      </c>
      <c r="J122" s="489"/>
      <c r="K122" s="122"/>
      <c r="L122" s="122"/>
      <c r="M122" s="122"/>
      <c r="N122" s="122"/>
      <c r="O122" s="122"/>
      <c r="P122" s="122"/>
      <c r="Q122" s="122"/>
      <c r="R122" s="122"/>
      <c r="S122" s="122"/>
      <c r="T122" s="122"/>
      <c r="U122" s="122"/>
      <c r="V122" s="122"/>
      <c r="W122" s="122"/>
      <c r="X122" s="122"/>
      <c r="Y122" s="122"/>
      <c r="Z122" s="3"/>
      <c r="AA122" s="3"/>
      <c r="AB122" s="3"/>
      <c r="AC122" s="3"/>
      <c r="AD122" s="3"/>
      <c r="AE122" s="3"/>
      <c r="AF122" s="3"/>
      <c r="AG122" s="3"/>
      <c r="AH122" s="3"/>
      <c r="AI122" s="3"/>
      <c r="AJ122" s="3"/>
    </row>
    <row r="123" spans="1:60" ht="15" customHeight="1">
      <c r="A123" s="186"/>
      <c r="B123" s="122"/>
      <c r="C123" s="122"/>
      <c r="D123" s="122"/>
      <c r="E123" s="122"/>
      <c r="F123" s="122"/>
      <c r="G123" s="122"/>
      <c r="H123" s="122"/>
      <c r="I123" s="501"/>
      <c r="J123" s="489"/>
      <c r="K123" s="122"/>
      <c r="L123" s="122"/>
      <c r="M123" s="122"/>
      <c r="N123" s="122"/>
      <c r="O123" s="122"/>
      <c r="P123" s="122"/>
      <c r="Q123" s="122"/>
      <c r="R123" s="122"/>
      <c r="S123" s="122"/>
      <c r="T123" s="122"/>
      <c r="U123" s="122"/>
      <c r="V123" s="122"/>
      <c r="W123" s="122"/>
      <c r="X123" s="122"/>
      <c r="Y123" s="122"/>
      <c r="Z123" s="3"/>
      <c r="AA123" s="3"/>
      <c r="AB123" s="3"/>
      <c r="AC123" s="3"/>
      <c r="AD123" s="3"/>
      <c r="AE123" s="3"/>
      <c r="AF123" s="3"/>
      <c r="AG123" s="3"/>
      <c r="AH123" s="3"/>
      <c r="AI123" s="3"/>
      <c r="AJ123" s="3"/>
    </row>
    <row r="124" spans="1:60" ht="15" customHeight="1">
      <c r="A124" s="186"/>
      <c r="B124" s="122"/>
      <c r="C124" s="122"/>
      <c r="D124" s="122"/>
      <c r="E124" s="122"/>
      <c r="F124" s="122"/>
      <c r="G124" s="122"/>
      <c r="H124" s="122"/>
      <c r="I124" s="484" t="s">
        <v>1141</v>
      </c>
      <c r="J124" s="489"/>
      <c r="K124" s="122"/>
      <c r="L124" s="122"/>
      <c r="M124" s="122"/>
      <c r="N124" s="122"/>
      <c r="O124" s="122"/>
      <c r="P124" s="122"/>
      <c r="Q124" s="122"/>
      <c r="R124" s="122"/>
      <c r="S124" s="122"/>
      <c r="T124" s="122"/>
      <c r="U124" s="122"/>
      <c r="V124" s="122"/>
      <c r="W124" s="122"/>
      <c r="X124" s="122"/>
      <c r="Y124" s="122"/>
      <c r="Z124" s="3"/>
      <c r="AA124" s="3"/>
      <c r="AB124" s="3"/>
      <c r="AC124" s="3"/>
      <c r="AD124" s="3"/>
      <c r="AE124" s="3"/>
      <c r="AF124" s="3"/>
      <c r="AG124" s="3"/>
      <c r="AH124" s="3"/>
      <c r="AI124" s="3"/>
      <c r="AJ124" s="3"/>
    </row>
    <row r="125" spans="1:60" ht="15" customHeight="1">
      <c r="A125" s="186"/>
      <c r="B125" s="122"/>
      <c r="C125" s="122"/>
      <c r="D125" s="122"/>
      <c r="E125" s="122"/>
      <c r="F125" s="122"/>
      <c r="G125" s="122"/>
      <c r="H125" s="122"/>
      <c r="I125" s="484" t="s">
        <v>1142</v>
      </c>
      <c r="J125" s="489"/>
      <c r="K125" s="122"/>
      <c r="L125" s="122"/>
      <c r="M125" s="122"/>
      <c r="N125" s="122"/>
      <c r="O125" s="122"/>
      <c r="P125" s="122"/>
      <c r="Q125" s="122"/>
      <c r="R125" s="122"/>
      <c r="S125" s="122"/>
      <c r="T125" s="122"/>
      <c r="U125" s="122"/>
      <c r="V125" s="122"/>
      <c r="W125" s="122"/>
      <c r="X125" s="122"/>
      <c r="Y125" s="122"/>
      <c r="Z125" s="3"/>
      <c r="AA125" s="3"/>
      <c r="AB125" s="3"/>
      <c r="AC125" s="3"/>
      <c r="AD125" s="3"/>
      <c r="AE125" s="3"/>
      <c r="AF125" s="3"/>
      <c r="AG125" s="3"/>
      <c r="AH125" s="3"/>
      <c r="AI125" s="3"/>
      <c r="AJ125" s="3"/>
    </row>
    <row r="126" spans="1:60" ht="15" customHeight="1">
      <c r="A126" s="186"/>
      <c r="B126" s="122"/>
      <c r="C126" s="122"/>
      <c r="D126" s="122"/>
      <c r="E126" s="122"/>
      <c r="F126" s="122"/>
      <c r="G126" s="122"/>
      <c r="H126" s="122"/>
      <c r="I126" s="545">
        <v>10000</v>
      </c>
      <c r="J126" s="489"/>
      <c r="K126" s="122"/>
      <c r="L126" s="122"/>
      <c r="M126" s="122"/>
      <c r="N126" s="122"/>
      <c r="O126" s="122"/>
      <c r="P126" s="122"/>
      <c r="Q126" s="122"/>
      <c r="R126" s="122"/>
      <c r="S126" s="122"/>
      <c r="T126" s="122"/>
      <c r="U126" s="122"/>
      <c r="V126" s="122"/>
      <c r="W126" s="122"/>
      <c r="X126" s="122"/>
      <c r="Y126" s="122"/>
      <c r="Z126" s="3"/>
      <c r="AA126" s="3"/>
      <c r="AB126" s="3"/>
      <c r="AC126" s="3"/>
      <c r="AD126" s="3"/>
      <c r="AE126" s="3"/>
      <c r="AF126" s="3"/>
      <c r="AG126" s="3"/>
      <c r="AH126" s="3"/>
      <c r="AI126" s="3"/>
      <c r="AJ126" s="3"/>
    </row>
    <row r="127" spans="1:60" ht="15" customHeight="1">
      <c r="A127" s="186"/>
      <c r="B127" s="122"/>
      <c r="C127" s="122"/>
      <c r="D127" s="122"/>
      <c r="E127" s="122"/>
      <c r="F127" s="122"/>
      <c r="G127" s="122"/>
      <c r="H127" s="122"/>
      <c r="I127" s="545">
        <v>600000</v>
      </c>
      <c r="J127" s="489"/>
      <c r="K127" s="122"/>
      <c r="L127" s="122"/>
      <c r="M127" s="122"/>
      <c r="N127" s="122"/>
      <c r="O127" s="122"/>
      <c r="P127" s="122"/>
      <c r="Q127" s="122"/>
      <c r="R127" s="122"/>
      <c r="S127" s="122"/>
      <c r="T127" s="122"/>
      <c r="U127" s="122"/>
      <c r="V127" s="122"/>
      <c r="W127" s="122"/>
      <c r="X127" s="122"/>
      <c r="Y127" s="122"/>
      <c r="Z127" s="3"/>
      <c r="AA127" s="3"/>
      <c r="AB127" s="3"/>
      <c r="AC127" s="3"/>
      <c r="AD127" s="3"/>
      <c r="AE127" s="3"/>
      <c r="AF127" s="3"/>
      <c r="AG127" s="3"/>
      <c r="AH127" s="3"/>
      <c r="AI127" s="3"/>
      <c r="AJ127" s="3"/>
    </row>
    <row r="128" spans="1:60" ht="15" customHeight="1">
      <c r="A128" s="186"/>
      <c r="B128" s="122"/>
      <c r="C128" s="122"/>
      <c r="D128" s="122"/>
      <c r="E128" s="122"/>
      <c r="F128" s="122"/>
      <c r="G128" s="122"/>
      <c r="H128" s="122"/>
      <c r="I128" s="501"/>
      <c r="J128" s="489"/>
      <c r="K128" s="122"/>
      <c r="L128" s="122"/>
      <c r="M128" s="122"/>
      <c r="N128" s="122"/>
      <c r="O128" s="122"/>
      <c r="P128" s="122"/>
      <c r="Q128" s="122"/>
      <c r="R128" s="122"/>
      <c r="S128" s="122"/>
      <c r="T128" s="122"/>
      <c r="U128" s="122"/>
      <c r="V128" s="122"/>
      <c r="W128" s="122"/>
      <c r="X128" s="122"/>
      <c r="Y128" s="122"/>
      <c r="Z128" s="3"/>
      <c r="AA128" s="3"/>
      <c r="AB128" s="3"/>
      <c r="AC128" s="3"/>
      <c r="AD128" s="3"/>
      <c r="AE128" s="3"/>
      <c r="AF128" s="3"/>
      <c r="AG128" s="3"/>
      <c r="AH128" s="3"/>
      <c r="AI128" s="3"/>
      <c r="AJ128" s="3"/>
    </row>
    <row r="129" spans="1:36" ht="15" customHeight="1">
      <c r="A129" s="186"/>
      <c r="B129" s="122"/>
      <c r="C129" s="122"/>
      <c r="D129" s="122"/>
      <c r="E129" s="122"/>
      <c r="F129" s="122"/>
      <c r="G129" s="122"/>
      <c r="H129" s="122"/>
      <c r="I129" s="484" t="s">
        <v>554</v>
      </c>
      <c r="J129" s="489"/>
      <c r="K129" s="122"/>
      <c r="L129" s="122"/>
      <c r="M129" s="122"/>
      <c r="N129" s="122"/>
      <c r="O129" s="122"/>
      <c r="P129" s="122"/>
      <c r="Q129" s="122"/>
      <c r="R129" s="122"/>
      <c r="S129" s="122"/>
      <c r="T129" s="122"/>
      <c r="U129" s="122"/>
      <c r="V129" s="122"/>
      <c r="W129" s="122"/>
      <c r="X129" s="122"/>
      <c r="Y129" s="122"/>
      <c r="Z129" s="3"/>
      <c r="AA129" s="3"/>
      <c r="AB129" s="3"/>
      <c r="AC129" s="3"/>
      <c r="AD129" s="3"/>
      <c r="AE129" s="3"/>
      <c r="AF129" s="3"/>
      <c r="AG129" s="3"/>
      <c r="AH129" s="3"/>
      <c r="AI129" s="3"/>
      <c r="AJ129" s="3"/>
    </row>
    <row r="130" spans="1:36" ht="15" customHeight="1">
      <c r="A130" s="186"/>
      <c r="B130" s="122"/>
      <c r="C130" s="122"/>
      <c r="D130" s="122"/>
      <c r="E130" s="122"/>
      <c r="F130" s="122"/>
      <c r="G130" s="122"/>
      <c r="H130" s="122"/>
      <c r="I130" s="484" t="s">
        <v>1143</v>
      </c>
      <c r="J130" s="489"/>
      <c r="K130" s="122"/>
      <c r="L130" s="122"/>
      <c r="M130" s="122"/>
      <c r="N130" s="122"/>
      <c r="O130" s="122"/>
      <c r="P130" s="122"/>
      <c r="Q130" s="122"/>
      <c r="R130" s="122"/>
      <c r="S130" s="122"/>
      <c r="T130" s="122"/>
      <c r="U130" s="122"/>
      <c r="V130" s="122"/>
      <c r="W130" s="122"/>
      <c r="X130" s="122"/>
      <c r="Y130" s="122"/>
      <c r="Z130" s="3"/>
      <c r="AA130" s="3"/>
      <c r="AB130" s="3"/>
      <c r="AC130" s="3"/>
      <c r="AD130" s="3"/>
      <c r="AE130" s="3"/>
      <c r="AF130" s="3"/>
      <c r="AG130" s="3"/>
      <c r="AH130" s="3"/>
      <c r="AI130" s="3"/>
      <c r="AJ130" s="3"/>
    </row>
    <row r="131" spans="1:36" ht="15" customHeight="1">
      <c r="A131" s="186"/>
      <c r="B131" s="122"/>
      <c r="C131" s="122"/>
      <c r="D131" s="122"/>
      <c r="E131" s="122"/>
      <c r="F131" s="122"/>
      <c r="G131" s="122"/>
      <c r="H131" s="122"/>
      <c r="I131" s="484" t="s">
        <v>1118</v>
      </c>
      <c r="J131" s="489"/>
      <c r="K131" s="122"/>
      <c r="L131" s="122"/>
      <c r="M131" s="122"/>
      <c r="N131" s="122"/>
      <c r="O131" s="122"/>
      <c r="P131" s="122"/>
      <c r="Q131" s="122"/>
      <c r="R131" s="122"/>
      <c r="S131" s="122"/>
      <c r="T131" s="122"/>
      <c r="U131" s="122"/>
      <c r="V131" s="122"/>
      <c r="W131" s="122"/>
      <c r="X131" s="122"/>
      <c r="Y131" s="122"/>
      <c r="Z131" s="3"/>
      <c r="AA131" s="3"/>
      <c r="AB131" s="3"/>
      <c r="AC131" s="3"/>
      <c r="AD131" s="3"/>
      <c r="AE131" s="3"/>
      <c r="AF131" s="3"/>
      <c r="AG131" s="3"/>
      <c r="AH131" s="3"/>
      <c r="AI131" s="3"/>
      <c r="AJ131" s="3"/>
    </row>
    <row r="132" spans="1:36" ht="15" customHeight="1">
      <c r="A132" s="186"/>
      <c r="B132" s="122"/>
      <c r="C132" s="122"/>
      <c r="D132" s="122"/>
      <c r="E132" s="122"/>
      <c r="F132" s="122"/>
      <c r="G132" s="122"/>
      <c r="H132" s="122"/>
      <c r="I132" s="545">
        <v>720605</v>
      </c>
      <c r="J132" s="489"/>
      <c r="K132" s="122"/>
      <c r="L132" s="122"/>
      <c r="M132" s="122"/>
      <c r="N132" s="122"/>
      <c r="O132" s="122"/>
      <c r="P132" s="122"/>
      <c r="Q132" s="122"/>
      <c r="R132" s="122"/>
      <c r="S132" s="122"/>
      <c r="T132" s="122"/>
      <c r="U132" s="122"/>
      <c r="V132" s="122"/>
      <c r="W132" s="122"/>
      <c r="X132" s="122"/>
      <c r="Y132" s="122"/>
      <c r="Z132" s="3"/>
      <c r="AA132" s="3"/>
      <c r="AB132" s="3"/>
      <c r="AC132" s="3"/>
      <c r="AD132" s="3"/>
      <c r="AE132" s="3"/>
      <c r="AF132" s="3"/>
      <c r="AG132" s="3"/>
      <c r="AH132" s="3"/>
      <c r="AI132" s="3"/>
      <c r="AJ132" s="3"/>
    </row>
    <row r="133" spans="1:36" ht="15" customHeight="1">
      <c r="A133" s="186" t="s">
        <v>565</v>
      </c>
      <c r="B133" s="122"/>
      <c r="C133" s="122"/>
      <c r="D133" s="122"/>
      <c r="E133" s="122"/>
      <c r="F133" s="122"/>
      <c r="G133" s="122"/>
      <c r="H133" s="122"/>
      <c r="I133" s="484"/>
      <c r="J133" s="489"/>
      <c r="K133" s="122"/>
      <c r="L133" s="122"/>
      <c r="M133" s="122"/>
      <c r="N133" s="122"/>
      <c r="O133" s="122"/>
      <c r="P133" s="122"/>
      <c r="Q133" s="122"/>
      <c r="R133" s="122"/>
      <c r="S133" s="122"/>
      <c r="T133" s="122"/>
      <c r="U133" s="122"/>
      <c r="V133" s="122"/>
      <c r="W133" s="122"/>
      <c r="X133" s="122"/>
      <c r="Y133" s="122"/>
      <c r="Z133" s="3"/>
      <c r="AA133" s="3"/>
      <c r="AB133" s="3"/>
      <c r="AC133" s="3"/>
      <c r="AD133" s="3"/>
      <c r="AE133" s="3"/>
      <c r="AF133" s="3"/>
      <c r="AG133" s="3"/>
      <c r="AH133" s="3"/>
      <c r="AI133" s="3"/>
      <c r="AJ133" s="3"/>
    </row>
    <row r="134" spans="1:36" ht="15" customHeight="1">
      <c r="A134" s="186" t="s">
        <v>565</v>
      </c>
      <c r="B134" s="122" t="s">
        <v>1144</v>
      </c>
      <c r="C134" s="484" t="s">
        <v>1145</v>
      </c>
      <c r="D134" s="122" t="s">
        <v>442</v>
      </c>
      <c r="E134" s="122" t="s">
        <v>366</v>
      </c>
      <c r="F134" s="122" t="s">
        <v>1146</v>
      </c>
      <c r="G134" s="122">
        <v>49</v>
      </c>
      <c r="H134" s="123">
        <v>46388</v>
      </c>
      <c r="I134" s="493" t="s">
        <v>1147</v>
      </c>
      <c r="J134" s="498" t="s">
        <v>402</v>
      </c>
      <c r="K134" s="503">
        <v>0.1</v>
      </c>
      <c r="L134" s="486" t="s">
        <v>402</v>
      </c>
      <c r="M134" s="122"/>
      <c r="N134" s="122"/>
      <c r="O134" s="122"/>
      <c r="P134" s="122"/>
      <c r="Q134" s="122"/>
      <c r="R134" s="122"/>
      <c r="S134" s="499" t="s">
        <v>402</v>
      </c>
      <c r="T134" s="122"/>
      <c r="U134" s="122"/>
      <c r="V134" s="122"/>
      <c r="W134" s="122"/>
      <c r="X134" s="500" t="s">
        <v>402</v>
      </c>
      <c r="Y134" s="122"/>
      <c r="Z134" s="3"/>
      <c r="AA134" s="3"/>
      <c r="AB134" s="3"/>
      <c r="AC134" s="3"/>
      <c r="AD134" s="3"/>
      <c r="AE134" s="3"/>
      <c r="AF134" s="3"/>
      <c r="AG134" s="3"/>
      <c r="AH134" s="3"/>
      <c r="AI134" s="3"/>
      <c r="AJ134" s="3"/>
    </row>
    <row r="135" spans="1:36" ht="15" customHeight="1">
      <c r="A135" s="186" t="s">
        <v>1148</v>
      </c>
      <c r="B135" s="122" t="s">
        <v>1149</v>
      </c>
      <c r="C135" s="122" t="s">
        <v>1150</v>
      </c>
      <c r="D135" s="122" t="s">
        <v>442</v>
      </c>
      <c r="E135" s="122" t="s">
        <v>366</v>
      </c>
      <c r="F135" s="122" t="s">
        <v>1061</v>
      </c>
      <c r="G135" s="122">
        <v>1</v>
      </c>
      <c r="H135" s="123">
        <v>46204</v>
      </c>
      <c r="I135" s="122" t="s">
        <v>1151</v>
      </c>
      <c r="J135" s="489" t="s">
        <v>402</v>
      </c>
      <c r="K135" s="122"/>
      <c r="L135" s="122"/>
      <c r="M135" s="122"/>
      <c r="N135" s="122"/>
      <c r="O135" s="122"/>
      <c r="P135" s="122"/>
      <c r="Q135" s="122"/>
      <c r="R135" s="122"/>
      <c r="S135" s="122"/>
      <c r="T135" s="122"/>
      <c r="U135" s="122"/>
      <c r="V135" s="122"/>
      <c r="W135" s="122"/>
      <c r="X135" s="122"/>
      <c r="Y135" s="122"/>
      <c r="Z135" s="3"/>
      <c r="AA135" s="3"/>
      <c r="AB135" s="3"/>
      <c r="AC135" s="3"/>
      <c r="AD135" s="3"/>
      <c r="AE135" s="3"/>
      <c r="AF135" s="3"/>
      <c r="AG135" s="3"/>
      <c r="AH135" s="3"/>
      <c r="AI135" s="3"/>
      <c r="AJ135" s="3"/>
    </row>
    <row r="136" spans="1:36" ht="15" customHeight="1">
      <c r="A136" s="186" t="s">
        <v>1085</v>
      </c>
      <c r="B136" s="122" t="s">
        <v>77</v>
      </c>
      <c r="C136" s="484" t="s">
        <v>1152</v>
      </c>
      <c r="D136" s="122" t="s">
        <v>43</v>
      </c>
      <c r="E136" s="122" t="s">
        <v>1153</v>
      </c>
      <c r="F136" s="122" t="s">
        <v>1154</v>
      </c>
      <c r="G136" s="122" t="s">
        <v>75</v>
      </c>
      <c r="H136" s="122"/>
      <c r="I136" s="493" t="s">
        <v>1155</v>
      </c>
      <c r="J136" s="498" t="s">
        <v>402</v>
      </c>
      <c r="K136" s="503">
        <v>0.1</v>
      </c>
      <c r="L136" s="486" t="s">
        <v>1156</v>
      </c>
      <c r="M136" s="122"/>
      <c r="N136" s="122"/>
      <c r="O136" s="122"/>
      <c r="P136" s="122"/>
      <c r="Q136" s="122"/>
      <c r="R136" s="122"/>
      <c r="S136" s="499" t="s">
        <v>402</v>
      </c>
      <c r="T136" s="122"/>
      <c r="U136" s="122"/>
      <c r="V136" s="122" t="s">
        <v>108</v>
      </c>
      <c r="W136" s="122"/>
      <c r="X136" s="500" t="s">
        <v>402</v>
      </c>
      <c r="Y136" s="122"/>
      <c r="Z136" s="3"/>
      <c r="AA136" s="3"/>
      <c r="AB136" s="3"/>
      <c r="AC136" s="3"/>
      <c r="AD136" s="3"/>
      <c r="AE136" s="3"/>
      <c r="AF136" s="3"/>
      <c r="AG136" s="3"/>
      <c r="AH136" s="3"/>
      <c r="AI136" s="3"/>
      <c r="AJ136" s="3"/>
    </row>
    <row r="137" spans="1:36" ht="15" customHeight="1">
      <c r="A137" s="186" t="s">
        <v>565</v>
      </c>
      <c r="B137" s="122" t="s">
        <v>264</v>
      </c>
      <c r="C137" s="484" t="s">
        <v>1157</v>
      </c>
      <c r="D137" s="122" t="s">
        <v>168</v>
      </c>
      <c r="E137" s="487">
        <v>279461</v>
      </c>
      <c r="F137" s="122"/>
      <c r="G137" s="122" t="s">
        <v>1158</v>
      </c>
      <c r="H137" s="122">
        <v>4</v>
      </c>
      <c r="I137" s="493" t="s">
        <v>1159</v>
      </c>
      <c r="J137" s="498" t="s">
        <v>402</v>
      </c>
      <c r="K137" s="503">
        <v>0.15</v>
      </c>
      <c r="L137" s="486" t="s">
        <v>1160</v>
      </c>
      <c r="M137" s="122"/>
      <c r="N137" s="122"/>
      <c r="O137" s="122"/>
      <c r="P137" s="122"/>
      <c r="Q137" s="122"/>
      <c r="R137" s="122"/>
      <c r="S137" s="499" t="s">
        <v>402</v>
      </c>
      <c r="T137" s="122"/>
      <c r="U137" s="122"/>
      <c r="V137" s="122" t="s">
        <v>108</v>
      </c>
      <c r="W137" s="122"/>
      <c r="X137" s="122"/>
      <c r="Y137" s="122"/>
      <c r="Z137" s="3"/>
      <c r="AA137" s="3"/>
      <c r="AB137" s="3"/>
      <c r="AC137" s="3"/>
      <c r="AD137" s="3"/>
      <c r="AE137" s="3"/>
      <c r="AF137" s="3"/>
      <c r="AG137" s="3"/>
      <c r="AH137" s="3"/>
      <c r="AI137" s="3"/>
      <c r="AJ137" s="3"/>
    </row>
    <row r="138" spans="1:36" ht="15" customHeight="1">
      <c r="A138" s="186"/>
      <c r="B138" s="674" t="s">
        <v>1161</v>
      </c>
      <c r="C138" s="675" t="s">
        <v>943</v>
      </c>
      <c r="D138" s="674" t="s">
        <v>45</v>
      </c>
      <c r="E138" s="676">
        <v>975443.22</v>
      </c>
      <c r="F138" s="674"/>
      <c r="G138" s="484" t="s">
        <v>1162</v>
      </c>
      <c r="H138" s="674">
        <v>7</v>
      </c>
      <c r="I138" s="681" t="s">
        <v>1163</v>
      </c>
      <c r="J138" s="686">
        <v>46266</v>
      </c>
      <c r="K138" s="688">
        <v>0.3</v>
      </c>
      <c r="L138" s="690" t="s">
        <v>1164</v>
      </c>
      <c r="M138" s="680" t="s">
        <v>402</v>
      </c>
      <c r="N138" s="674" t="s">
        <v>89</v>
      </c>
      <c r="O138" s="674"/>
      <c r="P138" s="674"/>
      <c r="Q138" s="674"/>
      <c r="R138" s="678" t="s">
        <v>402</v>
      </c>
      <c r="S138" s="679" t="s">
        <v>402</v>
      </c>
      <c r="T138" s="680" t="s">
        <v>402</v>
      </c>
      <c r="U138" s="685">
        <v>0</v>
      </c>
      <c r="V138" s="674" t="s">
        <v>108</v>
      </c>
      <c r="W138" s="674"/>
      <c r="X138" s="691">
        <v>45692</v>
      </c>
      <c r="Y138" s="674"/>
      <c r="Z138" s="3"/>
      <c r="AA138" s="3"/>
      <c r="AB138" s="3"/>
      <c r="AC138" s="3"/>
      <c r="AD138" s="3"/>
      <c r="AE138" s="3"/>
      <c r="AF138" s="3"/>
      <c r="AG138" s="3"/>
      <c r="AH138" s="3"/>
      <c r="AI138" s="3"/>
      <c r="AJ138" s="3"/>
    </row>
    <row r="139" spans="1:36" ht="15" customHeight="1">
      <c r="A139" s="186" t="s">
        <v>565</v>
      </c>
      <c r="B139" s="674"/>
      <c r="C139" s="675"/>
      <c r="D139" s="674"/>
      <c r="E139" s="674"/>
      <c r="F139" s="674"/>
      <c r="G139" s="484" t="s">
        <v>1165</v>
      </c>
      <c r="H139" s="674"/>
      <c r="I139" s="681"/>
      <c r="J139" s="687"/>
      <c r="K139" s="689"/>
      <c r="L139" s="690"/>
      <c r="M139" s="680"/>
      <c r="N139" s="674"/>
      <c r="O139" s="674"/>
      <c r="P139" s="674"/>
      <c r="Q139" s="674"/>
      <c r="R139" s="678"/>
      <c r="S139" s="679"/>
      <c r="T139" s="680"/>
      <c r="U139" s="674"/>
      <c r="V139" s="674"/>
      <c r="W139" s="674"/>
      <c r="X139" s="674"/>
      <c r="Y139" s="674"/>
      <c r="Z139" s="3"/>
      <c r="AA139" s="3"/>
      <c r="AB139" s="3"/>
      <c r="AC139" s="3"/>
      <c r="AD139" s="3"/>
      <c r="AE139" s="3"/>
      <c r="AF139" s="3"/>
      <c r="AG139" s="3"/>
      <c r="AH139" s="3"/>
      <c r="AI139" s="3"/>
      <c r="AJ139" s="3"/>
    </row>
    <row r="140" spans="1:36" ht="15" customHeight="1">
      <c r="A140" s="186" t="s">
        <v>1085</v>
      </c>
      <c r="B140" s="122" t="s">
        <v>1166</v>
      </c>
      <c r="C140" s="484" t="s">
        <v>1167</v>
      </c>
      <c r="D140" s="122" t="s">
        <v>43</v>
      </c>
      <c r="E140" s="122"/>
      <c r="F140" s="122"/>
      <c r="G140" s="122" t="s">
        <v>1168</v>
      </c>
      <c r="H140" s="122">
        <v>21</v>
      </c>
      <c r="I140" s="493" t="s">
        <v>1169</v>
      </c>
      <c r="J140" s="498" t="s">
        <v>402</v>
      </c>
      <c r="K140" s="503">
        <v>0.1</v>
      </c>
      <c r="L140" s="486" t="s">
        <v>1170</v>
      </c>
      <c r="M140" s="122"/>
      <c r="N140" s="122"/>
      <c r="O140" s="122"/>
      <c r="P140" s="122"/>
      <c r="Q140" s="122"/>
      <c r="R140" s="122"/>
      <c r="S140" s="499" t="s">
        <v>402</v>
      </c>
      <c r="T140" s="122"/>
      <c r="U140" s="122"/>
      <c r="V140" s="122" t="s">
        <v>108</v>
      </c>
      <c r="W140" s="122"/>
      <c r="X140" s="122"/>
      <c r="Y140" s="122"/>
      <c r="Z140" s="3"/>
      <c r="AA140" s="3"/>
      <c r="AB140" s="3"/>
      <c r="AC140" s="3"/>
      <c r="AD140" s="3"/>
      <c r="AE140" s="3"/>
      <c r="AF140" s="3"/>
      <c r="AG140" s="3"/>
      <c r="AH140" s="3"/>
      <c r="AI140" s="3"/>
      <c r="AJ140" s="3"/>
    </row>
    <row r="141" spans="1:36" ht="15" customHeight="1">
      <c r="A141" s="516" t="s">
        <v>1085</v>
      </c>
      <c r="B141" s="122" t="s">
        <v>1171</v>
      </c>
      <c r="C141" s="122" t="s">
        <v>1171</v>
      </c>
      <c r="D141" s="122" t="s">
        <v>43</v>
      </c>
      <c r="E141" s="122"/>
      <c r="F141" s="122" t="s">
        <v>1172</v>
      </c>
      <c r="G141" s="122">
        <v>20</v>
      </c>
      <c r="H141" s="496">
        <v>46204</v>
      </c>
      <c r="I141" s="506">
        <v>46204</v>
      </c>
      <c r="J141" s="505">
        <v>0.1</v>
      </c>
      <c r="K141" s="486" t="s">
        <v>1173</v>
      </c>
      <c r="L141" s="122"/>
      <c r="M141" s="122" t="s">
        <v>1174</v>
      </c>
      <c r="N141" s="122"/>
      <c r="O141" s="122"/>
      <c r="P141" s="122"/>
      <c r="Q141" s="122"/>
      <c r="R141" s="499" t="s">
        <v>402</v>
      </c>
      <c r="S141" s="122"/>
      <c r="T141" s="122"/>
      <c r="U141" s="122"/>
      <c r="V141" s="122"/>
      <c r="W141" s="500" t="s">
        <v>402</v>
      </c>
      <c r="X141" s="122"/>
      <c r="Y141" s="122"/>
    </row>
    <row r="142" spans="1:36" ht="15" customHeight="1">
      <c r="A142" s="516" t="s">
        <v>565</v>
      </c>
      <c r="B142" s="122" t="s">
        <v>1175</v>
      </c>
      <c r="C142" s="484" t="s">
        <v>973</v>
      </c>
      <c r="D142" s="122" t="s">
        <v>45</v>
      </c>
      <c r="E142" s="507">
        <v>642710.44999999995</v>
      </c>
      <c r="F142" s="122" t="s">
        <v>1176</v>
      </c>
      <c r="G142" s="122">
        <v>8</v>
      </c>
      <c r="H142" s="504">
        <v>46204</v>
      </c>
      <c r="I142" s="506">
        <v>46237</v>
      </c>
      <c r="J142" s="498" t="s">
        <v>402</v>
      </c>
      <c r="K142" s="486" t="s">
        <v>1177</v>
      </c>
      <c r="L142" s="122" t="s">
        <v>90</v>
      </c>
      <c r="M142" s="122" t="s">
        <v>89</v>
      </c>
      <c r="N142" s="122"/>
      <c r="O142" s="122"/>
      <c r="P142" s="122"/>
      <c r="Q142" s="122"/>
      <c r="R142" s="499" t="s">
        <v>120</v>
      </c>
      <c r="S142" s="122"/>
      <c r="T142" s="487">
        <v>0</v>
      </c>
      <c r="U142" s="122" t="s">
        <v>108</v>
      </c>
      <c r="V142" s="122">
        <v>3</v>
      </c>
      <c r="W142" s="123">
        <v>45692</v>
      </c>
      <c r="X142" s="122"/>
      <c r="Y142" s="122"/>
    </row>
    <row r="143" spans="1:36" ht="15" customHeight="1">
      <c r="A143" s="516" t="s">
        <v>1085</v>
      </c>
      <c r="B143" s="122" t="s">
        <v>127</v>
      </c>
      <c r="C143" s="484" t="s">
        <v>988</v>
      </c>
      <c r="D143" s="122" t="s">
        <v>45</v>
      </c>
      <c r="E143" s="507">
        <v>435627</v>
      </c>
      <c r="F143" s="122" t="s">
        <v>129</v>
      </c>
      <c r="G143" s="122">
        <v>6</v>
      </c>
      <c r="H143" s="496">
        <v>46204</v>
      </c>
      <c r="I143" s="502" t="s">
        <v>1118</v>
      </c>
      <c r="J143" s="498" t="s">
        <v>402</v>
      </c>
      <c r="K143" s="486" t="s">
        <v>704</v>
      </c>
      <c r="L143" s="122"/>
      <c r="M143" s="122"/>
      <c r="N143" s="122"/>
      <c r="O143" s="122" t="s">
        <v>90</v>
      </c>
      <c r="P143" s="122"/>
      <c r="Q143" s="122"/>
      <c r="R143" s="499" t="s">
        <v>120</v>
      </c>
      <c r="S143" s="122"/>
      <c r="T143" s="487">
        <v>0</v>
      </c>
      <c r="U143" s="122" t="s">
        <v>108</v>
      </c>
      <c r="V143" s="122">
        <v>3</v>
      </c>
      <c r="W143" s="123">
        <v>45692</v>
      </c>
      <c r="X143" s="122"/>
      <c r="Y143" s="122"/>
    </row>
    <row r="144" spans="1:36" ht="15" customHeight="1">
      <c r="A144" s="516" t="s">
        <v>1085</v>
      </c>
      <c r="B144" s="122" t="s">
        <v>127</v>
      </c>
      <c r="C144" s="484" t="s">
        <v>990</v>
      </c>
      <c r="D144" s="122" t="s">
        <v>45</v>
      </c>
      <c r="E144" s="507">
        <v>435627</v>
      </c>
      <c r="F144" s="122" t="s">
        <v>129</v>
      </c>
      <c r="G144" s="122">
        <v>6</v>
      </c>
      <c r="H144" s="496">
        <v>46204</v>
      </c>
      <c r="I144" s="502" t="s">
        <v>1118</v>
      </c>
      <c r="J144" s="498" t="s">
        <v>402</v>
      </c>
      <c r="K144" s="486" t="s">
        <v>704</v>
      </c>
      <c r="L144" s="122"/>
      <c r="M144" s="122"/>
      <c r="N144" s="122"/>
      <c r="O144" s="122" t="s">
        <v>132</v>
      </c>
      <c r="P144" s="122"/>
      <c r="Q144" s="122"/>
      <c r="R144" s="499" t="s">
        <v>402</v>
      </c>
      <c r="S144" s="122"/>
      <c r="T144" s="487">
        <v>0</v>
      </c>
      <c r="U144" s="122" t="s">
        <v>108</v>
      </c>
      <c r="V144" s="122">
        <v>3</v>
      </c>
      <c r="W144" s="123">
        <v>45692</v>
      </c>
      <c r="X144" s="122"/>
      <c r="Y144" s="122"/>
    </row>
    <row r="145" spans="1:25" ht="15" customHeight="1">
      <c r="A145" s="516" t="s">
        <v>1085</v>
      </c>
      <c r="B145" s="122" t="s">
        <v>127</v>
      </c>
      <c r="C145" s="484" t="s">
        <v>987</v>
      </c>
      <c r="D145" s="122" t="s">
        <v>45</v>
      </c>
      <c r="E145" s="507">
        <v>435627</v>
      </c>
      <c r="F145" s="122" t="s">
        <v>129</v>
      </c>
      <c r="G145" s="122">
        <v>6</v>
      </c>
      <c r="H145" s="496">
        <v>46204</v>
      </c>
      <c r="I145" s="502" t="s">
        <v>1118</v>
      </c>
      <c r="J145" s="498" t="s">
        <v>402</v>
      </c>
      <c r="K145" s="486" t="s">
        <v>704</v>
      </c>
      <c r="L145" s="122"/>
      <c r="M145" s="122"/>
      <c r="N145" s="122"/>
      <c r="O145" s="122" t="s">
        <v>90</v>
      </c>
      <c r="P145" s="122"/>
      <c r="Q145" s="122"/>
      <c r="R145" s="499" t="s">
        <v>402</v>
      </c>
      <c r="S145" s="122"/>
      <c r="T145" s="487">
        <v>0</v>
      </c>
      <c r="U145" s="122" t="s">
        <v>108</v>
      </c>
      <c r="V145" s="122">
        <v>3</v>
      </c>
      <c r="W145" s="123">
        <v>45692</v>
      </c>
      <c r="X145" s="122"/>
      <c r="Y145" s="122"/>
    </row>
    <row r="146" spans="1:25" ht="15" customHeight="1">
      <c r="A146" s="516" t="s">
        <v>565</v>
      </c>
      <c r="B146" s="122" t="s">
        <v>645</v>
      </c>
      <c r="C146" s="484" t="s">
        <v>910</v>
      </c>
      <c r="D146" s="122" t="s">
        <v>45</v>
      </c>
      <c r="E146" s="507">
        <v>3153674.85</v>
      </c>
      <c r="F146" s="122" t="s">
        <v>1178</v>
      </c>
      <c r="G146" s="122">
        <v>14</v>
      </c>
      <c r="H146" s="496">
        <v>46204</v>
      </c>
      <c r="I146" s="502" t="s">
        <v>120</v>
      </c>
      <c r="J146" s="498" t="s">
        <v>402</v>
      </c>
      <c r="K146" s="486" t="s">
        <v>1179</v>
      </c>
      <c r="L146" s="122" t="s">
        <v>90</v>
      </c>
      <c r="M146" s="122" t="s">
        <v>89</v>
      </c>
      <c r="N146" s="122" t="s">
        <v>96</v>
      </c>
      <c r="O146" s="122" t="s">
        <v>96</v>
      </c>
      <c r="P146" s="122" t="s">
        <v>96</v>
      </c>
      <c r="Q146" s="122"/>
      <c r="R146" s="499" t="s">
        <v>402</v>
      </c>
      <c r="S146" s="122"/>
      <c r="T146" s="487">
        <v>0</v>
      </c>
      <c r="U146" s="122" t="s">
        <v>1180</v>
      </c>
      <c r="V146" s="122">
        <v>3</v>
      </c>
      <c r="W146" s="123">
        <v>45692</v>
      </c>
      <c r="X146" s="122"/>
      <c r="Y146" s="122"/>
    </row>
    <row r="147" spans="1:25" ht="15" customHeight="1">
      <c r="A147" s="516" t="s">
        <v>565</v>
      </c>
      <c r="B147" s="122" t="s">
        <v>645</v>
      </c>
      <c r="C147" s="484" t="s">
        <v>910</v>
      </c>
      <c r="D147" s="122" t="s">
        <v>45</v>
      </c>
      <c r="E147" s="507">
        <v>1852667.44</v>
      </c>
      <c r="F147" s="122" t="s">
        <v>1181</v>
      </c>
      <c r="G147" s="122">
        <v>7</v>
      </c>
      <c r="H147" s="496">
        <v>46204</v>
      </c>
      <c r="I147" s="502" t="s">
        <v>120</v>
      </c>
      <c r="J147" s="498" t="s">
        <v>402</v>
      </c>
      <c r="K147" s="486" t="s">
        <v>1182</v>
      </c>
      <c r="L147" s="122" t="s">
        <v>90</v>
      </c>
      <c r="M147" s="122" t="s">
        <v>89</v>
      </c>
      <c r="N147" s="122" t="s">
        <v>96</v>
      </c>
      <c r="O147" s="122" t="s">
        <v>96</v>
      </c>
      <c r="P147" s="122" t="s">
        <v>96</v>
      </c>
      <c r="Q147" s="122"/>
      <c r="R147" s="499" t="s">
        <v>402</v>
      </c>
      <c r="S147" s="122"/>
      <c r="T147" s="487">
        <v>0</v>
      </c>
      <c r="U147" s="122" t="s">
        <v>1180</v>
      </c>
      <c r="V147" s="122">
        <v>3</v>
      </c>
      <c r="W147" s="123">
        <v>45692</v>
      </c>
      <c r="X147" s="122"/>
      <c r="Y147" s="122"/>
    </row>
    <row r="148" spans="1:25" ht="15" customHeight="1">
      <c r="B148" s="122" t="s">
        <v>1183</v>
      </c>
      <c r="C148" s="484" t="s">
        <v>932</v>
      </c>
      <c r="D148" s="122" t="s">
        <v>45</v>
      </c>
      <c r="E148" s="507">
        <v>1304554.56</v>
      </c>
      <c r="F148" s="122" t="s">
        <v>1184</v>
      </c>
      <c r="G148" s="122">
        <v>8</v>
      </c>
      <c r="H148" s="496">
        <v>46204</v>
      </c>
      <c r="I148" s="502" t="s">
        <v>120</v>
      </c>
      <c r="J148" s="498" t="s">
        <v>402</v>
      </c>
      <c r="K148" s="486" t="s">
        <v>1185</v>
      </c>
      <c r="L148" s="122" t="s">
        <v>90</v>
      </c>
      <c r="M148" s="122" t="s">
        <v>89</v>
      </c>
      <c r="N148" s="122" t="s">
        <v>96</v>
      </c>
      <c r="O148" s="122" t="s">
        <v>96</v>
      </c>
      <c r="P148" s="122" t="s">
        <v>96</v>
      </c>
      <c r="Q148" s="122"/>
      <c r="R148" s="499" t="s">
        <v>402</v>
      </c>
      <c r="S148" s="122"/>
      <c r="T148" s="487">
        <v>0</v>
      </c>
      <c r="U148" s="122" t="s">
        <v>150</v>
      </c>
      <c r="V148" s="122">
        <v>3</v>
      </c>
      <c r="W148" s="123">
        <v>45692</v>
      </c>
      <c r="X148" s="122"/>
      <c r="Y148" s="122"/>
    </row>
    <row r="149" spans="1:25" ht="15" customHeight="1">
      <c r="A149" s="516" t="s">
        <v>565</v>
      </c>
      <c r="B149" s="122" t="s">
        <v>1186</v>
      </c>
      <c r="C149" s="122" t="s">
        <v>1186</v>
      </c>
      <c r="D149" s="122" t="s">
        <v>43</v>
      </c>
      <c r="E149" s="122"/>
      <c r="F149" s="122" t="s">
        <v>1187</v>
      </c>
      <c r="G149" s="122">
        <v>4</v>
      </c>
      <c r="H149" s="493" t="s">
        <v>120</v>
      </c>
      <c r="I149" s="502" t="s">
        <v>366</v>
      </c>
      <c r="J149" s="498" t="s">
        <v>402</v>
      </c>
      <c r="K149" s="486" t="s">
        <v>402</v>
      </c>
      <c r="L149" s="122"/>
      <c r="M149" s="122" t="s">
        <v>189</v>
      </c>
      <c r="N149" s="122" t="s">
        <v>90</v>
      </c>
      <c r="O149" s="122" t="s">
        <v>90</v>
      </c>
      <c r="P149" s="122" t="s">
        <v>90</v>
      </c>
      <c r="Q149" s="122" t="s">
        <v>90</v>
      </c>
      <c r="R149" s="499" t="s">
        <v>90</v>
      </c>
      <c r="S149" s="122"/>
      <c r="T149" s="122"/>
      <c r="U149" s="122" t="s">
        <v>108</v>
      </c>
      <c r="V149" s="122"/>
      <c r="W149" s="123">
        <v>45692</v>
      </c>
      <c r="X149" s="122"/>
      <c r="Y149" s="122"/>
    </row>
    <row r="150" spans="1:25" ht="15" customHeight="1">
      <c r="A150" s="516" t="s">
        <v>565</v>
      </c>
      <c r="B150" s="122" t="s">
        <v>253</v>
      </c>
      <c r="C150" s="484" t="s">
        <v>1188</v>
      </c>
      <c r="D150" s="122" t="s">
        <v>43</v>
      </c>
      <c r="E150" s="507">
        <v>715476.5</v>
      </c>
      <c r="F150" s="484" t="s">
        <v>1189</v>
      </c>
      <c r="G150" s="122">
        <v>6</v>
      </c>
      <c r="H150" s="493" t="s">
        <v>120</v>
      </c>
      <c r="I150" s="502"/>
      <c r="J150" s="498" t="s">
        <v>402</v>
      </c>
      <c r="K150" s="486" t="s">
        <v>1190</v>
      </c>
      <c r="L150" s="122" t="s">
        <v>90</v>
      </c>
      <c r="M150" s="122"/>
      <c r="N150" s="122"/>
      <c r="O150" s="122"/>
      <c r="P150" s="122"/>
      <c r="Q150" s="122"/>
      <c r="R150" s="499" t="s">
        <v>402</v>
      </c>
      <c r="S150" s="122"/>
      <c r="T150" s="122"/>
      <c r="U150" s="122" t="s">
        <v>108</v>
      </c>
      <c r="V150" s="122"/>
      <c r="W150" s="122"/>
      <c r="X150" s="122"/>
      <c r="Y150" s="122"/>
    </row>
    <row r="151" spans="1:25" ht="15" customHeight="1">
      <c r="B151" s="674" t="s">
        <v>712</v>
      </c>
      <c r="C151" s="675" t="s">
        <v>972</v>
      </c>
      <c r="D151" s="674" t="s">
        <v>45</v>
      </c>
      <c r="E151" s="676">
        <v>659821.97</v>
      </c>
      <c r="F151" s="674" t="s">
        <v>1191</v>
      </c>
      <c r="G151" s="674">
        <v>5</v>
      </c>
      <c r="H151" s="681" t="s">
        <v>402</v>
      </c>
      <c r="I151" s="682" t="s">
        <v>402</v>
      </c>
      <c r="J151" s="683" t="s">
        <v>402</v>
      </c>
      <c r="K151" s="486" t="s">
        <v>1192</v>
      </c>
      <c r="L151" s="680" t="s">
        <v>90</v>
      </c>
      <c r="M151" s="674" t="s">
        <v>97</v>
      </c>
      <c r="N151" s="674" t="s">
        <v>90</v>
      </c>
      <c r="O151" s="674" t="s">
        <v>90</v>
      </c>
      <c r="P151" s="674" t="s">
        <v>90</v>
      </c>
      <c r="Q151" s="678" t="s">
        <v>402</v>
      </c>
      <c r="R151" s="679" t="s">
        <v>402</v>
      </c>
      <c r="S151" s="680" t="s">
        <v>402</v>
      </c>
      <c r="T151" s="685">
        <v>0</v>
      </c>
      <c r="U151" s="674" t="s">
        <v>1193</v>
      </c>
      <c r="V151" s="674"/>
      <c r="W151" s="674"/>
      <c r="X151" s="674"/>
      <c r="Y151" s="674"/>
    </row>
    <row r="152" spans="1:25" ht="15" customHeight="1">
      <c r="A152" s="516" t="s">
        <v>560</v>
      </c>
      <c r="B152" s="674"/>
      <c r="C152" s="675"/>
      <c r="D152" s="674"/>
      <c r="E152" s="674"/>
      <c r="F152" s="674"/>
      <c r="G152" s="674"/>
      <c r="H152" s="681"/>
      <c r="I152" s="682"/>
      <c r="J152" s="683"/>
      <c r="K152" s="486" t="s">
        <v>1194</v>
      </c>
      <c r="L152" s="680"/>
      <c r="M152" s="674"/>
      <c r="N152" s="674"/>
      <c r="O152" s="674"/>
      <c r="P152" s="674"/>
      <c r="Q152" s="678"/>
      <c r="R152" s="679"/>
      <c r="S152" s="680"/>
      <c r="T152" s="674"/>
      <c r="U152" s="674"/>
      <c r="V152" s="674"/>
      <c r="W152" s="674"/>
      <c r="X152" s="674"/>
      <c r="Y152" s="674"/>
    </row>
    <row r="153" spans="1:25" ht="15" customHeight="1">
      <c r="A153" s="516" t="s">
        <v>1085</v>
      </c>
      <c r="B153" s="122" t="s">
        <v>1195</v>
      </c>
      <c r="C153" s="484" t="s">
        <v>1196</v>
      </c>
      <c r="D153" s="122" t="s">
        <v>43</v>
      </c>
      <c r="E153" s="122"/>
      <c r="F153" s="485" t="s">
        <v>1197</v>
      </c>
      <c r="G153" s="122"/>
      <c r="H153" s="122"/>
      <c r="I153" s="502"/>
      <c r="J153" s="498" t="s">
        <v>402</v>
      </c>
      <c r="K153" s="486" t="s">
        <v>402</v>
      </c>
      <c r="L153" s="122"/>
      <c r="M153" s="122"/>
      <c r="N153" s="122"/>
      <c r="O153" s="122"/>
      <c r="P153" s="122"/>
      <c r="Q153" s="122"/>
      <c r="R153" s="499" t="s">
        <v>402</v>
      </c>
      <c r="S153" s="122"/>
      <c r="T153" s="122"/>
      <c r="U153" s="122"/>
      <c r="V153" s="122"/>
      <c r="W153" s="500" t="s">
        <v>402</v>
      </c>
      <c r="X153" s="122"/>
      <c r="Y153" s="122"/>
    </row>
    <row r="154" spans="1:25" ht="15" customHeight="1">
      <c r="B154" s="122" t="s">
        <v>1198</v>
      </c>
      <c r="C154" s="484" t="s">
        <v>1199</v>
      </c>
      <c r="D154" s="122" t="s">
        <v>45</v>
      </c>
      <c r="E154" s="122"/>
      <c r="F154" s="122" t="s">
        <v>1200</v>
      </c>
      <c r="G154" s="122">
        <v>3</v>
      </c>
      <c r="H154" s="493" t="s">
        <v>402</v>
      </c>
      <c r="I154" s="502"/>
      <c r="J154" s="498" t="s">
        <v>402</v>
      </c>
      <c r="K154" s="486" t="s">
        <v>1201</v>
      </c>
      <c r="L154" s="122"/>
      <c r="M154" s="122"/>
      <c r="N154" s="122"/>
      <c r="O154" s="122"/>
      <c r="P154" s="122"/>
      <c r="Q154" s="122"/>
      <c r="R154" s="499" t="s">
        <v>402</v>
      </c>
      <c r="S154" s="122"/>
      <c r="T154" s="122"/>
      <c r="U154" s="122" t="s">
        <v>108</v>
      </c>
      <c r="V154" s="122"/>
      <c r="W154" s="500" t="s">
        <v>402</v>
      </c>
      <c r="X154" s="122"/>
      <c r="Y154" s="122"/>
    </row>
    <row r="155" spans="1:25" ht="15" customHeight="1">
      <c r="A155" s="516" t="s">
        <v>1202</v>
      </c>
      <c r="B155" s="122" t="s">
        <v>1203</v>
      </c>
      <c r="C155" s="484" t="s">
        <v>1011</v>
      </c>
      <c r="D155" s="122" t="s">
        <v>43</v>
      </c>
      <c r="E155" s="122"/>
      <c r="F155" s="485" t="s">
        <v>1204</v>
      </c>
      <c r="G155" s="122"/>
      <c r="H155" s="122"/>
      <c r="I155" s="506">
        <v>46266</v>
      </c>
      <c r="J155" s="498" t="s">
        <v>402</v>
      </c>
      <c r="K155" s="486" t="s">
        <v>1205</v>
      </c>
      <c r="L155" s="122" t="s">
        <v>90</v>
      </c>
      <c r="M155" s="122" t="s">
        <v>97</v>
      </c>
      <c r="N155" s="122" t="s">
        <v>90</v>
      </c>
      <c r="O155" s="122" t="s">
        <v>90</v>
      </c>
      <c r="P155" s="122" t="s">
        <v>90</v>
      </c>
      <c r="Q155" s="122"/>
      <c r="R155" s="499" t="s">
        <v>402</v>
      </c>
      <c r="S155" s="122"/>
      <c r="T155" s="487">
        <v>0</v>
      </c>
      <c r="U155" s="122" t="s">
        <v>108</v>
      </c>
      <c r="V155" s="122" t="s">
        <v>120</v>
      </c>
      <c r="W155" s="123">
        <v>45722</v>
      </c>
      <c r="X155" s="122"/>
      <c r="Y155" s="122"/>
    </row>
    <row r="156" spans="1:25" ht="15" customHeight="1">
      <c r="A156" s="516" t="s">
        <v>1085</v>
      </c>
      <c r="B156" s="122" t="s">
        <v>1206</v>
      </c>
      <c r="C156" s="122"/>
      <c r="D156" s="122" t="s">
        <v>43</v>
      </c>
      <c r="E156" s="122"/>
      <c r="F156" s="122"/>
      <c r="G156" s="122"/>
      <c r="H156" s="493" t="s">
        <v>402</v>
      </c>
      <c r="I156" s="502"/>
      <c r="J156" s="498" t="s">
        <v>402</v>
      </c>
      <c r="K156" s="486" t="s">
        <v>1207</v>
      </c>
      <c r="L156" s="122" t="s">
        <v>90</v>
      </c>
      <c r="M156" s="122" t="s">
        <v>97</v>
      </c>
      <c r="N156" s="122" t="s">
        <v>90</v>
      </c>
      <c r="O156" s="122" t="s">
        <v>90</v>
      </c>
      <c r="P156" s="122" t="s">
        <v>90</v>
      </c>
      <c r="Q156" s="122"/>
      <c r="R156" s="499" t="s">
        <v>402</v>
      </c>
      <c r="S156" s="122"/>
      <c r="T156" s="487">
        <v>0</v>
      </c>
      <c r="U156" s="122" t="s">
        <v>108</v>
      </c>
      <c r="V156" s="122" t="s">
        <v>120</v>
      </c>
      <c r="W156" s="122"/>
      <c r="X156" s="122"/>
      <c r="Y156" s="122"/>
    </row>
    <row r="157" spans="1:25" ht="15" customHeight="1">
      <c r="B157" s="674" t="s">
        <v>1208</v>
      </c>
      <c r="C157" s="675"/>
      <c r="D157" s="674" t="s">
        <v>45</v>
      </c>
      <c r="E157" s="676">
        <v>560870.17000000004</v>
      </c>
      <c r="F157" s="684" t="s">
        <v>1209</v>
      </c>
      <c r="G157" s="674">
        <v>4</v>
      </c>
      <c r="H157" s="681" t="s">
        <v>402</v>
      </c>
      <c r="I157" s="682" t="s">
        <v>402</v>
      </c>
      <c r="J157" s="683" t="s">
        <v>402</v>
      </c>
      <c r="K157" s="486" t="s">
        <v>1210</v>
      </c>
      <c r="L157" s="680" t="s">
        <v>402</v>
      </c>
      <c r="M157" s="674"/>
      <c r="N157" s="674"/>
      <c r="O157" s="674"/>
      <c r="P157" s="674"/>
      <c r="Q157" s="678" t="s">
        <v>402</v>
      </c>
      <c r="R157" s="679" t="s">
        <v>402</v>
      </c>
      <c r="S157" s="680" t="s">
        <v>402</v>
      </c>
      <c r="T157" s="674"/>
      <c r="U157" s="674" t="s">
        <v>108</v>
      </c>
      <c r="V157" s="674"/>
      <c r="W157" s="677" t="s">
        <v>402</v>
      </c>
      <c r="X157" s="674"/>
      <c r="Y157" s="674"/>
    </row>
    <row r="158" spans="1:25" ht="15" customHeight="1">
      <c r="A158" s="516" t="s">
        <v>1094</v>
      </c>
      <c r="B158" s="674"/>
      <c r="C158" s="675"/>
      <c r="D158" s="674"/>
      <c r="E158" s="674"/>
      <c r="F158" s="684"/>
      <c r="G158" s="674"/>
      <c r="H158" s="681"/>
      <c r="I158" s="682"/>
      <c r="J158" s="683"/>
      <c r="K158" s="486" t="s">
        <v>1211</v>
      </c>
      <c r="L158" s="680"/>
      <c r="M158" s="674"/>
      <c r="N158" s="674"/>
      <c r="O158" s="674"/>
      <c r="P158" s="674"/>
      <c r="Q158" s="678"/>
      <c r="R158" s="679"/>
      <c r="S158" s="680"/>
      <c r="T158" s="674"/>
      <c r="U158" s="674"/>
      <c r="V158" s="674"/>
      <c r="W158" s="677"/>
      <c r="X158" s="674"/>
      <c r="Y158" s="674"/>
    </row>
    <row r="159" spans="1:25" ht="15" customHeight="1">
      <c r="B159" s="484" t="s">
        <v>1212</v>
      </c>
      <c r="C159" s="122" t="s">
        <v>1213</v>
      </c>
      <c r="D159" s="122" t="s">
        <v>168</v>
      </c>
      <c r="E159" s="122"/>
      <c r="F159" s="122" t="s">
        <v>1214</v>
      </c>
      <c r="G159" s="122">
        <v>2</v>
      </c>
      <c r="H159" s="493" t="s">
        <v>402</v>
      </c>
      <c r="I159" s="502"/>
      <c r="J159" s="498" t="s">
        <v>402</v>
      </c>
      <c r="K159" s="486" t="s">
        <v>1215</v>
      </c>
      <c r="L159" s="122"/>
      <c r="M159" s="122"/>
      <c r="N159" s="122"/>
      <c r="O159" s="122"/>
      <c r="P159" s="122"/>
      <c r="Q159" s="122"/>
      <c r="R159" s="499" t="s">
        <v>402</v>
      </c>
      <c r="S159" s="122"/>
      <c r="T159" s="122"/>
      <c r="U159" s="122" t="s">
        <v>108</v>
      </c>
      <c r="V159" s="122"/>
      <c r="W159" s="500" t="s">
        <v>402</v>
      </c>
      <c r="X159" s="122"/>
      <c r="Y159" s="122"/>
    </row>
    <row r="160" spans="1:25" ht="15" customHeight="1">
      <c r="A160" s="516" t="s">
        <v>565</v>
      </c>
      <c r="B160" s="122" t="s">
        <v>743</v>
      </c>
      <c r="C160" s="484" t="s">
        <v>1001</v>
      </c>
      <c r="D160" s="122" t="s">
        <v>45</v>
      </c>
      <c r="E160" s="507">
        <v>172158</v>
      </c>
      <c r="F160" s="122" t="s">
        <v>1216</v>
      </c>
      <c r="G160" s="122">
        <v>1</v>
      </c>
      <c r="H160" s="493" t="s">
        <v>402</v>
      </c>
      <c r="I160" s="502" t="s">
        <v>366</v>
      </c>
      <c r="J160" s="498" t="s">
        <v>402</v>
      </c>
      <c r="K160" s="486" t="s">
        <v>1217</v>
      </c>
      <c r="L160" s="122" t="s">
        <v>90</v>
      </c>
      <c r="M160" s="122" t="s">
        <v>97</v>
      </c>
      <c r="N160" s="122" t="s">
        <v>90</v>
      </c>
      <c r="O160" s="122" t="s">
        <v>90</v>
      </c>
      <c r="P160" s="122" t="s">
        <v>90</v>
      </c>
      <c r="Q160" s="122"/>
      <c r="R160" s="499" t="s">
        <v>120</v>
      </c>
      <c r="S160" s="122"/>
      <c r="T160" s="487">
        <v>0</v>
      </c>
      <c r="U160" s="122" t="s">
        <v>1218</v>
      </c>
      <c r="V160" s="122" t="s">
        <v>120</v>
      </c>
      <c r="W160" s="123">
        <v>45692</v>
      </c>
      <c r="X160" s="122"/>
      <c r="Y160" s="122"/>
    </row>
    <row r="161" spans="1:61" ht="15" customHeight="1">
      <c r="A161" s="516" t="s">
        <v>565</v>
      </c>
      <c r="B161" s="122" t="s">
        <v>743</v>
      </c>
      <c r="C161" s="484" t="s">
        <v>1001</v>
      </c>
      <c r="D161" s="122" t="s">
        <v>45</v>
      </c>
      <c r="E161" s="507">
        <v>235282</v>
      </c>
      <c r="F161" s="122" t="s">
        <v>1219</v>
      </c>
      <c r="G161" s="122">
        <v>3</v>
      </c>
      <c r="H161" s="493" t="s">
        <v>402</v>
      </c>
      <c r="I161" s="502" t="s">
        <v>366</v>
      </c>
      <c r="J161" s="498" t="s">
        <v>402</v>
      </c>
      <c r="K161" s="486" t="s">
        <v>1217</v>
      </c>
      <c r="L161" s="122" t="s">
        <v>90</v>
      </c>
      <c r="M161" s="122" t="s">
        <v>97</v>
      </c>
      <c r="N161" s="122" t="s">
        <v>90</v>
      </c>
      <c r="O161" s="122" t="s">
        <v>90</v>
      </c>
      <c r="P161" s="122" t="s">
        <v>90</v>
      </c>
      <c r="Q161" s="122"/>
      <c r="R161" s="499" t="s">
        <v>120</v>
      </c>
      <c r="S161" s="122"/>
      <c r="T161" s="487">
        <v>0</v>
      </c>
      <c r="U161" s="122" t="s">
        <v>1218</v>
      </c>
      <c r="V161" s="122" t="s">
        <v>120</v>
      </c>
      <c r="W161" s="123">
        <v>45692</v>
      </c>
      <c r="X161" s="122"/>
      <c r="Y161" s="122"/>
    </row>
    <row r="162" spans="1:61" ht="15" customHeight="1">
      <c r="A162" s="516" t="s">
        <v>565</v>
      </c>
      <c r="B162" s="122" t="s">
        <v>743</v>
      </c>
      <c r="C162" s="484" t="s">
        <v>1001</v>
      </c>
      <c r="D162" s="122" t="s">
        <v>45</v>
      </c>
      <c r="E162" s="507">
        <v>137980</v>
      </c>
      <c r="F162" s="122" t="s">
        <v>1220</v>
      </c>
      <c r="G162" s="122">
        <v>2</v>
      </c>
      <c r="H162" s="493" t="s">
        <v>402</v>
      </c>
      <c r="I162" s="502" t="s">
        <v>366</v>
      </c>
      <c r="J162" s="498" t="s">
        <v>402</v>
      </c>
      <c r="K162" s="486" t="s">
        <v>1217</v>
      </c>
      <c r="L162" s="122" t="s">
        <v>90</v>
      </c>
      <c r="M162" s="122" t="s">
        <v>97</v>
      </c>
      <c r="N162" s="122" t="s">
        <v>90</v>
      </c>
      <c r="O162" s="122" t="s">
        <v>90</v>
      </c>
      <c r="P162" s="122" t="s">
        <v>90</v>
      </c>
      <c r="Q162" s="122"/>
      <c r="R162" s="499" t="s">
        <v>120</v>
      </c>
      <c r="S162" s="122"/>
      <c r="T162" s="487">
        <v>0</v>
      </c>
      <c r="U162" s="122" t="s">
        <v>1218</v>
      </c>
      <c r="V162" s="122" t="s">
        <v>120</v>
      </c>
      <c r="W162" s="123">
        <v>45692</v>
      </c>
      <c r="X162" s="122"/>
      <c r="Y162" s="122"/>
    </row>
    <row r="163" spans="1:61" ht="15" customHeight="1">
      <c r="A163" s="516" t="s">
        <v>565</v>
      </c>
      <c r="B163" s="122" t="s">
        <v>1221</v>
      </c>
      <c r="C163" s="484" t="s">
        <v>974</v>
      </c>
      <c r="D163" s="122" t="s">
        <v>769</v>
      </c>
      <c r="E163" s="507">
        <v>627320.93000000005</v>
      </c>
      <c r="F163" s="122" t="s">
        <v>1222</v>
      </c>
      <c r="G163" s="122">
        <v>6</v>
      </c>
      <c r="H163" s="493" t="s">
        <v>402</v>
      </c>
      <c r="I163" s="502"/>
      <c r="J163" s="498" t="s">
        <v>402</v>
      </c>
      <c r="K163" s="486" t="s">
        <v>1223</v>
      </c>
      <c r="L163" s="122" t="s">
        <v>90</v>
      </c>
      <c r="M163" s="122" t="s">
        <v>97</v>
      </c>
      <c r="N163" s="122" t="s">
        <v>90</v>
      </c>
      <c r="O163" s="122" t="s">
        <v>90</v>
      </c>
      <c r="P163" s="122" t="s">
        <v>90</v>
      </c>
      <c r="Q163" s="122"/>
      <c r="R163" s="499" t="s">
        <v>402</v>
      </c>
      <c r="S163" s="122"/>
      <c r="T163" s="487">
        <v>0</v>
      </c>
      <c r="U163" s="122" t="s">
        <v>108</v>
      </c>
      <c r="V163" s="122"/>
      <c r="W163" s="122"/>
      <c r="X163" s="122"/>
      <c r="Y163" s="122"/>
    </row>
    <row r="164" spans="1:61" ht="15" customHeight="1">
      <c r="B164" s="674" t="s">
        <v>1224</v>
      </c>
      <c r="C164" s="675"/>
      <c r="D164" s="674" t="s">
        <v>45</v>
      </c>
      <c r="E164" s="676">
        <v>2637973.02</v>
      </c>
      <c r="F164" s="674" t="s">
        <v>1225</v>
      </c>
      <c r="G164" s="674"/>
      <c r="H164" s="681" t="s">
        <v>402</v>
      </c>
      <c r="I164" s="682" t="s">
        <v>402</v>
      </c>
      <c r="J164" s="683" t="s">
        <v>402</v>
      </c>
      <c r="K164" s="486" t="s">
        <v>1226</v>
      </c>
      <c r="L164" s="680" t="s">
        <v>402</v>
      </c>
      <c r="M164" s="674"/>
      <c r="N164" s="674"/>
      <c r="O164" s="674"/>
      <c r="P164" s="674"/>
      <c r="Q164" s="678" t="s">
        <v>402</v>
      </c>
      <c r="R164" s="679" t="s">
        <v>402</v>
      </c>
      <c r="S164" s="680" t="s">
        <v>402</v>
      </c>
      <c r="T164" s="674"/>
      <c r="U164" s="674"/>
      <c r="V164" s="674"/>
      <c r="W164" s="677" t="s">
        <v>402</v>
      </c>
      <c r="X164" s="674"/>
      <c r="Y164" s="674"/>
    </row>
    <row r="165" spans="1:61" ht="15" customHeight="1">
      <c r="A165" s="516" t="s">
        <v>1094</v>
      </c>
      <c r="B165" s="674"/>
      <c r="C165" s="675"/>
      <c r="D165" s="674"/>
      <c r="E165" s="674"/>
      <c r="F165" s="674"/>
      <c r="G165" s="674"/>
      <c r="H165" s="681"/>
      <c r="I165" s="682"/>
      <c r="J165" s="683"/>
      <c r="K165" s="486" t="s">
        <v>1227</v>
      </c>
      <c r="L165" s="680"/>
      <c r="M165" s="674"/>
      <c r="N165" s="674"/>
      <c r="O165" s="674"/>
      <c r="P165" s="674"/>
      <c r="Q165" s="678"/>
      <c r="R165" s="679"/>
      <c r="S165" s="680"/>
      <c r="T165" s="674"/>
      <c r="U165" s="674"/>
      <c r="V165" s="674"/>
      <c r="W165" s="677"/>
      <c r="X165" s="674"/>
      <c r="Y165" s="674"/>
    </row>
    <row r="166" spans="1:61" ht="15" customHeight="1">
      <c r="A166" s="516" t="s">
        <v>1085</v>
      </c>
      <c r="B166" s="122" t="s">
        <v>1228</v>
      </c>
      <c r="C166" s="484" t="s">
        <v>1229</v>
      </c>
      <c r="D166" s="122" t="s">
        <v>43</v>
      </c>
      <c r="E166" s="507">
        <v>7000000</v>
      </c>
      <c r="F166" s="484" t="s">
        <v>1230</v>
      </c>
      <c r="G166" s="122"/>
      <c r="H166" s="493" t="s">
        <v>402</v>
      </c>
      <c r="I166" s="506">
        <v>47362</v>
      </c>
      <c r="J166" s="498" t="s">
        <v>402</v>
      </c>
      <c r="K166" s="486" t="s">
        <v>1231</v>
      </c>
      <c r="L166" s="122"/>
      <c r="M166" s="122" t="s">
        <v>89</v>
      </c>
      <c r="N166" s="122"/>
      <c r="O166" s="122"/>
      <c r="P166" s="122"/>
      <c r="Q166" s="122"/>
      <c r="R166" s="499" t="s">
        <v>402</v>
      </c>
      <c r="S166" s="122"/>
      <c r="T166" s="487">
        <v>0</v>
      </c>
      <c r="U166" s="122" t="s">
        <v>108</v>
      </c>
      <c r="V166" s="122"/>
      <c r="W166" s="500" t="s">
        <v>402</v>
      </c>
      <c r="X166" s="122"/>
      <c r="Y166" s="122"/>
    </row>
    <row r="167" spans="1:61" ht="15" customHeight="1">
      <c r="A167" s="516" t="s">
        <v>1085</v>
      </c>
      <c r="B167" s="355" t="s">
        <v>1232</v>
      </c>
      <c r="C167" s="355"/>
      <c r="D167" s="122"/>
      <c r="E167" s="122"/>
      <c r="F167" s="122" t="s">
        <v>1233</v>
      </c>
      <c r="G167" s="122"/>
      <c r="H167" s="493" t="s">
        <v>402</v>
      </c>
      <c r="I167" s="502"/>
      <c r="J167" s="498" t="s">
        <v>402</v>
      </c>
      <c r="K167" s="486" t="s">
        <v>1234</v>
      </c>
      <c r="L167" s="122"/>
      <c r="M167" s="122"/>
      <c r="N167" s="122"/>
      <c r="O167" s="122"/>
      <c r="P167" s="122"/>
      <c r="Q167" s="122"/>
      <c r="R167" s="499" t="s">
        <v>402</v>
      </c>
      <c r="S167" s="122"/>
      <c r="T167" s="122"/>
      <c r="U167" s="122"/>
      <c r="V167" s="122"/>
      <c r="W167" s="500" t="s">
        <v>402</v>
      </c>
      <c r="X167" s="122"/>
      <c r="Y167" s="122"/>
    </row>
    <row r="168" spans="1:61" ht="15" customHeight="1">
      <c r="B168" s="122" t="s">
        <v>1235</v>
      </c>
      <c r="C168" s="484" t="s">
        <v>1236</v>
      </c>
      <c r="D168" s="122" t="s">
        <v>45</v>
      </c>
      <c r="E168" s="122"/>
      <c r="F168" s="122" t="s">
        <v>1237</v>
      </c>
      <c r="G168" s="122">
        <v>3</v>
      </c>
      <c r="H168" s="493" t="s">
        <v>402</v>
      </c>
      <c r="I168" s="502"/>
      <c r="J168" s="498" t="s">
        <v>402</v>
      </c>
      <c r="K168" s="486" t="s">
        <v>1238</v>
      </c>
      <c r="L168" s="122"/>
      <c r="M168" s="122"/>
      <c r="N168" s="122"/>
      <c r="O168" s="122"/>
      <c r="P168" s="122"/>
      <c r="Q168" s="122"/>
      <c r="R168" s="499" t="s">
        <v>402</v>
      </c>
      <c r="S168" s="122"/>
      <c r="T168" s="122"/>
      <c r="U168" s="122" t="s">
        <v>108</v>
      </c>
      <c r="V168" s="122"/>
      <c r="W168" s="500" t="s">
        <v>402</v>
      </c>
      <c r="X168" s="122"/>
      <c r="Y168" s="122"/>
    </row>
    <row r="169" spans="1:61" ht="15" customHeight="1">
      <c r="A169" s="516" t="s">
        <v>1202</v>
      </c>
      <c r="B169" s="122" t="s">
        <v>134</v>
      </c>
      <c r="C169" s="355" t="s">
        <v>1239</v>
      </c>
      <c r="D169" s="122" t="s">
        <v>43</v>
      </c>
      <c r="E169" s="507">
        <v>351958.03</v>
      </c>
      <c r="F169" s="355" t="s">
        <v>1240</v>
      </c>
      <c r="G169" s="355"/>
      <c r="H169" s="493" t="s">
        <v>402</v>
      </c>
      <c r="I169" s="502"/>
      <c r="J169" s="498" t="s">
        <v>402</v>
      </c>
      <c r="K169" s="495" t="s">
        <v>1241</v>
      </c>
      <c r="L169" s="122"/>
      <c r="M169" s="122"/>
      <c r="N169" s="122"/>
      <c r="O169" s="122"/>
      <c r="P169" s="122"/>
      <c r="Q169" s="122"/>
      <c r="R169" s="499" t="s">
        <v>402</v>
      </c>
      <c r="S169" s="122"/>
      <c r="T169" s="122"/>
      <c r="U169" s="122"/>
      <c r="V169" s="122"/>
      <c r="W169" s="500" t="s">
        <v>402</v>
      </c>
      <c r="X169" s="122"/>
      <c r="Y169" s="122"/>
    </row>
    <row r="170" spans="1:61" ht="15" customHeight="1">
      <c r="A170" s="516" t="s">
        <v>1085</v>
      </c>
      <c r="B170" s="122" t="s">
        <v>1242</v>
      </c>
      <c r="C170" s="122" t="s">
        <v>1242</v>
      </c>
      <c r="D170" s="122" t="s">
        <v>442</v>
      </c>
      <c r="E170" s="122"/>
      <c r="F170" s="122" t="s">
        <v>1243</v>
      </c>
      <c r="G170" s="122"/>
      <c r="H170" s="493" t="s">
        <v>402</v>
      </c>
      <c r="I170" s="502" t="s">
        <v>1118</v>
      </c>
      <c r="J170" s="498" t="s">
        <v>402</v>
      </c>
      <c r="K170" s="486" t="s">
        <v>1244</v>
      </c>
      <c r="L170" s="122"/>
      <c r="M170" s="122"/>
      <c r="N170" s="122"/>
      <c r="O170" s="122"/>
      <c r="P170" s="122"/>
      <c r="Q170" s="122"/>
      <c r="R170" s="499" t="s">
        <v>402</v>
      </c>
      <c r="S170" s="122"/>
      <c r="T170" s="122"/>
      <c r="U170" s="122"/>
      <c r="V170" s="122"/>
      <c r="W170" s="500" t="s">
        <v>402</v>
      </c>
      <c r="X170" s="122"/>
      <c r="Y170" s="122"/>
    </row>
    <row r="171" spans="1:61" ht="15" customHeight="1">
      <c r="A171" s="516" t="s">
        <v>1085</v>
      </c>
      <c r="B171" s="355"/>
      <c r="C171" s="484" t="s">
        <v>1245</v>
      </c>
      <c r="D171" s="122" t="s">
        <v>45</v>
      </c>
      <c r="E171" s="122"/>
      <c r="F171" s="122" t="s">
        <v>1246</v>
      </c>
      <c r="G171" s="122">
        <v>10</v>
      </c>
      <c r="H171" s="493" t="s">
        <v>402</v>
      </c>
      <c r="I171" s="502"/>
      <c r="J171" s="498" t="s">
        <v>402</v>
      </c>
      <c r="K171" s="486" t="s">
        <v>1247</v>
      </c>
      <c r="L171" s="122"/>
      <c r="M171" s="122"/>
      <c r="N171" s="122"/>
      <c r="O171" s="122"/>
      <c r="P171" s="122"/>
      <c r="Q171" s="122"/>
      <c r="R171" s="499" t="s">
        <v>402</v>
      </c>
      <c r="S171" s="122"/>
      <c r="T171" s="122"/>
      <c r="U171" s="122" t="s">
        <v>108</v>
      </c>
      <c r="V171" s="122"/>
      <c r="W171" s="500" t="s">
        <v>402</v>
      </c>
      <c r="X171" s="122"/>
      <c r="Y171" s="122"/>
    </row>
    <row r="172" spans="1:61" ht="15" customHeight="1">
      <c r="A172" s="516" t="s">
        <v>1148</v>
      </c>
      <c r="B172" s="122" t="s">
        <v>1248</v>
      </c>
      <c r="C172" s="484" t="s">
        <v>1150</v>
      </c>
      <c r="D172" s="122" t="s">
        <v>43</v>
      </c>
      <c r="E172" s="122"/>
      <c r="F172" s="122"/>
      <c r="H172" s="122">
        <v>1</v>
      </c>
      <c r="I172" s="122" t="s">
        <v>1249</v>
      </c>
      <c r="J172" s="506">
        <v>46113</v>
      </c>
      <c r="K172" s="503">
        <v>0.1</v>
      </c>
      <c r="L172" s="486" t="s">
        <v>1250</v>
      </c>
      <c r="M172" s="122"/>
      <c r="N172" s="122"/>
      <c r="O172" s="122"/>
      <c r="P172" s="122"/>
      <c r="Q172" s="122"/>
      <c r="R172" s="122"/>
      <c r="S172" s="499" t="s">
        <v>402</v>
      </c>
      <c r="T172" s="122"/>
      <c r="U172" s="122"/>
      <c r="V172" s="122"/>
      <c r="W172" s="122"/>
      <c r="X172" s="500" t="s">
        <v>402</v>
      </c>
      <c r="Y172" s="122"/>
    </row>
    <row r="173" spans="1:61" ht="15" customHeight="1">
      <c r="A173" s="516" t="s">
        <v>1085</v>
      </c>
      <c r="B173" s="128" t="s">
        <v>1251</v>
      </c>
      <c r="C173" s="263" t="s">
        <v>1252</v>
      </c>
      <c r="D173" s="128" t="s">
        <v>45</v>
      </c>
      <c r="E173" s="117"/>
      <c r="F173" s="397"/>
      <c r="H173" s="128"/>
      <c r="I173" s="128" t="s">
        <v>1253</v>
      </c>
      <c r="J173" s="254"/>
      <c r="K173" s="266">
        <v>0.15</v>
      </c>
      <c r="L173" s="262" t="s">
        <v>1254</v>
      </c>
      <c r="M173" s="128"/>
      <c r="N173" s="128"/>
      <c r="O173" s="128"/>
      <c r="P173" s="128"/>
      <c r="Q173" s="128"/>
      <c r="R173" s="256"/>
      <c r="S173" s="408"/>
      <c r="T173" s="128"/>
      <c r="U173" s="128"/>
      <c r="V173" s="128"/>
      <c r="W173" s="128"/>
      <c r="X173" s="128"/>
      <c r="Y173" s="117"/>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row>
    <row r="174" spans="1:61" ht="15" customHeight="1">
      <c r="B174" s="128" t="s">
        <v>1255</v>
      </c>
      <c r="C174" s="454" t="s">
        <v>1256</v>
      </c>
      <c r="D174" s="128" t="s">
        <v>442</v>
      </c>
      <c r="E174" s="397">
        <v>230636.6</v>
      </c>
      <c r="F174" s="128" t="s">
        <v>1257</v>
      </c>
      <c r="G174" s="128">
        <v>1</v>
      </c>
      <c r="H174" s="404"/>
      <c r="I174" s="254" t="s">
        <v>1258</v>
      </c>
      <c r="J174" s="255">
        <v>0.1</v>
      </c>
      <c r="K174" s="262" t="s">
        <v>1259</v>
      </c>
      <c r="L174" s="128"/>
      <c r="M174" s="128"/>
      <c r="N174" s="128"/>
      <c r="O174" s="128"/>
      <c r="P174" s="128"/>
      <c r="Q174" s="256"/>
      <c r="R174" s="408"/>
      <c r="S174" s="128"/>
      <c r="T174" s="128"/>
      <c r="U174" s="128" t="s">
        <v>108</v>
      </c>
      <c r="V174" s="128"/>
      <c r="W174" s="128"/>
      <c r="X174" s="117"/>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row>
    <row r="175" spans="1:61" ht="15" customHeight="1">
      <c r="B175" s="128" t="s">
        <v>1255</v>
      </c>
      <c r="C175" s="454" t="s">
        <v>1260</v>
      </c>
      <c r="D175" s="128" t="s">
        <v>43</v>
      </c>
      <c r="E175" s="397">
        <v>230636.6</v>
      </c>
      <c r="F175" s="128" t="s">
        <v>1257</v>
      </c>
      <c r="G175" s="128">
        <v>1</v>
      </c>
      <c r="H175" s="404"/>
      <c r="I175" s="254" t="s">
        <v>1258</v>
      </c>
      <c r="J175" s="255">
        <v>0.1</v>
      </c>
      <c r="K175" s="262"/>
      <c r="L175" s="128"/>
      <c r="M175" s="128"/>
      <c r="N175" s="128"/>
      <c r="O175" s="128"/>
      <c r="P175" s="128"/>
      <c r="Q175" s="256"/>
      <c r="R175" s="408"/>
      <c r="S175" s="128"/>
      <c r="T175" s="128"/>
      <c r="U175" s="128"/>
      <c r="V175" s="128"/>
      <c r="W175" s="128"/>
      <c r="X175" s="117"/>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row>
    <row r="176" spans="1:61" ht="15" customHeight="1">
      <c r="B176" s="128" t="s">
        <v>494</v>
      </c>
      <c r="C176" s="128" t="s">
        <v>494</v>
      </c>
      <c r="D176" s="128" t="s">
        <v>43</v>
      </c>
      <c r="E176" s="397">
        <v>121627</v>
      </c>
      <c r="F176" s="128" t="s">
        <v>1261</v>
      </c>
      <c r="G176" s="128">
        <v>1</v>
      </c>
      <c r="H176" s="404"/>
      <c r="I176" s="254">
        <v>45992</v>
      </c>
      <c r="J176" s="255">
        <v>0.25</v>
      </c>
      <c r="K176" s="262" t="s">
        <v>144</v>
      </c>
      <c r="L176" s="128"/>
      <c r="M176" s="128"/>
      <c r="N176" s="128"/>
      <c r="O176" s="128"/>
      <c r="P176" s="128"/>
      <c r="Q176" s="256"/>
      <c r="R176" s="408"/>
      <c r="S176" s="128"/>
      <c r="T176" s="128"/>
      <c r="U176" s="128"/>
      <c r="V176" s="128"/>
      <c r="W176" s="128"/>
      <c r="X176" s="117"/>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row>
    <row r="177" spans="1:60" ht="15" customHeight="1">
      <c r="B177" s="128" t="s">
        <v>494</v>
      </c>
      <c r="C177" s="128" t="s">
        <v>494</v>
      </c>
      <c r="D177" s="128" t="s">
        <v>43</v>
      </c>
      <c r="E177" s="397">
        <v>159668.13</v>
      </c>
      <c r="F177" s="128" t="s">
        <v>1262</v>
      </c>
      <c r="G177" s="128">
        <v>1</v>
      </c>
      <c r="H177" s="404"/>
      <c r="I177" s="254">
        <v>45992</v>
      </c>
      <c r="J177" s="255">
        <v>0.25</v>
      </c>
      <c r="K177" s="262" t="s">
        <v>144</v>
      </c>
      <c r="L177" s="128"/>
      <c r="M177" s="128"/>
      <c r="N177" s="128"/>
      <c r="O177" s="128"/>
      <c r="P177" s="128"/>
      <c r="Q177" s="256"/>
      <c r="R177" s="408"/>
      <c r="S177" s="128"/>
      <c r="T177" s="128"/>
      <c r="U177" s="128"/>
      <c r="V177" s="128"/>
      <c r="W177" s="128"/>
      <c r="X177" s="117"/>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row>
    <row r="178" spans="1:60" ht="15" customHeight="1">
      <c r="B178" s="128" t="s">
        <v>1263</v>
      </c>
      <c r="C178" s="263" t="s">
        <v>1263</v>
      </c>
      <c r="D178" s="128" t="s">
        <v>43</v>
      </c>
      <c r="E178" s="397"/>
      <c r="F178" s="128" t="s">
        <v>1264</v>
      </c>
      <c r="G178" s="128"/>
      <c r="H178" s="404"/>
      <c r="I178" s="254" t="s">
        <v>75</v>
      </c>
      <c r="J178" s="255"/>
      <c r="K178" s="262" t="s">
        <v>1265</v>
      </c>
      <c r="L178" s="128"/>
      <c r="M178" s="128"/>
      <c r="N178" s="128"/>
      <c r="O178" s="128"/>
      <c r="P178" s="128"/>
      <c r="Q178" s="256"/>
      <c r="R178" s="408"/>
      <c r="S178" s="128"/>
      <c r="T178" s="128"/>
      <c r="U178" s="128"/>
      <c r="V178" s="128"/>
      <c r="W178" s="128"/>
      <c r="X178" s="117"/>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row>
    <row r="179" spans="1:60" ht="15" customHeight="1">
      <c r="B179" s="128" t="s">
        <v>494</v>
      </c>
      <c r="C179" s="263" t="s">
        <v>494</v>
      </c>
      <c r="D179" s="128" t="s">
        <v>43</v>
      </c>
      <c r="E179" s="397">
        <v>467621.08</v>
      </c>
      <c r="F179" s="128" t="s">
        <v>1266</v>
      </c>
      <c r="G179" s="128">
        <v>8</v>
      </c>
      <c r="H179" s="404">
        <v>46204</v>
      </c>
      <c r="I179" s="254">
        <v>45962</v>
      </c>
      <c r="J179" s="255">
        <v>0.4</v>
      </c>
      <c r="K179" s="262"/>
      <c r="L179" s="128"/>
      <c r="M179" s="128"/>
      <c r="N179" s="128"/>
      <c r="O179" s="128"/>
      <c r="P179" s="128"/>
      <c r="Q179" s="256"/>
      <c r="R179" s="408"/>
      <c r="S179" s="128"/>
      <c r="T179" s="128"/>
      <c r="U179" s="128" t="s">
        <v>108</v>
      </c>
      <c r="V179" s="128"/>
      <c r="W179" s="128"/>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row>
    <row r="180" spans="1:60" ht="15" customHeight="1">
      <c r="B180" s="355" t="s">
        <v>476</v>
      </c>
      <c r="C180" s="355" t="s">
        <v>477</v>
      </c>
      <c r="D180" s="122" t="s">
        <v>1267</v>
      </c>
      <c r="E180" s="546">
        <v>3446900.14</v>
      </c>
      <c r="F180" s="122" t="s">
        <v>1268</v>
      </c>
      <c r="G180" s="246"/>
      <c r="H180" s="122"/>
      <c r="I180" s="122"/>
      <c r="J180" s="547" t="s">
        <v>402</v>
      </c>
      <c r="K180" s="493" t="s">
        <v>1269</v>
      </c>
      <c r="L180" s="122"/>
      <c r="M180" s="122"/>
      <c r="N180" s="122"/>
      <c r="O180" s="122"/>
      <c r="P180" s="122"/>
      <c r="Q180" s="122"/>
      <c r="R180" s="122"/>
      <c r="S180" s="122"/>
      <c r="T180" s="122"/>
      <c r="U180" s="122"/>
      <c r="V180" s="128"/>
      <c r="W180" s="128"/>
      <c r="X180" s="117"/>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row>
    <row r="181" spans="1:60" ht="15" customHeight="1">
      <c r="B181" s="263" t="s">
        <v>1270</v>
      </c>
      <c r="C181" s="263" t="s">
        <v>1270</v>
      </c>
      <c r="D181" s="128" t="s">
        <v>43</v>
      </c>
      <c r="E181" s="397"/>
      <c r="F181" s="128" t="s">
        <v>1271</v>
      </c>
      <c r="G181" s="128">
        <v>10</v>
      </c>
      <c r="H181" s="404"/>
      <c r="I181" s="254"/>
      <c r="J181" s="255">
        <v>0.1</v>
      </c>
      <c r="K181" s="262" t="s">
        <v>1272</v>
      </c>
      <c r="L181" s="128" t="s">
        <v>1273</v>
      </c>
      <c r="M181" s="128"/>
      <c r="N181" s="128"/>
      <c r="O181" s="128"/>
      <c r="P181" s="128"/>
      <c r="Q181" s="256"/>
      <c r="R181" s="408"/>
      <c r="S181" s="128"/>
      <c r="T181" s="128"/>
      <c r="U181" s="128"/>
      <c r="V181" s="128"/>
    </row>
    <row r="182" spans="1:60" ht="15" customHeight="1">
      <c r="B182" s="128" t="s">
        <v>1274</v>
      </c>
      <c r="C182" s="263"/>
      <c r="D182" s="128" t="s">
        <v>45</v>
      </c>
      <c r="E182" s="397"/>
      <c r="F182" s="128" t="s">
        <v>272</v>
      </c>
      <c r="G182" s="128"/>
      <c r="H182" s="404"/>
      <c r="I182" s="254" t="s">
        <v>1275</v>
      </c>
      <c r="J182" s="255">
        <v>0.25</v>
      </c>
      <c r="K182" s="262" t="s">
        <v>1276</v>
      </c>
      <c r="L182" s="128"/>
      <c r="M182" s="128"/>
      <c r="N182" s="128"/>
      <c r="O182" s="128"/>
      <c r="P182" s="128"/>
      <c r="Q182" s="256"/>
      <c r="R182" s="408"/>
      <c r="S182" s="128"/>
      <c r="T182" s="128"/>
      <c r="U182" s="128"/>
      <c r="V182" s="128"/>
      <c r="W182" s="128"/>
      <c r="X182" s="117"/>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row>
    <row r="183" spans="1:60" ht="15" customHeight="1">
      <c r="B183" s="338" t="s">
        <v>467</v>
      </c>
      <c r="C183" s="263" t="s">
        <v>1277</v>
      </c>
      <c r="D183" s="128" t="s">
        <v>43</v>
      </c>
      <c r="E183" s="397"/>
      <c r="F183" s="128" t="s">
        <v>1278</v>
      </c>
      <c r="G183" s="128"/>
      <c r="H183" s="404"/>
      <c r="I183" s="254"/>
      <c r="J183" s="255" t="s">
        <v>75</v>
      </c>
      <c r="K183" s="475"/>
      <c r="L183" s="128"/>
      <c r="M183" s="128"/>
      <c r="N183" s="128"/>
      <c r="O183" s="128"/>
      <c r="P183" s="128"/>
      <c r="Q183" s="256"/>
      <c r="R183" s="408"/>
      <c r="S183" s="128"/>
      <c r="T183" s="128"/>
      <c r="U183" s="128"/>
      <c r="V183" s="128"/>
      <c r="W183" s="128"/>
      <c r="X183" s="117"/>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row>
    <row r="184" spans="1:60" ht="15" customHeight="1">
      <c r="B184" s="128" t="s">
        <v>214</v>
      </c>
      <c r="C184" s="263" t="s">
        <v>1279</v>
      </c>
      <c r="D184" s="128" t="s">
        <v>168</v>
      </c>
      <c r="E184" s="397">
        <f>843910.14+592035.88+1095282</f>
        <v>2531228.02</v>
      </c>
      <c r="F184" s="128" t="s">
        <v>1280</v>
      </c>
      <c r="G184" s="128">
        <v>6</v>
      </c>
      <c r="H184" s="404"/>
      <c r="I184" s="254"/>
      <c r="J184" s="255">
        <v>0.3</v>
      </c>
      <c r="K184" s="262"/>
      <c r="L184" s="128"/>
      <c r="M184" s="128"/>
      <c r="N184" s="128"/>
      <c r="O184" s="128"/>
      <c r="P184" s="128"/>
      <c r="Q184" s="256"/>
      <c r="R184" s="408"/>
      <c r="S184" s="128"/>
      <c r="T184" s="128"/>
      <c r="U184" s="128" t="s">
        <v>108</v>
      </c>
      <c r="V184" s="128"/>
      <c r="W184" s="128"/>
      <c r="X184" s="117"/>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row>
    <row r="185" spans="1:60" ht="15" customHeight="1">
      <c r="B185" s="246" t="s">
        <v>1004</v>
      </c>
      <c r="C185" s="265" t="s">
        <v>1004</v>
      </c>
      <c r="D185" s="128" t="s">
        <v>45</v>
      </c>
      <c r="E185" s="398">
        <f>1110051.99+1136179.55+1130301.68+9317.52</f>
        <v>3385850.7399999998</v>
      </c>
      <c r="F185" s="246" t="s">
        <v>1281</v>
      </c>
      <c r="G185" s="246">
        <v>18</v>
      </c>
      <c r="H185" s="404">
        <v>46204</v>
      </c>
      <c r="I185" s="254" t="s">
        <v>1282</v>
      </c>
      <c r="J185" s="255">
        <v>0.6</v>
      </c>
      <c r="K185" s="538" t="s">
        <v>1283</v>
      </c>
      <c r="L185" s="246"/>
      <c r="M185" s="246"/>
      <c r="N185" s="360"/>
      <c r="O185" s="360"/>
      <c r="P185" s="360"/>
      <c r="Q185" s="360"/>
      <c r="R185" s="409"/>
      <c r="S185" s="246"/>
      <c r="T185" s="257">
        <f>IFERROR(E185*J185,0)</f>
        <v>2031510.4439999997</v>
      </c>
      <c r="U185" s="360" t="s">
        <v>108</v>
      </c>
      <c r="V185" s="128">
        <f>IFERROR(ROUNDUP(MONTH(IF(H185&lt;&gt;"",H185,""))/3, 0),"TBD")</f>
        <v>3</v>
      </c>
      <c r="W185" s="256">
        <f ca="1">IF(I185&lt;&gt;"",IF(W185="",NOW(),W185),"")</f>
        <v>45813.652035763887</v>
      </c>
      <c r="X185" s="3"/>
      <c r="Y185" s="252"/>
      <c r="Z185" s="252"/>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row>
    <row r="186" spans="1:60" ht="15" customHeight="1">
      <c r="B186" t="s">
        <v>1284</v>
      </c>
      <c r="C186" t="s">
        <v>692</v>
      </c>
      <c r="D186" t="s">
        <v>45</v>
      </c>
      <c r="E186" s="3"/>
      <c r="F186" t="s">
        <v>1285</v>
      </c>
      <c r="G186" s="294">
        <v>1</v>
      </c>
      <c r="H186" s="462" t="s">
        <v>1286</v>
      </c>
      <c r="I186" s="481" t="s">
        <v>1287</v>
      </c>
      <c r="J186" s="481" t="s">
        <v>1288</v>
      </c>
      <c r="K186" s="482" t="s">
        <v>1289</v>
      </c>
      <c r="L186" s="128"/>
      <c r="M186" s="128"/>
      <c r="N186" s="128"/>
      <c r="O186" s="128"/>
      <c r="P186" s="128"/>
      <c r="Q186" s="256"/>
      <c r="R186" s="408"/>
      <c r="S186" s="128"/>
      <c r="T186" s="128"/>
      <c r="U186" s="128"/>
      <c r="V186" s="128"/>
      <c r="W186" s="128"/>
      <c r="X186" s="3"/>
      <c r="Y186" s="252"/>
      <c r="Z186" s="252"/>
      <c r="AA186" s="186"/>
      <c r="AB186" s="186"/>
      <c r="AC186" s="186"/>
      <c r="AD186" s="186"/>
      <c r="AE186" s="186"/>
      <c r="AF186" s="186"/>
      <c r="AG186" s="186"/>
      <c r="AH186" s="186"/>
      <c r="AI186" s="186"/>
      <c r="AJ186" s="186"/>
      <c r="AK186" s="186"/>
      <c r="AL186" s="186"/>
      <c r="AM186" s="186"/>
      <c r="AN186" s="186"/>
      <c r="AO186" s="186"/>
      <c r="AP186" s="186"/>
      <c r="AQ186" s="186"/>
      <c r="AR186" s="186"/>
      <c r="AS186" s="186"/>
      <c r="AT186" s="186"/>
      <c r="AU186" s="186"/>
      <c r="AV186" s="186"/>
      <c r="AW186" s="186"/>
      <c r="AX186" s="186"/>
      <c r="AY186" s="186"/>
      <c r="AZ186" s="186"/>
      <c r="BA186" s="186"/>
      <c r="BB186" s="186"/>
      <c r="BC186" s="186"/>
      <c r="BD186" s="186"/>
      <c r="BE186" s="186"/>
      <c r="BF186" s="186"/>
      <c r="BG186" s="186"/>
      <c r="BH186" s="186"/>
    </row>
    <row r="187" spans="1:60" ht="15" customHeight="1">
      <c r="B187" s="128" t="s">
        <v>229</v>
      </c>
      <c r="C187" s="263" t="s">
        <v>922</v>
      </c>
      <c r="D187" s="128" t="s">
        <v>45</v>
      </c>
      <c r="E187" s="397">
        <v>1927490.04</v>
      </c>
      <c r="F187" s="235" t="s">
        <v>1290</v>
      </c>
      <c r="G187" s="235">
        <v>12</v>
      </c>
      <c r="H187" s="404"/>
      <c r="I187" s="254"/>
      <c r="J187" s="255"/>
      <c r="K187" s="262" t="s">
        <v>1291</v>
      </c>
      <c r="L187" s="128" t="s">
        <v>90</v>
      </c>
      <c r="M187" s="128" t="s">
        <v>97</v>
      </c>
      <c r="N187" s="256" t="s">
        <v>90</v>
      </c>
      <c r="O187" s="256" t="s">
        <v>90</v>
      </c>
      <c r="P187" s="256" t="s">
        <v>90</v>
      </c>
      <c r="Q187" s="256"/>
      <c r="R187" s="408"/>
      <c r="S187" s="128"/>
      <c r="T187" s="257">
        <f>IFERROR(E187*J187,0)</f>
        <v>0</v>
      </c>
      <c r="U187" s="128" t="s">
        <v>108</v>
      </c>
      <c r="V187" s="128"/>
      <c r="W187" s="256" t="str">
        <f ca="1">IF(I187&lt;&gt;"",IF(W187="",NOW(),W187),"")</f>
        <v/>
      </c>
      <c r="X187" s="117"/>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row>
    <row r="188" spans="1:60" ht="15" customHeight="1">
      <c r="B188" s="128" t="s">
        <v>229</v>
      </c>
      <c r="C188" s="263" t="s">
        <v>922</v>
      </c>
      <c r="D188" s="128" t="s">
        <v>45</v>
      </c>
      <c r="E188" s="397"/>
      <c r="F188" s="235" t="s">
        <v>1292</v>
      </c>
      <c r="G188" s="235">
        <v>4</v>
      </c>
      <c r="H188" s="404"/>
      <c r="I188" s="254"/>
      <c r="J188" s="255">
        <v>0.65</v>
      </c>
      <c r="K188" s="262" t="s">
        <v>1293</v>
      </c>
      <c r="L188" s="128" t="s">
        <v>90</v>
      </c>
      <c r="M188" s="128" t="s">
        <v>97</v>
      </c>
      <c r="N188" s="256" t="s">
        <v>90</v>
      </c>
      <c r="O188" s="256" t="s">
        <v>90</v>
      </c>
      <c r="P188" s="256" t="s">
        <v>90</v>
      </c>
      <c r="Q188" s="256"/>
      <c r="R188" s="408"/>
      <c r="S188" s="128"/>
      <c r="T188" s="257">
        <f>IFERROR(E188*J188,0)</f>
        <v>0</v>
      </c>
      <c r="U188" s="128" t="s">
        <v>108</v>
      </c>
      <c r="V188" s="128"/>
      <c r="W188" s="256" t="str">
        <f ca="1">IF(I188&lt;&gt;"",IF(W188="",NOW(),W188),"")</f>
        <v/>
      </c>
      <c r="X188" s="117"/>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row>
    <row r="189" spans="1:60" ht="15" customHeight="1">
      <c r="B189" s="128" t="s">
        <v>1294</v>
      </c>
      <c r="C189" s="263" t="s">
        <v>1295</v>
      </c>
      <c r="D189" s="128" t="s">
        <v>45</v>
      </c>
      <c r="E189" s="397"/>
      <c r="F189" s="128" t="s">
        <v>1296</v>
      </c>
      <c r="G189" s="128"/>
      <c r="H189" s="404"/>
      <c r="I189" s="254" t="s">
        <v>1297</v>
      </c>
      <c r="J189" s="255">
        <v>0.15</v>
      </c>
      <c r="K189" s="530" t="s">
        <v>1298</v>
      </c>
      <c r="L189" s="128"/>
      <c r="M189" s="128"/>
      <c r="N189" s="128"/>
      <c r="O189" s="128"/>
      <c r="P189" s="128"/>
      <c r="Q189" s="256"/>
      <c r="R189" s="408"/>
      <c r="S189" s="128"/>
      <c r="T189" s="128"/>
      <c r="U189" s="128"/>
      <c r="V189" s="128"/>
      <c r="W189" s="128"/>
      <c r="X189" s="117"/>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row>
    <row r="190" spans="1:60" ht="15" customHeight="1">
      <c r="B190" t="s">
        <v>1198</v>
      </c>
      <c r="C190" t="s">
        <v>1299</v>
      </c>
      <c r="D190" t="s">
        <v>168</v>
      </c>
      <c r="E190" s="552">
        <v>759277</v>
      </c>
      <c r="F190" t="s">
        <v>1300</v>
      </c>
      <c r="I190" t="s">
        <v>1301</v>
      </c>
    </row>
    <row r="191" spans="1:60" ht="15" customHeight="1">
      <c r="A191" s="516" t="s">
        <v>565</v>
      </c>
      <c r="B191" s="128" t="s">
        <v>1302</v>
      </c>
      <c r="C191" s="263" t="s">
        <v>1303</v>
      </c>
      <c r="D191" s="128" t="s">
        <v>43</v>
      </c>
      <c r="E191" s="397">
        <v>715577.05</v>
      </c>
      <c r="F191" s="128" t="s">
        <v>1304</v>
      </c>
      <c r="G191" s="128">
        <v>9</v>
      </c>
      <c r="H191" s="128">
        <v>9</v>
      </c>
      <c r="I191" s="539" t="s">
        <v>1305</v>
      </c>
      <c r="J191" s="255">
        <v>0</v>
      </c>
      <c r="K191" s="255" t="s">
        <v>75</v>
      </c>
      <c r="L191" s="262" t="s">
        <v>75</v>
      </c>
    </row>
    <row r="192" spans="1:60" ht="15" customHeight="1">
      <c r="A192" s="516" t="s">
        <v>565</v>
      </c>
      <c r="B192" s="128" t="s">
        <v>1302</v>
      </c>
      <c r="C192" s="263" t="s">
        <v>1306</v>
      </c>
      <c r="D192" s="128" t="s">
        <v>43</v>
      </c>
      <c r="E192" s="397">
        <v>322121.67</v>
      </c>
      <c r="F192" s="128" t="s">
        <v>1307</v>
      </c>
      <c r="G192" s="128">
        <v>5</v>
      </c>
      <c r="H192" s="128">
        <v>5</v>
      </c>
      <c r="I192" s="539" t="s">
        <v>1305</v>
      </c>
      <c r="J192" s="255">
        <v>0</v>
      </c>
      <c r="K192" s="255" t="s">
        <v>75</v>
      </c>
      <c r="L192" s="262" t="s">
        <v>75</v>
      </c>
    </row>
    <row r="193" spans="1:61" ht="15" customHeight="1">
      <c r="A193" s="516" t="s">
        <v>565</v>
      </c>
      <c r="B193" s="128" t="s">
        <v>1302</v>
      </c>
      <c r="C193" s="263" t="s">
        <v>635</v>
      </c>
      <c r="D193" s="128" t="s">
        <v>43</v>
      </c>
      <c r="E193" s="397">
        <v>170079.89</v>
      </c>
      <c r="F193" s="128" t="s">
        <v>1308</v>
      </c>
      <c r="G193" s="128">
        <v>1</v>
      </c>
      <c r="H193" s="128">
        <v>1</v>
      </c>
      <c r="I193" s="539" t="s">
        <v>1309</v>
      </c>
      <c r="J193" s="255">
        <v>0.9</v>
      </c>
      <c r="K193" s="255" t="s">
        <v>75</v>
      </c>
      <c r="L193" s="262" t="s">
        <v>75</v>
      </c>
    </row>
    <row r="194" spans="1:61" ht="15" customHeight="1">
      <c r="A194" s="516" t="s">
        <v>565</v>
      </c>
      <c r="B194" s="128" t="s">
        <v>1310</v>
      </c>
      <c r="C194" t="s">
        <v>1311</v>
      </c>
      <c r="D194" s="128" t="s">
        <v>45</v>
      </c>
      <c r="E194" s="117"/>
      <c r="F194" s="397">
        <v>745822.04</v>
      </c>
      <c r="G194" s="338" t="s">
        <v>1312</v>
      </c>
      <c r="H194" s="128">
        <v>10</v>
      </c>
      <c r="I194" s="404"/>
      <c r="J194" s="254"/>
      <c r="K194" s="255">
        <v>1</v>
      </c>
      <c r="L194" s="262" t="s">
        <v>1313</v>
      </c>
      <c r="M194" s="128"/>
      <c r="N194" s="122" t="s">
        <v>189</v>
      </c>
      <c r="O194" s="128"/>
      <c r="P194" s="128"/>
      <c r="Q194" s="128"/>
      <c r="R194" s="256"/>
      <c r="S194" s="408"/>
      <c r="T194" s="128"/>
      <c r="U194" s="128"/>
      <c r="V194" s="128" t="s">
        <v>108</v>
      </c>
      <c r="W194" s="128"/>
      <c r="X194" s="128"/>
      <c r="Y194" s="117"/>
      <c r="Z194" s="3"/>
      <c r="AA194" s="3"/>
    </row>
    <row r="195" spans="1:61" ht="15" customHeight="1">
      <c r="B195" s="128" t="s">
        <v>1314</v>
      </c>
      <c r="C195" s="263" t="s">
        <v>692</v>
      </c>
      <c r="D195" s="128" t="s">
        <v>43</v>
      </c>
      <c r="E195" s="397">
        <v>1591865.4</v>
      </c>
      <c r="F195" s="128" t="s">
        <v>1315</v>
      </c>
      <c r="G195" s="128">
        <v>8</v>
      </c>
      <c r="H195" s="128"/>
      <c r="I195" s="404"/>
      <c r="J195" s="254" t="s">
        <v>75</v>
      </c>
      <c r="K195" s="255">
        <v>0</v>
      </c>
      <c r="L195" s="528" t="s">
        <v>1316</v>
      </c>
      <c r="M195" s="128"/>
      <c r="N195" s="128"/>
      <c r="O195" s="128"/>
      <c r="P195" s="128"/>
      <c r="Q195" s="128"/>
      <c r="R195" s="256"/>
      <c r="S195" s="408"/>
      <c r="T195" s="128"/>
      <c r="U195" s="128"/>
      <c r="V195" s="128"/>
      <c r="W195" s="128"/>
      <c r="X195" s="128"/>
      <c r="Y195" s="117"/>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row>
    <row r="196" spans="1:61" ht="15" customHeight="1">
      <c r="B196" s="128" t="s">
        <v>71</v>
      </c>
      <c r="C196" s="128" t="s">
        <v>71</v>
      </c>
      <c r="D196" s="128"/>
      <c r="E196" s="117"/>
      <c r="F196" s="128" t="s">
        <v>1317</v>
      </c>
      <c r="G196" s="128">
        <v>40</v>
      </c>
      <c r="H196" s="128"/>
      <c r="I196" s="404" t="s">
        <v>1318</v>
      </c>
      <c r="J196" s="254">
        <v>46387</v>
      </c>
      <c r="K196" s="255"/>
      <c r="L196" s="262"/>
      <c r="M196" s="128"/>
      <c r="N196" s="128"/>
      <c r="O196" s="128"/>
      <c r="P196" s="128"/>
      <c r="Q196" s="128"/>
      <c r="R196" s="256"/>
      <c r="S196" s="408"/>
      <c r="T196" s="128"/>
      <c r="U196" s="128"/>
      <c r="V196" s="128"/>
      <c r="W196" s="128"/>
      <c r="X196" s="128"/>
      <c r="Y196" s="117"/>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row>
    <row r="197" spans="1:61" ht="15" customHeight="1">
      <c r="B197" s="128" t="s">
        <v>1319</v>
      </c>
      <c r="C197" s="263" t="s">
        <v>1319</v>
      </c>
      <c r="D197" s="128" t="s">
        <v>43</v>
      </c>
      <c r="E197" s="561">
        <v>2046421.22</v>
      </c>
      <c r="F197" s="397" t="s">
        <v>1320</v>
      </c>
      <c r="G197" s="128">
        <v>23</v>
      </c>
      <c r="H197" s="128"/>
      <c r="I197" s="404" t="s">
        <v>1321</v>
      </c>
      <c r="J197" s="254"/>
      <c r="K197" s="255"/>
      <c r="L197" s="539" t="s">
        <v>1322</v>
      </c>
      <c r="M197" s="128"/>
      <c r="N197" s="128"/>
      <c r="O197" s="128"/>
      <c r="P197" s="128"/>
      <c r="Q197" s="128"/>
      <c r="R197" s="256"/>
      <c r="S197" s="408"/>
      <c r="T197" s="128"/>
      <c r="U197" s="128"/>
      <c r="V197" s="128"/>
      <c r="W197" s="128"/>
      <c r="X197" s="128"/>
      <c r="Y197" s="117"/>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row>
    <row r="198" spans="1:61" ht="45">
      <c r="A198" s="128" t="s">
        <v>75</v>
      </c>
      <c r="B198" s="454" t="s">
        <v>1323</v>
      </c>
      <c r="C198" s="128" t="s">
        <v>45</v>
      </c>
      <c r="D198" s="117"/>
      <c r="E198" s="397">
        <f>434484+702744.11</f>
        <v>1137228.1099999999</v>
      </c>
      <c r="F198" s="128" t="s">
        <v>1324</v>
      </c>
      <c r="G198" s="128"/>
      <c r="H198" s="404"/>
      <c r="I198" s="254" t="s">
        <v>1325</v>
      </c>
      <c r="J198" s="255">
        <v>0.15</v>
      </c>
      <c r="K198" s="262" t="s">
        <v>1326</v>
      </c>
      <c r="L198" s="128"/>
      <c r="M198" s="128"/>
      <c r="N198" s="128"/>
      <c r="O198" s="128"/>
      <c r="P198" s="128"/>
      <c r="Q198" s="256"/>
      <c r="R198" s="408"/>
      <c r="S198" s="128"/>
      <c r="T198" s="128"/>
      <c r="U198" s="128" t="s">
        <v>108</v>
      </c>
      <c r="V198" s="128"/>
      <c r="W198" s="128"/>
      <c r="X198" s="117"/>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row>
    <row r="199" spans="1:61" ht="15" customHeight="1">
      <c r="B199" s="128" t="s">
        <v>1327</v>
      </c>
      <c r="C199" s="263" t="s">
        <v>1252</v>
      </c>
      <c r="D199" s="128" t="s">
        <v>45</v>
      </c>
      <c r="E199" s="117"/>
      <c r="F199" s="397"/>
      <c r="G199" s="128" t="s">
        <v>1253</v>
      </c>
      <c r="H199" s="128"/>
      <c r="I199" s="404" t="s">
        <v>1328</v>
      </c>
      <c r="J199" s="254"/>
      <c r="K199" s="255">
        <v>0.15</v>
      </c>
      <c r="L199" s="262" t="s">
        <v>1329</v>
      </c>
      <c r="M199" s="128"/>
      <c r="N199" s="128"/>
      <c r="O199" s="128"/>
      <c r="P199" s="128"/>
      <c r="Q199" s="128"/>
      <c r="R199" s="256"/>
      <c r="S199" s="408"/>
      <c r="T199" s="128"/>
      <c r="U199" s="128"/>
      <c r="V199" s="128"/>
      <c r="W199" s="128"/>
      <c r="X199" s="128"/>
      <c r="Y199" s="383"/>
      <c r="Z199" s="390"/>
      <c r="AA199" s="390"/>
      <c r="AB199" s="390"/>
      <c r="AC199" s="390"/>
      <c r="AD199" s="390"/>
      <c r="AE199" s="390"/>
      <c r="AF199" s="390"/>
      <c r="AG199" s="390"/>
      <c r="AH199" s="390"/>
      <c r="AI199" s="390"/>
      <c r="AJ199" s="390"/>
      <c r="AK199" s="390"/>
      <c r="AL199" s="390"/>
      <c r="AM199" s="390"/>
      <c r="AN199" s="390"/>
      <c r="AO199" s="390"/>
      <c r="AP199" s="390"/>
      <c r="AQ199" s="390"/>
      <c r="AR199" s="390"/>
      <c r="AS199" s="390"/>
      <c r="AT199" s="390"/>
      <c r="AU199" s="390"/>
      <c r="AV199" s="390"/>
      <c r="AW199" s="390"/>
      <c r="AX199" s="390"/>
      <c r="AY199" s="390"/>
      <c r="AZ199" s="390"/>
      <c r="BA199" s="390"/>
      <c r="BB199" s="390"/>
      <c r="BC199" s="390"/>
      <c r="BD199" s="390"/>
      <c r="BE199" s="390"/>
      <c r="BF199" s="390"/>
      <c r="BG199" s="390"/>
      <c r="BH199" s="390"/>
      <c r="BI199" s="390"/>
    </row>
    <row r="200" spans="1:61" ht="15" customHeight="1">
      <c r="B200" s="128" t="s">
        <v>99</v>
      </c>
      <c r="C200" s="263"/>
      <c r="D200" s="128" t="s">
        <v>43</v>
      </c>
      <c r="E200" s="397">
        <v>1437419.8</v>
      </c>
      <c r="F200" s="128" t="s">
        <v>1330</v>
      </c>
      <c r="H200" s="254">
        <v>46387</v>
      </c>
      <c r="I200" s="404"/>
      <c r="K200" s="255"/>
      <c r="L200" s="262"/>
      <c r="M200" s="128"/>
      <c r="N200" s="128"/>
      <c r="O200" s="128"/>
      <c r="P200" s="128"/>
      <c r="Q200" s="128"/>
      <c r="R200" s="256"/>
      <c r="S200" s="408"/>
      <c r="T200" s="128"/>
      <c r="U200" s="128"/>
      <c r="V200" s="128"/>
      <c r="W200" s="128"/>
      <c r="X200" s="128"/>
      <c r="Y200" s="117"/>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row>
    <row r="201" spans="1:61" ht="15" customHeight="1">
      <c r="B201" s="128" t="s">
        <v>1331</v>
      </c>
      <c r="C201" s="128" t="s">
        <v>1331</v>
      </c>
      <c r="D201" s="128" t="s">
        <v>43</v>
      </c>
      <c r="E201" s="397">
        <v>206745.66</v>
      </c>
      <c r="F201" s="128" t="s">
        <v>1262</v>
      </c>
      <c r="G201" s="128">
        <v>1</v>
      </c>
      <c r="I201" s="262" t="s">
        <v>1332</v>
      </c>
      <c r="J201" s="254"/>
      <c r="K201" s="255">
        <v>0.1</v>
      </c>
      <c r="M201" s="128"/>
      <c r="N201" s="128"/>
      <c r="O201" s="128"/>
      <c r="P201" s="128"/>
      <c r="Q201" s="128"/>
      <c r="R201" s="256"/>
      <c r="S201" s="408"/>
      <c r="T201" s="128"/>
      <c r="U201" s="128"/>
      <c r="V201" s="128" t="s">
        <v>108</v>
      </c>
      <c r="W201" s="128"/>
      <c r="X201" s="128"/>
      <c r="Y201" s="117"/>
    </row>
    <row r="202" spans="1:61" ht="15" customHeight="1">
      <c r="B202" s="128" t="s">
        <v>445</v>
      </c>
      <c r="C202" s="263" t="s">
        <v>1333</v>
      </c>
      <c r="D202" s="128" t="s">
        <v>442</v>
      </c>
      <c r="E202" s="397">
        <v>1758744.44</v>
      </c>
      <c r="F202" s="128" t="s">
        <v>1334</v>
      </c>
      <c r="G202" s="128">
        <v>30</v>
      </c>
      <c r="H202" s="404">
        <v>46204</v>
      </c>
      <c r="J202" s="254"/>
      <c r="K202" s="255"/>
      <c r="L202" s="262" t="s">
        <v>1335</v>
      </c>
      <c r="M202" s="128"/>
      <c r="N202" s="128"/>
      <c r="O202" s="128"/>
      <c r="P202" s="128"/>
      <c r="Q202" s="128"/>
      <c r="R202" s="256"/>
      <c r="S202" s="256"/>
      <c r="T202" s="128"/>
      <c r="U202" s="128"/>
      <c r="V202" s="128" t="s">
        <v>108</v>
      </c>
      <c r="W202" s="128"/>
      <c r="X202" s="128"/>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row>
    <row r="203" spans="1:61" ht="15" customHeight="1">
      <c r="B203" s="128" t="s">
        <v>1336</v>
      </c>
      <c r="C203" s="263" t="s">
        <v>1337</v>
      </c>
      <c r="D203" s="128" t="s">
        <v>43</v>
      </c>
      <c r="E203" s="397">
        <f>1968089.14+987568.15+2000000</f>
        <v>4955657.29</v>
      </c>
      <c r="F203" s="259" t="s">
        <v>1338</v>
      </c>
      <c r="G203" s="235">
        <f>6+6+6+6</f>
        <v>24</v>
      </c>
      <c r="H203" s="404">
        <v>46478</v>
      </c>
      <c r="I203" t="s">
        <v>1339</v>
      </c>
      <c r="J203" s="254">
        <v>46569</v>
      </c>
      <c r="K203" s="479">
        <v>0.3</v>
      </c>
      <c r="L203" s="528" t="s">
        <v>1340</v>
      </c>
      <c r="M203" s="128" t="s">
        <v>108</v>
      </c>
    </row>
    <row r="204" spans="1:61" s="3" customFormat="1" ht="30.75" customHeight="1">
      <c r="A204" s="128" t="s">
        <v>77</v>
      </c>
      <c r="B204" s="128" t="s">
        <v>77</v>
      </c>
      <c r="C204" s="128" t="s">
        <v>43</v>
      </c>
      <c r="D204" s="117"/>
      <c r="E204" s="397">
        <v>563933.79</v>
      </c>
      <c r="F204" s="128" t="s">
        <v>1341</v>
      </c>
      <c r="G204" s="128">
        <v>7</v>
      </c>
      <c r="H204" s="404">
        <v>46204</v>
      </c>
      <c r="I204" s="254" t="s">
        <v>1342</v>
      </c>
      <c r="J204" s="255">
        <v>0.1</v>
      </c>
      <c r="K204" s="528" t="s">
        <v>1335</v>
      </c>
      <c r="L204" s="128"/>
      <c r="M204" s="128"/>
      <c r="N204" s="128"/>
      <c r="O204" s="128"/>
      <c r="P204" s="128"/>
      <c r="Q204" s="256"/>
      <c r="R204" s="408"/>
      <c r="S204" s="128"/>
      <c r="T204" s="128"/>
      <c r="U204" s="128"/>
      <c r="V204" s="128"/>
      <c r="W204" s="128"/>
    </row>
    <row r="205" spans="1:61" s="186" customFormat="1" ht="45">
      <c r="A205" s="128" t="s">
        <v>1343</v>
      </c>
      <c r="B205" s="263" t="s">
        <v>1343</v>
      </c>
      <c r="C205" s="128" t="s">
        <v>45</v>
      </c>
      <c r="D205" s="117"/>
      <c r="E205" s="397" t="s">
        <v>120</v>
      </c>
      <c r="F205" s="128" t="s">
        <v>1344</v>
      </c>
      <c r="G205" s="128">
        <v>4</v>
      </c>
      <c r="H205" s="404">
        <v>46204</v>
      </c>
      <c r="I205" s="254" t="s">
        <v>1345</v>
      </c>
      <c r="J205" s="255">
        <v>0.75</v>
      </c>
      <c r="K205" s="262" t="s">
        <v>1346</v>
      </c>
      <c r="L205" s="128"/>
      <c r="M205" s="128"/>
      <c r="N205" s="128"/>
      <c r="O205" s="128"/>
      <c r="P205" s="128"/>
      <c r="Q205" s="256"/>
      <c r="R205" s="408"/>
      <c r="S205" s="128"/>
      <c r="T205" s="128"/>
      <c r="U205" s="128"/>
      <c r="V205" s="128"/>
      <c r="W205" s="128"/>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row>
    <row r="206" spans="1:61" s="3" customFormat="1" ht="15" customHeight="1">
      <c r="A206" s="128" t="s">
        <v>77</v>
      </c>
      <c r="B206" s="263" t="s">
        <v>1347</v>
      </c>
      <c r="C206" s="128" t="s">
        <v>43</v>
      </c>
      <c r="D206" s="117"/>
      <c r="E206" s="397">
        <v>132193.14000000001</v>
      </c>
      <c r="F206" s="128" t="s">
        <v>1348</v>
      </c>
      <c r="G206" s="128">
        <v>1</v>
      </c>
      <c r="H206" s="404"/>
      <c r="I206" s="254" t="s">
        <v>1349</v>
      </c>
      <c r="J206" s="255"/>
      <c r="K206" s="529" t="s">
        <v>1335</v>
      </c>
      <c r="L206" s="128"/>
      <c r="M206" s="128"/>
      <c r="N206" s="128"/>
      <c r="O206" s="128"/>
      <c r="P206" s="128"/>
      <c r="Q206" s="256"/>
      <c r="R206" s="408"/>
      <c r="S206" s="128"/>
      <c r="T206" s="128"/>
      <c r="U206" s="128"/>
      <c r="V206" s="128"/>
      <c r="W206" s="128"/>
      <c r="X206" s="117"/>
    </row>
    <row r="207" spans="1:61" s="3" customFormat="1" ht="15" customHeight="1">
      <c r="A207" s="128" t="s">
        <v>445</v>
      </c>
      <c r="B207" s="263" t="s">
        <v>446</v>
      </c>
      <c r="C207" s="128" t="s">
        <v>43</v>
      </c>
      <c r="D207" s="117"/>
      <c r="E207" s="397">
        <v>1434957.73</v>
      </c>
      <c r="F207" s="128" t="s">
        <v>1350</v>
      </c>
      <c r="G207" s="128"/>
      <c r="H207" s="404"/>
      <c r="I207" s="254" t="s">
        <v>1349</v>
      </c>
      <c r="J207" s="255"/>
      <c r="K207" s="529" t="s">
        <v>1335</v>
      </c>
      <c r="L207" s="128"/>
      <c r="M207" s="128"/>
      <c r="N207" s="128"/>
      <c r="O207" s="128"/>
      <c r="P207" s="128"/>
      <c r="Q207" s="256"/>
      <c r="R207" s="408"/>
      <c r="S207" s="128"/>
      <c r="T207" s="128"/>
      <c r="U207" s="128"/>
      <c r="V207" s="128"/>
      <c r="W207" s="128"/>
      <c r="X207" s="117"/>
    </row>
    <row r="208" spans="1:61" s="3" customFormat="1" ht="15" customHeight="1">
      <c r="A208" s="338" t="s">
        <v>1351</v>
      </c>
      <c r="B208" s="263" t="s">
        <v>1352</v>
      </c>
      <c r="C208" s="128" t="s">
        <v>43</v>
      </c>
      <c r="D208" s="117"/>
      <c r="E208" s="397">
        <v>1469022.56</v>
      </c>
      <c r="F208" s="450" t="s">
        <v>1353</v>
      </c>
      <c r="G208" s="128"/>
      <c r="H208" s="404"/>
      <c r="I208" s="254" t="s">
        <v>1354</v>
      </c>
      <c r="J208" s="255">
        <v>0.25</v>
      </c>
      <c r="K208" s="528" t="s">
        <v>1355</v>
      </c>
      <c r="L208" s="128"/>
      <c r="M208" s="128"/>
      <c r="N208" s="128"/>
      <c r="O208" s="128"/>
      <c r="P208" s="128"/>
      <c r="Q208" s="256"/>
      <c r="R208" s="408"/>
      <c r="S208" s="128"/>
      <c r="T208" s="128"/>
      <c r="U208" s="128" t="s">
        <v>108</v>
      </c>
      <c r="V208" s="128"/>
      <c r="W208" s="128"/>
      <c r="X208" s="117"/>
    </row>
    <row r="209" spans="1:24" s="3" customFormat="1" ht="15" customHeight="1">
      <c r="A209" s="128" t="s">
        <v>99</v>
      </c>
      <c r="B209" s="263" t="s">
        <v>1356</v>
      </c>
      <c r="C209" s="128"/>
      <c r="D209" s="117"/>
      <c r="E209" s="397">
        <v>691206.49</v>
      </c>
      <c r="F209" s="128" t="s">
        <v>1357</v>
      </c>
      <c r="G209" s="128">
        <v>7</v>
      </c>
      <c r="H209" s="404"/>
      <c r="I209" s="254" t="s">
        <v>1345</v>
      </c>
      <c r="J209" s="255"/>
      <c r="K209" s="262" t="s">
        <v>1358</v>
      </c>
      <c r="L209" s="128"/>
      <c r="M209" s="128"/>
      <c r="N209" s="128"/>
      <c r="O209" s="128"/>
      <c r="P209" s="128"/>
      <c r="Q209" s="256"/>
      <c r="R209" s="408"/>
      <c r="S209" s="128"/>
      <c r="T209" s="128"/>
      <c r="U209" s="128"/>
      <c r="V209" s="128"/>
      <c r="W209" s="128"/>
      <c r="X209" s="117"/>
    </row>
    <row r="210" spans="1:24" s="3" customFormat="1" ht="15" customHeight="1">
      <c r="A210" s="128" t="s">
        <v>1041</v>
      </c>
      <c r="B210" s="263" t="s">
        <v>1359</v>
      </c>
      <c r="C210" s="128"/>
      <c r="D210" s="117"/>
      <c r="E210" s="397">
        <v>853598.64</v>
      </c>
      <c r="F210" s="128" t="s">
        <v>1360</v>
      </c>
      <c r="G210" s="128">
        <v>9</v>
      </c>
      <c r="H210" s="404"/>
      <c r="I210" s="254" t="s">
        <v>1345</v>
      </c>
      <c r="J210" s="255"/>
      <c r="K210" s="262" t="s">
        <v>1358</v>
      </c>
      <c r="L210" s="128"/>
      <c r="M210" s="128"/>
      <c r="N210" s="128"/>
      <c r="O210" s="128"/>
      <c r="P210" s="128"/>
      <c r="Q210" s="256"/>
      <c r="R210" s="408"/>
      <c r="S210" s="128"/>
      <c r="T210" s="128"/>
      <c r="U210" s="128"/>
      <c r="V210" s="128"/>
      <c r="W210" s="128"/>
      <c r="X210" s="117"/>
    </row>
    <row r="211" spans="1:24" s="3" customFormat="1" ht="15" customHeight="1">
      <c r="A211" s="128" t="s">
        <v>485</v>
      </c>
      <c r="B211" s="263" t="s">
        <v>1361</v>
      </c>
      <c r="C211" s="128" t="s">
        <v>45</v>
      </c>
      <c r="D211" s="117"/>
      <c r="E211" s="397" t="s">
        <v>120</v>
      </c>
      <c r="F211" s="128" t="s">
        <v>1362</v>
      </c>
      <c r="G211" s="128">
        <v>3</v>
      </c>
      <c r="H211" s="404"/>
      <c r="I211" s="254" t="s">
        <v>1354</v>
      </c>
      <c r="J211" s="255"/>
      <c r="K211" s="262" t="s">
        <v>1363</v>
      </c>
      <c r="L211" s="128"/>
      <c r="M211" s="128"/>
      <c r="N211" s="128"/>
      <c r="O211" s="128"/>
      <c r="P211" s="128"/>
      <c r="Q211" s="256"/>
      <c r="R211" s="408"/>
      <c r="S211" s="128"/>
      <c r="T211" s="128"/>
      <c r="U211" s="128"/>
      <c r="V211" s="128"/>
      <c r="W211" s="128"/>
      <c r="X211" s="117"/>
    </row>
    <row r="212" spans="1:24" s="3" customFormat="1" ht="15" customHeight="1">
      <c r="A212" s="128" t="s">
        <v>1364</v>
      </c>
      <c r="B212" s="263" t="s">
        <v>1364</v>
      </c>
      <c r="C212" s="128" t="s">
        <v>219</v>
      </c>
      <c r="D212" s="117"/>
      <c r="E212" s="397">
        <v>696454</v>
      </c>
      <c r="F212" s="128" t="s">
        <v>101</v>
      </c>
      <c r="G212" s="128">
        <v>4</v>
      </c>
      <c r="H212" s="404"/>
      <c r="I212" s="254" t="s">
        <v>1365</v>
      </c>
      <c r="J212" s="255">
        <v>0</v>
      </c>
      <c r="K212" s="262"/>
      <c r="L212" s="128"/>
      <c r="M212" s="128"/>
      <c r="N212" s="128"/>
      <c r="O212" s="128"/>
      <c r="P212" s="128"/>
      <c r="Q212" s="256"/>
      <c r="R212" s="408"/>
      <c r="S212" s="128"/>
      <c r="T212" s="128"/>
      <c r="U212" s="128"/>
      <c r="V212" s="128"/>
      <c r="W212" s="128"/>
      <c r="X212" s="117"/>
    </row>
    <row r="213" spans="1:24" s="3" customFormat="1" ht="15" customHeight="1">
      <c r="A213" s="128" t="s">
        <v>1366</v>
      </c>
      <c r="B213" s="263" t="s">
        <v>1367</v>
      </c>
      <c r="C213" s="128" t="s">
        <v>219</v>
      </c>
      <c r="D213" s="117"/>
      <c r="E213" s="397" t="s">
        <v>120</v>
      </c>
      <c r="F213" s="128" t="s">
        <v>1368</v>
      </c>
      <c r="G213" s="128">
        <v>6</v>
      </c>
      <c r="H213" s="404"/>
      <c r="I213" s="254" t="s">
        <v>1369</v>
      </c>
      <c r="J213" s="255">
        <v>0</v>
      </c>
      <c r="K213" s="262" t="s">
        <v>1369</v>
      </c>
      <c r="L213" s="128"/>
      <c r="M213" s="128"/>
      <c r="N213" s="128"/>
      <c r="O213" s="128"/>
      <c r="P213" s="128"/>
      <c r="Q213" s="256"/>
      <c r="R213" s="408"/>
      <c r="S213" s="128"/>
      <c r="T213" s="128"/>
      <c r="U213" s="128"/>
      <c r="V213" s="128"/>
      <c r="W213" s="128"/>
      <c r="X213" s="117"/>
    </row>
  </sheetData>
  <mergeCells count="297">
    <mergeCell ref="H59:H61"/>
    <mergeCell ref="P55:P56"/>
    <mergeCell ref="Q55:Q56"/>
    <mergeCell ref="R55:R56"/>
    <mergeCell ref="S55:S56"/>
    <mergeCell ref="T55:T56"/>
    <mergeCell ref="U55:U56"/>
    <mergeCell ref="J55:J56"/>
    <mergeCell ref="K55:K56"/>
    <mergeCell ref="L55:L56"/>
    <mergeCell ref="M55:M56"/>
    <mergeCell ref="N55:N56"/>
    <mergeCell ref="O55:O56"/>
    <mergeCell ref="Q59:Q61"/>
    <mergeCell ref="R59:R61"/>
    <mergeCell ref="I59:I61"/>
    <mergeCell ref="J59:J61"/>
    <mergeCell ref="K59:K61"/>
    <mergeCell ref="L59:L61"/>
    <mergeCell ref="M59:M61"/>
    <mergeCell ref="N59:N61"/>
    <mergeCell ref="B55:B56"/>
    <mergeCell ref="D55:D56"/>
    <mergeCell ref="U59:U61"/>
    <mergeCell ref="V59:V61"/>
    <mergeCell ref="W59:W61"/>
    <mergeCell ref="X59:X61"/>
    <mergeCell ref="Y59:Y61"/>
    <mergeCell ref="S59:S61"/>
    <mergeCell ref="T59:T61"/>
    <mergeCell ref="E55:E56"/>
    <mergeCell ref="F55:F56"/>
    <mergeCell ref="G55:G56"/>
    <mergeCell ref="H55:H56"/>
    <mergeCell ref="V55:V56"/>
    <mergeCell ref="W55:W56"/>
    <mergeCell ref="X55:X56"/>
    <mergeCell ref="Y55:Y56"/>
    <mergeCell ref="B59:B61"/>
    <mergeCell ref="C59:C61"/>
    <mergeCell ref="D59:D61"/>
    <mergeCell ref="E59:E61"/>
    <mergeCell ref="G59:G61"/>
    <mergeCell ref="O59:O61"/>
    <mergeCell ref="P59:P61"/>
    <mergeCell ref="H63:H64"/>
    <mergeCell ref="J63:J64"/>
    <mergeCell ref="K63:K64"/>
    <mergeCell ref="L63:L64"/>
    <mergeCell ref="M63:M64"/>
    <mergeCell ref="B63:B64"/>
    <mergeCell ref="C63:C64"/>
    <mergeCell ref="D63:D64"/>
    <mergeCell ref="E63:E64"/>
    <mergeCell ref="F63:F64"/>
    <mergeCell ref="C66:C68"/>
    <mergeCell ref="X69:X73"/>
    <mergeCell ref="Y69:Y73"/>
    <mergeCell ref="S69:S73"/>
    <mergeCell ref="D66:D68"/>
    <mergeCell ref="E66:E68"/>
    <mergeCell ref="G66:G68"/>
    <mergeCell ref="H66:H68"/>
    <mergeCell ref="T63:T64"/>
    <mergeCell ref="U63:U64"/>
    <mergeCell ref="V63:V64"/>
    <mergeCell ref="W63:W64"/>
    <mergeCell ref="X63:X64"/>
    <mergeCell ref="V66:V68"/>
    <mergeCell ref="W66:W68"/>
    <mergeCell ref="X66:X68"/>
    <mergeCell ref="Y63:Y64"/>
    <mergeCell ref="N63:N64"/>
    <mergeCell ref="O63:O64"/>
    <mergeCell ref="P63:P64"/>
    <mergeCell ref="Q63:Q64"/>
    <mergeCell ref="R63:R64"/>
    <mergeCell ref="S63:S64"/>
    <mergeCell ref="G63:G64"/>
    <mergeCell ref="O69:O73"/>
    <mergeCell ref="P69:P73"/>
    <mergeCell ref="Q69:Q73"/>
    <mergeCell ref="R69:R73"/>
    <mergeCell ref="Y66:Y68"/>
    <mergeCell ref="B69:B73"/>
    <mergeCell ref="C69:C73"/>
    <mergeCell ref="D69:D73"/>
    <mergeCell ref="E69:E73"/>
    <mergeCell ref="F69:F73"/>
    <mergeCell ref="G69:G73"/>
    <mergeCell ref="P66:P68"/>
    <mergeCell ref="Q66:Q68"/>
    <mergeCell ref="R66:R68"/>
    <mergeCell ref="S66:S68"/>
    <mergeCell ref="T66:T68"/>
    <mergeCell ref="U66:U68"/>
    <mergeCell ref="J66:J68"/>
    <mergeCell ref="K66:K68"/>
    <mergeCell ref="L66:L68"/>
    <mergeCell ref="M66:M68"/>
    <mergeCell ref="N66:N68"/>
    <mergeCell ref="O66:O68"/>
    <mergeCell ref="B66:B68"/>
    <mergeCell ref="O85:O87"/>
    <mergeCell ref="P85:P87"/>
    <mergeCell ref="Q85:Q87"/>
    <mergeCell ref="R85:R87"/>
    <mergeCell ref="S85:S87"/>
    <mergeCell ref="B85:B87"/>
    <mergeCell ref="C85:C87"/>
    <mergeCell ref="D85:D87"/>
    <mergeCell ref="E85:E87"/>
    <mergeCell ref="G85:G87"/>
    <mergeCell ref="H69:H73"/>
    <mergeCell ref="J69:J73"/>
    <mergeCell ref="K69:K73"/>
    <mergeCell ref="L69:L73"/>
    <mergeCell ref="M69:M73"/>
    <mergeCell ref="N69:N73"/>
    <mergeCell ref="H85:H87"/>
    <mergeCell ref="I85:I87"/>
    <mergeCell ref="J85:J87"/>
    <mergeCell ref="K85:K87"/>
    <mergeCell ref="L85:L87"/>
    <mergeCell ref="M85:M87"/>
    <mergeCell ref="N85:N87"/>
    <mergeCell ref="U69:U73"/>
    <mergeCell ref="V69:V73"/>
    <mergeCell ref="W69:W73"/>
    <mergeCell ref="T85:T87"/>
    <mergeCell ref="U85:U87"/>
    <mergeCell ref="V85:V87"/>
    <mergeCell ref="W85:W87"/>
    <mergeCell ref="X85:X87"/>
    <mergeCell ref="Y85:Y87"/>
    <mergeCell ref="T69:T73"/>
    <mergeCell ref="X101:X104"/>
    <mergeCell ref="Y101:Y104"/>
    <mergeCell ref="B105:B108"/>
    <mergeCell ref="C105:C108"/>
    <mergeCell ref="D105:D108"/>
    <mergeCell ref="E105:E108"/>
    <mergeCell ref="F105:F108"/>
    <mergeCell ref="O101:O104"/>
    <mergeCell ref="P101:P104"/>
    <mergeCell ref="Q101:Q104"/>
    <mergeCell ref="R101:R104"/>
    <mergeCell ref="S101:S104"/>
    <mergeCell ref="T101:T104"/>
    <mergeCell ref="H101:H104"/>
    <mergeCell ref="J101:J104"/>
    <mergeCell ref="K101:K104"/>
    <mergeCell ref="L101:L104"/>
    <mergeCell ref="M101:M104"/>
    <mergeCell ref="N101:N104"/>
    <mergeCell ref="B101:B104"/>
    <mergeCell ref="C101:C104"/>
    <mergeCell ref="D101:D104"/>
    <mergeCell ref="E101:E104"/>
    <mergeCell ref="F101:F104"/>
    <mergeCell ref="G105:G108"/>
    <mergeCell ref="H105:H108"/>
    <mergeCell ref="J105:J108"/>
    <mergeCell ref="K105:K108"/>
    <mergeCell ref="L105:L108"/>
    <mergeCell ref="M105:M108"/>
    <mergeCell ref="U101:U104"/>
    <mergeCell ref="V101:V104"/>
    <mergeCell ref="W101:W104"/>
    <mergeCell ref="G101:G104"/>
    <mergeCell ref="T105:T108"/>
    <mergeCell ref="U105:U108"/>
    <mergeCell ref="V105:V108"/>
    <mergeCell ref="W105:W108"/>
    <mergeCell ref="X105:X108"/>
    <mergeCell ref="Y105:Y108"/>
    <mergeCell ref="N105:N108"/>
    <mergeCell ref="O105:O108"/>
    <mergeCell ref="P105:P108"/>
    <mergeCell ref="Q105:Q108"/>
    <mergeCell ref="R105:R108"/>
    <mergeCell ref="S105:S108"/>
    <mergeCell ref="X109:X110"/>
    <mergeCell ref="Y109:Y110"/>
    <mergeCell ref="S109:S110"/>
    <mergeCell ref="T109:T110"/>
    <mergeCell ref="O109:O110"/>
    <mergeCell ref="P109:P110"/>
    <mergeCell ref="Q109:Q110"/>
    <mergeCell ref="R109:R110"/>
    <mergeCell ref="U109:U110"/>
    <mergeCell ref="V109:V110"/>
    <mergeCell ref="W109:W110"/>
    <mergeCell ref="I109:I110"/>
    <mergeCell ref="J109:J110"/>
    <mergeCell ref="K109:K110"/>
    <mergeCell ref="L109:L110"/>
    <mergeCell ref="M109:M110"/>
    <mergeCell ref="N109:N110"/>
    <mergeCell ref="B109:B110"/>
    <mergeCell ref="C109:C110"/>
    <mergeCell ref="D109:D110"/>
    <mergeCell ref="E109:E110"/>
    <mergeCell ref="G109:G110"/>
    <mergeCell ref="H109:H110"/>
    <mergeCell ref="X138:X139"/>
    <mergeCell ref="Y138:Y139"/>
    <mergeCell ref="O138:O139"/>
    <mergeCell ref="P138:P139"/>
    <mergeCell ref="Q138:Q139"/>
    <mergeCell ref="R138:R139"/>
    <mergeCell ref="S138:S139"/>
    <mergeCell ref="T138:T139"/>
    <mergeCell ref="U138:U139"/>
    <mergeCell ref="V138:V139"/>
    <mergeCell ref="W138:W139"/>
    <mergeCell ref="I138:I139"/>
    <mergeCell ref="J138:J139"/>
    <mergeCell ref="K138:K139"/>
    <mergeCell ref="L138:L139"/>
    <mergeCell ref="M138:M139"/>
    <mergeCell ref="N138:N139"/>
    <mergeCell ref="B138:B139"/>
    <mergeCell ref="C138:C139"/>
    <mergeCell ref="D138:D139"/>
    <mergeCell ref="E138:E139"/>
    <mergeCell ref="F138:F139"/>
    <mergeCell ref="H138:H139"/>
    <mergeCell ref="X151:X152"/>
    <mergeCell ref="Y151:Y152"/>
    <mergeCell ref="B157:B158"/>
    <mergeCell ref="C157:C158"/>
    <mergeCell ref="D157:D158"/>
    <mergeCell ref="E157:E158"/>
    <mergeCell ref="F157:F158"/>
    <mergeCell ref="O151:O152"/>
    <mergeCell ref="P151:P152"/>
    <mergeCell ref="Q151:Q152"/>
    <mergeCell ref="R151:R152"/>
    <mergeCell ref="S151:S152"/>
    <mergeCell ref="T151:T152"/>
    <mergeCell ref="H151:H152"/>
    <mergeCell ref="I151:I152"/>
    <mergeCell ref="J151:J152"/>
    <mergeCell ref="L151:L152"/>
    <mergeCell ref="M151:M152"/>
    <mergeCell ref="N151:N152"/>
    <mergeCell ref="B151:B152"/>
    <mergeCell ref="C151:C152"/>
    <mergeCell ref="D151:D152"/>
    <mergeCell ref="E151:E152"/>
    <mergeCell ref="F151:F152"/>
    <mergeCell ref="G157:G158"/>
    <mergeCell ref="H157:H158"/>
    <mergeCell ref="I157:I158"/>
    <mergeCell ref="J157:J158"/>
    <mergeCell ref="L157:L158"/>
    <mergeCell ref="M157:M158"/>
    <mergeCell ref="U151:U152"/>
    <mergeCell ref="V151:V152"/>
    <mergeCell ref="W151:W152"/>
    <mergeCell ref="G151:G152"/>
    <mergeCell ref="T157:T158"/>
    <mergeCell ref="U157:U158"/>
    <mergeCell ref="V157:V158"/>
    <mergeCell ref="W157:W158"/>
    <mergeCell ref="X157:X158"/>
    <mergeCell ref="Y157:Y158"/>
    <mergeCell ref="N157:N158"/>
    <mergeCell ref="O157:O158"/>
    <mergeCell ref="P157:P158"/>
    <mergeCell ref="Q157:Q158"/>
    <mergeCell ref="R157:R158"/>
    <mergeCell ref="S157:S158"/>
    <mergeCell ref="H164:H165"/>
    <mergeCell ref="I164:I165"/>
    <mergeCell ref="J164:J165"/>
    <mergeCell ref="L164:L165"/>
    <mergeCell ref="M164:M165"/>
    <mergeCell ref="N164:N165"/>
    <mergeCell ref="X164:X165"/>
    <mergeCell ref="Y164:Y165"/>
    <mergeCell ref="B164:B165"/>
    <mergeCell ref="C164:C165"/>
    <mergeCell ref="D164:D165"/>
    <mergeCell ref="E164:E165"/>
    <mergeCell ref="F164:F165"/>
    <mergeCell ref="G164:G165"/>
    <mergeCell ref="U164:U165"/>
    <mergeCell ref="V164:V165"/>
    <mergeCell ref="W164:W165"/>
    <mergeCell ref="O164:O165"/>
    <mergeCell ref="P164:P165"/>
    <mergeCell ref="Q164:Q165"/>
    <mergeCell ref="R164:R165"/>
    <mergeCell ref="S164:S165"/>
    <mergeCell ref="T164:T165"/>
  </mergeCells>
  <conditionalFormatting sqref="M1:M2">
    <cfRule type="notContainsBlanks" dxfId="14" priority="132">
      <formula>LEN(TRIM(M1))&gt;0</formula>
    </cfRule>
  </conditionalFormatting>
  <conditionalFormatting sqref="M3">
    <cfRule type="notContainsBlanks" dxfId="13" priority="131">
      <formula>LEN(TRIM(O3))&gt;0</formula>
    </cfRule>
  </conditionalFormatting>
  <conditionalFormatting sqref="W119 X173 W174:W179 W182:W187 W189 X194:X197 W198 X199:X201">
    <cfRule type="cellIs" dxfId="12" priority="22" operator="lessThan">
      <formula>MAX($W:$W)-5</formula>
    </cfRule>
  </conditionalFormatting>
  <conditionalFormatting sqref="W204:W213">
    <cfRule type="cellIs" dxfId="11" priority="1" operator="lessThan">
      <formula>MAX($W:$W)-5</formula>
    </cfRule>
  </conditionalFormatting>
  <dataValidations count="4">
    <dataValidation type="list" allowBlank="1" showErrorMessage="1" sqref="J54 M179" xr:uid="{00000000-0002-0000-0100-000002000000}">
      <formula1>"PB,BID,Bid,Negotiated"</formula1>
    </dataValidation>
    <dataValidation type="list" allowBlank="1" showErrorMessage="1" sqref="D35:D54" xr:uid="{00000000-0002-0000-0100-000001000000}">
      <formula1>"Sandra,Joe,Diana,Quinton/Diana"</formula1>
    </dataValidation>
    <dataValidation type="list" showInputMessage="1" showErrorMessage="1" sqref="A1:A118 A190:A197 A120:A173 A199:A203 A214:A1048568" xr:uid="{80150ED7-F101-414B-8F4C-F27EC5D6D2C7}">
      <formula1>"Price, Schedule, No Response, Site Build, Canceled Job,  Other, Distance"</formula1>
    </dataValidation>
    <dataValidation type="list" allowBlank="1" showErrorMessage="1" sqref="D173:D182 C119 D184:D187 D189 D191:D197 C198 D199:D203 C204:C213" xr:uid="{B3975E80-D46A-47DC-8840-2D7D30ECDD3A}">
      <formula1>"Sandra,Joe,Diana,Quinton/Diana, Frank"</formula1>
    </dataValidation>
  </dataValidations>
  <pageMargins left="0" right="0" top="0" bottom="0" header="0" footer="0"/>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C4CB7-BF0F-4990-87E8-053E6E9F469F}">
  <dimension ref="A3:B10"/>
  <sheetViews>
    <sheetView workbookViewId="0">
      <selection activeCell="E7" sqref="E7"/>
    </sheetView>
  </sheetViews>
  <sheetFormatPr defaultRowHeight="15"/>
  <cols>
    <col min="1" max="1" width="11.85546875" bestFit="1" customWidth="1"/>
    <col min="2" max="2" width="23.7109375" bestFit="1" customWidth="1"/>
  </cols>
  <sheetData>
    <row r="3" spans="1:2">
      <c r="A3" s="443" t="s">
        <v>547</v>
      </c>
      <c r="B3" s="444" t="s">
        <v>1370</v>
      </c>
    </row>
    <row r="4" spans="1:2">
      <c r="A4" s="442" t="s">
        <v>584</v>
      </c>
      <c r="B4" s="444">
        <v>7</v>
      </c>
    </row>
    <row r="5" spans="1:2">
      <c r="A5" s="445" t="s">
        <v>621</v>
      </c>
      <c r="B5" s="446">
        <v>23</v>
      </c>
    </row>
    <row r="6" spans="1:2">
      <c r="A6" s="445" t="s">
        <v>759</v>
      </c>
      <c r="B6" s="446">
        <v>1</v>
      </c>
    </row>
    <row r="7" spans="1:2">
      <c r="A7" s="445" t="s">
        <v>565</v>
      </c>
      <c r="B7" s="446">
        <v>46</v>
      </c>
    </row>
    <row r="8" spans="1:2">
      <c r="A8" s="445" t="s">
        <v>560</v>
      </c>
      <c r="B8" s="446">
        <v>9</v>
      </c>
    </row>
    <row r="9" spans="1:2">
      <c r="A9" s="445" t="s">
        <v>683</v>
      </c>
      <c r="B9" s="446">
        <v>5</v>
      </c>
    </row>
    <row r="10" spans="1:2">
      <c r="A10" s="447" t="s">
        <v>905</v>
      </c>
      <c r="B10" s="448">
        <v>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F2FA2-DE9D-4730-A28A-6964EDD04B65}">
  <sheetPr codeName="Sheet7">
    <tabColor theme="9"/>
  </sheetPr>
  <dimension ref="A1:BH103"/>
  <sheetViews>
    <sheetView topLeftCell="A99" workbookViewId="0">
      <selection activeCell="F33" sqref="F33"/>
    </sheetView>
  </sheetViews>
  <sheetFormatPr defaultRowHeight="15"/>
  <cols>
    <col min="1" max="1" width="23.140625" bestFit="1" customWidth="1"/>
    <col min="2" max="2" width="34.42578125" bestFit="1" customWidth="1"/>
    <col min="3" max="3" width="7.42578125" bestFit="1" customWidth="1"/>
    <col min="4" max="4" width="8.85546875" bestFit="1" customWidth="1"/>
    <col min="5" max="5" width="14.7109375" bestFit="1" customWidth="1"/>
    <col min="6" max="6" width="56.28515625" bestFit="1" customWidth="1"/>
    <col min="7" max="8" width="10.7109375" bestFit="1" customWidth="1"/>
    <col min="9" max="9" width="32.85546875" bestFit="1" customWidth="1"/>
    <col min="10" max="10" width="15.42578125" bestFit="1" customWidth="1"/>
    <col min="11" max="11" width="29.42578125" customWidth="1"/>
    <col min="12" max="12" width="8.85546875" bestFit="1" customWidth="1"/>
    <col min="13" max="13" width="11" bestFit="1" customWidth="1"/>
    <col min="14" max="14" width="25.5703125" bestFit="1" customWidth="1"/>
    <col min="15" max="16" width="9.7109375" bestFit="1" customWidth="1"/>
    <col min="18" max="18" width="8" bestFit="1" customWidth="1"/>
    <col min="19" max="19" width="11.140625" bestFit="1" customWidth="1"/>
    <col min="20" max="21" width="8.7109375" bestFit="1" customWidth="1"/>
  </cols>
  <sheetData>
    <row r="1" spans="1:21" ht="40.5" customHeight="1">
      <c r="A1" s="241" t="s">
        <v>48</v>
      </c>
      <c r="B1" s="241" t="s">
        <v>49</v>
      </c>
      <c r="C1" s="241" t="s">
        <v>50</v>
      </c>
      <c r="D1" s="241" t="s">
        <v>51</v>
      </c>
      <c r="E1" s="236" t="s">
        <v>52</v>
      </c>
      <c r="F1" s="241" t="s">
        <v>53</v>
      </c>
      <c r="G1" s="130" t="s">
        <v>54</v>
      </c>
      <c r="H1" s="130" t="s">
        <v>55</v>
      </c>
      <c r="I1" s="130" t="s">
        <v>68</v>
      </c>
      <c r="J1" s="130" t="s">
        <v>59</v>
      </c>
      <c r="K1" s="130" t="s">
        <v>58</v>
      </c>
      <c r="L1" s="242" t="s">
        <v>57</v>
      </c>
      <c r="M1" s="1" t="s">
        <v>60</v>
      </c>
      <c r="N1" s="1" t="s">
        <v>1371</v>
      </c>
      <c r="O1" s="1" t="s">
        <v>1372</v>
      </c>
      <c r="P1" s="1" t="s">
        <v>1373</v>
      </c>
      <c r="Q1" s="1" t="s">
        <v>1374</v>
      </c>
      <c r="R1" s="1" t="s">
        <v>66</v>
      </c>
      <c r="S1" s="243" t="s">
        <v>67</v>
      </c>
      <c r="T1" s="244" t="s">
        <v>1375</v>
      </c>
      <c r="U1" s="244" t="s">
        <v>1376</v>
      </c>
    </row>
    <row r="2" spans="1:21">
      <c r="A2" s="128" t="s">
        <v>894</v>
      </c>
      <c r="B2" s="128" t="s">
        <v>1377</v>
      </c>
      <c r="C2" s="128" t="s">
        <v>45</v>
      </c>
      <c r="D2" s="128">
        <v>11443</v>
      </c>
      <c r="E2" s="234">
        <v>632019.37</v>
      </c>
      <c r="F2" s="235" t="s">
        <v>1378</v>
      </c>
      <c r="G2" s="5">
        <v>5</v>
      </c>
      <c r="H2" s="6">
        <v>45163</v>
      </c>
      <c r="I2" s="4" t="s">
        <v>150</v>
      </c>
      <c r="J2" s="3" t="s">
        <v>1379</v>
      </c>
      <c r="K2" s="4" t="s">
        <v>366</v>
      </c>
      <c r="L2" s="233">
        <v>1</v>
      </c>
      <c r="M2" s="4" t="s">
        <v>89</v>
      </c>
      <c r="N2" s="3" t="s">
        <v>1380</v>
      </c>
      <c r="O2" s="6"/>
      <c r="P2" s="6" t="s">
        <v>96</v>
      </c>
      <c r="Q2" s="3" t="s">
        <v>96</v>
      </c>
      <c r="R2" s="3" t="s">
        <v>906</v>
      </c>
      <c r="S2" s="601">
        <f t="shared" ref="S2:S65" si="0">IFERROR(E2*L2,0)</f>
        <v>632019.37</v>
      </c>
      <c r="T2" s="601"/>
      <c r="U2" s="601"/>
    </row>
    <row r="3" spans="1:21">
      <c r="A3" s="128" t="s">
        <v>1381</v>
      </c>
      <c r="B3" s="128" t="s">
        <v>1382</v>
      </c>
      <c r="C3" s="128" t="s">
        <v>41</v>
      </c>
      <c r="D3" s="128">
        <v>11446</v>
      </c>
      <c r="E3" s="234">
        <v>5500000</v>
      </c>
      <c r="F3" s="235" t="s">
        <v>1383</v>
      </c>
      <c r="G3" s="5">
        <v>26</v>
      </c>
      <c r="H3" s="6">
        <v>45163</v>
      </c>
      <c r="I3" s="3" t="s">
        <v>150</v>
      </c>
      <c r="J3" s="3" t="s">
        <v>288</v>
      </c>
      <c r="K3" s="4" t="s">
        <v>366</v>
      </c>
      <c r="L3" s="233">
        <v>1</v>
      </c>
      <c r="M3" s="4" t="s">
        <v>89</v>
      </c>
      <c r="N3" s="7">
        <v>45474</v>
      </c>
      <c r="O3" s="6" t="s">
        <v>96</v>
      </c>
      <c r="P3" s="6" t="s">
        <v>96</v>
      </c>
      <c r="Q3" s="6" t="s">
        <v>96</v>
      </c>
      <c r="R3" s="3" t="s">
        <v>44</v>
      </c>
      <c r="S3" s="601">
        <f t="shared" si="0"/>
        <v>5500000</v>
      </c>
      <c r="T3" s="601"/>
      <c r="U3" s="601"/>
    </row>
    <row r="4" spans="1:21">
      <c r="A4" s="128" t="s">
        <v>310</v>
      </c>
      <c r="B4" s="128" t="s">
        <v>1384</v>
      </c>
      <c r="C4" s="128" t="s">
        <v>45</v>
      </c>
      <c r="D4" s="128">
        <v>11403</v>
      </c>
      <c r="E4" s="234">
        <v>181837</v>
      </c>
      <c r="F4" s="235" t="s">
        <v>1385</v>
      </c>
      <c r="G4" s="5">
        <v>1</v>
      </c>
      <c r="H4" s="6">
        <v>45180</v>
      </c>
      <c r="I4" s="4" t="s">
        <v>150</v>
      </c>
      <c r="J4" s="3" t="s">
        <v>1379</v>
      </c>
      <c r="K4" s="4" t="s">
        <v>366</v>
      </c>
      <c r="L4" s="233">
        <v>1</v>
      </c>
      <c r="M4" s="4" t="s">
        <v>89</v>
      </c>
      <c r="N4" s="3" t="s">
        <v>1386</v>
      </c>
      <c r="O4" s="6"/>
      <c r="P4" s="6" t="s">
        <v>96</v>
      </c>
      <c r="Q4" s="3" t="s">
        <v>96</v>
      </c>
      <c r="R4" s="3" t="s">
        <v>239</v>
      </c>
      <c r="S4" s="601">
        <f t="shared" si="0"/>
        <v>181837</v>
      </c>
      <c r="T4" s="601"/>
      <c r="U4" s="601"/>
    </row>
    <row r="5" spans="1:21">
      <c r="A5" s="128" t="s">
        <v>310</v>
      </c>
      <c r="B5" s="128" t="s">
        <v>948</v>
      </c>
      <c r="C5" s="128" t="s">
        <v>45</v>
      </c>
      <c r="D5" s="128">
        <v>11401</v>
      </c>
      <c r="E5" s="234">
        <v>181837</v>
      </c>
      <c r="F5" s="235" t="s">
        <v>1385</v>
      </c>
      <c r="G5" s="5">
        <v>1</v>
      </c>
      <c r="H5" s="6">
        <v>45181</v>
      </c>
      <c r="I5" s="4" t="s">
        <v>150</v>
      </c>
      <c r="J5" s="3" t="s">
        <v>1379</v>
      </c>
      <c r="K5" s="4" t="s">
        <v>366</v>
      </c>
      <c r="L5" s="233">
        <v>1</v>
      </c>
      <c r="M5" s="4"/>
      <c r="N5" s="3" t="s">
        <v>1386</v>
      </c>
      <c r="O5" s="6"/>
      <c r="P5" s="6" t="s">
        <v>96</v>
      </c>
      <c r="Q5" s="3" t="s">
        <v>96</v>
      </c>
      <c r="R5" s="3" t="s">
        <v>239</v>
      </c>
      <c r="S5" s="601">
        <f t="shared" si="0"/>
        <v>181837</v>
      </c>
      <c r="T5" s="601"/>
      <c r="U5" s="601"/>
    </row>
    <row r="6" spans="1:21">
      <c r="A6" s="128" t="s">
        <v>1387</v>
      </c>
      <c r="B6" s="128" t="s">
        <v>1388</v>
      </c>
      <c r="C6" s="128" t="s">
        <v>45</v>
      </c>
      <c r="D6" s="128">
        <v>11397</v>
      </c>
      <c r="E6" s="234">
        <v>13916166.76</v>
      </c>
      <c r="F6" s="235" t="s">
        <v>1389</v>
      </c>
      <c r="G6" s="5">
        <v>83</v>
      </c>
      <c r="H6" s="6">
        <v>45187</v>
      </c>
      <c r="I6" s="3" t="s">
        <v>150</v>
      </c>
      <c r="J6" s="3" t="s">
        <v>1390</v>
      </c>
      <c r="K6" s="4" t="s">
        <v>366</v>
      </c>
      <c r="L6" s="233">
        <v>1</v>
      </c>
      <c r="M6" s="4" t="s">
        <v>89</v>
      </c>
      <c r="N6" s="3" t="s">
        <v>1391</v>
      </c>
      <c r="O6" s="6"/>
      <c r="P6" s="6" t="s">
        <v>96</v>
      </c>
      <c r="Q6" s="3" t="s">
        <v>96</v>
      </c>
      <c r="R6" s="3" t="s">
        <v>44</v>
      </c>
      <c r="S6" s="601">
        <f t="shared" si="0"/>
        <v>13916166.76</v>
      </c>
      <c r="T6" s="601"/>
      <c r="U6" s="601"/>
    </row>
    <row r="7" spans="1:21">
      <c r="A7" s="128" t="s">
        <v>1392</v>
      </c>
      <c r="B7" s="128" t="s">
        <v>1393</v>
      </c>
      <c r="C7" s="128" t="s">
        <v>45</v>
      </c>
      <c r="D7" s="128">
        <v>11447</v>
      </c>
      <c r="E7" s="234">
        <v>13852000</v>
      </c>
      <c r="F7" s="235" t="s">
        <v>1394</v>
      </c>
      <c r="G7" s="5">
        <v>56</v>
      </c>
      <c r="H7" s="6">
        <v>45239</v>
      </c>
      <c r="I7" s="3" t="s">
        <v>1395</v>
      </c>
      <c r="J7" s="3" t="s">
        <v>1390</v>
      </c>
      <c r="K7" s="4" t="s">
        <v>366</v>
      </c>
      <c r="L7" s="233">
        <v>1</v>
      </c>
      <c r="M7" s="4" t="s">
        <v>89</v>
      </c>
      <c r="N7" s="3" t="s">
        <v>1396</v>
      </c>
      <c r="O7" s="6"/>
      <c r="P7" s="6" t="s">
        <v>96</v>
      </c>
      <c r="Q7" s="3" t="s">
        <v>96</v>
      </c>
      <c r="R7" s="3" t="s">
        <v>44</v>
      </c>
      <c r="S7" s="601">
        <f t="shared" si="0"/>
        <v>13852000</v>
      </c>
      <c r="T7" s="601"/>
      <c r="U7" s="601"/>
    </row>
    <row r="8" spans="1:21">
      <c r="A8" s="128" t="s">
        <v>700</v>
      </c>
      <c r="B8" s="128" t="s">
        <v>1397</v>
      </c>
      <c r="C8" s="128" t="s">
        <v>41</v>
      </c>
      <c r="D8" s="128">
        <v>11448</v>
      </c>
      <c r="E8" s="234">
        <v>129445</v>
      </c>
      <c r="F8" s="235" t="s">
        <v>1398</v>
      </c>
      <c r="G8" s="5">
        <v>1</v>
      </c>
      <c r="H8" s="6">
        <v>45243</v>
      </c>
      <c r="I8" s="3" t="s">
        <v>150</v>
      </c>
      <c r="J8" s="3" t="s">
        <v>1399</v>
      </c>
      <c r="K8" s="4" t="s">
        <v>366</v>
      </c>
      <c r="L8" s="233">
        <v>1</v>
      </c>
      <c r="M8" s="3" t="s">
        <v>89</v>
      </c>
      <c r="N8" s="7">
        <v>45231</v>
      </c>
      <c r="O8" s="6" t="s">
        <v>96</v>
      </c>
      <c r="P8" s="6" t="s">
        <v>96</v>
      </c>
      <c r="Q8" s="6" t="s">
        <v>96</v>
      </c>
      <c r="R8" s="589" t="s">
        <v>906</v>
      </c>
      <c r="S8" s="601">
        <f t="shared" si="0"/>
        <v>129445</v>
      </c>
      <c r="T8" s="601"/>
      <c r="U8" s="601"/>
    </row>
    <row r="9" spans="1:21">
      <c r="A9" s="128" t="s">
        <v>1400</v>
      </c>
      <c r="B9" s="128" t="s">
        <v>1401</v>
      </c>
      <c r="C9" s="128" t="s">
        <v>45</v>
      </c>
      <c r="D9" s="128">
        <v>11416</v>
      </c>
      <c r="E9" s="234">
        <v>3408324</v>
      </c>
      <c r="F9" s="235" t="s">
        <v>1402</v>
      </c>
      <c r="G9" s="5">
        <v>21</v>
      </c>
      <c r="H9" s="6">
        <v>45299</v>
      </c>
      <c r="I9" s="3" t="s">
        <v>150</v>
      </c>
      <c r="J9" s="3" t="s">
        <v>1390</v>
      </c>
      <c r="K9" s="4" t="s">
        <v>366</v>
      </c>
      <c r="L9" s="233">
        <v>1</v>
      </c>
      <c r="M9" s="3" t="s">
        <v>89</v>
      </c>
      <c r="N9" s="106">
        <v>45505</v>
      </c>
      <c r="O9" s="6"/>
      <c r="P9" s="6" t="s">
        <v>96</v>
      </c>
      <c r="Q9" s="3" t="s">
        <v>96</v>
      </c>
      <c r="R9" s="3" t="s">
        <v>920</v>
      </c>
      <c r="S9" s="601">
        <f t="shared" si="0"/>
        <v>3408324</v>
      </c>
      <c r="T9" s="601"/>
      <c r="U9" s="601"/>
    </row>
    <row r="10" spans="1:21">
      <c r="A10" s="128" t="s">
        <v>1400</v>
      </c>
      <c r="B10" s="128" t="s">
        <v>1403</v>
      </c>
      <c r="C10" s="128" t="s">
        <v>45</v>
      </c>
      <c r="D10" s="128">
        <v>11417</v>
      </c>
      <c r="E10" s="234">
        <v>795151</v>
      </c>
      <c r="F10" s="235" t="s">
        <v>1404</v>
      </c>
      <c r="G10" s="5">
        <v>5</v>
      </c>
      <c r="H10" s="6">
        <v>45302</v>
      </c>
      <c r="I10" s="4" t="s">
        <v>150</v>
      </c>
      <c r="J10" s="3" t="s">
        <v>1390</v>
      </c>
      <c r="K10" s="4" t="s">
        <v>366</v>
      </c>
      <c r="L10" s="233">
        <v>1</v>
      </c>
      <c r="M10" s="3" t="s">
        <v>89</v>
      </c>
      <c r="N10" s="106">
        <v>45505</v>
      </c>
      <c r="O10" s="6"/>
      <c r="P10" s="6" t="s">
        <v>96</v>
      </c>
      <c r="Q10" s="3" t="s">
        <v>96</v>
      </c>
      <c r="R10" s="3" t="s">
        <v>920</v>
      </c>
      <c r="S10" s="601">
        <f t="shared" si="0"/>
        <v>795151</v>
      </c>
      <c r="T10" s="601"/>
      <c r="U10" s="601"/>
    </row>
    <row r="11" spans="1:21">
      <c r="A11" s="128" t="s">
        <v>894</v>
      </c>
      <c r="B11" s="128" t="s">
        <v>1405</v>
      </c>
      <c r="C11" s="128" t="s">
        <v>45</v>
      </c>
      <c r="D11" s="128">
        <v>11443</v>
      </c>
      <c r="E11" s="234">
        <v>890992.27</v>
      </c>
      <c r="F11" s="235" t="s">
        <v>1406</v>
      </c>
      <c r="G11" s="5">
        <v>10</v>
      </c>
      <c r="H11" s="6">
        <v>45308</v>
      </c>
      <c r="I11" s="3" t="s">
        <v>150</v>
      </c>
      <c r="J11" s="3" t="s">
        <v>1379</v>
      </c>
      <c r="K11" s="4" t="s">
        <v>366</v>
      </c>
      <c r="L11" s="233">
        <v>1</v>
      </c>
      <c r="M11" s="3" t="s">
        <v>89</v>
      </c>
      <c r="N11" s="3" t="s">
        <v>1380</v>
      </c>
      <c r="O11" s="6"/>
      <c r="P11" s="6" t="s">
        <v>96</v>
      </c>
      <c r="Q11" s="3" t="s">
        <v>96</v>
      </c>
      <c r="R11" s="3" t="s">
        <v>906</v>
      </c>
      <c r="S11" s="601">
        <f t="shared" si="0"/>
        <v>890992.27</v>
      </c>
      <c r="T11" s="601"/>
      <c r="U11" s="601"/>
    </row>
    <row r="12" spans="1:21">
      <c r="A12" s="128" t="s">
        <v>350</v>
      </c>
      <c r="B12" s="128" t="s">
        <v>1407</v>
      </c>
      <c r="C12" s="128" t="s">
        <v>45</v>
      </c>
      <c r="D12" s="128">
        <v>11474</v>
      </c>
      <c r="E12" s="234">
        <v>2842622.53</v>
      </c>
      <c r="F12" s="235" t="s">
        <v>1408</v>
      </c>
      <c r="G12" s="5">
        <v>18</v>
      </c>
      <c r="H12" s="6">
        <v>45309</v>
      </c>
      <c r="I12" s="3" t="s">
        <v>150</v>
      </c>
      <c r="J12" s="3" t="s">
        <v>1390</v>
      </c>
      <c r="K12" s="4" t="s">
        <v>366</v>
      </c>
      <c r="L12" s="233">
        <v>1</v>
      </c>
      <c r="M12" s="3" t="s">
        <v>89</v>
      </c>
      <c r="N12" s="3" t="s">
        <v>1091</v>
      </c>
      <c r="O12" s="6"/>
      <c r="P12" s="6" t="s">
        <v>96</v>
      </c>
      <c r="Q12" s="3" t="s">
        <v>96</v>
      </c>
      <c r="R12" s="589" t="s">
        <v>44</v>
      </c>
      <c r="S12" s="601">
        <f t="shared" si="0"/>
        <v>2842622.53</v>
      </c>
      <c r="T12" s="601"/>
      <c r="U12" s="601"/>
    </row>
    <row r="13" spans="1:21">
      <c r="A13" s="128" t="s">
        <v>894</v>
      </c>
      <c r="B13" s="128" t="s">
        <v>1409</v>
      </c>
      <c r="C13" s="128" t="s">
        <v>45</v>
      </c>
      <c r="D13" s="128">
        <v>11450</v>
      </c>
      <c r="E13" s="234">
        <v>1158613.1299999999</v>
      </c>
      <c r="F13" s="235" t="s">
        <v>1410</v>
      </c>
      <c r="G13" s="5">
        <v>13</v>
      </c>
      <c r="H13" s="6">
        <v>45317</v>
      </c>
      <c r="I13" s="4" t="s">
        <v>150</v>
      </c>
      <c r="J13" s="3" t="s">
        <v>1379</v>
      </c>
      <c r="K13" s="4" t="s">
        <v>366</v>
      </c>
      <c r="L13" s="233">
        <v>1</v>
      </c>
      <c r="M13" s="3" t="s">
        <v>89</v>
      </c>
      <c r="N13" s="3" t="s">
        <v>1380</v>
      </c>
      <c r="O13" s="6"/>
      <c r="P13" s="6" t="s">
        <v>96</v>
      </c>
      <c r="Q13" s="3" t="s">
        <v>96</v>
      </c>
      <c r="R13" s="3" t="s">
        <v>906</v>
      </c>
      <c r="S13" s="601">
        <f t="shared" si="0"/>
        <v>1158613.1299999999</v>
      </c>
      <c r="T13" s="601"/>
      <c r="U13" s="601"/>
    </row>
    <row r="14" spans="1:21">
      <c r="A14" s="128" t="s">
        <v>1411</v>
      </c>
      <c r="B14" s="128" t="s">
        <v>1412</v>
      </c>
      <c r="C14" s="128" t="s">
        <v>45</v>
      </c>
      <c r="D14" s="128">
        <v>11433</v>
      </c>
      <c r="E14" s="234">
        <v>863719</v>
      </c>
      <c r="F14" s="237" t="s">
        <v>1413</v>
      </c>
      <c r="G14" s="5">
        <v>6</v>
      </c>
      <c r="H14" s="6">
        <v>45321</v>
      </c>
      <c r="I14" s="3" t="s">
        <v>150</v>
      </c>
      <c r="J14" s="3" t="s">
        <v>1390</v>
      </c>
      <c r="K14" s="4" t="s">
        <v>366</v>
      </c>
      <c r="L14" s="233">
        <v>1</v>
      </c>
      <c r="M14" s="3" t="s">
        <v>89</v>
      </c>
      <c r="N14" s="3" t="s">
        <v>1380</v>
      </c>
      <c r="O14" s="6"/>
      <c r="P14" s="6" t="s">
        <v>96</v>
      </c>
      <c r="Q14" s="3" t="s">
        <v>96</v>
      </c>
      <c r="R14" s="3" t="s">
        <v>239</v>
      </c>
      <c r="S14" s="601">
        <f t="shared" si="0"/>
        <v>863719</v>
      </c>
      <c r="T14" s="601"/>
      <c r="U14" s="601"/>
    </row>
    <row r="15" spans="1:21">
      <c r="A15" s="128" t="s">
        <v>1411</v>
      </c>
      <c r="B15" s="128" t="s">
        <v>1414</v>
      </c>
      <c r="C15" s="128" t="s">
        <v>45</v>
      </c>
      <c r="D15" s="128">
        <v>11436</v>
      </c>
      <c r="E15" s="234">
        <v>817329</v>
      </c>
      <c r="F15" s="235" t="s">
        <v>1413</v>
      </c>
      <c r="G15" s="5">
        <v>6</v>
      </c>
      <c r="H15" s="6">
        <v>45322</v>
      </c>
      <c r="I15" s="3" t="s">
        <v>150</v>
      </c>
      <c r="J15" s="3" t="s">
        <v>1390</v>
      </c>
      <c r="K15" s="4" t="s">
        <v>366</v>
      </c>
      <c r="L15" s="233">
        <v>1</v>
      </c>
      <c r="M15" s="3" t="s">
        <v>89</v>
      </c>
      <c r="N15" s="3" t="s">
        <v>1380</v>
      </c>
      <c r="O15" s="6"/>
      <c r="P15" s="6" t="s">
        <v>96</v>
      </c>
      <c r="Q15" s="3" t="s">
        <v>96</v>
      </c>
      <c r="R15" s="3" t="s">
        <v>239</v>
      </c>
      <c r="S15" s="601">
        <f t="shared" si="0"/>
        <v>817329</v>
      </c>
      <c r="T15" s="601"/>
      <c r="U15" s="601"/>
    </row>
    <row r="16" spans="1:21">
      <c r="A16" s="128" t="s">
        <v>1415</v>
      </c>
      <c r="B16" s="128" t="s">
        <v>1416</v>
      </c>
      <c r="C16" s="128" t="s">
        <v>45</v>
      </c>
      <c r="D16" s="128">
        <v>11444</v>
      </c>
      <c r="E16" s="234">
        <v>823142.22</v>
      </c>
      <c r="F16" s="235" t="s">
        <v>1417</v>
      </c>
      <c r="G16" s="5">
        <v>7</v>
      </c>
      <c r="H16" s="6">
        <v>45330</v>
      </c>
      <c r="I16" s="3" t="s">
        <v>150</v>
      </c>
      <c r="J16" s="3" t="s">
        <v>1390</v>
      </c>
      <c r="K16" s="4" t="s">
        <v>366</v>
      </c>
      <c r="L16" s="233">
        <v>1</v>
      </c>
      <c r="M16" s="3" t="s">
        <v>89</v>
      </c>
      <c r="N16" s="3" t="s">
        <v>1418</v>
      </c>
      <c r="O16" s="6"/>
      <c r="P16" s="6" t="s">
        <v>96</v>
      </c>
      <c r="Q16" s="3" t="s">
        <v>96</v>
      </c>
      <c r="R16" s="3" t="s">
        <v>239</v>
      </c>
      <c r="S16" s="601">
        <f t="shared" si="0"/>
        <v>823142.22</v>
      </c>
      <c r="T16" s="601"/>
      <c r="U16" s="601"/>
    </row>
    <row r="17" spans="1:21">
      <c r="A17" s="128" t="s">
        <v>1419</v>
      </c>
      <c r="B17" s="128" t="s">
        <v>1420</v>
      </c>
      <c r="C17" s="128" t="s">
        <v>45</v>
      </c>
      <c r="D17" s="128">
        <v>11453</v>
      </c>
      <c r="E17" s="234">
        <v>287193.06</v>
      </c>
      <c r="F17" s="235" t="s">
        <v>1421</v>
      </c>
      <c r="G17" s="5">
        <v>3</v>
      </c>
      <c r="H17" s="6">
        <v>45341</v>
      </c>
      <c r="I17" s="3" t="s">
        <v>150</v>
      </c>
      <c r="J17" s="3" t="s">
        <v>1422</v>
      </c>
      <c r="K17" s="4" t="s">
        <v>366</v>
      </c>
      <c r="L17" s="233">
        <v>1</v>
      </c>
      <c r="M17" s="3" t="s">
        <v>89</v>
      </c>
      <c r="N17" s="106">
        <v>45505</v>
      </c>
      <c r="O17" s="6"/>
      <c r="P17" s="6" t="s">
        <v>96</v>
      </c>
      <c r="Q17" s="3" t="s">
        <v>96</v>
      </c>
      <c r="R17" s="3" t="s">
        <v>920</v>
      </c>
      <c r="S17" s="601">
        <f t="shared" si="0"/>
        <v>287193.06</v>
      </c>
      <c r="T17" s="601"/>
      <c r="U17" s="601"/>
    </row>
    <row r="18" spans="1:21">
      <c r="A18" s="128" t="s">
        <v>1419</v>
      </c>
      <c r="B18" s="128" t="s">
        <v>1423</v>
      </c>
      <c r="C18" s="128" t="s">
        <v>45</v>
      </c>
      <c r="D18" s="128">
        <v>11454</v>
      </c>
      <c r="E18" s="234">
        <v>287193.06</v>
      </c>
      <c r="F18" s="235" t="s">
        <v>1424</v>
      </c>
      <c r="G18" s="5">
        <v>3</v>
      </c>
      <c r="H18" s="6">
        <v>45341</v>
      </c>
      <c r="I18" s="3" t="s">
        <v>150</v>
      </c>
      <c r="J18" s="3" t="s">
        <v>1425</v>
      </c>
      <c r="K18" s="4" t="s">
        <v>366</v>
      </c>
      <c r="L18" s="233">
        <v>1</v>
      </c>
      <c r="M18" s="3" t="s">
        <v>89</v>
      </c>
      <c r="N18" s="106">
        <v>45505</v>
      </c>
      <c r="O18" s="6"/>
      <c r="P18" s="6" t="s">
        <v>96</v>
      </c>
      <c r="Q18" s="3" t="s">
        <v>96</v>
      </c>
      <c r="R18" s="3" t="s">
        <v>920</v>
      </c>
      <c r="S18" s="601">
        <f t="shared" si="0"/>
        <v>287193.06</v>
      </c>
      <c r="T18" s="601"/>
      <c r="U18" s="601"/>
    </row>
    <row r="19" spans="1:21">
      <c r="A19" s="128" t="s">
        <v>1426</v>
      </c>
      <c r="B19" s="128" t="s">
        <v>1427</v>
      </c>
      <c r="C19" s="128" t="s">
        <v>45</v>
      </c>
      <c r="D19" s="128">
        <v>11475</v>
      </c>
      <c r="E19" s="234">
        <v>3242817</v>
      </c>
      <c r="F19" s="235" t="s">
        <v>1428</v>
      </c>
      <c r="G19" s="5">
        <v>20</v>
      </c>
      <c r="H19" s="6">
        <v>45341</v>
      </c>
      <c r="I19" s="3" t="s">
        <v>150</v>
      </c>
      <c r="J19" s="3" t="s">
        <v>1390</v>
      </c>
      <c r="K19" s="4" t="s">
        <v>366</v>
      </c>
      <c r="L19" s="233">
        <v>1</v>
      </c>
      <c r="M19" s="3" t="s">
        <v>89</v>
      </c>
      <c r="N19" s="106">
        <v>45505</v>
      </c>
      <c r="O19" s="6"/>
      <c r="P19" s="6" t="s">
        <v>96</v>
      </c>
      <c r="Q19" s="3" t="s">
        <v>96</v>
      </c>
      <c r="R19" s="589" t="s">
        <v>920</v>
      </c>
      <c r="S19" s="601">
        <f t="shared" si="0"/>
        <v>3242817</v>
      </c>
      <c r="T19" s="601"/>
      <c r="U19" s="601"/>
    </row>
    <row r="20" spans="1:21">
      <c r="A20" s="128" t="s">
        <v>1419</v>
      </c>
      <c r="B20" s="128" t="s">
        <v>1429</v>
      </c>
      <c r="C20" s="128" t="s">
        <v>45</v>
      </c>
      <c r="D20" s="128">
        <v>11452</v>
      </c>
      <c r="E20" s="234">
        <v>287193.06</v>
      </c>
      <c r="F20" s="235" t="s">
        <v>1424</v>
      </c>
      <c r="G20" s="5">
        <v>3</v>
      </c>
      <c r="H20" s="6">
        <v>45344</v>
      </c>
      <c r="I20" s="3" t="s">
        <v>150</v>
      </c>
      <c r="J20" s="3" t="s">
        <v>1430</v>
      </c>
      <c r="K20" s="4" t="s">
        <v>366</v>
      </c>
      <c r="L20" s="233">
        <v>1</v>
      </c>
      <c r="M20" s="3" t="s">
        <v>89</v>
      </c>
      <c r="N20" s="106">
        <v>45505</v>
      </c>
      <c r="O20" s="6"/>
      <c r="P20" s="6" t="s">
        <v>96</v>
      </c>
      <c r="Q20" s="3" t="s">
        <v>96</v>
      </c>
      <c r="R20" s="3" t="s">
        <v>920</v>
      </c>
      <c r="S20" s="601">
        <f t="shared" si="0"/>
        <v>287193.06</v>
      </c>
      <c r="T20" s="601"/>
      <c r="U20" s="601"/>
    </row>
    <row r="21" spans="1:21">
      <c r="A21" s="128" t="s">
        <v>1419</v>
      </c>
      <c r="B21" s="128" t="s">
        <v>1431</v>
      </c>
      <c r="C21" s="128" t="s">
        <v>45</v>
      </c>
      <c r="D21" s="128">
        <v>11460</v>
      </c>
      <c r="E21" s="234">
        <v>287193.06</v>
      </c>
      <c r="F21" s="235" t="s">
        <v>1424</v>
      </c>
      <c r="G21" s="5">
        <v>3</v>
      </c>
      <c r="H21" s="6">
        <v>45349</v>
      </c>
      <c r="I21" s="3" t="s">
        <v>150</v>
      </c>
      <c r="J21" s="3" t="s">
        <v>1432</v>
      </c>
      <c r="K21" s="4" t="s">
        <v>366</v>
      </c>
      <c r="L21" s="233">
        <v>1</v>
      </c>
      <c r="M21" s="3" t="s">
        <v>89</v>
      </c>
      <c r="N21" s="106">
        <v>45505</v>
      </c>
      <c r="O21" s="6"/>
      <c r="P21" s="6" t="s">
        <v>96</v>
      </c>
      <c r="Q21" s="3" t="s">
        <v>96</v>
      </c>
      <c r="R21" s="3" t="s">
        <v>920</v>
      </c>
      <c r="S21" s="601">
        <f t="shared" si="0"/>
        <v>287193.06</v>
      </c>
      <c r="T21" s="601"/>
      <c r="U21" s="601"/>
    </row>
    <row r="22" spans="1:21">
      <c r="A22" s="128" t="s">
        <v>1411</v>
      </c>
      <c r="B22" s="128" t="s">
        <v>1433</v>
      </c>
      <c r="C22" s="128" t="s">
        <v>45</v>
      </c>
      <c r="D22" s="128">
        <v>11437</v>
      </c>
      <c r="E22" s="234">
        <v>817329</v>
      </c>
      <c r="F22" s="235" t="s">
        <v>1434</v>
      </c>
      <c r="G22" s="5">
        <v>6</v>
      </c>
      <c r="H22" s="6">
        <v>45349</v>
      </c>
      <c r="I22" s="3" t="s">
        <v>150</v>
      </c>
      <c r="J22" s="3" t="s">
        <v>1390</v>
      </c>
      <c r="K22" s="4" t="s">
        <v>366</v>
      </c>
      <c r="L22" s="233">
        <v>1</v>
      </c>
      <c r="M22" s="3" t="s">
        <v>89</v>
      </c>
      <c r="N22" s="3" t="s">
        <v>1380</v>
      </c>
      <c r="O22" s="6"/>
      <c r="P22" s="6" t="s">
        <v>96</v>
      </c>
      <c r="Q22" s="3" t="s">
        <v>96</v>
      </c>
      <c r="R22" s="3" t="s">
        <v>239</v>
      </c>
      <c r="S22" s="601">
        <f t="shared" si="0"/>
        <v>817329</v>
      </c>
      <c r="T22" s="601"/>
      <c r="U22" s="601"/>
    </row>
    <row r="23" spans="1:21">
      <c r="A23" s="128" t="s">
        <v>634</v>
      </c>
      <c r="B23" s="128" t="s">
        <v>1435</v>
      </c>
      <c r="C23" s="595" t="s">
        <v>43</v>
      </c>
      <c r="D23" s="128">
        <v>11466</v>
      </c>
      <c r="E23" s="234">
        <v>335097.99</v>
      </c>
      <c r="F23" s="237" t="s">
        <v>1436</v>
      </c>
      <c r="G23" s="5">
        <v>6</v>
      </c>
      <c r="H23" s="6">
        <v>45351</v>
      </c>
      <c r="I23" s="3" t="s">
        <v>150</v>
      </c>
      <c r="J23" s="3" t="s">
        <v>1437</v>
      </c>
      <c r="K23" s="4" t="s">
        <v>366</v>
      </c>
      <c r="L23" s="233">
        <v>1</v>
      </c>
      <c r="M23" s="3" t="s">
        <v>89</v>
      </c>
      <c r="N23" s="7">
        <v>45505</v>
      </c>
      <c r="O23" s="6">
        <v>45239</v>
      </c>
      <c r="P23" s="6" t="s">
        <v>96</v>
      </c>
      <c r="Q23" s="3" t="s">
        <v>96</v>
      </c>
      <c r="R23" s="589" t="s">
        <v>239</v>
      </c>
      <c r="S23" s="601">
        <f t="shared" si="0"/>
        <v>335097.99</v>
      </c>
      <c r="T23" s="601"/>
      <c r="U23" s="601"/>
    </row>
    <row r="24" spans="1:21">
      <c r="A24" s="128" t="s">
        <v>275</v>
      </c>
      <c r="B24" s="128" t="s">
        <v>1438</v>
      </c>
      <c r="C24" s="128" t="s">
        <v>45</v>
      </c>
      <c r="D24" s="128">
        <v>11496</v>
      </c>
      <c r="E24" s="234">
        <v>126540.94</v>
      </c>
      <c r="F24" s="237" t="s">
        <v>1439</v>
      </c>
      <c r="G24" s="5">
        <v>1</v>
      </c>
      <c r="H24" s="6">
        <v>45364</v>
      </c>
      <c r="I24" s="4" t="s">
        <v>150</v>
      </c>
      <c r="J24" s="3" t="s">
        <v>1390</v>
      </c>
      <c r="K24" s="4" t="s">
        <v>366</v>
      </c>
      <c r="L24" s="233">
        <v>1</v>
      </c>
      <c r="M24" s="3" t="s">
        <v>89</v>
      </c>
      <c r="N24" s="7">
        <v>45383</v>
      </c>
      <c r="O24" s="6"/>
      <c r="P24" s="6" t="s">
        <v>96</v>
      </c>
      <c r="Q24" s="3" t="s">
        <v>96</v>
      </c>
      <c r="R24" s="3" t="s">
        <v>239</v>
      </c>
      <c r="S24" s="601">
        <f t="shared" si="0"/>
        <v>126540.94</v>
      </c>
      <c r="T24" s="601"/>
      <c r="U24" s="601"/>
    </row>
    <row r="25" spans="1:21">
      <c r="A25" s="128" t="s">
        <v>634</v>
      </c>
      <c r="B25" s="128" t="s">
        <v>1440</v>
      </c>
      <c r="C25" s="595" t="s">
        <v>43</v>
      </c>
      <c r="D25" s="128">
        <v>11471</v>
      </c>
      <c r="E25" s="234">
        <v>251606.72</v>
      </c>
      <c r="F25" s="235" t="s">
        <v>1441</v>
      </c>
      <c r="G25" s="5">
        <v>6</v>
      </c>
      <c r="H25" s="6">
        <v>45352</v>
      </c>
      <c r="I25" s="3" t="s">
        <v>150</v>
      </c>
      <c r="J25" s="3" t="s">
        <v>1442</v>
      </c>
      <c r="K25" s="4" t="s">
        <v>366</v>
      </c>
      <c r="L25" s="233">
        <v>1</v>
      </c>
      <c r="M25" s="3" t="s">
        <v>89</v>
      </c>
      <c r="N25" s="7">
        <v>45505</v>
      </c>
      <c r="O25" s="6">
        <v>45239</v>
      </c>
      <c r="P25" s="6" t="s">
        <v>96</v>
      </c>
      <c r="Q25" s="3" t="s">
        <v>96</v>
      </c>
      <c r="R25" s="589" t="s">
        <v>239</v>
      </c>
      <c r="S25" s="601">
        <f t="shared" si="0"/>
        <v>251606.72</v>
      </c>
      <c r="T25" s="601"/>
      <c r="U25" s="601"/>
    </row>
    <row r="26" spans="1:21">
      <c r="A26" s="128" t="s">
        <v>1419</v>
      </c>
      <c r="B26" s="128" t="s">
        <v>1443</v>
      </c>
      <c r="C26" s="128" t="s">
        <v>45</v>
      </c>
      <c r="D26" s="128">
        <v>11455</v>
      </c>
      <c r="E26" s="234">
        <v>287193.06</v>
      </c>
      <c r="F26" s="235" t="s">
        <v>1421</v>
      </c>
      <c r="G26" s="5">
        <v>3</v>
      </c>
      <c r="H26" s="6">
        <v>45355</v>
      </c>
      <c r="I26" s="3" t="s">
        <v>150</v>
      </c>
      <c r="J26" s="3" t="s">
        <v>1444</v>
      </c>
      <c r="K26" s="4" t="s">
        <v>366</v>
      </c>
      <c r="L26" s="233">
        <v>1</v>
      </c>
      <c r="M26" s="3" t="s">
        <v>89</v>
      </c>
      <c r="N26" s="106">
        <v>45505</v>
      </c>
      <c r="O26" s="6"/>
      <c r="P26" s="6" t="s">
        <v>96</v>
      </c>
      <c r="Q26" s="3" t="s">
        <v>96</v>
      </c>
      <c r="R26" s="3" t="s">
        <v>920</v>
      </c>
      <c r="S26" s="601">
        <f t="shared" si="0"/>
        <v>287193.06</v>
      </c>
      <c r="T26" s="601"/>
      <c r="U26" s="601"/>
    </row>
    <row r="27" spans="1:21">
      <c r="A27" s="128" t="s">
        <v>634</v>
      </c>
      <c r="B27" s="128" t="s">
        <v>1445</v>
      </c>
      <c r="C27" s="595" t="s">
        <v>43</v>
      </c>
      <c r="D27" s="128">
        <v>11468</v>
      </c>
      <c r="E27" s="234">
        <v>251606.72</v>
      </c>
      <c r="F27" s="237" t="s">
        <v>1441</v>
      </c>
      <c r="G27" s="5">
        <v>6</v>
      </c>
      <c r="H27" s="6">
        <v>45359</v>
      </c>
      <c r="I27" s="3" t="s">
        <v>150</v>
      </c>
      <c r="J27" s="3" t="s">
        <v>1446</v>
      </c>
      <c r="K27" s="4" t="s">
        <v>366</v>
      </c>
      <c r="L27" s="233">
        <v>1</v>
      </c>
      <c r="M27" s="3" t="s">
        <v>89</v>
      </c>
      <c r="N27" s="7">
        <v>45505</v>
      </c>
      <c r="O27" s="6">
        <v>45239</v>
      </c>
      <c r="P27" s="6" t="s">
        <v>96</v>
      </c>
      <c r="Q27" s="3" t="s">
        <v>96</v>
      </c>
      <c r="R27" s="589" t="s">
        <v>239</v>
      </c>
      <c r="S27" s="601">
        <f t="shared" si="0"/>
        <v>251606.72</v>
      </c>
      <c r="T27" s="601"/>
      <c r="U27" s="601"/>
    </row>
    <row r="28" spans="1:21">
      <c r="A28" s="128" t="s">
        <v>634</v>
      </c>
      <c r="B28" s="128" t="s">
        <v>1447</v>
      </c>
      <c r="C28" s="595" t="s">
        <v>43</v>
      </c>
      <c r="D28" s="128">
        <v>11470</v>
      </c>
      <c r="E28" s="234">
        <v>132697</v>
      </c>
      <c r="F28" s="237" t="s">
        <v>1448</v>
      </c>
      <c r="G28" s="5">
        <v>2</v>
      </c>
      <c r="H28" s="6">
        <v>45362</v>
      </c>
      <c r="I28" s="3" t="s">
        <v>150</v>
      </c>
      <c r="J28" s="3" t="s">
        <v>1449</v>
      </c>
      <c r="K28" s="4" t="s">
        <v>366</v>
      </c>
      <c r="L28" s="233">
        <v>1</v>
      </c>
      <c r="M28" s="3" t="s">
        <v>89</v>
      </c>
      <c r="N28" s="7">
        <v>45505</v>
      </c>
      <c r="O28" s="6">
        <v>45239</v>
      </c>
      <c r="P28" s="6" t="s">
        <v>96</v>
      </c>
      <c r="Q28" s="3" t="s">
        <v>96</v>
      </c>
      <c r="R28" s="589" t="s">
        <v>239</v>
      </c>
      <c r="S28" s="601">
        <f t="shared" si="0"/>
        <v>132697</v>
      </c>
      <c r="T28" s="601"/>
      <c r="U28" s="601"/>
    </row>
    <row r="29" spans="1:21">
      <c r="A29" s="128" t="s">
        <v>1411</v>
      </c>
      <c r="B29" s="128" t="s">
        <v>1450</v>
      </c>
      <c r="C29" s="128" t="s">
        <v>45</v>
      </c>
      <c r="D29" s="128">
        <v>11440</v>
      </c>
      <c r="E29" s="234">
        <v>817329</v>
      </c>
      <c r="F29" s="237" t="s">
        <v>1451</v>
      </c>
      <c r="G29" s="5">
        <v>6</v>
      </c>
      <c r="H29" s="6">
        <v>45362</v>
      </c>
      <c r="I29" s="3" t="s">
        <v>150</v>
      </c>
      <c r="J29" s="3" t="s">
        <v>1390</v>
      </c>
      <c r="K29" s="4" t="s">
        <v>366</v>
      </c>
      <c r="L29" s="233">
        <v>1</v>
      </c>
      <c r="M29" s="3" t="s">
        <v>89</v>
      </c>
      <c r="N29" s="3" t="s">
        <v>1452</v>
      </c>
      <c r="O29" s="6"/>
      <c r="P29" s="6" t="s">
        <v>96</v>
      </c>
      <c r="Q29" s="3" t="s">
        <v>96</v>
      </c>
      <c r="R29" s="3" t="s">
        <v>239</v>
      </c>
      <c r="S29" s="601">
        <f t="shared" si="0"/>
        <v>817329</v>
      </c>
      <c r="T29" s="601"/>
      <c r="U29" s="601"/>
    </row>
    <row r="30" spans="1:21">
      <c r="A30" s="128" t="s">
        <v>1411</v>
      </c>
      <c r="B30" s="128" t="s">
        <v>1453</v>
      </c>
      <c r="C30" s="128" t="s">
        <v>45</v>
      </c>
      <c r="D30" s="128">
        <v>11438</v>
      </c>
      <c r="E30" s="234">
        <v>817329</v>
      </c>
      <c r="F30" s="237" t="s">
        <v>1413</v>
      </c>
      <c r="G30" s="5">
        <v>6</v>
      </c>
      <c r="H30" s="6">
        <v>45369</v>
      </c>
      <c r="I30" s="3" t="s">
        <v>150</v>
      </c>
      <c r="J30" s="3" t="s">
        <v>1390</v>
      </c>
      <c r="K30" s="4" t="s">
        <v>366</v>
      </c>
      <c r="L30" s="233">
        <v>1</v>
      </c>
      <c r="M30" s="3" t="s">
        <v>89</v>
      </c>
      <c r="N30" s="3" t="s">
        <v>1452</v>
      </c>
      <c r="O30" s="6"/>
      <c r="P30" s="6" t="s">
        <v>96</v>
      </c>
      <c r="Q30" s="3" t="s">
        <v>96</v>
      </c>
      <c r="R30" s="3" t="s">
        <v>239</v>
      </c>
      <c r="S30" s="601">
        <f t="shared" si="0"/>
        <v>817329</v>
      </c>
      <c r="T30" s="601"/>
      <c r="U30" s="601"/>
    </row>
    <row r="31" spans="1:21">
      <c r="A31" s="128" t="s">
        <v>634</v>
      </c>
      <c r="B31" s="128" t="s">
        <v>1454</v>
      </c>
      <c r="C31" s="128" t="s">
        <v>43</v>
      </c>
      <c r="D31" s="128">
        <v>11469</v>
      </c>
      <c r="E31" s="234">
        <v>194365.2</v>
      </c>
      <c r="F31" s="235" t="s">
        <v>302</v>
      </c>
      <c r="G31" s="5">
        <v>1</v>
      </c>
      <c r="H31" s="6">
        <v>45371</v>
      </c>
      <c r="I31" s="4" t="s">
        <v>150</v>
      </c>
      <c r="J31" s="3" t="s">
        <v>1455</v>
      </c>
      <c r="K31" s="4" t="s">
        <v>366</v>
      </c>
      <c r="L31" s="233">
        <v>1</v>
      </c>
      <c r="M31" s="3" t="s">
        <v>89</v>
      </c>
      <c r="N31" s="7">
        <v>45505</v>
      </c>
      <c r="O31" s="6">
        <v>45239</v>
      </c>
      <c r="P31" s="6" t="s">
        <v>96</v>
      </c>
      <c r="Q31" s="3" t="s">
        <v>96</v>
      </c>
      <c r="R31" s="589" t="s">
        <v>239</v>
      </c>
      <c r="S31" s="601">
        <f t="shared" si="0"/>
        <v>194365.2</v>
      </c>
      <c r="T31" s="601"/>
      <c r="U31" s="601"/>
    </row>
    <row r="32" spans="1:21">
      <c r="A32" s="128" t="s">
        <v>1456</v>
      </c>
      <c r="B32" s="128" t="s">
        <v>1457</v>
      </c>
      <c r="C32" s="595" t="s">
        <v>45</v>
      </c>
      <c r="D32" s="128">
        <v>11494</v>
      </c>
      <c r="E32" s="234">
        <v>637606.79</v>
      </c>
      <c r="F32" s="235" t="s">
        <v>1458</v>
      </c>
      <c r="G32" s="5">
        <v>7</v>
      </c>
      <c r="H32" s="6">
        <v>45377</v>
      </c>
      <c r="I32" s="3" t="s">
        <v>150</v>
      </c>
      <c r="J32" s="3" t="s">
        <v>1117</v>
      </c>
      <c r="K32" s="4" t="s">
        <v>1459</v>
      </c>
      <c r="L32" s="233">
        <v>1</v>
      </c>
      <c r="M32" s="3" t="s">
        <v>89</v>
      </c>
      <c r="N32" s="3" t="s">
        <v>1091</v>
      </c>
      <c r="O32" s="6"/>
      <c r="P32" s="6" t="s">
        <v>96</v>
      </c>
      <c r="Q32" s="3"/>
      <c r="R32" s="589" t="s">
        <v>906</v>
      </c>
      <c r="S32" s="601">
        <f t="shared" si="0"/>
        <v>637606.79</v>
      </c>
      <c r="T32" s="601"/>
      <c r="U32" s="601"/>
    </row>
    <row r="33" spans="1:21">
      <c r="A33" s="128" t="s">
        <v>1411</v>
      </c>
      <c r="B33" s="128" t="s">
        <v>1460</v>
      </c>
      <c r="C33" s="128" t="s">
        <v>45</v>
      </c>
      <c r="D33" s="128">
        <v>11434</v>
      </c>
      <c r="E33" s="234">
        <v>817329</v>
      </c>
      <c r="F33" s="237" t="s">
        <v>1451</v>
      </c>
      <c r="G33" s="5">
        <v>6</v>
      </c>
      <c r="H33" s="6">
        <v>45377</v>
      </c>
      <c r="I33" s="3" t="s">
        <v>150</v>
      </c>
      <c r="J33" s="3" t="s">
        <v>1390</v>
      </c>
      <c r="K33" s="4" t="s">
        <v>366</v>
      </c>
      <c r="L33" s="233">
        <v>1</v>
      </c>
      <c r="M33" s="3" t="s">
        <v>89</v>
      </c>
      <c r="N33" s="3" t="s">
        <v>1380</v>
      </c>
      <c r="O33" s="6"/>
      <c r="P33" s="6" t="s">
        <v>96</v>
      </c>
      <c r="Q33" s="3" t="s">
        <v>96</v>
      </c>
      <c r="R33" s="3" t="s">
        <v>239</v>
      </c>
      <c r="S33" s="601">
        <f t="shared" si="0"/>
        <v>817329</v>
      </c>
      <c r="T33" s="601"/>
      <c r="U33" s="601"/>
    </row>
    <row r="34" spans="1:21">
      <c r="A34" s="128" t="s">
        <v>1411</v>
      </c>
      <c r="B34" s="128" t="s">
        <v>1461</v>
      </c>
      <c r="C34" s="128" t="s">
        <v>45</v>
      </c>
      <c r="D34" s="128">
        <v>11439</v>
      </c>
      <c r="E34" s="234">
        <v>817329</v>
      </c>
      <c r="F34" s="237" t="s">
        <v>1451</v>
      </c>
      <c r="G34" s="5">
        <v>6</v>
      </c>
      <c r="H34" s="6">
        <v>45383</v>
      </c>
      <c r="I34" s="3" t="s">
        <v>150</v>
      </c>
      <c r="J34" s="3" t="s">
        <v>1390</v>
      </c>
      <c r="K34" s="4" t="s">
        <v>366</v>
      </c>
      <c r="L34" s="233">
        <v>1</v>
      </c>
      <c r="M34" s="3" t="s">
        <v>89</v>
      </c>
      <c r="N34" s="3" t="s">
        <v>1452</v>
      </c>
      <c r="O34" s="6"/>
      <c r="P34" s="6" t="s">
        <v>96</v>
      </c>
      <c r="Q34" s="3" t="s">
        <v>96</v>
      </c>
      <c r="R34" s="3" t="s">
        <v>239</v>
      </c>
      <c r="S34" s="601">
        <f t="shared" si="0"/>
        <v>817329</v>
      </c>
      <c r="T34" s="601"/>
      <c r="U34" s="601"/>
    </row>
    <row r="35" spans="1:21">
      <c r="A35" s="128" t="s">
        <v>229</v>
      </c>
      <c r="B35" s="128" t="s">
        <v>1462</v>
      </c>
      <c r="C35" s="128" t="s">
        <v>45</v>
      </c>
      <c r="D35" s="595">
        <v>11504</v>
      </c>
      <c r="E35" s="234">
        <v>298215.84000000003</v>
      </c>
      <c r="F35" s="237" t="s">
        <v>1463</v>
      </c>
      <c r="G35" s="5">
        <v>4</v>
      </c>
      <c r="H35" s="6">
        <v>45387</v>
      </c>
      <c r="I35" s="3" t="s">
        <v>150</v>
      </c>
      <c r="J35" s="3" t="s">
        <v>1464</v>
      </c>
      <c r="K35" s="4" t="s">
        <v>366</v>
      </c>
      <c r="L35" s="233">
        <v>1</v>
      </c>
      <c r="M35" s="3" t="s">
        <v>89</v>
      </c>
      <c r="N35" s="7">
        <v>45474</v>
      </c>
      <c r="O35" s="6"/>
      <c r="P35" s="6" t="s">
        <v>96</v>
      </c>
      <c r="Q35" s="3" t="s">
        <v>96</v>
      </c>
      <c r="R35" s="589" t="s">
        <v>906</v>
      </c>
      <c r="S35" s="601">
        <f t="shared" si="0"/>
        <v>298215.84000000003</v>
      </c>
      <c r="T35" s="601"/>
      <c r="U35" s="601"/>
    </row>
    <row r="36" spans="1:21">
      <c r="A36" s="128" t="s">
        <v>1465</v>
      </c>
      <c r="B36" s="128" t="s">
        <v>1466</v>
      </c>
      <c r="C36" s="128" t="s">
        <v>45</v>
      </c>
      <c r="D36" s="128">
        <v>11430</v>
      </c>
      <c r="E36" s="234">
        <v>326942.82</v>
      </c>
      <c r="F36" s="237" t="s">
        <v>1467</v>
      </c>
      <c r="G36" s="5">
        <v>3</v>
      </c>
      <c r="H36" s="6">
        <v>45390</v>
      </c>
      <c r="I36" s="3" t="s">
        <v>150</v>
      </c>
      <c r="J36" s="3" t="s">
        <v>1468</v>
      </c>
      <c r="K36" s="4" t="s">
        <v>1459</v>
      </c>
      <c r="L36" s="233">
        <v>1</v>
      </c>
      <c r="M36" s="3" t="s">
        <v>89</v>
      </c>
      <c r="N36" s="3"/>
      <c r="O36" s="6"/>
      <c r="P36" s="6" t="s">
        <v>96</v>
      </c>
      <c r="Q36" s="3" t="s">
        <v>96</v>
      </c>
      <c r="R36" s="589" t="s">
        <v>906</v>
      </c>
      <c r="S36" s="601">
        <f t="shared" si="0"/>
        <v>326942.82</v>
      </c>
      <c r="T36" s="601"/>
      <c r="U36" s="601"/>
    </row>
    <row r="37" spans="1:21">
      <c r="A37" s="128" t="s">
        <v>229</v>
      </c>
      <c r="B37" s="128" t="s">
        <v>1462</v>
      </c>
      <c r="C37" s="128" t="s">
        <v>45</v>
      </c>
      <c r="D37" s="128">
        <v>11427</v>
      </c>
      <c r="E37" s="234">
        <v>391547.55</v>
      </c>
      <c r="F37" s="237" t="s">
        <v>882</v>
      </c>
      <c r="G37" s="5">
        <v>3</v>
      </c>
      <c r="H37" s="6">
        <v>45392</v>
      </c>
      <c r="I37" s="3" t="s">
        <v>150</v>
      </c>
      <c r="J37" s="3" t="s">
        <v>1379</v>
      </c>
      <c r="K37" s="4" t="s">
        <v>366</v>
      </c>
      <c r="L37" s="233">
        <v>1</v>
      </c>
      <c r="M37" s="3" t="s">
        <v>89</v>
      </c>
      <c r="N37" s="7">
        <v>45474</v>
      </c>
      <c r="O37" s="6"/>
      <c r="P37" s="6" t="s">
        <v>96</v>
      </c>
      <c r="Q37" s="3" t="s">
        <v>96</v>
      </c>
      <c r="R37" s="589" t="s">
        <v>906</v>
      </c>
      <c r="S37" s="601">
        <f t="shared" si="0"/>
        <v>391547.55</v>
      </c>
      <c r="T37" s="601"/>
      <c r="U37" s="601"/>
    </row>
    <row r="38" spans="1:21">
      <c r="A38" s="128" t="s">
        <v>634</v>
      </c>
      <c r="B38" s="128" t="s">
        <v>1469</v>
      </c>
      <c r="C38" s="595" t="s">
        <v>43</v>
      </c>
      <c r="D38" s="128">
        <v>11467</v>
      </c>
      <c r="E38" s="234">
        <v>256043.7</v>
      </c>
      <c r="F38" s="237" t="s">
        <v>1441</v>
      </c>
      <c r="G38" s="5">
        <v>6</v>
      </c>
      <c r="H38" s="6">
        <v>45393</v>
      </c>
      <c r="I38" s="4" t="s">
        <v>150</v>
      </c>
      <c r="J38" s="3" t="s">
        <v>1470</v>
      </c>
      <c r="K38" s="4" t="s">
        <v>366</v>
      </c>
      <c r="L38" s="233">
        <v>1</v>
      </c>
      <c r="M38" s="3" t="s">
        <v>89</v>
      </c>
      <c r="N38" s="7">
        <v>45505</v>
      </c>
      <c r="O38" s="6">
        <v>45239</v>
      </c>
      <c r="P38" s="6" t="s">
        <v>96</v>
      </c>
      <c r="Q38" s="3" t="s">
        <v>96</v>
      </c>
      <c r="R38" s="589" t="s">
        <v>239</v>
      </c>
      <c r="S38" s="601">
        <f t="shared" si="0"/>
        <v>256043.7</v>
      </c>
      <c r="T38" s="601"/>
      <c r="U38" s="601"/>
    </row>
    <row r="39" spans="1:21">
      <c r="A39" s="128" t="s">
        <v>490</v>
      </c>
      <c r="B39" s="128" t="s">
        <v>1471</v>
      </c>
      <c r="C39" s="595" t="s">
        <v>41</v>
      </c>
      <c r="D39" s="128">
        <v>11482</v>
      </c>
      <c r="E39" s="234">
        <v>325719.08</v>
      </c>
      <c r="F39" s="235" t="s">
        <v>1472</v>
      </c>
      <c r="G39" s="5">
        <v>4</v>
      </c>
      <c r="H39" s="6">
        <v>45393</v>
      </c>
      <c r="I39" s="3" t="s">
        <v>1395</v>
      </c>
      <c r="J39" s="3" t="s">
        <v>1473</v>
      </c>
      <c r="K39" s="4" t="s">
        <v>366</v>
      </c>
      <c r="L39" s="233">
        <v>1</v>
      </c>
      <c r="M39" s="3" t="s">
        <v>89</v>
      </c>
      <c r="N39" s="109">
        <v>45509</v>
      </c>
      <c r="O39" s="6" t="s">
        <v>96</v>
      </c>
      <c r="P39" s="6" t="s">
        <v>96</v>
      </c>
      <c r="Q39" s="6" t="s">
        <v>96</v>
      </c>
      <c r="R39" s="589" t="s">
        <v>44</v>
      </c>
      <c r="S39" s="601">
        <f t="shared" si="0"/>
        <v>325719.08</v>
      </c>
      <c r="T39" s="601"/>
      <c r="U39" s="601"/>
    </row>
    <row r="40" spans="1:21">
      <c r="A40" s="128" t="s">
        <v>490</v>
      </c>
      <c r="B40" s="128" t="s">
        <v>1474</v>
      </c>
      <c r="C40" s="595" t="s">
        <v>41</v>
      </c>
      <c r="D40" s="128">
        <v>11478</v>
      </c>
      <c r="E40" s="234">
        <v>325719.08</v>
      </c>
      <c r="F40" s="235" t="s">
        <v>1472</v>
      </c>
      <c r="G40" s="5">
        <v>4</v>
      </c>
      <c r="H40" s="6">
        <v>45394</v>
      </c>
      <c r="I40" s="3" t="s">
        <v>150</v>
      </c>
      <c r="J40" s="3" t="s">
        <v>1475</v>
      </c>
      <c r="K40" s="4" t="s">
        <v>366</v>
      </c>
      <c r="L40" s="233">
        <v>1</v>
      </c>
      <c r="M40" s="3" t="s">
        <v>89</v>
      </c>
      <c r="N40" s="109">
        <v>45509</v>
      </c>
      <c r="O40" s="6" t="s">
        <v>96</v>
      </c>
      <c r="P40" s="6" t="s">
        <v>96</v>
      </c>
      <c r="Q40" s="6" t="s">
        <v>96</v>
      </c>
      <c r="R40" s="589" t="s">
        <v>44</v>
      </c>
      <c r="S40" s="601">
        <f t="shared" si="0"/>
        <v>325719.08</v>
      </c>
      <c r="T40" s="601"/>
      <c r="U40" s="601"/>
    </row>
    <row r="41" spans="1:21">
      <c r="A41" s="128" t="s">
        <v>490</v>
      </c>
      <c r="B41" s="128" t="s">
        <v>1476</v>
      </c>
      <c r="C41" s="595" t="s">
        <v>41</v>
      </c>
      <c r="D41" s="128">
        <v>11481</v>
      </c>
      <c r="E41" s="234">
        <v>325719.08</v>
      </c>
      <c r="F41" s="235" t="s">
        <v>1472</v>
      </c>
      <c r="G41" s="5">
        <v>4</v>
      </c>
      <c r="H41" s="6">
        <v>45400</v>
      </c>
      <c r="I41" s="3" t="s">
        <v>150</v>
      </c>
      <c r="J41" s="3" t="s">
        <v>1477</v>
      </c>
      <c r="K41" s="4" t="s">
        <v>366</v>
      </c>
      <c r="L41" s="233">
        <v>1</v>
      </c>
      <c r="M41" s="3" t="s">
        <v>89</v>
      </c>
      <c r="N41" s="109">
        <v>45509</v>
      </c>
      <c r="O41" s="6" t="s">
        <v>96</v>
      </c>
      <c r="P41" s="6" t="s">
        <v>96</v>
      </c>
      <c r="Q41" s="6" t="s">
        <v>96</v>
      </c>
      <c r="R41" s="589" t="s">
        <v>44</v>
      </c>
      <c r="S41" s="601">
        <f t="shared" si="0"/>
        <v>325719.08</v>
      </c>
      <c r="T41" s="601" t="s">
        <v>120</v>
      </c>
      <c r="U41" s="601"/>
    </row>
    <row r="42" spans="1:21">
      <c r="A42" s="128" t="s">
        <v>490</v>
      </c>
      <c r="B42" s="128" t="s">
        <v>1478</v>
      </c>
      <c r="C42" s="595" t="s">
        <v>41</v>
      </c>
      <c r="D42" s="128">
        <v>11477</v>
      </c>
      <c r="E42" s="234">
        <v>325719.08</v>
      </c>
      <c r="F42" s="235" t="s">
        <v>1472</v>
      </c>
      <c r="G42" s="5">
        <v>4</v>
      </c>
      <c r="H42" s="6">
        <v>45401</v>
      </c>
      <c r="I42" s="3" t="s">
        <v>150</v>
      </c>
      <c r="J42" s="3" t="s">
        <v>1479</v>
      </c>
      <c r="K42" s="4" t="s">
        <v>366</v>
      </c>
      <c r="L42" s="233">
        <v>1</v>
      </c>
      <c r="M42" s="3" t="s">
        <v>89</v>
      </c>
      <c r="N42" s="109">
        <v>45509</v>
      </c>
      <c r="O42" s="6" t="s">
        <v>96</v>
      </c>
      <c r="P42" s="6" t="s">
        <v>96</v>
      </c>
      <c r="Q42" s="6" t="s">
        <v>96</v>
      </c>
      <c r="R42" s="589" t="s">
        <v>44</v>
      </c>
      <c r="S42" s="601">
        <f t="shared" si="0"/>
        <v>325719.08</v>
      </c>
      <c r="T42" s="601"/>
      <c r="U42" s="601"/>
    </row>
    <row r="43" spans="1:21">
      <c r="A43" s="128" t="s">
        <v>490</v>
      </c>
      <c r="B43" s="128" t="s">
        <v>1480</v>
      </c>
      <c r="C43" s="595" t="s">
        <v>41</v>
      </c>
      <c r="D43" s="128">
        <v>11480</v>
      </c>
      <c r="E43" s="234">
        <v>325719.08</v>
      </c>
      <c r="F43" s="235" t="s">
        <v>1472</v>
      </c>
      <c r="G43" s="5">
        <v>4</v>
      </c>
      <c r="H43" s="6">
        <v>45405</v>
      </c>
      <c r="I43" s="3" t="s">
        <v>150</v>
      </c>
      <c r="J43" s="3" t="s">
        <v>1481</v>
      </c>
      <c r="K43" s="4" t="s">
        <v>366</v>
      </c>
      <c r="L43" s="233">
        <v>1</v>
      </c>
      <c r="M43" s="3" t="s">
        <v>89</v>
      </c>
      <c r="N43" s="109">
        <v>45509</v>
      </c>
      <c r="O43" s="6" t="s">
        <v>96</v>
      </c>
      <c r="P43" s="6" t="s">
        <v>96</v>
      </c>
      <c r="Q43" s="6" t="s">
        <v>96</v>
      </c>
      <c r="R43" s="589" t="s">
        <v>44</v>
      </c>
      <c r="S43" s="601">
        <f t="shared" si="0"/>
        <v>325719.08</v>
      </c>
      <c r="T43" s="601"/>
      <c r="U43" s="601"/>
    </row>
    <row r="44" spans="1:21">
      <c r="A44" s="128" t="s">
        <v>490</v>
      </c>
      <c r="B44" s="128" t="s">
        <v>996</v>
      </c>
      <c r="C44" s="595" t="s">
        <v>41</v>
      </c>
      <c r="D44" s="128">
        <v>11476</v>
      </c>
      <c r="E44" s="234">
        <v>162859.54</v>
      </c>
      <c r="F44" s="235" t="s">
        <v>1482</v>
      </c>
      <c r="G44" s="5">
        <v>2</v>
      </c>
      <c r="H44" s="6">
        <v>45406</v>
      </c>
      <c r="I44" s="3" t="s">
        <v>150</v>
      </c>
      <c r="J44" s="3" t="s">
        <v>1483</v>
      </c>
      <c r="K44" s="4" t="s">
        <v>366</v>
      </c>
      <c r="L44" s="233">
        <v>1</v>
      </c>
      <c r="M44" s="3" t="s">
        <v>89</v>
      </c>
      <c r="N44" s="109">
        <v>45509</v>
      </c>
      <c r="O44" s="6" t="s">
        <v>96</v>
      </c>
      <c r="P44" s="6" t="s">
        <v>96</v>
      </c>
      <c r="Q44" s="6" t="s">
        <v>96</v>
      </c>
      <c r="R44" s="589" t="s">
        <v>44</v>
      </c>
      <c r="S44" s="601">
        <f t="shared" si="0"/>
        <v>162859.54</v>
      </c>
      <c r="T44" s="601"/>
      <c r="U44" s="601"/>
    </row>
    <row r="45" spans="1:21">
      <c r="A45" s="128" t="s">
        <v>490</v>
      </c>
      <c r="B45" s="128" t="s">
        <v>596</v>
      </c>
      <c r="C45" s="595" t="s">
        <v>41</v>
      </c>
      <c r="D45" s="128">
        <v>11479</v>
      </c>
      <c r="E45" s="234">
        <v>325719.08</v>
      </c>
      <c r="F45" s="235" t="s">
        <v>1472</v>
      </c>
      <c r="G45" s="5">
        <v>4</v>
      </c>
      <c r="H45" s="6">
        <v>45407</v>
      </c>
      <c r="I45" s="3" t="s">
        <v>150</v>
      </c>
      <c r="J45" s="3" t="s">
        <v>1484</v>
      </c>
      <c r="K45" s="4" t="s">
        <v>366</v>
      </c>
      <c r="L45" s="233">
        <v>1</v>
      </c>
      <c r="M45" s="3" t="s">
        <v>89</v>
      </c>
      <c r="N45" s="109">
        <v>45509</v>
      </c>
      <c r="O45" s="3" t="s">
        <v>96</v>
      </c>
      <c r="P45" s="6" t="s">
        <v>96</v>
      </c>
      <c r="Q45" s="6" t="s">
        <v>96</v>
      </c>
      <c r="R45" s="589" t="s">
        <v>44</v>
      </c>
      <c r="S45" s="601">
        <f t="shared" si="0"/>
        <v>325719.08</v>
      </c>
      <c r="T45" s="601"/>
      <c r="U45" s="601"/>
    </row>
    <row r="46" spans="1:21">
      <c r="A46" s="128" t="s">
        <v>1419</v>
      </c>
      <c r="B46" s="128" t="s">
        <v>1485</v>
      </c>
      <c r="C46" s="128" t="s">
        <v>45</v>
      </c>
      <c r="D46" s="128">
        <v>11456</v>
      </c>
      <c r="E46" s="234">
        <v>256019.13</v>
      </c>
      <c r="F46" s="237" t="s">
        <v>1421</v>
      </c>
      <c r="G46" s="5">
        <v>3</v>
      </c>
      <c r="H46" s="6">
        <v>45408</v>
      </c>
      <c r="I46" s="3" t="s">
        <v>150</v>
      </c>
      <c r="J46" s="3" t="s">
        <v>1486</v>
      </c>
      <c r="K46" s="4" t="s">
        <v>366</v>
      </c>
      <c r="L46" s="233">
        <v>1</v>
      </c>
      <c r="M46" s="3" t="s">
        <v>89</v>
      </c>
      <c r="N46" s="106">
        <v>45505</v>
      </c>
      <c r="O46" s="6"/>
      <c r="P46" s="6" t="s">
        <v>96</v>
      </c>
      <c r="Q46" s="3" t="s">
        <v>96</v>
      </c>
      <c r="R46" s="3" t="s">
        <v>920</v>
      </c>
      <c r="S46" s="601">
        <f t="shared" si="0"/>
        <v>256019.13</v>
      </c>
      <c r="T46" s="601"/>
      <c r="U46" s="601"/>
    </row>
    <row r="47" spans="1:21">
      <c r="A47" s="128" t="s">
        <v>1419</v>
      </c>
      <c r="B47" s="128" t="s">
        <v>1487</v>
      </c>
      <c r="C47" s="128" t="s">
        <v>45</v>
      </c>
      <c r="D47" s="128">
        <v>11457</v>
      </c>
      <c r="E47" s="234">
        <v>256019.13</v>
      </c>
      <c r="F47" s="237" t="s">
        <v>1421</v>
      </c>
      <c r="G47" s="5">
        <v>3</v>
      </c>
      <c r="H47" s="6">
        <v>45413</v>
      </c>
      <c r="I47" s="3" t="s">
        <v>150</v>
      </c>
      <c r="J47" s="3" t="s">
        <v>1488</v>
      </c>
      <c r="K47" s="4" t="s">
        <v>366</v>
      </c>
      <c r="L47" s="233">
        <v>1</v>
      </c>
      <c r="M47" s="3" t="s">
        <v>89</v>
      </c>
      <c r="N47" s="106">
        <v>45505</v>
      </c>
      <c r="O47" s="6"/>
      <c r="P47" s="6" t="s">
        <v>96</v>
      </c>
      <c r="Q47" s="3" t="s">
        <v>96</v>
      </c>
      <c r="R47" s="3" t="s">
        <v>920</v>
      </c>
      <c r="S47" s="601">
        <f t="shared" si="0"/>
        <v>256019.13</v>
      </c>
      <c r="T47" s="601"/>
      <c r="U47" s="601"/>
    </row>
    <row r="48" spans="1:21">
      <c r="A48" s="128" t="s">
        <v>1419</v>
      </c>
      <c r="B48" s="128" t="s">
        <v>1489</v>
      </c>
      <c r="C48" s="128" t="s">
        <v>45</v>
      </c>
      <c r="D48" s="128">
        <v>11461</v>
      </c>
      <c r="E48" s="234">
        <v>475267.38</v>
      </c>
      <c r="F48" s="237" t="s">
        <v>1490</v>
      </c>
      <c r="G48" s="5">
        <v>5</v>
      </c>
      <c r="H48" s="6">
        <v>45413</v>
      </c>
      <c r="I48" s="3" t="s">
        <v>150</v>
      </c>
      <c r="J48" s="3" t="s">
        <v>1491</v>
      </c>
      <c r="K48" s="4" t="s">
        <v>366</v>
      </c>
      <c r="L48" s="233">
        <v>1</v>
      </c>
      <c r="M48" s="3" t="s">
        <v>89</v>
      </c>
      <c r="N48" s="3" t="s">
        <v>1380</v>
      </c>
      <c r="O48" s="6"/>
      <c r="P48" s="6" t="s">
        <v>96</v>
      </c>
      <c r="Q48" s="3" t="s">
        <v>96</v>
      </c>
      <c r="R48" s="589" t="s">
        <v>920</v>
      </c>
      <c r="S48" s="601">
        <f t="shared" si="0"/>
        <v>475267.38</v>
      </c>
      <c r="T48" s="601"/>
      <c r="U48" s="601"/>
    </row>
    <row r="49" spans="1:21">
      <c r="A49" s="128" t="s">
        <v>1419</v>
      </c>
      <c r="B49" s="128" t="s">
        <v>1492</v>
      </c>
      <c r="C49" s="128" t="s">
        <v>45</v>
      </c>
      <c r="D49" s="128">
        <v>11458</v>
      </c>
      <c r="E49" s="234">
        <v>256019.13</v>
      </c>
      <c r="F49" s="237" t="s">
        <v>1421</v>
      </c>
      <c r="G49" s="5">
        <v>3</v>
      </c>
      <c r="H49" s="6">
        <v>45415</v>
      </c>
      <c r="I49" s="3" t="s">
        <v>150</v>
      </c>
      <c r="J49" s="3" t="s">
        <v>1493</v>
      </c>
      <c r="K49" s="4" t="s">
        <v>366</v>
      </c>
      <c r="L49" s="233">
        <v>1</v>
      </c>
      <c r="M49" s="3" t="s">
        <v>89</v>
      </c>
      <c r="N49" s="106">
        <v>45505</v>
      </c>
      <c r="O49" s="6"/>
      <c r="P49" s="6" t="s">
        <v>96</v>
      </c>
      <c r="Q49" s="3" t="s">
        <v>96</v>
      </c>
      <c r="R49" s="3" t="s">
        <v>920</v>
      </c>
      <c r="S49" s="601">
        <f t="shared" si="0"/>
        <v>256019.13</v>
      </c>
      <c r="T49" s="601"/>
      <c r="U49" s="601"/>
    </row>
    <row r="50" spans="1:21">
      <c r="A50" s="128" t="s">
        <v>1465</v>
      </c>
      <c r="B50" s="128" t="s">
        <v>1494</v>
      </c>
      <c r="C50" s="128" t="s">
        <v>45</v>
      </c>
      <c r="D50" s="128">
        <v>11432</v>
      </c>
      <c r="E50" s="234">
        <v>197993.06</v>
      </c>
      <c r="F50" s="237" t="s">
        <v>1220</v>
      </c>
      <c r="G50" s="5">
        <v>2</v>
      </c>
      <c r="H50" s="6">
        <v>45415</v>
      </c>
      <c r="I50" s="3" t="s">
        <v>150</v>
      </c>
      <c r="J50" s="3" t="s">
        <v>1495</v>
      </c>
      <c r="K50" s="4" t="s">
        <v>1459</v>
      </c>
      <c r="L50" s="233">
        <v>1</v>
      </c>
      <c r="M50" s="3" t="s">
        <v>89</v>
      </c>
      <c r="N50" s="3" t="s">
        <v>1091</v>
      </c>
      <c r="O50" s="6"/>
      <c r="P50" s="6" t="s">
        <v>96</v>
      </c>
      <c r="Q50" s="3" t="s">
        <v>96</v>
      </c>
      <c r="R50" s="589" t="s">
        <v>906</v>
      </c>
      <c r="S50" s="601">
        <f t="shared" si="0"/>
        <v>197993.06</v>
      </c>
      <c r="T50" s="601"/>
      <c r="U50" s="601"/>
    </row>
    <row r="51" spans="1:21">
      <c r="A51" s="128" t="s">
        <v>1419</v>
      </c>
      <c r="B51" s="128" t="s">
        <v>1496</v>
      </c>
      <c r="C51" s="128" t="s">
        <v>45</v>
      </c>
      <c r="D51" s="128">
        <v>11459</v>
      </c>
      <c r="E51" s="234">
        <v>256019.13</v>
      </c>
      <c r="F51" s="237" t="s">
        <v>1421</v>
      </c>
      <c r="G51" s="5">
        <v>3</v>
      </c>
      <c r="H51" s="6">
        <v>45421</v>
      </c>
      <c r="I51" s="3" t="s">
        <v>150</v>
      </c>
      <c r="J51" s="3" t="s">
        <v>1497</v>
      </c>
      <c r="K51" s="4" t="s">
        <v>366</v>
      </c>
      <c r="L51" s="233">
        <v>1</v>
      </c>
      <c r="M51" s="3" t="s">
        <v>89</v>
      </c>
      <c r="N51" s="106">
        <v>45505</v>
      </c>
      <c r="O51" s="6"/>
      <c r="P51" s="6" t="s">
        <v>96</v>
      </c>
      <c r="Q51" s="3" t="s">
        <v>96</v>
      </c>
      <c r="R51" s="3" t="s">
        <v>920</v>
      </c>
      <c r="S51" s="601">
        <f t="shared" si="0"/>
        <v>256019.13</v>
      </c>
      <c r="T51" s="601"/>
      <c r="U51" s="601"/>
    </row>
    <row r="52" spans="1:21">
      <c r="A52" s="128" t="s">
        <v>1498</v>
      </c>
      <c r="B52" s="128" t="s">
        <v>1499</v>
      </c>
      <c r="C52" s="128" t="s">
        <v>43</v>
      </c>
      <c r="D52" s="128">
        <v>60002</v>
      </c>
      <c r="E52" s="234">
        <v>349965</v>
      </c>
      <c r="F52" s="235" t="s">
        <v>1500</v>
      </c>
      <c r="G52" s="5">
        <v>11</v>
      </c>
      <c r="H52" s="6">
        <v>45428</v>
      </c>
      <c r="I52" s="4" t="s">
        <v>150</v>
      </c>
      <c r="J52" s="3" t="s">
        <v>288</v>
      </c>
      <c r="K52" s="4" t="s">
        <v>1501</v>
      </c>
      <c r="L52" s="233">
        <v>1</v>
      </c>
      <c r="M52" s="4" t="s">
        <v>189</v>
      </c>
      <c r="N52" s="7">
        <v>45717</v>
      </c>
      <c r="O52" s="3" t="s">
        <v>366</v>
      </c>
      <c r="P52" s="3" t="s">
        <v>366</v>
      </c>
      <c r="Q52" s="3" t="s">
        <v>366</v>
      </c>
      <c r="R52" s="3" t="s">
        <v>1502</v>
      </c>
      <c r="S52" s="601">
        <f t="shared" si="0"/>
        <v>349965</v>
      </c>
      <c r="T52" s="601"/>
      <c r="U52" s="601"/>
    </row>
    <row r="53" spans="1:21">
      <c r="A53" s="128" t="s">
        <v>894</v>
      </c>
      <c r="B53" s="128" t="s">
        <v>1503</v>
      </c>
      <c r="C53" s="128" t="s">
        <v>45</v>
      </c>
      <c r="D53" s="128">
        <v>11465</v>
      </c>
      <c r="E53" s="234">
        <v>3042905.34</v>
      </c>
      <c r="F53" s="237" t="s">
        <v>1504</v>
      </c>
      <c r="G53" s="5">
        <v>18</v>
      </c>
      <c r="H53" s="6">
        <v>45429</v>
      </c>
      <c r="I53" s="4" t="s">
        <v>150</v>
      </c>
      <c r="J53" s="3" t="s">
        <v>1379</v>
      </c>
      <c r="K53" s="4" t="s">
        <v>366</v>
      </c>
      <c r="L53" s="233">
        <v>1</v>
      </c>
      <c r="M53" s="4" t="s">
        <v>89</v>
      </c>
      <c r="N53" s="3" t="s">
        <v>1380</v>
      </c>
      <c r="O53" s="6"/>
      <c r="P53" s="6" t="s">
        <v>96</v>
      </c>
      <c r="Q53" s="3" t="s">
        <v>96</v>
      </c>
      <c r="R53" s="3" t="s">
        <v>906</v>
      </c>
      <c r="S53" s="601">
        <f t="shared" si="0"/>
        <v>3042905.34</v>
      </c>
      <c r="T53" s="601"/>
      <c r="U53" s="601"/>
    </row>
    <row r="54" spans="1:21">
      <c r="A54" s="128" t="s">
        <v>894</v>
      </c>
      <c r="B54" s="128" t="s">
        <v>1503</v>
      </c>
      <c r="C54" s="128" t="s">
        <v>45</v>
      </c>
      <c r="D54" s="128">
        <v>11464</v>
      </c>
      <c r="E54" s="234">
        <v>2536354.5699999998</v>
      </c>
      <c r="F54" s="235" t="s">
        <v>1505</v>
      </c>
      <c r="G54" s="5">
        <v>15</v>
      </c>
      <c r="H54" s="6">
        <v>45435</v>
      </c>
      <c r="I54" s="4" t="s">
        <v>150</v>
      </c>
      <c r="J54" s="3" t="s">
        <v>1379</v>
      </c>
      <c r="K54" s="4" t="s">
        <v>366</v>
      </c>
      <c r="L54" s="233">
        <v>1</v>
      </c>
      <c r="M54" s="4" t="s">
        <v>89</v>
      </c>
      <c r="N54" s="3" t="s">
        <v>1380</v>
      </c>
      <c r="O54" s="6"/>
      <c r="P54" s="6" t="s">
        <v>96</v>
      </c>
      <c r="Q54" s="3" t="s">
        <v>96</v>
      </c>
      <c r="R54" s="3" t="s">
        <v>906</v>
      </c>
      <c r="S54" s="601">
        <f t="shared" si="0"/>
        <v>2536354.5699999998</v>
      </c>
      <c r="T54" s="601"/>
      <c r="U54" s="601"/>
    </row>
    <row r="55" spans="1:21">
      <c r="A55" s="128" t="s">
        <v>1456</v>
      </c>
      <c r="B55" s="128" t="s">
        <v>1506</v>
      </c>
      <c r="C55" s="595" t="s">
        <v>45</v>
      </c>
      <c r="D55" s="128">
        <v>11485</v>
      </c>
      <c r="E55" s="234">
        <v>97864.21</v>
      </c>
      <c r="F55" s="237" t="s">
        <v>1507</v>
      </c>
      <c r="G55" s="5">
        <v>1</v>
      </c>
      <c r="H55" s="6">
        <v>45443</v>
      </c>
      <c r="I55" s="3" t="s">
        <v>150</v>
      </c>
      <c r="J55" s="3" t="s">
        <v>1117</v>
      </c>
      <c r="K55" s="4" t="s">
        <v>366</v>
      </c>
      <c r="L55" s="233">
        <v>1</v>
      </c>
      <c r="M55" s="4" t="s">
        <v>89</v>
      </c>
      <c r="N55" s="3" t="s">
        <v>1091</v>
      </c>
      <c r="O55" s="6"/>
      <c r="P55" s="6" t="s">
        <v>96</v>
      </c>
      <c r="Q55" s="3" t="s">
        <v>96</v>
      </c>
      <c r="R55" s="589" t="s">
        <v>906</v>
      </c>
      <c r="S55" s="601">
        <f t="shared" si="0"/>
        <v>97864.21</v>
      </c>
      <c r="T55" s="601"/>
      <c r="U55" s="601"/>
    </row>
    <row r="56" spans="1:21">
      <c r="A56" s="128" t="s">
        <v>634</v>
      </c>
      <c r="B56" s="128" t="s">
        <v>1508</v>
      </c>
      <c r="C56" s="595" t="s">
        <v>43</v>
      </c>
      <c r="D56" s="128">
        <v>11472</v>
      </c>
      <c r="E56" s="234">
        <v>226400.2</v>
      </c>
      <c r="F56" s="237" t="s">
        <v>1463</v>
      </c>
      <c r="G56" s="5">
        <v>4</v>
      </c>
      <c r="H56" s="6">
        <v>45446</v>
      </c>
      <c r="I56" s="4" t="s">
        <v>150</v>
      </c>
      <c r="J56" s="3" t="s">
        <v>1509</v>
      </c>
      <c r="K56" s="4" t="s">
        <v>366</v>
      </c>
      <c r="L56" s="233">
        <v>1</v>
      </c>
      <c r="M56" s="4" t="s">
        <v>89</v>
      </c>
      <c r="N56" s="7">
        <v>45505</v>
      </c>
      <c r="O56" s="6">
        <v>45239</v>
      </c>
      <c r="P56" s="6" t="s">
        <v>96</v>
      </c>
      <c r="Q56" s="3" t="s">
        <v>96</v>
      </c>
      <c r="R56" s="589" t="s">
        <v>239</v>
      </c>
      <c r="S56" s="601">
        <f t="shared" si="0"/>
        <v>226400.2</v>
      </c>
      <c r="T56" s="601"/>
      <c r="U56" s="601"/>
    </row>
    <row r="57" spans="1:21">
      <c r="A57" s="128" t="s">
        <v>1510</v>
      </c>
      <c r="B57" s="128" t="s">
        <v>1511</v>
      </c>
      <c r="C57" s="595" t="s">
        <v>45</v>
      </c>
      <c r="D57" s="128">
        <v>11514</v>
      </c>
      <c r="E57" s="234">
        <f>203159.84+218489.03</f>
        <v>421648.87</v>
      </c>
      <c r="F57" s="235" t="s">
        <v>1512</v>
      </c>
      <c r="G57" s="5">
        <v>2</v>
      </c>
      <c r="H57" s="6">
        <v>45450</v>
      </c>
      <c r="I57" s="3" t="s">
        <v>150</v>
      </c>
      <c r="J57" s="3" t="s">
        <v>1513</v>
      </c>
      <c r="K57" s="4" t="s">
        <v>366</v>
      </c>
      <c r="L57" s="233">
        <v>1</v>
      </c>
      <c r="M57" s="4" t="s">
        <v>89</v>
      </c>
      <c r="N57" s="3" t="s">
        <v>1091</v>
      </c>
      <c r="O57" s="6"/>
      <c r="P57" s="6" t="s">
        <v>96</v>
      </c>
      <c r="Q57" s="3" t="s">
        <v>96</v>
      </c>
      <c r="R57" s="589" t="s">
        <v>44</v>
      </c>
      <c r="S57" s="601">
        <f t="shared" si="0"/>
        <v>421648.87</v>
      </c>
      <c r="T57" s="601"/>
      <c r="U57" s="601"/>
    </row>
    <row r="58" spans="1:21">
      <c r="A58" s="128" t="s">
        <v>1514</v>
      </c>
      <c r="B58" s="128" t="s">
        <v>1515</v>
      </c>
      <c r="C58" s="595" t="s">
        <v>45</v>
      </c>
      <c r="D58" s="128">
        <v>11490</v>
      </c>
      <c r="E58" s="234">
        <v>323781.38</v>
      </c>
      <c r="F58" s="237" t="s">
        <v>1463</v>
      </c>
      <c r="G58" s="5">
        <v>4</v>
      </c>
      <c r="H58" s="6">
        <v>45456</v>
      </c>
      <c r="I58" s="3" t="s">
        <v>150</v>
      </c>
      <c r="J58" s="3" t="s">
        <v>1516</v>
      </c>
      <c r="K58" s="4" t="s">
        <v>1459</v>
      </c>
      <c r="L58" s="233">
        <v>1</v>
      </c>
      <c r="M58" s="4" t="s">
        <v>89</v>
      </c>
      <c r="N58" s="3" t="s">
        <v>1517</v>
      </c>
      <c r="O58" s="6"/>
      <c r="P58" s="6" t="s">
        <v>96</v>
      </c>
      <c r="Q58" s="3" t="s">
        <v>96</v>
      </c>
      <c r="R58" s="589" t="s">
        <v>920</v>
      </c>
      <c r="S58" s="601">
        <f t="shared" si="0"/>
        <v>323781.38</v>
      </c>
      <c r="T58" s="601"/>
      <c r="U58" s="601"/>
    </row>
    <row r="59" spans="1:21">
      <c r="A59" s="128" t="s">
        <v>1498</v>
      </c>
      <c r="B59" s="128" t="s">
        <v>1518</v>
      </c>
      <c r="C59" s="595" t="s">
        <v>43</v>
      </c>
      <c r="D59" s="128">
        <v>60005</v>
      </c>
      <c r="E59" s="234">
        <v>30875</v>
      </c>
      <c r="F59" s="235" t="s">
        <v>1500</v>
      </c>
      <c r="G59" s="5">
        <v>3</v>
      </c>
      <c r="H59" s="6">
        <v>45461</v>
      </c>
      <c r="I59" s="3" t="s">
        <v>150</v>
      </c>
      <c r="J59" s="3" t="s">
        <v>96</v>
      </c>
      <c r="K59" s="4" t="s">
        <v>1519</v>
      </c>
      <c r="L59" s="233">
        <v>1</v>
      </c>
      <c r="M59" s="4" t="s">
        <v>189</v>
      </c>
      <c r="N59" s="3" t="s">
        <v>1520</v>
      </c>
      <c r="O59" s="3" t="s">
        <v>366</v>
      </c>
      <c r="P59" s="3" t="s">
        <v>366</v>
      </c>
      <c r="Q59" s="3" t="s">
        <v>366</v>
      </c>
      <c r="R59" s="589"/>
      <c r="S59" s="601">
        <f t="shared" si="0"/>
        <v>30875</v>
      </c>
      <c r="T59" s="601"/>
      <c r="U59" s="601"/>
    </row>
    <row r="60" spans="1:21">
      <c r="A60" s="128" t="s">
        <v>1514</v>
      </c>
      <c r="B60" s="128" t="s">
        <v>1521</v>
      </c>
      <c r="C60" s="595" t="s">
        <v>45</v>
      </c>
      <c r="D60" s="128">
        <v>11493</v>
      </c>
      <c r="E60" s="234">
        <v>640215.19999999995</v>
      </c>
      <c r="F60" s="237" t="s">
        <v>1522</v>
      </c>
      <c r="G60" s="5">
        <v>7</v>
      </c>
      <c r="H60" s="6">
        <v>45462</v>
      </c>
      <c r="I60" s="3" t="s">
        <v>150</v>
      </c>
      <c r="J60" s="3" t="s">
        <v>1523</v>
      </c>
      <c r="K60" s="4" t="s">
        <v>1459</v>
      </c>
      <c r="L60" s="233">
        <v>1</v>
      </c>
      <c r="M60" s="4" t="s">
        <v>89</v>
      </c>
      <c r="N60" s="3" t="s">
        <v>1517</v>
      </c>
      <c r="O60" s="6"/>
      <c r="P60" s="6" t="s">
        <v>96</v>
      </c>
      <c r="Q60" s="3" t="s">
        <v>96</v>
      </c>
      <c r="R60" s="589" t="s">
        <v>920</v>
      </c>
      <c r="S60" s="601">
        <f t="shared" si="0"/>
        <v>640215.19999999995</v>
      </c>
      <c r="T60" s="601"/>
      <c r="U60" s="601"/>
    </row>
    <row r="61" spans="1:21">
      <c r="A61" s="128" t="s">
        <v>1514</v>
      </c>
      <c r="B61" s="128" t="s">
        <v>1524</v>
      </c>
      <c r="C61" s="595" t="s">
        <v>45</v>
      </c>
      <c r="D61" s="128">
        <v>11491</v>
      </c>
      <c r="E61" s="234">
        <v>802105.8</v>
      </c>
      <c r="F61" s="237" t="s">
        <v>1525</v>
      </c>
      <c r="G61" s="5">
        <v>9</v>
      </c>
      <c r="H61" s="6">
        <v>45463</v>
      </c>
      <c r="I61" s="3" t="s">
        <v>150</v>
      </c>
      <c r="J61" s="3" t="s">
        <v>1526</v>
      </c>
      <c r="K61" s="4" t="s">
        <v>1459</v>
      </c>
      <c r="L61" s="233">
        <v>1</v>
      </c>
      <c r="M61" s="4" t="s">
        <v>89</v>
      </c>
      <c r="N61" s="3" t="s">
        <v>1517</v>
      </c>
      <c r="O61" s="6"/>
      <c r="P61" s="6" t="s">
        <v>96</v>
      </c>
      <c r="Q61" s="3" t="s">
        <v>96</v>
      </c>
      <c r="R61" s="589" t="s">
        <v>920</v>
      </c>
      <c r="S61" s="601">
        <f t="shared" si="0"/>
        <v>802105.8</v>
      </c>
      <c r="T61" s="601"/>
      <c r="U61" s="601"/>
    </row>
    <row r="62" spans="1:21">
      <c r="A62" s="128" t="s">
        <v>494</v>
      </c>
      <c r="B62" s="128" t="s">
        <v>1527</v>
      </c>
      <c r="C62" s="595" t="s">
        <v>43</v>
      </c>
      <c r="D62" s="128">
        <v>11515</v>
      </c>
      <c r="E62" s="234">
        <v>235020.48</v>
      </c>
      <c r="F62" s="235" t="s">
        <v>1463</v>
      </c>
      <c r="G62" s="5">
        <v>4</v>
      </c>
      <c r="H62" s="6">
        <v>45464</v>
      </c>
      <c r="I62" s="3" t="s">
        <v>150</v>
      </c>
      <c r="J62" s="3" t="s">
        <v>1528</v>
      </c>
      <c r="K62" s="4" t="s">
        <v>1529</v>
      </c>
      <c r="L62" s="233">
        <v>1</v>
      </c>
      <c r="M62" s="4" t="s">
        <v>189</v>
      </c>
      <c r="N62" s="13">
        <v>45471</v>
      </c>
      <c r="O62" s="6">
        <v>45418</v>
      </c>
      <c r="P62" s="6">
        <v>45441</v>
      </c>
      <c r="Q62" s="3" t="s">
        <v>96</v>
      </c>
      <c r="R62" s="589" t="s">
        <v>43</v>
      </c>
      <c r="S62" s="601">
        <f t="shared" si="0"/>
        <v>235020.48</v>
      </c>
      <c r="T62" s="601"/>
      <c r="U62" s="601"/>
    </row>
    <row r="63" spans="1:21">
      <c r="A63" s="128" t="s">
        <v>1514</v>
      </c>
      <c r="B63" s="128" t="s">
        <v>1530</v>
      </c>
      <c r="C63" s="595" t="s">
        <v>45</v>
      </c>
      <c r="D63" s="128">
        <v>11492</v>
      </c>
      <c r="E63" s="234">
        <f>647562.76+316433.8</f>
        <v>963996.56</v>
      </c>
      <c r="F63" s="237" t="s">
        <v>1531</v>
      </c>
      <c r="G63" s="5">
        <v>11</v>
      </c>
      <c r="H63" s="6">
        <v>45470</v>
      </c>
      <c r="I63" s="3" t="s">
        <v>150</v>
      </c>
      <c r="J63" s="3" t="s">
        <v>1532</v>
      </c>
      <c r="K63" s="4" t="s">
        <v>1459</v>
      </c>
      <c r="L63" s="233">
        <v>1</v>
      </c>
      <c r="M63" s="4" t="s">
        <v>89</v>
      </c>
      <c r="N63" s="3" t="s">
        <v>1517</v>
      </c>
      <c r="O63" s="6"/>
      <c r="P63" s="6" t="s">
        <v>96</v>
      </c>
      <c r="Q63" s="3" t="s">
        <v>96</v>
      </c>
      <c r="R63" s="589" t="s">
        <v>920</v>
      </c>
      <c r="S63" s="601">
        <f t="shared" si="0"/>
        <v>963996.56</v>
      </c>
      <c r="T63" s="601"/>
      <c r="U63" s="601"/>
    </row>
    <row r="64" spans="1:21">
      <c r="A64" s="128" t="s">
        <v>1533</v>
      </c>
      <c r="B64" s="128" t="s">
        <v>1534</v>
      </c>
      <c r="C64" s="128" t="s">
        <v>45</v>
      </c>
      <c r="D64" s="128">
        <v>11497</v>
      </c>
      <c r="E64" s="234">
        <v>1884496.9</v>
      </c>
      <c r="F64" s="237" t="s">
        <v>1535</v>
      </c>
      <c r="G64" s="5">
        <v>14</v>
      </c>
      <c r="H64" s="6">
        <v>45476</v>
      </c>
      <c r="I64" s="3" t="s">
        <v>150</v>
      </c>
      <c r="J64" s="3" t="s">
        <v>1536</v>
      </c>
      <c r="K64" s="4" t="s">
        <v>1537</v>
      </c>
      <c r="L64" s="233">
        <v>1</v>
      </c>
      <c r="M64" s="3" t="s">
        <v>299</v>
      </c>
      <c r="N64" s="7">
        <v>45627</v>
      </c>
      <c r="O64" s="6"/>
      <c r="P64" s="6" t="s">
        <v>90</v>
      </c>
      <c r="Q64" s="12"/>
      <c r="R64" s="3" t="s">
        <v>44</v>
      </c>
      <c r="S64" s="601">
        <f t="shared" si="0"/>
        <v>1884496.9</v>
      </c>
      <c r="T64" s="601"/>
      <c r="U64" s="601"/>
    </row>
    <row r="65" spans="1:21">
      <c r="A65" s="128" t="s">
        <v>145</v>
      </c>
      <c r="B65" s="128" t="s">
        <v>1538</v>
      </c>
      <c r="C65" s="128" t="s">
        <v>45</v>
      </c>
      <c r="D65" s="128">
        <v>11484</v>
      </c>
      <c r="E65" s="234">
        <v>348250</v>
      </c>
      <c r="F65" s="238" t="s">
        <v>147</v>
      </c>
      <c r="G65" s="12">
        <v>1</v>
      </c>
      <c r="H65" s="6">
        <v>45476</v>
      </c>
      <c r="I65" s="3" t="s">
        <v>150</v>
      </c>
      <c r="J65" s="3" t="s">
        <v>1117</v>
      </c>
      <c r="K65" s="4" t="s">
        <v>366</v>
      </c>
      <c r="L65" s="233">
        <v>1</v>
      </c>
      <c r="M65" s="3" t="s">
        <v>89</v>
      </c>
      <c r="N65" s="3" t="s">
        <v>1091</v>
      </c>
      <c r="O65" s="6"/>
      <c r="P65" s="6" t="s">
        <v>96</v>
      </c>
      <c r="Q65" s="3" t="s">
        <v>96</v>
      </c>
      <c r="R65" s="589" t="s">
        <v>239</v>
      </c>
      <c r="S65" s="601">
        <f t="shared" si="0"/>
        <v>348250</v>
      </c>
      <c r="T65" s="601"/>
      <c r="U65" s="601"/>
    </row>
    <row r="66" spans="1:21">
      <c r="A66" s="128" t="s">
        <v>234</v>
      </c>
      <c r="B66" s="128" t="s">
        <v>1539</v>
      </c>
      <c r="C66" s="128" t="s">
        <v>45</v>
      </c>
      <c r="D66" s="128">
        <v>11511</v>
      </c>
      <c r="E66" s="234">
        <v>139024.21</v>
      </c>
      <c r="F66" s="237" t="s">
        <v>1540</v>
      </c>
      <c r="G66" s="5">
        <v>1</v>
      </c>
      <c r="H66" s="6">
        <v>45482</v>
      </c>
      <c r="I66" s="4" t="s">
        <v>150</v>
      </c>
      <c r="J66" s="3" t="s">
        <v>1379</v>
      </c>
      <c r="K66" s="4" t="s">
        <v>1541</v>
      </c>
      <c r="L66" s="233">
        <v>1</v>
      </c>
      <c r="M66" s="3" t="s">
        <v>89</v>
      </c>
      <c r="N66" s="3" t="s">
        <v>1091</v>
      </c>
      <c r="O66" s="6"/>
      <c r="P66" s="6" t="s">
        <v>96</v>
      </c>
      <c r="Q66" s="3" t="s">
        <v>96</v>
      </c>
      <c r="R66" s="589" t="s">
        <v>239</v>
      </c>
      <c r="S66" s="601">
        <f t="shared" ref="S66:S102" si="1">IFERROR(E66*L66,0)</f>
        <v>139024.21</v>
      </c>
      <c r="T66" s="601"/>
      <c r="U66" s="601"/>
    </row>
    <row r="67" spans="1:21">
      <c r="A67" s="128" t="s">
        <v>1542</v>
      </c>
      <c r="B67" s="128" t="s">
        <v>1543</v>
      </c>
      <c r="C67" s="595" t="s">
        <v>41</v>
      </c>
      <c r="D67" s="128">
        <v>11449</v>
      </c>
      <c r="E67" s="234">
        <v>1165385.42</v>
      </c>
      <c r="F67" s="235" t="s">
        <v>1544</v>
      </c>
      <c r="G67" s="5">
        <v>5</v>
      </c>
      <c r="H67" s="6">
        <v>45483</v>
      </c>
      <c r="I67" s="3" t="s">
        <v>150</v>
      </c>
      <c r="J67" s="3" t="s">
        <v>1545</v>
      </c>
      <c r="K67" s="589" t="s">
        <v>1546</v>
      </c>
      <c r="L67" s="606">
        <v>1</v>
      </c>
      <c r="M67" s="3"/>
      <c r="N67" s="106">
        <v>45474</v>
      </c>
      <c r="O67" s="6" t="s">
        <v>96</v>
      </c>
      <c r="P67" s="6" t="s">
        <v>96</v>
      </c>
      <c r="Q67" s="6" t="s">
        <v>96</v>
      </c>
      <c r="R67" s="589" t="s">
        <v>906</v>
      </c>
      <c r="S67" s="601">
        <f t="shared" si="1"/>
        <v>1165385.42</v>
      </c>
      <c r="T67" s="601"/>
      <c r="U67" s="601"/>
    </row>
    <row r="68" spans="1:21">
      <c r="A68" s="128" t="s">
        <v>1547</v>
      </c>
      <c r="B68" s="128" t="s">
        <v>1548</v>
      </c>
      <c r="C68" s="595" t="s">
        <v>45</v>
      </c>
      <c r="D68" s="128">
        <v>11508</v>
      </c>
      <c r="E68" s="234">
        <v>149552.4</v>
      </c>
      <c r="F68" s="237" t="s">
        <v>1549</v>
      </c>
      <c r="G68" s="5">
        <v>1</v>
      </c>
      <c r="H68" s="6">
        <v>45485</v>
      </c>
      <c r="I68" s="3" t="s">
        <v>150</v>
      </c>
      <c r="J68" s="3" t="s">
        <v>288</v>
      </c>
      <c r="K68" s="589"/>
      <c r="L68" s="606">
        <v>1</v>
      </c>
      <c r="M68" s="3" t="s">
        <v>89</v>
      </c>
      <c r="N68" s="7">
        <v>45505</v>
      </c>
      <c r="O68" s="6"/>
      <c r="P68" s="6" t="s">
        <v>96</v>
      </c>
      <c r="Q68" s="3" t="s">
        <v>96</v>
      </c>
      <c r="R68" s="589" t="s">
        <v>906</v>
      </c>
      <c r="S68" s="601">
        <f t="shared" si="1"/>
        <v>149552.4</v>
      </c>
      <c r="T68" s="601"/>
      <c r="U68" s="601"/>
    </row>
    <row r="69" spans="1:21">
      <c r="A69" s="128" t="s">
        <v>1547</v>
      </c>
      <c r="B69" s="128" t="s">
        <v>1550</v>
      </c>
      <c r="C69" s="595" t="s">
        <v>45</v>
      </c>
      <c r="D69" s="128">
        <v>11445</v>
      </c>
      <c r="E69" s="234">
        <v>176813.85</v>
      </c>
      <c r="F69" s="237" t="s">
        <v>1216</v>
      </c>
      <c r="G69" s="5">
        <v>1</v>
      </c>
      <c r="H69" s="6">
        <v>45488</v>
      </c>
      <c r="I69" s="3" t="s">
        <v>150</v>
      </c>
      <c r="J69" s="3" t="s">
        <v>1551</v>
      </c>
      <c r="K69" s="589"/>
      <c r="L69" s="606">
        <v>1</v>
      </c>
      <c r="M69" s="3" t="s">
        <v>89</v>
      </c>
      <c r="N69" s="3" t="s">
        <v>1091</v>
      </c>
      <c r="O69" s="6"/>
      <c r="P69" s="6" t="s">
        <v>96</v>
      </c>
      <c r="Q69" s="3" t="s">
        <v>96</v>
      </c>
      <c r="R69" s="589" t="s">
        <v>906</v>
      </c>
      <c r="S69" s="601">
        <f t="shared" si="1"/>
        <v>176813.85</v>
      </c>
      <c r="T69" s="601"/>
      <c r="U69" s="601"/>
    </row>
    <row r="70" spans="1:21">
      <c r="A70" s="128" t="s">
        <v>1498</v>
      </c>
      <c r="B70" s="128" t="s">
        <v>1552</v>
      </c>
      <c r="C70" s="595" t="s">
        <v>43</v>
      </c>
      <c r="D70" s="128">
        <v>60010</v>
      </c>
      <c r="E70" s="234">
        <v>17048</v>
      </c>
      <c r="F70" s="235" t="s">
        <v>1553</v>
      </c>
      <c r="G70" s="5">
        <v>2</v>
      </c>
      <c r="H70" s="6">
        <v>45489</v>
      </c>
      <c r="I70" s="3" t="s">
        <v>150</v>
      </c>
      <c r="J70" s="3" t="s">
        <v>1390</v>
      </c>
      <c r="K70" s="4" t="s">
        <v>1554</v>
      </c>
      <c r="L70" s="233">
        <v>1</v>
      </c>
      <c r="M70" s="3" t="s">
        <v>189</v>
      </c>
      <c r="N70" s="3" t="s">
        <v>1520</v>
      </c>
      <c r="O70" s="3" t="s">
        <v>366</v>
      </c>
      <c r="P70" s="3" t="s">
        <v>366</v>
      </c>
      <c r="Q70" s="3" t="s">
        <v>366</v>
      </c>
      <c r="R70" s="589" t="s">
        <v>1502</v>
      </c>
      <c r="S70" s="601">
        <f t="shared" si="1"/>
        <v>17048</v>
      </c>
      <c r="T70" s="601"/>
      <c r="U70" s="601"/>
    </row>
    <row r="71" spans="1:21">
      <c r="A71" s="128" t="s">
        <v>1498</v>
      </c>
      <c r="B71" s="128" t="s">
        <v>1555</v>
      </c>
      <c r="C71" s="595" t="s">
        <v>43</v>
      </c>
      <c r="D71" s="128">
        <v>60011</v>
      </c>
      <c r="E71" s="234">
        <v>20836</v>
      </c>
      <c r="F71" s="235" t="s">
        <v>1556</v>
      </c>
      <c r="G71" s="5">
        <v>2</v>
      </c>
      <c r="H71" s="6">
        <v>45490</v>
      </c>
      <c r="I71" s="3" t="s">
        <v>150</v>
      </c>
      <c r="J71" s="3" t="s">
        <v>1390</v>
      </c>
      <c r="K71" s="4" t="s">
        <v>1554</v>
      </c>
      <c r="L71" s="233">
        <v>1</v>
      </c>
      <c r="M71" s="3" t="s">
        <v>189</v>
      </c>
      <c r="N71" s="3" t="s">
        <v>1520</v>
      </c>
      <c r="O71" s="3" t="s">
        <v>366</v>
      </c>
      <c r="P71" s="3" t="s">
        <v>366</v>
      </c>
      <c r="Q71" s="3" t="s">
        <v>366</v>
      </c>
      <c r="R71" s="589" t="s">
        <v>1502</v>
      </c>
      <c r="S71" s="601">
        <f t="shared" si="1"/>
        <v>20836</v>
      </c>
      <c r="T71" s="601"/>
      <c r="U71" s="601"/>
    </row>
    <row r="72" spans="1:21">
      <c r="A72" s="128" t="s">
        <v>1557</v>
      </c>
      <c r="B72" s="128" t="s">
        <v>1558</v>
      </c>
      <c r="C72" s="595" t="s">
        <v>45</v>
      </c>
      <c r="D72" s="128">
        <v>11451</v>
      </c>
      <c r="E72" s="234">
        <v>1459935.42</v>
      </c>
      <c r="F72" s="237" t="s">
        <v>1559</v>
      </c>
      <c r="G72" s="5">
        <v>9</v>
      </c>
      <c r="H72" s="6">
        <v>45490</v>
      </c>
      <c r="I72" s="3" t="s">
        <v>150</v>
      </c>
      <c r="J72" s="3" t="s">
        <v>1390</v>
      </c>
      <c r="K72" s="4" t="s">
        <v>1560</v>
      </c>
      <c r="L72" s="233">
        <v>1</v>
      </c>
      <c r="M72" s="3" t="s">
        <v>89</v>
      </c>
      <c r="N72" s="111">
        <v>45536</v>
      </c>
      <c r="O72" s="6"/>
      <c r="P72" s="6" t="s">
        <v>96</v>
      </c>
      <c r="Q72" s="3" t="s">
        <v>96</v>
      </c>
      <c r="R72" s="589" t="s">
        <v>920</v>
      </c>
      <c r="S72" s="601">
        <f t="shared" si="1"/>
        <v>1459935.42</v>
      </c>
      <c r="T72" s="601"/>
      <c r="U72" s="601"/>
    </row>
    <row r="73" spans="1:21">
      <c r="A73" s="128" t="s">
        <v>1498</v>
      </c>
      <c r="B73" s="128" t="s">
        <v>1561</v>
      </c>
      <c r="C73" s="595" t="s">
        <v>43</v>
      </c>
      <c r="D73" s="128">
        <v>60012</v>
      </c>
      <c r="E73" s="234">
        <v>17048</v>
      </c>
      <c r="F73" s="235" t="s">
        <v>1553</v>
      </c>
      <c r="G73" s="5">
        <v>2</v>
      </c>
      <c r="H73" s="6">
        <v>45504</v>
      </c>
      <c r="I73" s="3" t="s">
        <v>150</v>
      </c>
      <c r="J73" s="3" t="s">
        <v>1390</v>
      </c>
      <c r="K73" s="4" t="s">
        <v>1554</v>
      </c>
      <c r="L73" s="233">
        <v>1</v>
      </c>
      <c r="M73" s="3" t="s">
        <v>189</v>
      </c>
      <c r="N73" s="3" t="s">
        <v>1520</v>
      </c>
      <c r="O73" s="3" t="s">
        <v>366</v>
      </c>
      <c r="P73" s="3" t="s">
        <v>366</v>
      </c>
      <c r="Q73" s="3" t="s">
        <v>366</v>
      </c>
      <c r="R73" s="589" t="s">
        <v>1502</v>
      </c>
      <c r="S73" s="601">
        <f t="shared" si="1"/>
        <v>17048</v>
      </c>
      <c r="T73" s="601"/>
      <c r="U73" s="601"/>
    </row>
    <row r="74" spans="1:21">
      <c r="A74" s="128" t="s">
        <v>1498</v>
      </c>
      <c r="B74" s="128" t="s">
        <v>1562</v>
      </c>
      <c r="C74" s="595" t="s">
        <v>43</v>
      </c>
      <c r="D74" s="128">
        <v>60013</v>
      </c>
      <c r="E74" s="234">
        <v>14200</v>
      </c>
      <c r="F74" s="235" t="s">
        <v>1563</v>
      </c>
      <c r="G74" s="5">
        <v>2</v>
      </c>
      <c r="H74" s="6">
        <v>45506</v>
      </c>
      <c r="I74" s="3" t="s">
        <v>150</v>
      </c>
      <c r="J74" s="3" t="s">
        <v>1390</v>
      </c>
      <c r="K74" s="4" t="s">
        <v>1554</v>
      </c>
      <c r="L74" s="233">
        <v>1</v>
      </c>
      <c r="M74" s="3" t="s">
        <v>189</v>
      </c>
      <c r="N74" s="3" t="s">
        <v>1520</v>
      </c>
      <c r="O74" s="3" t="s">
        <v>366</v>
      </c>
      <c r="P74" s="3" t="s">
        <v>366</v>
      </c>
      <c r="Q74" s="3" t="s">
        <v>366</v>
      </c>
      <c r="R74" s="589" t="s">
        <v>1502</v>
      </c>
      <c r="S74" s="601">
        <f t="shared" si="1"/>
        <v>14200</v>
      </c>
      <c r="T74" s="601"/>
      <c r="U74" s="601"/>
    </row>
    <row r="75" spans="1:21">
      <c r="A75" s="128" t="s">
        <v>115</v>
      </c>
      <c r="B75" s="128" t="s">
        <v>1564</v>
      </c>
      <c r="C75" s="595" t="s">
        <v>45</v>
      </c>
      <c r="D75" s="128">
        <v>11516</v>
      </c>
      <c r="E75" s="234">
        <v>634535.43999999994</v>
      </c>
      <c r="F75" s="237" t="s">
        <v>1565</v>
      </c>
      <c r="G75" s="5">
        <v>3</v>
      </c>
      <c r="H75" s="6">
        <v>45509</v>
      </c>
      <c r="I75" s="3" t="s">
        <v>1395</v>
      </c>
      <c r="J75" s="3" t="s">
        <v>1566</v>
      </c>
      <c r="K75" s="589" t="s">
        <v>1567</v>
      </c>
      <c r="L75" s="606">
        <v>1</v>
      </c>
      <c r="M75" s="3" t="s">
        <v>89</v>
      </c>
      <c r="N75" s="3" t="s">
        <v>1418</v>
      </c>
      <c r="O75" s="6"/>
      <c r="P75" s="6" t="s">
        <v>96</v>
      </c>
      <c r="Q75" s="3"/>
      <c r="R75" s="589" t="s">
        <v>239</v>
      </c>
      <c r="S75" s="601">
        <f t="shared" si="1"/>
        <v>634535.43999999994</v>
      </c>
      <c r="T75" s="601"/>
      <c r="U75" s="601"/>
    </row>
    <row r="76" spans="1:21">
      <c r="A76" s="128" t="s">
        <v>1498</v>
      </c>
      <c r="B76" s="128" t="s">
        <v>1568</v>
      </c>
      <c r="C76" s="595" t="s">
        <v>43</v>
      </c>
      <c r="D76" s="128">
        <v>60007</v>
      </c>
      <c r="E76" s="234">
        <v>145000</v>
      </c>
      <c r="F76" s="235" t="s">
        <v>1500</v>
      </c>
      <c r="G76" s="5">
        <v>9</v>
      </c>
      <c r="H76" s="6">
        <v>45511</v>
      </c>
      <c r="I76" s="3" t="s">
        <v>150</v>
      </c>
      <c r="J76" s="3" t="s">
        <v>96</v>
      </c>
      <c r="K76" s="4" t="s">
        <v>1569</v>
      </c>
      <c r="L76" s="233">
        <v>1</v>
      </c>
      <c r="M76" s="3" t="s">
        <v>189</v>
      </c>
      <c r="N76" s="13">
        <v>45646</v>
      </c>
      <c r="O76" s="3" t="s">
        <v>366</v>
      </c>
      <c r="P76" s="3" t="s">
        <v>366</v>
      </c>
      <c r="Q76" s="3" t="s">
        <v>366</v>
      </c>
      <c r="R76" s="589" t="s">
        <v>1502</v>
      </c>
      <c r="S76" s="601">
        <f t="shared" si="1"/>
        <v>145000</v>
      </c>
      <c r="T76" s="601"/>
      <c r="U76" s="601"/>
    </row>
    <row r="77" spans="1:21">
      <c r="A77" s="128" t="s">
        <v>335</v>
      </c>
      <c r="B77" s="128" t="s">
        <v>1570</v>
      </c>
      <c r="C77" s="128" t="s">
        <v>45</v>
      </c>
      <c r="D77" s="128">
        <v>11441</v>
      </c>
      <c r="E77" s="234">
        <v>817329</v>
      </c>
      <c r="F77" s="237" t="s">
        <v>1451</v>
      </c>
      <c r="G77" s="5">
        <v>6</v>
      </c>
      <c r="H77" s="6">
        <v>45519</v>
      </c>
      <c r="I77" s="3" t="s">
        <v>150</v>
      </c>
      <c r="J77" s="3" t="s">
        <v>1390</v>
      </c>
      <c r="K77" s="589"/>
      <c r="L77" s="606">
        <v>1</v>
      </c>
      <c r="M77" s="3" t="s">
        <v>89</v>
      </c>
      <c r="N77" s="3" t="s">
        <v>1380</v>
      </c>
      <c r="O77" s="6"/>
      <c r="P77" s="6" t="s">
        <v>96</v>
      </c>
      <c r="Q77" s="3" t="s">
        <v>96</v>
      </c>
      <c r="R77" s="3" t="s">
        <v>239</v>
      </c>
      <c r="S77" s="601">
        <f t="shared" si="1"/>
        <v>817329</v>
      </c>
      <c r="T77" s="601"/>
      <c r="U77" s="601"/>
    </row>
    <row r="78" spans="1:21">
      <c r="A78" s="128" t="s">
        <v>1498</v>
      </c>
      <c r="B78" s="128" t="s">
        <v>1571</v>
      </c>
      <c r="C78" s="595" t="s">
        <v>43</v>
      </c>
      <c r="D78" s="128">
        <v>60008</v>
      </c>
      <c r="E78" s="234">
        <v>145000</v>
      </c>
      <c r="F78" s="235" t="s">
        <v>1500</v>
      </c>
      <c r="G78" s="5">
        <v>9</v>
      </c>
      <c r="H78" s="6">
        <v>45524</v>
      </c>
      <c r="I78" s="3" t="s">
        <v>150</v>
      </c>
      <c r="J78" s="3" t="s">
        <v>96</v>
      </c>
      <c r="K78" s="4" t="s">
        <v>1572</v>
      </c>
      <c r="L78" s="233">
        <v>1</v>
      </c>
      <c r="M78" s="3" t="s">
        <v>189</v>
      </c>
      <c r="N78" s="13">
        <v>45646</v>
      </c>
      <c r="O78" s="3" t="s">
        <v>366</v>
      </c>
      <c r="P78" s="3" t="s">
        <v>366</v>
      </c>
      <c r="Q78" s="3" t="s">
        <v>366</v>
      </c>
      <c r="R78" s="589" t="s">
        <v>1502</v>
      </c>
      <c r="S78" s="601">
        <f t="shared" si="1"/>
        <v>145000</v>
      </c>
      <c r="T78" s="601"/>
      <c r="U78" s="601"/>
    </row>
    <row r="79" spans="1:21">
      <c r="A79" s="128" t="s">
        <v>634</v>
      </c>
      <c r="B79" s="128" t="s">
        <v>1306</v>
      </c>
      <c r="C79" s="595" t="s">
        <v>43</v>
      </c>
      <c r="D79" s="128">
        <v>11518</v>
      </c>
      <c r="E79" s="234">
        <v>537106.98</v>
      </c>
      <c r="F79" s="239" t="s">
        <v>1573</v>
      </c>
      <c r="G79" s="12">
        <v>11</v>
      </c>
      <c r="H79" s="6">
        <v>45526</v>
      </c>
      <c r="I79" s="3" t="s">
        <v>150</v>
      </c>
      <c r="J79" s="3" t="s">
        <v>1574</v>
      </c>
      <c r="K79" s="3" t="s">
        <v>1575</v>
      </c>
      <c r="L79" s="233">
        <v>1</v>
      </c>
      <c r="M79" s="3" t="s">
        <v>89</v>
      </c>
      <c r="N79" s="599">
        <v>45639</v>
      </c>
      <c r="O79" s="6">
        <v>45443</v>
      </c>
      <c r="P79" s="6">
        <v>45469</v>
      </c>
      <c r="Q79" s="13">
        <v>45469</v>
      </c>
      <c r="R79" s="589" t="s">
        <v>44</v>
      </c>
      <c r="S79" s="601">
        <f t="shared" si="1"/>
        <v>537106.98</v>
      </c>
      <c r="T79" s="601"/>
      <c r="U79" s="601"/>
    </row>
    <row r="80" spans="1:21">
      <c r="A80" s="128" t="s">
        <v>1465</v>
      </c>
      <c r="B80" s="128" t="s">
        <v>1576</v>
      </c>
      <c r="C80" s="595" t="s">
        <v>45</v>
      </c>
      <c r="D80" s="128">
        <v>11429</v>
      </c>
      <c r="E80" s="234">
        <v>198022.13</v>
      </c>
      <c r="F80" s="237" t="s">
        <v>1220</v>
      </c>
      <c r="G80" s="5">
        <v>2</v>
      </c>
      <c r="H80" s="6">
        <v>45527</v>
      </c>
      <c r="I80" s="3" t="s">
        <v>150</v>
      </c>
      <c r="J80" s="3" t="s">
        <v>1577</v>
      </c>
      <c r="K80" s="589" t="s">
        <v>1537</v>
      </c>
      <c r="L80" s="606">
        <v>1</v>
      </c>
      <c r="M80" s="3" t="s">
        <v>89</v>
      </c>
      <c r="N80" s="3" t="s">
        <v>1091</v>
      </c>
      <c r="O80" s="6"/>
      <c r="P80" s="6" t="s">
        <v>96</v>
      </c>
      <c r="Q80" s="3" t="s">
        <v>96</v>
      </c>
      <c r="R80" s="589" t="s">
        <v>906</v>
      </c>
      <c r="S80" s="601">
        <f t="shared" si="1"/>
        <v>198022.13</v>
      </c>
      <c r="T80" s="601"/>
      <c r="U80" s="601"/>
    </row>
    <row r="81" spans="1:21">
      <c r="A81" s="240" t="s">
        <v>1578</v>
      </c>
      <c r="B81" s="128" t="s">
        <v>1579</v>
      </c>
      <c r="C81" s="595" t="s">
        <v>45</v>
      </c>
      <c r="D81" s="128">
        <v>11463</v>
      </c>
      <c r="E81" s="234">
        <v>673076.84</v>
      </c>
      <c r="F81" s="237" t="s">
        <v>1580</v>
      </c>
      <c r="G81" s="5">
        <v>5</v>
      </c>
      <c r="H81" s="6">
        <v>45531</v>
      </c>
      <c r="I81" s="3" t="s">
        <v>1395</v>
      </c>
      <c r="J81" s="3" t="s">
        <v>1581</v>
      </c>
      <c r="K81" s="589"/>
      <c r="L81" s="606">
        <v>1</v>
      </c>
      <c r="M81" s="3" t="s">
        <v>89</v>
      </c>
      <c r="N81" s="3" t="s">
        <v>1091</v>
      </c>
      <c r="O81" s="6"/>
      <c r="P81" s="6" t="s">
        <v>96</v>
      </c>
      <c r="Q81" s="3" t="s">
        <v>96</v>
      </c>
      <c r="R81" s="589" t="s">
        <v>920</v>
      </c>
      <c r="S81" s="601">
        <f t="shared" si="1"/>
        <v>673076.84</v>
      </c>
      <c r="T81" s="601"/>
      <c r="U81" s="601"/>
    </row>
    <row r="82" spans="1:21">
      <c r="A82" s="128" t="s">
        <v>393</v>
      </c>
      <c r="B82" s="128" t="s">
        <v>1582</v>
      </c>
      <c r="C82" s="595" t="s">
        <v>45</v>
      </c>
      <c r="D82" s="128">
        <v>11462</v>
      </c>
      <c r="E82" s="234">
        <v>194636</v>
      </c>
      <c r="F82" s="238" t="s">
        <v>1583</v>
      </c>
      <c r="G82" s="12">
        <v>2</v>
      </c>
      <c r="H82" s="6">
        <v>45538</v>
      </c>
      <c r="I82" s="3" t="s">
        <v>150</v>
      </c>
      <c r="J82" s="3" t="s">
        <v>1584</v>
      </c>
      <c r="K82" s="3"/>
      <c r="L82" s="233">
        <v>1</v>
      </c>
      <c r="M82" s="3" t="s">
        <v>89</v>
      </c>
      <c r="N82" s="7"/>
      <c r="O82" s="6" t="s">
        <v>96</v>
      </c>
      <c r="P82" s="6" t="s">
        <v>96</v>
      </c>
      <c r="Q82" s="3" t="s">
        <v>96</v>
      </c>
      <c r="R82" s="589" t="s">
        <v>44</v>
      </c>
      <c r="S82" s="601">
        <f t="shared" si="1"/>
        <v>194636</v>
      </c>
      <c r="T82" s="601"/>
      <c r="U82" s="601"/>
    </row>
    <row r="83" spans="1:21">
      <c r="A83" s="128" t="s">
        <v>1542</v>
      </c>
      <c r="B83" s="128" t="s">
        <v>1585</v>
      </c>
      <c r="C83" s="595" t="s">
        <v>43</v>
      </c>
      <c r="D83" s="128">
        <v>11522</v>
      </c>
      <c r="E83" s="234">
        <v>5171824.84</v>
      </c>
      <c r="F83" s="235" t="s">
        <v>1586</v>
      </c>
      <c r="G83" s="5">
        <v>88</v>
      </c>
      <c r="H83" s="6">
        <v>45539</v>
      </c>
      <c r="I83" s="3" t="s">
        <v>150</v>
      </c>
      <c r="J83" s="3" t="s">
        <v>96</v>
      </c>
      <c r="K83" s="3" t="s">
        <v>1587</v>
      </c>
      <c r="L83" s="233">
        <v>1</v>
      </c>
      <c r="M83" s="3" t="s">
        <v>189</v>
      </c>
      <c r="N83" s="3"/>
      <c r="O83" s="3" t="s">
        <v>96</v>
      </c>
      <c r="P83" s="3" t="s">
        <v>96</v>
      </c>
      <c r="Q83" s="3" t="s">
        <v>96</v>
      </c>
      <c r="R83" s="589" t="s">
        <v>906</v>
      </c>
      <c r="S83" s="601">
        <f t="shared" si="1"/>
        <v>5171824.84</v>
      </c>
      <c r="T83" s="601"/>
      <c r="U83" s="601"/>
    </row>
    <row r="84" spans="1:21">
      <c r="A84" s="128" t="s">
        <v>1198</v>
      </c>
      <c r="B84" s="128" t="s">
        <v>1588</v>
      </c>
      <c r="C84" s="595" t="s">
        <v>45</v>
      </c>
      <c r="D84" s="128">
        <v>60014</v>
      </c>
      <c r="E84" s="234">
        <v>601290.05000000005</v>
      </c>
      <c r="F84" s="235" t="s">
        <v>1589</v>
      </c>
      <c r="G84" s="5">
        <v>10</v>
      </c>
      <c r="H84" s="6">
        <v>45544</v>
      </c>
      <c r="I84" s="3"/>
      <c r="J84" s="3" t="s">
        <v>96</v>
      </c>
      <c r="K84" s="3" t="s">
        <v>1590</v>
      </c>
      <c r="L84" s="233">
        <v>1</v>
      </c>
      <c r="M84" s="3"/>
      <c r="N84" s="3"/>
      <c r="O84" s="599"/>
      <c r="P84" s="599"/>
      <c r="Q84" s="599"/>
      <c r="R84" s="589" t="s">
        <v>239</v>
      </c>
      <c r="S84" s="601">
        <f t="shared" si="1"/>
        <v>601290.05000000005</v>
      </c>
      <c r="T84" s="601"/>
      <c r="U84" s="601"/>
    </row>
    <row r="85" spans="1:21">
      <c r="A85" s="128" t="s">
        <v>1465</v>
      </c>
      <c r="B85" s="128" t="s">
        <v>1591</v>
      </c>
      <c r="C85" s="595" t="s">
        <v>45</v>
      </c>
      <c r="D85" s="128">
        <v>11431</v>
      </c>
      <c r="E85" s="234">
        <v>198022.13</v>
      </c>
      <c r="F85" s="237" t="s">
        <v>1220</v>
      </c>
      <c r="G85" s="5">
        <v>2</v>
      </c>
      <c r="H85" s="6">
        <v>45546</v>
      </c>
      <c r="I85" s="3" t="s">
        <v>150</v>
      </c>
      <c r="J85" s="3" t="s">
        <v>1592</v>
      </c>
      <c r="K85" s="589"/>
      <c r="L85" s="606">
        <v>1</v>
      </c>
      <c r="M85" s="3" t="s">
        <v>89</v>
      </c>
      <c r="N85" s="3"/>
      <c r="O85" s="6"/>
      <c r="P85" s="6" t="s">
        <v>96</v>
      </c>
      <c r="Q85" s="3" t="s">
        <v>96</v>
      </c>
      <c r="R85" s="589" t="s">
        <v>906</v>
      </c>
      <c r="S85" s="601">
        <f t="shared" si="1"/>
        <v>198022.13</v>
      </c>
      <c r="T85" s="601"/>
      <c r="U85" s="601"/>
    </row>
    <row r="86" spans="1:21">
      <c r="A86" s="128" t="s">
        <v>335</v>
      </c>
      <c r="B86" s="128" t="s">
        <v>1593</v>
      </c>
      <c r="C86" s="128" t="s">
        <v>45</v>
      </c>
      <c r="D86" s="128">
        <v>11542</v>
      </c>
      <c r="E86" s="234">
        <v>763488</v>
      </c>
      <c r="F86" s="235" t="s">
        <v>1594</v>
      </c>
      <c r="G86" s="5">
        <v>7</v>
      </c>
      <c r="H86" s="6">
        <v>45552</v>
      </c>
      <c r="I86" s="3" t="s">
        <v>150</v>
      </c>
      <c r="J86" s="3" t="s">
        <v>96</v>
      </c>
      <c r="K86" s="3"/>
      <c r="L86" s="233">
        <v>1</v>
      </c>
      <c r="M86" s="3" t="s">
        <v>89</v>
      </c>
      <c r="N86" s="7">
        <v>45749</v>
      </c>
      <c r="O86" s="6"/>
      <c r="P86" s="6"/>
      <c r="Q86" s="3"/>
      <c r="R86" s="3" t="s">
        <v>239</v>
      </c>
      <c r="S86" s="601">
        <f t="shared" si="1"/>
        <v>763488</v>
      </c>
      <c r="T86" s="601"/>
      <c r="U86" s="601"/>
    </row>
    <row r="87" spans="1:21">
      <c r="A87" s="128" t="s">
        <v>335</v>
      </c>
      <c r="B87" s="128" t="s">
        <v>1595</v>
      </c>
      <c r="C87" s="128" t="s">
        <v>45</v>
      </c>
      <c r="D87" s="128">
        <v>11544</v>
      </c>
      <c r="E87" s="234">
        <v>473993</v>
      </c>
      <c r="F87" s="235" t="s">
        <v>1596</v>
      </c>
      <c r="G87" s="5">
        <v>6</v>
      </c>
      <c r="H87" s="6">
        <v>45553</v>
      </c>
      <c r="I87" s="3" t="s">
        <v>150</v>
      </c>
      <c r="J87" s="3" t="s">
        <v>96</v>
      </c>
      <c r="K87" s="3"/>
      <c r="L87" s="233">
        <v>1</v>
      </c>
      <c r="M87" s="3" t="s">
        <v>89</v>
      </c>
      <c r="N87" s="7">
        <v>45693</v>
      </c>
      <c r="O87" s="6"/>
      <c r="P87" s="6"/>
      <c r="Q87" s="3"/>
      <c r="R87" s="3" t="s">
        <v>239</v>
      </c>
      <c r="S87" s="601">
        <f t="shared" si="1"/>
        <v>473993</v>
      </c>
      <c r="T87" s="601"/>
      <c r="U87" s="601"/>
    </row>
    <row r="88" spans="1:21">
      <c r="A88" s="128" t="s">
        <v>1597</v>
      </c>
      <c r="B88" s="128" t="s">
        <v>1598</v>
      </c>
      <c r="C88" s="128" t="s">
        <v>45</v>
      </c>
      <c r="D88" s="128">
        <v>11503</v>
      </c>
      <c r="E88" s="234">
        <v>3541658.82</v>
      </c>
      <c r="F88" s="237" t="s">
        <v>1599</v>
      </c>
      <c r="G88" s="5">
        <v>28</v>
      </c>
      <c r="H88" s="599">
        <v>45559</v>
      </c>
      <c r="I88" s="3" t="s">
        <v>150</v>
      </c>
      <c r="J88" s="3" t="s">
        <v>96</v>
      </c>
      <c r="K88" s="589"/>
      <c r="L88" s="606">
        <v>1</v>
      </c>
      <c r="M88" s="3" t="s">
        <v>89</v>
      </c>
      <c r="N88" s="3" t="s">
        <v>1600</v>
      </c>
      <c r="O88" s="6"/>
      <c r="P88" s="6"/>
      <c r="Q88" s="3"/>
      <c r="R88" s="589" t="s">
        <v>44</v>
      </c>
      <c r="S88" s="601">
        <f t="shared" si="1"/>
        <v>3541658.82</v>
      </c>
      <c r="T88" s="601"/>
      <c r="U88" s="601"/>
    </row>
    <row r="89" spans="1:21">
      <c r="A89" s="128" t="s">
        <v>335</v>
      </c>
      <c r="B89" s="128" t="s">
        <v>1601</v>
      </c>
      <c r="C89" s="128" t="s">
        <v>45</v>
      </c>
      <c r="D89" s="128">
        <v>11545</v>
      </c>
      <c r="E89" s="234">
        <v>420981.5</v>
      </c>
      <c r="F89" s="235" t="s">
        <v>1596</v>
      </c>
      <c r="G89" s="5">
        <v>6</v>
      </c>
      <c r="H89" s="6">
        <v>45560</v>
      </c>
      <c r="I89" s="3" t="s">
        <v>150</v>
      </c>
      <c r="J89" s="3" t="s">
        <v>96</v>
      </c>
      <c r="K89" s="3"/>
      <c r="L89" s="233">
        <v>1</v>
      </c>
      <c r="M89" s="3" t="s">
        <v>89</v>
      </c>
      <c r="N89" s="7"/>
      <c r="O89" s="6"/>
      <c r="P89" s="6"/>
      <c r="Q89" s="3"/>
      <c r="R89" s="3" t="s">
        <v>239</v>
      </c>
      <c r="S89" s="601">
        <f t="shared" si="1"/>
        <v>420981.5</v>
      </c>
      <c r="T89" s="601"/>
      <c r="U89" s="601"/>
    </row>
    <row r="90" spans="1:21">
      <c r="A90" s="128" t="s">
        <v>335</v>
      </c>
      <c r="B90" s="128" t="s">
        <v>1602</v>
      </c>
      <c r="C90" s="128" t="s">
        <v>45</v>
      </c>
      <c r="D90" s="128">
        <v>11541</v>
      </c>
      <c r="E90" s="234">
        <v>420981.5</v>
      </c>
      <c r="F90" s="235" t="s">
        <v>1596</v>
      </c>
      <c r="G90" s="5">
        <v>6</v>
      </c>
      <c r="H90" s="6">
        <v>45566</v>
      </c>
      <c r="I90" s="3" t="s">
        <v>150</v>
      </c>
      <c r="J90" s="3" t="s">
        <v>96</v>
      </c>
      <c r="K90" s="3"/>
      <c r="L90" s="233">
        <v>1</v>
      </c>
      <c r="M90" s="3" t="s">
        <v>89</v>
      </c>
      <c r="N90" s="6">
        <v>45688</v>
      </c>
      <c r="O90" s="6"/>
      <c r="P90" s="6"/>
      <c r="Q90" s="3"/>
      <c r="R90" s="3" t="s">
        <v>239</v>
      </c>
      <c r="S90" s="601">
        <f t="shared" si="1"/>
        <v>420981.5</v>
      </c>
      <c r="T90" s="601"/>
      <c r="U90" s="601"/>
    </row>
    <row r="91" spans="1:21">
      <c r="A91" s="128" t="s">
        <v>335</v>
      </c>
      <c r="B91" s="128" t="s">
        <v>1603</v>
      </c>
      <c r="C91" s="128" t="s">
        <v>45</v>
      </c>
      <c r="D91" s="128">
        <v>11549</v>
      </c>
      <c r="E91" s="234">
        <v>420981.5</v>
      </c>
      <c r="F91" s="235" t="s">
        <v>1596</v>
      </c>
      <c r="G91" s="5">
        <v>6</v>
      </c>
      <c r="H91" s="6">
        <v>45575</v>
      </c>
      <c r="I91" s="3" t="s">
        <v>150</v>
      </c>
      <c r="J91" s="3" t="s">
        <v>96</v>
      </c>
      <c r="K91" s="3"/>
      <c r="L91" s="233">
        <v>1</v>
      </c>
      <c r="M91" s="3" t="s">
        <v>89</v>
      </c>
      <c r="N91" s="6">
        <v>45743</v>
      </c>
      <c r="O91" s="6"/>
      <c r="P91" s="6"/>
      <c r="Q91" s="3"/>
      <c r="R91" s="3" t="s">
        <v>239</v>
      </c>
      <c r="S91" s="601">
        <f t="shared" si="1"/>
        <v>420981.5</v>
      </c>
      <c r="T91" s="601"/>
      <c r="U91" s="601"/>
    </row>
    <row r="92" spans="1:21">
      <c r="A92" s="128" t="s">
        <v>335</v>
      </c>
      <c r="B92" s="128" t="s">
        <v>1604</v>
      </c>
      <c r="C92" s="128" t="s">
        <v>45</v>
      </c>
      <c r="D92" s="128">
        <v>11548</v>
      </c>
      <c r="E92" s="234">
        <v>473993</v>
      </c>
      <c r="F92" s="235" t="s">
        <v>1596</v>
      </c>
      <c r="G92" s="5">
        <v>6</v>
      </c>
      <c r="H92" s="6">
        <v>45589</v>
      </c>
      <c r="I92" s="3" t="s">
        <v>150</v>
      </c>
      <c r="J92" s="3" t="s">
        <v>96</v>
      </c>
      <c r="K92" s="3"/>
      <c r="L92" s="233">
        <v>1</v>
      </c>
      <c r="M92" s="3" t="s">
        <v>89</v>
      </c>
      <c r="N92" s="13">
        <v>45692</v>
      </c>
      <c r="O92" s="6"/>
      <c r="P92" s="6"/>
      <c r="Q92" s="3"/>
      <c r="R92" s="3" t="s">
        <v>1605</v>
      </c>
      <c r="S92" s="601">
        <f t="shared" si="1"/>
        <v>473993</v>
      </c>
      <c r="T92" s="601"/>
      <c r="U92" s="601"/>
    </row>
    <row r="93" spans="1:21">
      <c r="A93" s="128" t="s">
        <v>335</v>
      </c>
      <c r="B93" s="128" t="s">
        <v>1606</v>
      </c>
      <c r="C93" s="128" t="s">
        <v>45</v>
      </c>
      <c r="D93" s="128">
        <v>11554</v>
      </c>
      <c r="E93" s="234">
        <v>280655</v>
      </c>
      <c r="F93" s="235" t="s">
        <v>1607</v>
      </c>
      <c r="G93" s="5">
        <v>4</v>
      </c>
      <c r="H93" s="6">
        <v>45593</v>
      </c>
      <c r="I93" s="3" t="s">
        <v>150</v>
      </c>
      <c r="J93" s="3" t="s">
        <v>96</v>
      </c>
      <c r="K93" s="3"/>
      <c r="L93" s="233">
        <v>1</v>
      </c>
      <c r="M93" s="3" t="s">
        <v>89</v>
      </c>
      <c r="N93" s="13">
        <v>45754</v>
      </c>
      <c r="O93" s="6"/>
      <c r="P93" s="6"/>
      <c r="Q93" s="3"/>
      <c r="R93" s="3" t="s">
        <v>239</v>
      </c>
      <c r="S93" s="601">
        <f t="shared" si="1"/>
        <v>280655</v>
      </c>
      <c r="T93" s="601"/>
      <c r="U93" s="601"/>
    </row>
    <row r="94" spans="1:21">
      <c r="A94" s="128" t="s">
        <v>1498</v>
      </c>
      <c r="B94" s="128" t="s">
        <v>1608</v>
      </c>
      <c r="C94" s="128" t="s">
        <v>43</v>
      </c>
      <c r="D94" s="128">
        <v>60016</v>
      </c>
      <c r="E94" s="234">
        <v>236317</v>
      </c>
      <c r="F94" s="235" t="s">
        <v>1609</v>
      </c>
      <c r="G94" s="5">
        <v>20</v>
      </c>
      <c r="H94" s="6">
        <v>45595</v>
      </c>
      <c r="I94" s="3" t="s">
        <v>150</v>
      </c>
      <c r="J94" s="3" t="s">
        <v>96</v>
      </c>
      <c r="K94" s="3"/>
      <c r="L94" s="233">
        <v>1</v>
      </c>
      <c r="M94" s="3" t="s">
        <v>189</v>
      </c>
      <c r="N94" s="3" t="s">
        <v>699</v>
      </c>
      <c r="O94" s="6"/>
      <c r="P94" s="6"/>
      <c r="Q94" s="3"/>
      <c r="R94" s="3" t="s">
        <v>1502</v>
      </c>
      <c r="S94" s="601">
        <f t="shared" si="1"/>
        <v>236317</v>
      </c>
      <c r="T94" s="601"/>
      <c r="U94" s="601"/>
    </row>
    <row r="95" spans="1:21">
      <c r="A95" s="128" t="s">
        <v>335</v>
      </c>
      <c r="B95" s="128" t="s">
        <v>1610</v>
      </c>
      <c r="C95" s="128" t="s">
        <v>45</v>
      </c>
      <c r="D95" s="128">
        <v>11543</v>
      </c>
      <c r="E95" s="234">
        <v>420981.5</v>
      </c>
      <c r="F95" s="235" t="s">
        <v>1596</v>
      </c>
      <c r="G95" s="5">
        <v>6</v>
      </c>
      <c r="H95" s="6">
        <v>45596</v>
      </c>
      <c r="I95" s="3" t="s">
        <v>150</v>
      </c>
      <c r="J95" s="3" t="s">
        <v>96</v>
      </c>
      <c r="K95" s="3"/>
      <c r="L95" s="233">
        <v>1</v>
      </c>
      <c r="M95" s="3" t="s">
        <v>89</v>
      </c>
      <c r="N95" s="6">
        <v>45747</v>
      </c>
      <c r="O95" s="6"/>
      <c r="P95" s="6"/>
      <c r="Q95" s="3"/>
      <c r="R95" s="3" t="s">
        <v>1605</v>
      </c>
      <c r="S95" s="601">
        <f t="shared" si="1"/>
        <v>420981.5</v>
      </c>
      <c r="T95" s="601"/>
      <c r="U95" s="601"/>
    </row>
    <row r="96" spans="1:21">
      <c r="A96" s="128" t="s">
        <v>335</v>
      </c>
      <c r="B96" s="128" t="s">
        <v>1611</v>
      </c>
      <c r="C96" s="128" t="s">
        <v>45</v>
      </c>
      <c r="D96" s="128">
        <v>11553</v>
      </c>
      <c r="E96" s="234">
        <v>280655</v>
      </c>
      <c r="F96" s="235" t="s">
        <v>1612</v>
      </c>
      <c r="G96" s="5">
        <v>4</v>
      </c>
      <c r="H96" s="6">
        <v>45596</v>
      </c>
      <c r="I96" s="3" t="s">
        <v>150</v>
      </c>
      <c r="J96" s="3" t="s">
        <v>96</v>
      </c>
      <c r="K96" s="3"/>
      <c r="L96" s="233">
        <v>1</v>
      </c>
      <c r="M96" s="3" t="s">
        <v>89</v>
      </c>
      <c r="N96" s="6">
        <v>45765</v>
      </c>
      <c r="O96" s="6"/>
      <c r="P96" s="6"/>
      <c r="Q96" s="3"/>
      <c r="R96" s="3" t="s">
        <v>239</v>
      </c>
      <c r="S96" s="601">
        <f t="shared" si="1"/>
        <v>280655</v>
      </c>
      <c r="T96" s="601"/>
      <c r="U96" s="601"/>
    </row>
    <row r="97" spans="1:60">
      <c r="A97" s="128" t="s">
        <v>335</v>
      </c>
      <c r="B97" s="128" t="s">
        <v>1613</v>
      </c>
      <c r="C97" s="128" t="s">
        <v>45</v>
      </c>
      <c r="D97" s="128">
        <v>11547</v>
      </c>
      <c r="E97" s="234">
        <v>420981.5</v>
      </c>
      <c r="F97" s="235" t="s">
        <v>1596</v>
      </c>
      <c r="G97" s="5">
        <v>6</v>
      </c>
      <c r="H97" s="6">
        <v>45602</v>
      </c>
      <c r="I97" s="3" t="s">
        <v>150</v>
      </c>
      <c r="J97" s="3" t="s">
        <v>96</v>
      </c>
      <c r="K97" s="3"/>
      <c r="L97" s="233">
        <v>1</v>
      </c>
      <c r="M97" s="3" t="s">
        <v>89</v>
      </c>
      <c r="N97" s="13">
        <v>45709</v>
      </c>
      <c r="O97" s="6"/>
      <c r="P97" s="6"/>
      <c r="Q97" s="3"/>
      <c r="R97" s="3" t="s">
        <v>239</v>
      </c>
      <c r="S97" s="601">
        <f t="shared" si="1"/>
        <v>420981.5</v>
      </c>
      <c r="T97" s="601"/>
      <c r="U97" s="601"/>
    </row>
    <row r="98" spans="1:60">
      <c r="A98" s="128" t="s">
        <v>335</v>
      </c>
      <c r="B98" s="128" t="s">
        <v>1614</v>
      </c>
      <c r="C98" s="128" t="s">
        <v>45</v>
      </c>
      <c r="D98" s="128">
        <v>11555</v>
      </c>
      <c r="E98" s="234">
        <v>420981.5</v>
      </c>
      <c r="F98" s="235" t="s">
        <v>1596</v>
      </c>
      <c r="G98" s="5">
        <v>6</v>
      </c>
      <c r="H98" s="6">
        <v>45603</v>
      </c>
      <c r="I98" s="3" t="s">
        <v>150</v>
      </c>
      <c r="J98" s="3" t="s">
        <v>96</v>
      </c>
      <c r="K98" s="3"/>
      <c r="L98" s="233">
        <v>1</v>
      </c>
      <c r="M98" s="3" t="s">
        <v>89</v>
      </c>
      <c r="N98" s="6">
        <v>45748</v>
      </c>
      <c r="O98" s="6"/>
      <c r="P98" s="6"/>
      <c r="Q98" s="3"/>
      <c r="R98" s="3" t="s">
        <v>239</v>
      </c>
      <c r="S98" s="601">
        <f t="shared" si="1"/>
        <v>420981.5</v>
      </c>
      <c r="T98" s="601"/>
      <c r="U98" s="601"/>
    </row>
    <row r="99" spans="1:60">
      <c r="A99" s="128" t="s">
        <v>1615</v>
      </c>
      <c r="B99" s="128" t="s">
        <v>1616</v>
      </c>
      <c r="C99" s="128" t="s">
        <v>45</v>
      </c>
      <c r="D99" s="128">
        <v>11557</v>
      </c>
      <c r="E99" s="234">
        <v>23747788.239999998</v>
      </c>
      <c r="F99" s="235" t="s">
        <v>1617</v>
      </c>
      <c r="G99" s="5">
        <v>106</v>
      </c>
      <c r="H99" s="6">
        <v>45628</v>
      </c>
      <c r="I99" s="3" t="s">
        <v>1618</v>
      </c>
      <c r="J99" s="3" t="s">
        <v>96</v>
      </c>
      <c r="K99" s="3" t="s">
        <v>1619</v>
      </c>
      <c r="L99" s="233">
        <v>1</v>
      </c>
      <c r="M99" s="3" t="s">
        <v>189</v>
      </c>
      <c r="N99" s="3" t="s">
        <v>699</v>
      </c>
      <c r="O99" s="6" t="s">
        <v>96</v>
      </c>
      <c r="P99" s="6" t="s">
        <v>90</v>
      </c>
      <c r="Q99" s="3" t="s">
        <v>96</v>
      </c>
      <c r="R99" s="589" t="s">
        <v>920</v>
      </c>
      <c r="S99" s="601">
        <f t="shared" si="1"/>
        <v>23747788.239999998</v>
      </c>
      <c r="T99" s="601"/>
      <c r="U99" s="601"/>
    </row>
    <row r="100" spans="1:60">
      <c r="A100" s="128" t="s">
        <v>1620</v>
      </c>
      <c r="B100" s="128" t="s">
        <v>1621</v>
      </c>
      <c r="C100" s="128" t="s">
        <v>45</v>
      </c>
      <c r="D100" s="128">
        <v>11487</v>
      </c>
      <c r="E100" s="234">
        <v>1444491.41</v>
      </c>
      <c r="F100" s="235" t="s">
        <v>1622</v>
      </c>
      <c r="G100" s="5">
        <v>12</v>
      </c>
      <c r="H100" s="6">
        <v>45637</v>
      </c>
      <c r="I100" s="3" t="s">
        <v>150</v>
      </c>
      <c r="J100" s="3" t="s">
        <v>1623</v>
      </c>
      <c r="K100" s="3"/>
      <c r="L100" s="233">
        <v>1</v>
      </c>
      <c r="M100" s="3" t="s">
        <v>97</v>
      </c>
      <c r="N100" s="7">
        <v>45809</v>
      </c>
      <c r="O100" s="6"/>
      <c r="P100" s="6"/>
      <c r="Q100" s="3"/>
      <c r="R100" s="589" t="s">
        <v>239</v>
      </c>
      <c r="S100" s="601">
        <f t="shared" si="1"/>
        <v>1444491.41</v>
      </c>
      <c r="T100" s="601" t="s">
        <v>120</v>
      </c>
      <c r="U100" s="601"/>
    </row>
    <row r="101" spans="1:60">
      <c r="A101" s="128" t="s">
        <v>467</v>
      </c>
      <c r="B101" s="128" t="s">
        <v>1624</v>
      </c>
      <c r="C101" s="128" t="s">
        <v>43</v>
      </c>
      <c r="D101" s="128">
        <v>11499</v>
      </c>
      <c r="E101" s="234">
        <v>212096.93</v>
      </c>
      <c r="F101" s="239" t="s">
        <v>1625</v>
      </c>
      <c r="G101" s="12">
        <v>3</v>
      </c>
      <c r="H101" s="6">
        <v>45644</v>
      </c>
      <c r="I101" s="3" t="s">
        <v>150</v>
      </c>
      <c r="J101" s="3" t="s">
        <v>1626</v>
      </c>
      <c r="K101" s="3" t="s">
        <v>1627</v>
      </c>
      <c r="L101" s="233">
        <v>1</v>
      </c>
      <c r="M101" s="3" t="s">
        <v>97</v>
      </c>
      <c r="N101" s="106">
        <v>45717</v>
      </c>
      <c r="O101" s="599" t="s">
        <v>96</v>
      </c>
      <c r="P101" s="599" t="s">
        <v>96</v>
      </c>
      <c r="Q101" s="589" t="s">
        <v>90</v>
      </c>
      <c r="R101" s="589" t="s">
        <v>44</v>
      </c>
      <c r="S101" s="601">
        <f t="shared" si="1"/>
        <v>212096.93</v>
      </c>
      <c r="T101" s="601" t="s">
        <v>120</v>
      </c>
      <c r="U101" s="601"/>
    </row>
    <row r="102" spans="1:60">
      <c r="A102" s="128" t="s">
        <v>467</v>
      </c>
      <c r="B102" s="128" t="s">
        <v>1628</v>
      </c>
      <c r="C102" s="128" t="s">
        <v>43</v>
      </c>
      <c r="D102" s="128">
        <v>11498</v>
      </c>
      <c r="E102" s="234">
        <v>612534.26</v>
      </c>
      <c r="F102" s="239" t="s">
        <v>1629</v>
      </c>
      <c r="G102" s="12">
        <v>9</v>
      </c>
      <c r="H102" s="6">
        <v>45646</v>
      </c>
      <c r="I102" s="3" t="s">
        <v>150</v>
      </c>
      <c r="J102" s="3" t="s">
        <v>1626</v>
      </c>
      <c r="K102" s="3" t="s">
        <v>1627</v>
      </c>
      <c r="L102" s="233">
        <v>1</v>
      </c>
      <c r="M102" s="3" t="s">
        <v>97</v>
      </c>
      <c r="N102" s="106">
        <v>45717</v>
      </c>
      <c r="O102" s="599" t="s">
        <v>96</v>
      </c>
      <c r="P102" s="599" t="s">
        <v>96</v>
      </c>
      <c r="Q102" s="589" t="s">
        <v>90</v>
      </c>
      <c r="R102" s="589" t="s">
        <v>44</v>
      </c>
      <c r="S102" s="601">
        <f t="shared" si="1"/>
        <v>612534.26</v>
      </c>
      <c r="T102" s="601" t="s">
        <v>120</v>
      </c>
      <c r="U102" s="601"/>
    </row>
    <row r="103" spans="1:60" s="294" customFormat="1">
      <c r="A103" s="128" t="s">
        <v>1630</v>
      </c>
      <c r="B103" s="263" t="s">
        <v>1631</v>
      </c>
      <c r="C103" s="128" t="s">
        <v>45</v>
      </c>
      <c r="D103" s="128"/>
      <c r="E103" s="397">
        <v>5697280</v>
      </c>
      <c r="F103" s="235" t="s">
        <v>1632</v>
      </c>
      <c r="G103" s="235">
        <v>24</v>
      </c>
      <c r="H103" s="404">
        <v>46204</v>
      </c>
      <c r="I103" s="254" t="s">
        <v>366</v>
      </c>
      <c r="J103" s="255">
        <v>0.75</v>
      </c>
      <c r="K103" s="262" t="s">
        <v>1633</v>
      </c>
      <c r="L103" s="128" t="s">
        <v>90</v>
      </c>
      <c r="M103" s="240" t="s">
        <v>1634</v>
      </c>
      <c r="N103" s="256" t="s">
        <v>96</v>
      </c>
      <c r="O103" s="128" t="s">
        <v>90</v>
      </c>
      <c r="P103" s="256" t="s">
        <v>90</v>
      </c>
      <c r="Q103" s="256"/>
      <c r="R103" s="408"/>
      <c r="S103" s="128"/>
      <c r="T103" s="257">
        <f>IFERROR(E103*J103,0)</f>
        <v>4272960</v>
      </c>
      <c r="U103" s="128" t="s">
        <v>1633</v>
      </c>
      <c r="V103" s="128">
        <f>IFERROR(ROUNDUP(MONTH(IF(H103&lt;&gt;"",H103,""))/3, 0),"TBD")</f>
        <v>3</v>
      </c>
      <c r="W103" s="256">
        <f ca="1">IF(I103&lt;&gt;"",IF(W103="",NOW(),W103),"")</f>
        <v>45692.546894212966</v>
      </c>
      <c r="X103" s="128"/>
      <c r="Y103" s="257"/>
      <c r="Z103" s="257"/>
      <c r="AA103" s="128"/>
      <c r="AB103" s="128"/>
      <c r="AC103" s="128"/>
      <c r="AD103" s="128"/>
      <c r="AE103" s="128"/>
      <c r="AF103" s="128"/>
      <c r="AG103" s="128"/>
      <c r="AH103" s="128"/>
      <c r="AI103" s="128"/>
      <c r="AJ103" s="128"/>
      <c r="AK103" s="128"/>
      <c r="AL103" s="128"/>
      <c r="AM103" s="128"/>
      <c r="AN103" s="128"/>
      <c r="AO103" s="128"/>
      <c r="AP103" s="128"/>
      <c r="AQ103" s="128"/>
      <c r="AR103" s="128"/>
      <c r="AS103" s="128"/>
      <c r="AT103" s="128"/>
      <c r="AU103" s="128"/>
      <c r="AV103" s="128"/>
      <c r="AW103" s="128"/>
      <c r="AX103" s="128"/>
      <c r="AY103" s="128"/>
      <c r="AZ103" s="128"/>
      <c r="BA103" s="128"/>
      <c r="BB103" s="128"/>
      <c r="BC103" s="128"/>
      <c r="BD103" s="128"/>
      <c r="BE103" s="128"/>
      <c r="BF103" s="128"/>
      <c r="BG103" s="128"/>
      <c r="BH103" s="128"/>
    </row>
  </sheetData>
  <conditionalFormatting sqref="W103">
    <cfRule type="cellIs" dxfId="10" priority="1" operator="lessThan">
      <formula>MAX($W:$W)-5</formula>
    </cfRule>
  </conditionalFormatting>
  <dataValidations count="3">
    <dataValidation type="list" allowBlank="1" showErrorMessage="1" sqref="R2:R15 R17:R35 R37:R99 S103" xr:uid="{01628518-44CE-4CEB-9636-62D33837A68D}">
      <formula1>"Moanes,Kenny,Gino,Mehdi,Diana,Carlo,Gino ,N/A,Lori,TBD,Joe"</formula1>
    </dataValidation>
    <dataValidation type="list" allowBlank="1" showErrorMessage="1" sqref="C2:C103" xr:uid="{13974A8F-8AD8-48D5-AB75-E193F6B1F48A}">
      <formula1>"Sandra,Joe,Diana,Quinton/Diana"</formula1>
    </dataValidation>
    <dataValidation type="list" allowBlank="1" showErrorMessage="1" sqref="M2:M15 M17:M35 M37:M99 M103" xr:uid="{7249C78F-862B-4696-882B-D3D42D0891DE}">
      <formula1>"PB,BID,Bid,Negotiated"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F8C6-81D4-43A2-BEC8-E0752B340CF9}">
  <sheetPr>
    <tabColor rgb="FF7030A0"/>
  </sheetPr>
  <dimension ref="A1:Z97"/>
  <sheetViews>
    <sheetView topLeftCell="A76" zoomScale="70" zoomScaleNormal="70" workbookViewId="0">
      <selection activeCell="A93" sqref="A3:A93"/>
    </sheetView>
  </sheetViews>
  <sheetFormatPr defaultRowHeight="15"/>
  <cols>
    <col min="1" max="1" width="36.42578125" bestFit="1" customWidth="1"/>
    <col min="2" max="2" width="18.42578125" customWidth="1"/>
    <col min="3" max="3" width="14.28515625" bestFit="1" customWidth="1"/>
    <col min="4" max="4" width="10.42578125" customWidth="1"/>
    <col min="5" max="5" width="19.42578125" customWidth="1"/>
    <col min="6" max="6" width="10.42578125" customWidth="1"/>
    <col min="8" max="8" width="12.7109375" customWidth="1"/>
    <col min="9" max="9" width="13.42578125" customWidth="1"/>
    <col min="10" max="10" width="14" customWidth="1"/>
    <col min="11" max="11" width="44.42578125" customWidth="1"/>
    <col min="14" max="14" width="17" customWidth="1"/>
    <col min="15" max="15" width="20" customWidth="1"/>
    <col min="16" max="16" width="17.42578125" customWidth="1"/>
    <col min="17" max="17" width="19.28515625" customWidth="1"/>
    <col min="20" max="20" width="16.28515625" customWidth="1"/>
  </cols>
  <sheetData>
    <row r="1" spans="1:26" s="3" customFormat="1" ht="23.25">
      <c r="A1" s="253" t="s">
        <v>1635</v>
      </c>
      <c r="B1" s="264"/>
      <c r="C1" s="249"/>
      <c r="D1" s="349"/>
      <c r="E1" s="393"/>
      <c r="F1" s="349"/>
      <c r="G1" s="250"/>
      <c r="H1" s="348"/>
      <c r="I1" s="324"/>
      <c r="J1" s="473"/>
      <c r="K1" s="400"/>
      <c r="L1" s="250"/>
      <c r="M1" s="250"/>
      <c r="N1" s="250"/>
      <c r="O1" s="250"/>
      <c r="P1" s="250"/>
      <c r="Q1" s="324"/>
      <c r="R1" s="324"/>
      <c r="S1" s="250"/>
      <c r="T1" s="250"/>
      <c r="U1" s="250"/>
      <c r="V1" s="250"/>
      <c r="W1" s="250"/>
      <c r="Y1" s="252"/>
      <c r="Z1" s="252"/>
    </row>
    <row r="2" spans="1:26" s="3" customFormat="1" ht="168.75">
      <c r="A2" s="268" t="s">
        <v>48</v>
      </c>
      <c r="B2" s="268" t="s">
        <v>49</v>
      </c>
      <c r="C2" s="268" t="s">
        <v>50</v>
      </c>
      <c r="D2" s="350" t="s">
        <v>51</v>
      </c>
      <c r="E2" s="394" t="s">
        <v>52</v>
      </c>
      <c r="F2" s="268" t="s">
        <v>53</v>
      </c>
      <c r="G2" s="268" t="s">
        <v>54</v>
      </c>
      <c r="H2" s="401" t="s">
        <v>55</v>
      </c>
      <c r="I2" s="325" t="s">
        <v>56</v>
      </c>
      <c r="J2" s="426" t="s">
        <v>57</v>
      </c>
      <c r="K2" s="401" t="s">
        <v>58</v>
      </c>
      <c r="L2" s="268" t="s">
        <v>59</v>
      </c>
      <c r="M2" s="268" t="s">
        <v>60</v>
      </c>
      <c r="N2" s="268" t="s">
        <v>61</v>
      </c>
      <c r="O2" s="268" t="s">
        <v>62</v>
      </c>
      <c r="P2" s="268" t="s">
        <v>63</v>
      </c>
      <c r="Q2" s="325" t="s">
        <v>64</v>
      </c>
      <c r="R2" s="325" t="s">
        <v>65</v>
      </c>
      <c r="S2" s="269" t="s">
        <v>66</v>
      </c>
      <c r="T2" s="269" t="s">
        <v>67</v>
      </c>
      <c r="U2" s="269" t="s">
        <v>68</v>
      </c>
      <c r="V2" s="270" t="s">
        <v>69</v>
      </c>
      <c r="W2" s="270" t="s">
        <v>70</v>
      </c>
      <c r="X2" s="117"/>
    </row>
    <row r="3" spans="1:26">
      <c r="A3" s="367" t="s">
        <v>1620</v>
      </c>
      <c r="B3" s="340" t="s">
        <v>927</v>
      </c>
      <c r="C3" s="339" t="s">
        <v>43</v>
      </c>
      <c r="D3" s="351">
        <v>11488</v>
      </c>
      <c r="E3" s="395">
        <v>1444491.41</v>
      </c>
      <c r="F3" s="341" t="s">
        <v>1622</v>
      </c>
      <c r="G3" s="341">
        <v>12</v>
      </c>
      <c r="H3" s="402">
        <v>45664</v>
      </c>
      <c r="I3" s="342">
        <v>45810</v>
      </c>
      <c r="J3" s="343">
        <v>1</v>
      </c>
      <c r="K3" s="346"/>
      <c r="L3" s="339" t="s">
        <v>96</v>
      </c>
      <c r="M3" s="339" t="s">
        <v>299</v>
      </c>
      <c r="N3" s="344"/>
      <c r="O3" s="339"/>
      <c r="P3" s="344"/>
      <c r="Q3" s="344"/>
      <c r="R3" s="406" t="s">
        <v>120</v>
      </c>
      <c r="S3" s="339" t="s">
        <v>239</v>
      </c>
      <c r="T3" s="345">
        <f t="shared" ref="T3:T23" si="0">IFERROR(E3*J3,0)</f>
        <v>1444491.41</v>
      </c>
      <c r="U3" s="339" t="s">
        <v>150</v>
      </c>
      <c r="V3" s="339">
        <f t="shared" ref="V3:V23" si="1">IFERROR(ROUNDUP(MONTH(IF(H3&lt;&gt;"",H3,""))/3, 0),"TBD")</f>
        <v>1</v>
      </c>
      <c r="W3" s="344">
        <f t="shared" ref="W3:W23" ca="1" si="2">IF(I3&lt;&gt;"",IF(W3="",NOW(),W3),"")</f>
        <v>45692.546894212966</v>
      </c>
    </row>
    <row r="4" spans="1:26">
      <c r="A4" s="367" t="s">
        <v>755</v>
      </c>
      <c r="B4" s="340" t="s">
        <v>956</v>
      </c>
      <c r="C4" s="339" t="s">
        <v>45</v>
      </c>
      <c r="D4" s="351">
        <v>11520</v>
      </c>
      <c r="E4" s="395">
        <v>112000</v>
      </c>
      <c r="F4" s="341" t="s">
        <v>1636</v>
      </c>
      <c r="G4" s="341">
        <v>1</v>
      </c>
      <c r="H4" s="402">
        <v>45672</v>
      </c>
      <c r="I4" s="342">
        <v>45823</v>
      </c>
      <c r="J4" s="343">
        <v>1</v>
      </c>
      <c r="K4" s="472" t="s">
        <v>1637</v>
      </c>
      <c r="L4" s="365" t="s">
        <v>1379</v>
      </c>
      <c r="M4" s="339" t="s">
        <v>89</v>
      </c>
      <c r="N4" s="344" t="s">
        <v>96</v>
      </c>
      <c r="O4" s="339" t="s">
        <v>90</v>
      </c>
      <c r="P4" s="344" t="s">
        <v>90</v>
      </c>
      <c r="Q4" s="344"/>
      <c r="R4" s="406"/>
      <c r="S4" s="339" t="s">
        <v>239</v>
      </c>
      <c r="T4" s="345">
        <f t="shared" si="0"/>
        <v>112000</v>
      </c>
      <c r="U4" s="339" t="s">
        <v>150</v>
      </c>
      <c r="V4" s="339">
        <f t="shared" si="1"/>
        <v>1</v>
      </c>
      <c r="W4" s="344">
        <f t="shared" ca="1" si="2"/>
        <v>45813.652035763887</v>
      </c>
    </row>
    <row r="5" spans="1:26">
      <c r="A5" s="367" t="s">
        <v>1638</v>
      </c>
      <c r="B5" s="340" t="s">
        <v>962</v>
      </c>
      <c r="C5" s="339" t="s">
        <v>45</v>
      </c>
      <c r="D5" s="351">
        <v>11530</v>
      </c>
      <c r="E5" s="395">
        <v>262487.93</v>
      </c>
      <c r="F5" s="341" t="s">
        <v>1639</v>
      </c>
      <c r="G5" s="341">
        <v>4</v>
      </c>
      <c r="H5" s="402">
        <v>45673</v>
      </c>
      <c r="I5" s="342">
        <v>45823</v>
      </c>
      <c r="J5" s="343">
        <v>1</v>
      </c>
      <c r="K5" s="346" t="s">
        <v>1640</v>
      </c>
      <c r="L5" s="339" t="s">
        <v>96</v>
      </c>
      <c r="M5" s="339" t="s">
        <v>89</v>
      </c>
      <c r="N5" s="344"/>
      <c r="O5" s="339" t="s">
        <v>96</v>
      </c>
      <c r="P5" s="344"/>
      <c r="Q5" s="344"/>
      <c r="R5" s="406"/>
      <c r="S5" s="339" t="s">
        <v>906</v>
      </c>
      <c r="T5" s="345">
        <f t="shared" si="0"/>
        <v>262487.93</v>
      </c>
      <c r="U5" s="339" t="s">
        <v>150</v>
      </c>
      <c r="V5" s="339">
        <f t="shared" si="1"/>
        <v>1</v>
      </c>
      <c r="W5" s="344">
        <f t="shared" ca="1" si="2"/>
        <v>45692.546894212966</v>
      </c>
    </row>
    <row r="6" spans="1:26">
      <c r="A6" s="367" t="s">
        <v>1638</v>
      </c>
      <c r="B6" s="340" t="s">
        <v>961</v>
      </c>
      <c r="C6" s="339" t="s">
        <v>45</v>
      </c>
      <c r="D6" s="351">
        <v>11529</v>
      </c>
      <c r="E6" s="395">
        <v>138298.63</v>
      </c>
      <c r="F6" s="341" t="s">
        <v>1641</v>
      </c>
      <c r="G6" s="341">
        <v>2</v>
      </c>
      <c r="H6" s="402">
        <v>45678</v>
      </c>
      <c r="I6" s="342">
        <v>45823</v>
      </c>
      <c r="J6" s="343">
        <v>1</v>
      </c>
      <c r="K6" s="346" t="s">
        <v>1640</v>
      </c>
      <c r="L6" s="339" t="s">
        <v>96</v>
      </c>
      <c r="M6" s="339" t="s">
        <v>89</v>
      </c>
      <c r="N6" s="344"/>
      <c r="O6" s="339" t="s">
        <v>96</v>
      </c>
      <c r="P6" s="344"/>
      <c r="Q6" s="344"/>
      <c r="R6" s="406"/>
      <c r="S6" s="339" t="s">
        <v>906</v>
      </c>
      <c r="T6" s="345">
        <f t="shared" si="0"/>
        <v>138298.63</v>
      </c>
      <c r="U6" s="339" t="s">
        <v>150</v>
      </c>
      <c r="V6" s="339">
        <f t="shared" si="1"/>
        <v>1</v>
      </c>
      <c r="W6" s="344">
        <f t="shared" ca="1" si="2"/>
        <v>45692.546894212966</v>
      </c>
    </row>
    <row r="7" spans="1:26">
      <c r="A7" s="367" t="s">
        <v>1620</v>
      </c>
      <c r="B7" s="340" t="s">
        <v>928</v>
      </c>
      <c r="C7" s="339" t="s">
        <v>45</v>
      </c>
      <c r="D7" s="351">
        <v>11489</v>
      </c>
      <c r="E7" s="395">
        <v>1444491.41</v>
      </c>
      <c r="F7" s="341" t="s">
        <v>1622</v>
      </c>
      <c r="G7" s="341">
        <v>12</v>
      </c>
      <c r="H7" s="402">
        <v>45679</v>
      </c>
      <c r="I7" s="342">
        <v>45811</v>
      </c>
      <c r="J7" s="343">
        <v>1</v>
      </c>
      <c r="K7" s="346" t="s">
        <v>1642</v>
      </c>
      <c r="L7" s="339" t="s">
        <v>96</v>
      </c>
      <c r="M7" s="339" t="s">
        <v>97</v>
      </c>
      <c r="N7" s="344"/>
      <c r="O7" s="339"/>
      <c r="P7" s="344"/>
      <c r="Q7" s="344"/>
      <c r="R7" s="406" t="s">
        <v>120</v>
      </c>
      <c r="S7" s="339" t="s">
        <v>239</v>
      </c>
      <c r="T7" s="345">
        <f t="shared" si="0"/>
        <v>1444491.41</v>
      </c>
      <c r="U7" s="339" t="s">
        <v>150</v>
      </c>
      <c r="V7" s="339">
        <f t="shared" si="1"/>
        <v>1</v>
      </c>
      <c r="W7" s="344">
        <f t="shared" ca="1" si="2"/>
        <v>45692.546894212966</v>
      </c>
    </row>
    <row r="8" spans="1:26">
      <c r="A8" s="367" t="s">
        <v>1638</v>
      </c>
      <c r="B8" s="340" t="s">
        <v>966</v>
      </c>
      <c r="C8" s="339" t="s">
        <v>45</v>
      </c>
      <c r="D8" s="351">
        <v>11528</v>
      </c>
      <c r="E8" s="395">
        <v>260370.01</v>
      </c>
      <c r="F8" s="341" t="s">
        <v>1643</v>
      </c>
      <c r="G8" s="341">
        <v>4</v>
      </c>
      <c r="H8" s="402">
        <v>45680</v>
      </c>
      <c r="I8" s="342">
        <v>45823</v>
      </c>
      <c r="J8" s="343">
        <v>1</v>
      </c>
      <c r="K8" s="346"/>
      <c r="L8" s="339" t="s">
        <v>96</v>
      </c>
      <c r="M8" s="339" t="s">
        <v>89</v>
      </c>
      <c r="N8" s="344"/>
      <c r="O8" s="339" t="s">
        <v>96</v>
      </c>
      <c r="P8" s="344"/>
      <c r="Q8" s="344"/>
      <c r="R8" s="406"/>
      <c r="S8" s="339" t="s">
        <v>906</v>
      </c>
      <c r="T8" s="345">
        <f t="shared" si="0"/>
        <v>260370.01</v>
      </c>
      <c r="U8" s="339" t="s">
        <v>150</v>
      </c>
      <c r="V8" s="339">
        <f t="shared" si="1"/>
        <v>1</v>
      </c>
      <c r="W8" s="344">
        <f t="shared" ca="1" si="2"/>
        <v>45692.546894212966</v>
      </c>
    </row>
    <row r="9" spans="1:26">
      <c r="A9" s="367" t="s">
        <v>1644</v>
      </c>
      <c r="B9" s="340" t="s">
        <v>916</v>
      </c>
      <c r="C9" s="339" t="s">
        <v>45</v>
      </c>
      <c r="D9" s="351">
        <v>11501</v>
      </c>
      <c r="E9" s="395">
        <v>2448024.2200000002</v>
      </c>
      <c r="F9" s="341" t="s">
        <v>1645</v>
      </c>
      <c r="G9" s="341">
        <v>14</v>
      </c>
      <c r="H9" s="402">
        <v>45685</v>
      </c>
      <c r="I9" s="342">
        <v>45901</v>
      </c>
      <c r="J9" s="343">
        <v>1</v>
      </c>
      <c r="K9" s="346" t="s">
        <v>1646</v>
      </c>
      <c r="L9" s="339" t="s">
        <v>1379</v>
      </c>
      <c r="M9" s="339" t="s">
        <v>89</v>
      </c>
      <c r="N9" s="344"/>
      <c r="O9" s="339" t="s">
        <v>96</v>
      </c>
      <c r="P9" s="344" t="s">
        <v>96</v>
      </c>
      <c r="Q9" s="344"/>
      <c r="R9" s="406"/>
      <c r="S9" s="339" t="s">
        <v>906</v>
      </c>
      <c r="T9" s="345">
        <f t="shared" si="0"/>
        <v>2448024.2200000002</v>
      </c>
      <c r="U9" s="339" t="s">
        <v>150</v>
      </c>
      <c r="V9" s="339">
        <f t="shared" si="1"/>
        <v>1</v>
      </c>
      <c r="W9" s="344">
        <f t="shared" ca="1" si="2"/>
        <v>45692.546894212966</v>
      </c>
    </row>
    <row r="10" spans="1:26" ht="30">
      <c r="A10" s="367" t="s">
        <v>1381</v>
      </c>
      <c r="B10" s="340" t="s">
        <v>933</v>
      </c>
      <c r="C10" s="339" t="s">
        <v>41</v>
      </c>
      <c r="D10" s="351">
        <v>11574</v>
      </c>
      <c r="E10" s="395">
        <v>246171.81</v>
      </c>
      <c r="F10" s="347" t="s">
        <v>1647</v>
      </c>
      <c r="G10" s="347">
        <v>1</v>
      </c>
      <c r="H10" s="402">
        <v>45694</v>
      </c>
      <c r="I10" s="342">
        <v>45778</v>
      </c>
      <c r="J10" s="343">
        <v>1</v>
      </c>
      <c r="K10" s="346" t="s">
        <v>1648</v>
      </c>
      <c r="L10" s="339" t="s">
        <v>1649</v>
      </c>
      <c r="M10" s="339" t="s">
        <v>89</v>
      </c>
      <c r="N10" s="344">
        <v>45551</v>
      </c>
      <c r="O10" s="344">
        <v>45553</v>
      </c>
      <c r="P10" s="339" t="s">
        <v>96</v>
      </c>
      <c r="Q10" s="344"/>
      <c r="R10" s="406"/>
      <c r="S10" s="339" t="s">
        <v>41</v>
      </c>
      <c r="T10" s="345">
        <f t="shared" si="0"/>
        <v>246171.81</v>
      </c>
      <c r="U10" s="339" t="s">
        <v>1395</v>
      </c>
      <c r="V10" s="339">
        <f t="shared" si="1"/>
        <v>1</v>
      </c>
      <c r="W10" s="344">
        <f t="shared" ca="1" si="2"/>
        <v>45692.546894212966</v>
      </c>
    </row>
    <row r="11" spans="1:26">
      <c r="A11" s="367" t="s">
        <v>1650</v>
      </c>
      <c r="B11" s="340" t="s">
        <v>944</v>
      </c>
      <c r="C11" s="339" t="s">
        <v>45</v>
      </c>
      <c r="D11" s="351">
        <v>11442</v>
      </c>
      <c r="E11" s="395">
        <v>227900.33</v>
      </c>
      <c r="F11" s="341" t="s">
        <v>1651</v>
      </c>
      <c r="G11" s="341">
        <v>2</v>
      </c>
      <c r="H11" s="402">
        <v>45694</v>
      </c>
      <c r="I11" s="342">
        <v>45777</v>
      </c>
      <c r="J11" s="343">
        <v>1</v>
      </c>
      <c r="K11" s="346" t="s">
        <v>1652</v>
      </c>
      <c r="L11" s="339" t="s">
        <v>1653</v>
      </c>
      <c r="M11" s="339"/>
      <c r="N11" s="344"/>
      <c r="O11" s="339" t="s">
        <v>96</v>
      </c>
      <c r="P11" s="344" t="s">
        <v>96</v>
      </c>
      <c r="Q11" s="344"/>
      <c r="R11" s="406"/>
      <c r="S11" s="339" t="s">
        <v>906</v>
      </c>
      <c r="T11" s="345">
        <f t="shared" si="0"/>
        <v>227900.33</v>
      </c>
      <c r="U11" s="339" t="s">
        <v>150</v>
      </c>
      <c r="V11" s="339">
        <f t="shared" si="1"/>
        <v>1</v>
      </c>
      <c r="W11" s="344">
        <f t="shared" ca="1" si="2"/>
        <v>45692.546894212966</v>
      </c>
    </row>
    <row r="12" spans="1:26">
      <c r="A12" s="367" t="s">
        <v>1198</v>
      </c>
      <c r="B12" s="340" t="s">
        <v>940</v>
      </c>
      <c r="C12" s="339" t="s">
        <v>45</v>
      </c>
      <c r="D12" s="351">
        <v>11558</v>
      </c>
      <c r="E12" s="395">
        <v>998332</v>
      </c>
      <c r="F12" s="341" t="s">
        <v>1654</v>
      </c>
      <c r="G12" s="341">
        <v>9</v>
      </c>
      <c r="H12" s="402">
        <v>45695</v>
      </c>
      <c r="I12" s="342">
        <v>45768</v>
      </c>
      <c r="J12" s="343">
        <v>1</v>
      </c>
      <c r="K12" s="346" t="s">
        <v>1652</v>
      </c>
      <c r="L12" s="339" t="s">
        <v>96</v>
      </c>
      <c r="M12" s="339" t="s">
        <v>97</v>
      </c>
      <c r="N12" s="344"/>
      <c r="O12" s="339"/>
      <c r="P12" s="344"/>
      <c r="Q12" s="344"/>
      <c r="R12" s="406" t="s">
        <v>120</v>
      </c>
      <c r="S12" s="339" t="s">
        <v>239</v>
      </c>
      <c r="T12" s="345">
        <f t="shared" si="0"/>
        <v>998332</v>
      </c>
      <c r="U12" s="339" t="s">
        <v>150</v>
      </c>
      <c r="V12" s="339">
        <f t="shared" si="1"/>
        <v>1</v>
      </c>
      <c r="W12" s="344">
        <f t="shared" ca="1" si="2"/>
        <v>45692.546894212966</v>
      </c>
    </row>
    <row r="13" spans="1:26" ht="45">
      <c r="A13" s="367" t="s">
        <v>1655</v>
      </c>
      <c r="B13" s="340" t="s">
        <v>911</v>
      </c>
      <c r="C13" s="339" t="s">
        <v>41</v>
      </c>
      <c r="D13" s="351">
        <v>11502</v>
      </c>
      <c r="E13" s="395">
        <v>3006336.75</v>
      </c>
      <c r="F13" s="347" t="s">
        <v>1656</v>
      </c>
      <c r="G13" s="347">
        <v>21</v>
      </c>
      <c r="H13" s="402">
        <v>45702</v>
      </c>
      <c r="I13" s="342">
        <v>45812</v>
      </c>
      <c r="J13" s="343">
        <v>1</v>
      </c>
      <c r="K13" s="346" t="s">
        <v>1657</v>
      </c>
      <c r="L13" s="339" t="s">
        <v>1658</v>
      </c>
      <c r="M13" s="339" t="s">
        <v>97</v>
      </c>
      <c r="N13" s="339" t="s">
        <v>97</v>
      </c>
      <c r="O13" s="344">
        <v>45383</v>
      </c>
      <c r="P13" s="344" t="s">
        <v>96</v>
      </c>
      <c r="Q13" s="344"/>
      <c r="R13" s="406"/>
      <c r="S13" s="339" t="s">
        <v>44</v>
      </c>
      <c r="T13" s="345">
        <f t="shared" si="0"/>
        <v>3006336.75</v>
      </c>
      <c r="U13" s="339" t="s">
        <v>1395</v>
      </c>
      <c r="V13" s="339">
        <f t="shared" si="1"/>
        <v>1</v>
      </c>
      <c r="W13" s="344">
        <f t="shared" ca="1" si="2"/>
        <v>45692.546894212966</v>
      </c>
    </row>
    <row r="14" spans="1:26">
      <c r="A14" s="367" t="s">
        <v>1198</v>
      </c>
      <c r="B14" s="340" t="s">
        <v>969</v>
      </c>
      <c r="C14" s="339" t="s">
        <v>45</v>
      </c>
      <c r="D14" s="351">
        <v>11559</v>
      </c>
      <c r="E14" s="395">
        <v>332944</v>
      </c>
      <c r="F14" s="341" t="s">
        <v>882</v>
      </c>
      <c r="G14" s="341">
        <v>3</v>
      </c>
      <c r="H14" s="402">
        <v>45706</v>
      </c>
      <c r="I14" s="342">
        <v>45778</v>
      </c>
      <c r="J14" s="343">
        <v>1</v>
      </c>
      <c r="K14" s="346" t="s">
        <v>1652</v>
      </c>
      <c r="L14" s="339" t="s">
        <v>96</v>
      </c>
      <c r="M14" s="339" t="s">
        <v>97</v>
      </c>
      <c r="N14" s="344"/>
      <c r="O14" s="339"/>
      <c r="P14" s="344"/>
      <c r="Q14" s="344"/>
      <c r="R14" s="406" t="s">
        <v>120</v>
      </c>
      <c r="S14" s="339" t="s">
        <v>239</v>
      </c>
      <c r="T14" s="345">
        <f t="shared" si="0"/>
        <v>332944</v>
      </c>
      <c r="U14" s="339" t="s">
        <v>150</v>
      </c>
      <c r="V14" s="339">
        <f t="shared" si="1"/>
        <v>1</v>
      </c>
      <c r="W14" s="344">
        <f t="shared" ca="1" si="2"/>
        <v>45692.546894212966</v>
      </c>
    </row>
    <row r="15" spans="1:26">
      <c r="A15" s="367" t="s">
        <v>1198</v>
      </c>
      <c r="B15" s="340" t="s">
        <v>949</v>
      </c>
      <c r="C15" s="339" t="s">
        <v>45</v>
      </c>
      <c r="D15" s="351">
        <v>11560</v>
      </c>
      <c r="E15" s="395">
        <v>792600</v>
      </c>
      <c r="F15" s="341" t="s">
        <v>1659</v>
      </c>
      <c r="G15" s="341">
        <v>12</v>
      </c>
      <c r="H15" s="402">
        <v>45709</v>
      </c>
      <c r="I15" s="342">
        <v>45743</v>
      </c>
      <c r="J15" s="343">
        <v>1</v>
      </c>
      <c r="K15" s="346" t="s">
        <v>1646</v>
      </c>
      <c r="L15" s="339" t="s">
        <v>96</v>
      </c>
      <c r="M15" s="339" t="s">
        <v>97</v>
      </c>
      <c r="N15" s="344"/>
      <c r="O15" s="339"/>
      <c r="P15" s="344"/>
      <c r="Q15" s="344"/>
      <c r="R15" s="406"/>
      <c r="S15" s="339" t="s">
        <v>239</v>
      </c>
      <c r="T15" s="345">
        <f t="shared" si="0"/>
        <v>792600</v>
      </c>
      <c r="U15" s="339" t="s">
        <v>150</v>
      </c>
      <c r="V15" s="339">
        <f t="shared" si="1"/>
        <v>1</v>
      </c>
      <c r="W15" s="344">
        <f t="shared" ca="1" si="2"/>
        <v>45692.546894212966</v>
      </c>
    </row>
    <row r="16" spans="1:26">
      <c r="A16" s="367" t="s">
        <v>634</v>
      </c>
      <c r="B16" s="340" t="s">
        <v>957</v>
      </c>
      <c r="C16" s="339" t="s">
        <v>43</v>
      </c>
      <c r="D16" s="351">
        <v>11519</v>
      </c>
      <c r="E16" s="395">
        <v>199336</v>
      </c>
      <c r="F16" s="341" t="s">
        <v>1660</v>
      </c>
      <c r="G16" s="341">
        <v>1</v>
      </c>
      <c r="H16" s="402">
        <v>45723</v>
      </c>
      <c r="I16" s="342">
        <v>45839</v>
      </c>
      <c r="J16" s="343">
        <v>1</v>
      </c>
      <c r="K16" s="346" t="s">
        <v>1661</v>
      </c>
      <c r="L16" s="339" t="s">
        <v>1662</v>
      </c>
      <c r="M16" s="339" t="s">
        <v>89</v>
      </c>
      <c r="N16" s="344"/>
      <c r="O16" s="344"/>
      <c r="P16" s="344"/>
      <c r="Q16" s="344"/>
      <c r="R16" s="406"/>
      <c r="S16" s="339" t="s">
        <v>239</v>
      </c>
      <c r="T16" s="345">
        <f t="shared" si="0"/>
        <v>199336</v>
      </c>
      <c r="U16" s="339" t="s">
        <v>150</v>
      </c>
      <c r="V16" s="339">
        <f t="shared" si="1"/>
        <v>1</v>
      </c>
      <c r="W16" s="344">
        <f t="shared" ca="1" si="2"/>
        <v>45692.546894212966</v>
      </c>
    </row>
    <row r="17" spans="1:23" ht="30">
      <c r="A17" s="367" t="s">
        <v>350</v>
      </c>
      <c r="B17" s="340" t="s">
        <v>914</v>
      </c>
      <c r="C17" s="339" t="s">
        <v>43</v>
      </c>
      <c r="D17" s="351">
        <v>11588</v>
      </c>
      <c r="E17" s="395">
        <v>3084567.29</v>
      </c>
      <c r="F17" s="341" t="s">
        <v>1663</v>
      </c>
      <c r="G17" s="341">
        <v>15</v>
      </c>
      <c r="H17" s="402">
        <v>45726</v>
      </c>
      <c r="I17" s="342">
        <v>45838</v>
      </c>
      <c r="J17" s="343">
        <v>1</v>
      </c>
      <c r="K17" s="346"/>
      <c r="L17" s="339" t="s">
        <v>1664</v>
      </c>
      <c r="M17" s="339" t="s">
        <v>97</v>
      </c>
      <c r="N17" s="344"/>
      <c r="O17" s="339"/>
      <c r="P17" s="344"/>
      <c r="Q17" s="344"/>
      <c r="R17" s="406" t="s">
        <v>120</v>
      </c>
      <c r="S17" s="339" t="s">
        <v>44</v>
      </c>
      <c r="T17" s="345">
        <f t="shared" si="0"/>
        <v>3084567.29</v>
      </c>
      <c r="U17" s="339" t="s">
        <v>150</v>
      </c>
      <c r="V17" s="339">
        <f t="shared" si="1"/>
        <v>1</v>
      </c>
      <c r="W17" s="344">
        <f t="shared" ca="1" si="2"/>
        <v>45692.546894212966</v>
      </c>
    </row>
    <row r="18" spans="1:23">
      <c r="A18" s="367" t="s">
        <v>335</v>
      </c>
      <c r="B18" s="340" t="s">
        <v>953</v>
      </c>
      <c r="C18" s="339" t="s">
        <v>45</v>
      </c>
      <c r="D18" s="351">
        <v>11435</v>
      </c>
      <c r="E18" s="395">
        <v>817329</v>
      </c>
      <c r="F18" s="341" t="s">
        <v>1451</v>
      </c>
      <c r="G18" s="341">
        <v>6</v>
      </c>
      <c r="H18" s="402">
        <v>45727</v>
      </c>
      <c r="I18" s="342">
        <v>45869</v>
      </c>
      <c r="J18" s="343">
        <v>1</v>
      </c>
      <c r="K18" s="346"/>
      <c r="L18" s="339" t="s">
        <v>96</v>
      </c>
      <c r="M18" s="339" t="s">
        <v>89</v>
      </c>
      <c r="N18" s="344"/>
      <c r="O18" s="339" t="s">
        <v>96</v>
      </c>
      <c r="P18" s="344" t="s">
        <v>96</v>
      </c>
      <c r="Q18" s="344"/>
      <c r="R18" s="406" t="s">
        <v>120</v>
      </c>
      <c r="S18" s="339" t="s">
        <v>239</v>
      </c>
      <c r="T18" s="345">
        <f t="shared" si="0"/>
        <v>817329</v>
      </c>
      <c r="U18" s="339" t="s">
        <v>1395</v>
      </c>
      <c r="V18" s="339">
        <f t="shared" si="1"/>
        <v>1</v>
      </c>
      <c r="W18" s="344">
        <f t="shared" ca="1" si="2"/>
        <v>45692.546894212966</v>
      </c>
    </row>
    <row r="19" spans="1:23">
      <c r="A19" s="367" t="s">
        <v>1665</v>
      </c>
      <c r="B19" s="340" t="s">
        <v>934</v>
      </c>
      <c r="C19" s="339" t="s">
        <v>45</v>
      </c>
      <c r="D19" s="351">
        <v>11507</v>
      </c>
      <c r="E19" s="395">
        <v>191440</v>
      </c>
      <c r="F19" s="341" t="s">
        <v>1666</v>
      </c>
      <c r="G19" s="341">
        <v>2</v>
      </c>
      <c r="H19" s="402">
        <v>45734</v>
      </c>
      <c r="I19" s="342">
        <v>45869</v>
      </c>
      <c r="J19" s="343">
        <v>1</v>
      </c>
      <c r="K19" s="346"/>
      <c r="L19" s="339" t="s">
        <v>1390</v>
      </c>
      <c r="M19" s="352" t="s">
        <v>97</v>
      </c>
      <c r="N19" s="344"/>
      <c r="O19" s="339" t="s">
        <v>96</v>
      </c>
      <c r="P19" s="344" t="s">
        <v>96</v>
      </c>
      <c r="Q19" s="344"/>
      <c r="R19" s="406"/>
      <c r="S19" s="339" t="s">
        <v>239</v>
      </c>
      <c r="T19" s="345">
        <f t="shared" si="0"/>
        <v>191440</v>
      </c>
      <c r="U19" s="352" t="s">
        <v>150</v>
      </c>
      <c r="V19" s="339">
        <f t="shared" si="1"/>
        <v>1</v>
      </c>
      <c r="W19" s="344">
        <f t="shared" ca="1" si="2"/>
        <v>45692.546894212966</v>
      </c>
    </row>
    <row r="20" spans="1:23">
      <c r="A20" s="367" t="s">
        <v>335</v>
      </c>
      <c r="B20" s="340" t="s">
        <v>947</v>
      </c>
      <c r="C20" s="339" t="s">
        <v>45</v>
      </c>
      <c r="D20" s="351">
        <v>11546</v>
      </c>
      <c r="E20" s="395">
        <v>420981.5</v>
      </c>
      <c r="F20" s="341" t="s">
        <v>1596</v>
      </c>
      <c r="G20" s="341">
        <v>6</v>
      </c>
      <c r="H20" s="402">
        <v>45736</v>
      </c>
      <c r="I20" s="342">
        <v>45869</v>
      </c>
      <c r="J20" s="343">
        <v>1</v>
      </c>
      <c r="K20" s="346"/>
      <c r="L20" s="339" t="s">
        <v>96</v>
      </c>
      <c r="M20" s="339" t="s">
        <v>89</v>
      </c>
      <c r="N20" s="344"/>
      <c r="O20" s="339"/>
      <c r="P20" s="344" t="s">
        <v>96</v>
      </c>
      <c r="Q20" s="344"/>
      <c r="R20" s="406"/>
      <c r="S20" s="339" t="s">
        <v>239</v>
      </c>
      <c r="T20" s="345">
        <f t="shared" si="0"/>
        <v>420981.5</v>
      </c>
      <c r="U20" s="339" t="s">
        <v>1395</v>
      </c>
      <c r="V20" s="339">
        <f t="shared" si="1"/>
        <v>1</v>
      </c>
      <c r="W20" s="344">
        <f t="shared" ca="1" si="2"/>
        <v>45692.546894212966</v>
      </c>
    </row>
    <row r="21" spans="1:23">
      <c r="A21" s="367" t="s">
        <v>1667</v>
      </c>
      <c r="B21" s="340" t="s">
        <v>912</v>
      </c>
      <c r="C21" s="339" t="s">
        <v>43</v>
      </c>
      <c r="D21" s="351">
        <v>11534</v>
      </c>
      <c r="E21" s="395">
        <f>2593846+94353+98291+29908</f>
        <v>2816398</v>
      </c>
      <c r="F21" s="341" t="s">
        <v>1668</v>
      </c>
      <c r="G21" s="341">
        <v>18</v>
      </c>
      <c r="H21" s="402">
        <v>45742</v>
      </c>
      <c r="I21" s="342">
        <v>45717</v>
      </c>
      <c r="J21" s="343">
        <v>1</v>
      </c>
      <c r="K21" s="346" t="s">
        <v>75</v>
      </c>
      <c r="L21" s="339" t="s">
        <v>96</v>
      </c>
      <c r="M21" s="339" t="s">
        <v>97</v>
      </c>
      <c r="N21" s="344" t="s">
        <v>90</v>
      </c>
      <c r="O21" s="339" t="s">
        <v>96</v>
      </c>
      <c r="P21" s="339" t="s">
        <v>96</v>
      </c>
      <c r="Q21" s="344"/>
      <c r="R21" s="406" t="s">
        <v>120</v>
      </c>
      <c r="S21" s="339" t="s">
        <v>44</v>
      </c>
      <c r="T21" s="345">
        <f t="shared" si="0"/>
        <v>2816398</v>
      </c>
      <c r="U21" s="339" t="s">
        <v>1395</v>
      </c>
      <c r="V21" s="339">
        <f t="shared" si="1"/>
        <v>1</v>
      </c>
      <c r="W21" s="344">
        <f t="shared" ca="1" si="2"/>
        <v>45692.546894212966</v>
      </c>
    </row>
    <row r="22" spans="1:23" ht="105">
      <c r="A22" s="367" t="s">
        <v>1669</v>
      </c>
      <c r="B22" s="340" t="s">
        <v>963</v>
      </c>
      <c r="C22" s="339" t="s">
        <v>41</v>
      </c>
      <c r="D22" s="351">
        <v>11525</v>
      </c>
      <c r="E22" s="395">
        <f>21480+1325654.33+294577</f>
        <v>1641711.33</v>
      </c>
      <c r="F22" s="347" t="s">
        <v>1670</v>
      </c>
      <c r="G22" s="347">
        <v>7</v>
      </c>
      <c r="H22" s="402">
        <v>45742</v>
      </c>
      <c r="I22" s="342">
        <v>45839</v>
      </c>
      <c r="J22" s="343">
        <v>1</v>
      </c>
      <c r="K22" s="346" t="s">
        <v>1671</v>
      </c>
      <c r="L22" s="340" t="s">
        <v>1672</v>
      </c>
      <c r="M22" s="339" t="s">
        <v>97</v>
      </c>
      <c r="N22" s="339" t="s">
        <v>97</v>
      </c>
      <c r="O22" s="344">
        <v>45482</v>
      </c>
      <c r="P22" s="344">
        <v>45476</v>
      </c>
      <c r="Q22" s="344"/>
      <c r="R22" s="406"/>
      <c r="S22" s="339" t="s">
        <v>44</v>
      </c>
      <c r="T22" s="345">
        <f t="shared" si="0"/>
        <v>1641711.33</v>
      </c>
      <c r="U22" s="339" t="s">
        <v>150</v>
      </c>
      <c r="V22" s="339">
        <f t="shared" si="1"/>
        <v>1</v>
      </c>
      <c r="W22" s="344">
        <f t="shared" ca="1" si="2"/>
        <v>45692.546894212966</v>
      </c>
    </row>
    <row r="23" spans="1:23">
      <c r="A23" s="367" t="s">
        <v>335</v>
      </c>
      <c r="B23" s="340" t="s">
        <v>958</v>
      </c>
      <c r="C23" s="339" t="s">
        <v>45</v>
      </c>
      <c r="D23" s="351">
        <v>11552</v>
      </c>
      <c r="E23" s="395">
        <v>623161</v>
      </c>
      <c r="F23" s="341" t="s">
        <v>1673</v>
      </c>
      <c r="G23" s="341">
        <v>5</v>
      </c>
      <c r="H23" s="402">
        <v>45749</v>
      </c>
      <c r="I23" s="342">
        <v>45869</v>
      </c>
      <c r="J23" s="343">
        <v>1</v>
      </c>
      <c r="K23" s="346"/>
      <c r="L23" s="339" t="s">
        <v>96</v>
      </c>
      <c r="M23" s="339" t="s">
        <v>89</v>
      </c>
      <c r="N23" s="344"/>
      <c r="O23" s="339"/>
      <c r="P23" s="344" t="s">
        <v>96</v>
      </c>
      <c r="Q23" s="344"/>
      <c r="R23" s="406"/>
      <c r="S23" s="339" t="s">
        <v>239</v>
      </c>
      <c r="T23" s="345">
        <f t="shared" si="0"/>
        <v>623161</v>
      </c>
      <c r="U23" s="339" t="s">
        <v>150</v>
      </c>
      <c r="V23" s="339">
        <f t="shared" si="1"/>
        <v>2</v>
      </c>
      <c r="W23" s="344">
        <f t="shared" ca="1" si="2"/>
        <v>45692.546894212966</v>
      </c>
    </row>
    <row r="24" spans="1:23">
      <c r="A24" s="367" t="s">
        <v>335</v>
      </c>
      <c r="B24" s="340" t="s">
        <v>1674</v>
      </c>
      <c r="C24" s="339" t="s">
        <v>45</v>
      </c>
      <c r="D24" s="351">
        <v>11616</v>
      </c>
      <c r="E24" s="395">
        <v>152362</v>
      </c>
      <c r="F24" s="362" t="s">
        <v>1482</v>
      </c>
      <c r="G24" s="339">
        <v>2</v>
      </c>
      <c r="H24" s="402">
        <v>45754</v>
      </c>
      <c r="I24" s="342">
        <v>45869</v>
      </c>
      <c r="J24" s="343">
        <v>1</v>
      </c>
      <c r="K24" s="363"/>
      <c r="L24" s="339" t="s">
        <v>96</v>
      </c>
      <c r="M24" s="339"/>
      <c r="N24" s="344"/>
      <c r="O24" s="344"/>
      <c r="P24" s="344"/>
      <c r="Q24" s="344"/>
      <c r="R24" s="406"/>
      <c r="S24" s="339"/>
      <c r="T24" s="345"/>
      <c r="U24" s="339"/>
      <c r="V24" s="339"/>
      <c r="W24" s="344"/>
    </row>
    <row r="25" spans="1:23" ht="30">
      <c r="A25" s="367" t="s">
        <v>427</v>
      </c>
      <c r="B25" s="340" t="s">
        <v>930</v>
      </c>
      <c r="C25" s="339" t="s">
        <v>43</v>
      </c>
      <c r="D25" s="351">
        <v>11506</v>
      </c>
      <c r="E25" s="395">
        <v>1420634.95</v>
      </c>
      <c r="F25" s="341" t="s">
        <v>1675</v>
      </c>
      <c r="G25" s="341">
        <v>12</v>
      </c>
      <c r="H25" s="402">
        <v>45756</v>
      </c>
      <c r="I25" s="342">
        <v>45748</v>
      </c>
      <c r="J25" s="343">
        <v>1</v>
      </c>
      <c r="K25" s="346" t="s">
        <v>1676</v>
      </c>
      <c r="L25" s="339" t="s">
        <v>1390</v>
      </c>
      <c r="M25" s="339" t="s">
        <v>89</v>
      </c>
      <c r="N25" s="344">
        <v>45461</v>
      </c>
      <c r="O25" s="344" t="s">
        <v>96</v>
      </c>
      <c r="P25" s="344">
        <v>45413</v>
      </c>
      <c r="Q25" s="344"/>
      <c r="R25" s="406"/>
      <c r="S25" s="339" t="s">
        <v>239</v>
      </c>
      <c r="T25" s="345">
        <f>IFERROR(E25*J25,0)</f>
        <v>1420634.95</v>
      </c>
      <c r="U25" s="339" t="s">
        <v>150</v>
      </c>
      <c r="V25" s="339">
        <f>IFERROR(ROUNDUP(MONTH(IF(H25&lt;&gt;"",H25,""))/3, 0),"TBD")</f>
        <v>2</v>
      </c>
      <c r="W25" s="344">
        <f ca="1">IF(I25&lt;&gt;"",IF(W25="",NOW(),W25),"")</f>
        <v>45692.546894212966</v>
      </c>
    </row>
    <row r="26" spans="1:23" ht="45">
      <c r="A26" s="367" t="s">
        <v>71</v>
      </c>
      <c r="B26" s="340" t="s">
        <v>1677</v>
      </c>
      <c r="C26" s="339" t="s">
        <v>43</v>
      </c>
      <c r="D26" s="351">
        <v>11604</v>
      </c>
      <c r="E26" s="395">
        <v>316914.98</v>
      </c>
      <c r="F26" s="341" t="s">
        <v>1678</v>
      </c>
      <c r="G26" s="341">
        <v>4</v>
      </c>
      <c r="H26" s="402">
        <v>45758</v>
      </c>
      <c r="I26" s="342">
        <v>45809</v>
      </c>
      <c r="J26" s="343">
        <v>1</v>
      </c>
      <c r="K26" s="346" t="s">
        <v>1679</v>
      </c>
      <c r="L26" s="339" t="s">
        <v>1680</v>
      </c>
      <c r="M26" s="339" t="s">
        <v>89</v>
      </c>
      <c r="N26" s="344">
        <v>45679</v>
      </c>
      <c r="O26" s="339" t="s">
        <v>96</v>
      </c>
      <c r="P26" s="344" t="s">
        <v>96</v>
      </c>
      <c r="Q26" s="344" t="s">
        <v>1681</v>
      </c>
      <c r="R26" s="406" t="s">
        <v>1681</v>
      </c>
      <c r="S26" s="339"/>
      <c r="T26" s="345"/>
      <c r="U26" s="339" t="s">
        <v>150</v>
      </c>
      <c r="V26" s="339"/>
      <c r="W26" s="344"/>
    </row>
    <row r="27" spans="1:23" ht="45">
      <c r="A27" s="367" t="s">
        <v>71</v>
      </c>
      <c r="B27" s="340" t="s">
        <v>1682</v>
      </c>
      <c r="C27" s="339" t="s">
        <v>43</v>
      </c>
      <c r="D27" s="351">
        <v>11601</v>
      </c>
      <c r="E27" s="395">
        <v>495340.6</v>
      </c>
      <c r="F27" s="341" t="s">
        <v>1683</v>
      </c>
      <c r="G27" s="341">
        <v>5</v>
      </c>
      <c r="H27" s="402">
        <v>45768</v>
      </c>
      <c r="I27" s="342">
        <v>45809</v>
      </c>
      <c r="J27" s="343">
        <v>1</v>
      </c>
      <c r="K27" s="346" t="s">
        <v>1679</v>
      </c>
      <c r="L27" s="339" t="s">
        <v>1684</v>
      </c>
      <c r="M27" s="339" t="s">
        <v>89</v>
      </c>
      <c r="N27" s="344">
        <v>45679</v>
      </c>
      <c r="O27" s="339" t="s">
        <v>1681</v>
      </c>
      <c r="P27" s="344" t="s">
        <v>96</v>
      </c>
      <c r="Q27" s="344" t="s">
        <v>1681</v>
      </c>
      <c r="R27" s="406" t="s">
        <v>1681</v>
      </c>
      <c r="S27" s="339" t="s">
        <v>44</v>
      </c>
      <c r="T27" s="345">
        <f>IFERROR(E27*J27,0)</f>
        <v>495340.6</v>
      </c>
      <c r="U27" s="339" t="s">
        <v>150</v>
      </c>
      <c r="V27" s="339">
        <f>IFERROR(ROUNDUP(MONTH(IF(H27&lt;&gt;"",H27,""))/3, 0),"TBD")</f>
        <v>2</v>
      </c>
      <c r="W27" s="344">
        <f ca="1">IF(I27&lt;&gt;"",IF(W27="",NOW(),W27),"")</f>
        <v>45692.546894212966</v>
      </c>
    </row>
    <row r="28" spans="1:23" ht="45">
      <c r="A28" s="367" t="s">
        <v>71</v>
      </c>
      <c r="B28" s="340" t="s">
        <v>1685</v>
      </c>
      <c r="C28" s="339" t="s">
        <v>43</v>
      </c>
      <c r="D28" s="351">
        <v>11602</v>
      </c>
      <c r="E28" s="395">
        <v>316914.98</v>
      </c>
      <c r="F28" s="341" t="s">
        <v>1678</v>
      </c>
      <c r="G28" s="341">
        <v>4</v>
      </c>
      <c r="H28" s="402">
        <v>45768</v>
      </c>
      <c r="I28" s="342">
        <v>45809</v>
      </c>
      <c r="J28" s="343">
        <v>1</v>
      </c>
      <c r="K28" s="346" t="s">
        <v>1679</v>
      </c>
      <c r="L28" s="339" t="s">
        <v>1686</v>
      </c>
      <c r="M28" s="339" t="s">
        <v>89</v>
      </c>
      <c r="N28" s="344">
        <v>45679</v>
      </c>
      <c r="O28" s="339" t="s">
        <v>1681</v>
      </c>
      <c r="P28" s="344" t="s">
        <v>96</v>
      </c>
      <c r="Q28" s="344" t="s">
        <v>1681</v>
      </c>
      <c r="R28" s="406" t="s">
        <v>1681</v>
      </c>
      <c r="S28" s="339"/>
      <c r="T28" s="345"/>
      <c r="U28" s="339" t="s">
        <v>150</v>
      </c>
      <c r="V28" s="339"/>
      <c r="W28" s="344"/>
    </row>
    <row r="29" spans="1:23" ht="45">
      <c r="A29" s="367" t="s">
        <v>71</v>
      </c>
      <c r="B29" s="340" t="s">
        <v>1687</v>
      </c>
      <c r="C29" s="339" t="s">
        <v>43</v>
      </c>
      <c r="D29" s="351">
        <v>11603</v>
      </c>
      <c r="E29" s="395">
        <v>316914.98</v>
      </c>
      <c r="F29" s="341" t="s">
        <v>1678</v>
      </c>
      <c r="G29" s="341">
        <v>4</v>
      </c>
      <c r="H29" s="402">
        <v>45768</v>
      </c>
      <c r="I29" s="342">
        <v>45809</v>
      </c>
      <c r="J29" s="343">
        <v>1</v>
      </c>
      <c r="K29" s="346" t="s">
        <v>1679</v>
      </c>
      <c r="L29" s="339" t="s">
        <v>1686</v>
      </c>
      <c r="M29" s="339" t="s">
        <v>89</v>
      </c>
      <c r="N29" s="344">
        <v>45679</v>
      </c>
      <c r="O29" s="339" t="s">
        <v>1681</v>
      </c>
      <c r="P29" s="344" t="s">
        <v>96</v>
      </c>
      <c r="Q29" s="344" t="s">
        <v>1681</v>
      </c>
      <c r="R29" s="406" t="s">
        <v>1681</v>
      </c>
      <c r="S29" s="339"/>
      <c r="T29" s="345"/>
      <c r="U29" s="339" t="s">
        <v>150</v>
      </c>
      <c r="V29" s="339"/>
      <c r="W29" s="344"/>
    </row>
    <row r="30" spans="1:23">
      <c r="A30" s="551" t="s">
        <v>1465</v>
      </c>
      <c r="B30" s="340" t="s">
        <v>1688</v>
      </c>
      <c r="C30" s="339" t="s">
        <v>45</v>
      </c>
      <c r="D30" s="351">
        <v>11579</v>
      </c>
      <c r="E30" s="395">
        <v>603711.04</v>
      </c>
      <c r="F30" s="341" t="s">
        <v>1436</v>
      </c>
      <c r="G30" s="341">
        <v>6</v>
      </c>
      <c r="H30" s="402">
        <v>45771</v>
      </c>
      <c r="I30" s="342">
        <v>45922</v>
      </c>
      <c r="J30" s="343">
        <v>1</v>
      </c>
      <c r="K30" s="346"/>
      <c r="L30" s="339" t="s">
        <v>1379</v>
      </c>
      <c r="M30" s="339" t="s">
        <v>89</v>
      </c>
      <c r="N30" s="344" t="s">
        <v>96</v>
      </c>
      <c r="O30" s="339" t="s">
        <v>90</v>
      </c>
      <c r="P30" s="344" t="s">
        <v>90</v>
      </c>
      <c r="Q30" s="344"/>
      <c r="R30" s="406"/>
      <c r="S30" s="339" t="s">
        <v>906</v>
      </c>
      <c r="T30" s="345">
        <f t="shared" ref="T30:T44" si="3">IFERROR(E30*J30,0)</f>
        <v>603711.04</v>
      </c>
      <c r="U30" s="339" t="s">
        <v>150</v>
      </c>
      <c r="V30" s="339">
        <f t="shared" ref="V30:V36" si="4">IFERROR(ROUNDUP(MONTH(IF(H30&lt;&gt;"",H30,""))/3, 0),"TBD")</f>
        <v>2</v>
      </c>
      <c r="W30" s="344">
        <f t="shared" ref="W30:W36" ca="1" si="5">IF(I30&lt;&gt;"",IF(W30="",NOW(),W30),"")</f>
        <v>45692.546894212966</v>
      </c>
    </row>
    <row r="31" spans="1:23">
      <c r="A31" s="367" t="s">
        <v>1689</v>
      </c>
      <c r="B31" s="340" t="s">
        <v>926</v>
      </c>
      <c r="C31" s="339" t="s">
        <v>45</v>
      </c>
      <c r="D31" s="351">
        <v>11593</v>
      </c>
      <c r="E31" s="395">
        <v>1565922.81</v>
      </c>
      <c r="F31" s="341" t="s">
        <v>1690</v>
      </c>
      <c r="G31" s="341">
        <v>6</v>
      </c>
      <c r="H31" s="402">
        <v>45771</v>
      </c>
      <c r="I31" s="342">
        <v>45870</v>
      </c>
      <c r="J31" s="343">
        <v>1</v>
      </c>
      <c r="K31" s="346" t="s">
        <v>1691</v>
      </c>
      <c r="L31" s="339" t="s">
        <v>1390</v>
      </c>
      <c r="M31" s="339" t="s">
        <v>97</v>
      </c>
      <c r="N31" s="344" t="s">
        <v>96</v>
      </c>
      <c r="O31" s="339" t="s">
        <v>96</v>
      </c>
      <c r="P31" s="344" t="s">
        <v>96</v>
      </c>
      <c r="Q31" s="344"/>
      <c r="R31" s="406"/>
      <c r="S31" s="339" t="s">
        <v>239</v>
      </c>
      <c r="T31" s="345">
        <f t="shared" si="3"/>
        <v>1565922.81</v>
      </c>
      <c r="U31" s="339" t="s">
        <v>150</v>
      </c>
      <c r="V31" s="339">
        <f t="shared" si="4"/>
        <v>2</v>
      </c>
      <c r="W31" s="344">
        <f t="shared" ca="1" si="5"/>
        <v>45692.546894212966</v>
      </c>
    </row>
    <row r="32" spans="1:23">
      <c r="A32" s="367" t="s">
        <v>1692</v>
      </c>
      <c r="B32" s="340" t="s">
        <v>941</v>
      </c>
      <c r="C32" s="339" t="s">
        <v>45</v>
      </c>
      <c r="D32" s="351">
        <v>11586</v>
      </c>
      <c r="E32" s="395">
        <v>244043</v>
      </c>
      <c r="F32" s="341" t="s">
        <v>1693</v>
      </c>
      <c r="G32" s="341">
        <v>2</v>
      </c>
      <c r="H32" s="402">
        <v>45778</v>
      </c>
      <c r="I32" s="342">
        <v>45838</v>
      </c>
      <c r="J32" s="343">
        <v>1</v>
      </c>
      <c r="K32" s="346" t="s">
        <v>1694</v>
      </c>
      <c r="L32" s="339" t="s">
        <v>1379</v>
      </c>
      <c r="M32" s="339" t="s">
        <v>89</v>
      </c>
      <c r="N32" s="344"/>
      <c r="O32" s="339" t="s">
        <v>96</v>
      </c>
      <c r="P32" s="344"/>
      <c r="Q32" s="344"/>
      <c r="R32" s="406"/>
      <c r="S32" s="339" t="s">
        <v>906</v>
      </c>
      <c r="T32" s="345">
        <f t="shared" si="3"/>
        <v>244043</v>
      </c>
      <c r="U32" s="339" t="s">
        <v>150</v>
      </c>
      <c r="V32" s="339">
        <f t="shared" si="4"/>
        <v>2</v>
      </c>
      <c r="W32" s="344">
        <f t="shared" ca="1" si="5"/>
        <v>45692.546894212966</v>
      </c>
    </row>
    <row r="33" spans="1:23">
      <c r="A33" s="367" t="s">
        <v>1695</v>
      </c>
      <c r="B33" s="340" t="s">
        <v>935</v>
      </c>
      <c r="C33" s="339" t="s">
        <v>41</v>
      </c>
      <c r="D33" s="351">
        <v>11533</v>
      </c>
      <c r="E33" s="395">
        <v>1196119.99</v>
      </c>
      <c r="F33" s="341" t="s">
        <v>1696</v>
      </c>
      <c r="G33" s="341">
        <v>9</v>
      </c>
      <c r="H33" s="402">
        <v>45782</v>
      </c>
      <c r="I33" s="342">
        <v>45870</v>
      </c>
      <c r="J33" s="343">
        <v>1</v>
      </c>
      <c r="K33" s="346" t="s">
        <v>1697</v>
      </c>
      <c r="L33" s="339" t="s">
        <v>1698</v>
      </c>
      <c r="M33" s="339" t="s">
        <v>97</v>
      </c>
      <c r="N33" s="339" t="s">
        <v>97</v>
      </c>
      <c r="O33" s="344">
        <v>45484</v>
      </c>
      <c r="P33" s="344">
        <v>45511</v>
      </c>
      <c r="Q33" s="344"/>
      <c r="R33" s="406"/>
      <c r="S33" s="339" t="s">
        <v>44</v>
      </c>
      <c r="T33" s="345">
        <f t="shared" si="3"/>
        <v>1196119.99</v>
      </c>
      <c r="U33" s="339" t="s">
        <v>150</v>
      </c>
      <c r="V33" s="339">
        <f t="shared" si="4"/>
        <v>2</v>
      </c>
      <c r="W33" s="344">
        <f t="shared" ca="1" si="5"/>
        <v>45692.546894212966</v>
      </c>
    </row>
    <row r="34" spans="1:23" ht="105">
      <c r="A34" s="367" t="s">
        <v>1695</v>
      </c>
      <c r="B34" s="340" t="s">
        <v>946</v>
      </c>
      <c r="C34" s="339" t="s">
        <v>41</v>
      </c>
      <c r="D34" s="351">
        <v>11539</v>
      </c>
      <c r="E34" s="395">
        <v>847983.87</v>
      </c>
      <c r="F34" s="341" t="s">
        <v>1699</v>
      </c>
      <c r="G34" s="341">
        <v>6</v>
      </c>
      <c r="H34" s="402">
        <v>45783</v>
      </c>
      <c r="I34" s="342">
        <v>45870</v>
      </c>
      <c r="J34" s="343">
        <v>1</v>
      </c>
      <c r="K34" s="346" t="s">
        <v>1700</v>
      </c>
      <c r="L34" s="340" t="s">
        <v>1698</v>
      </c>
      <c r="M34" s="339" t="s">
        <v>97</v>
      </c>
      <c r="N34" s="339" t="s">
        <v>97</v>
      </c>
      <c r="O34" s="344">
        <v>45484</v>
      </c>
      <c r="P34" s="344">
        <v>45511</v>
      </c>
      <c r="Q34" s="344"/>
      <c r="R34" s="406"/>
      <c r="S34" s="339" t="s">
        <v>44</v>
      </c>
      <c r="T34" s="345">
        <f t="shared" si="3"/>
        <v>847983.87</v>
      </c>
      <c r="U34" s="339" t="s">
        <v>150</v>
      </c>
      <c r="V34" s="339">
        <f t="shared" si="4"/>
        <v>2</v>
      </c>
      <c r="W34" s="344">
        <f t="shared" ca="1" si="5"/>
        <v>45692.546894212966</v>
      </c>
    </row>
    <row r="35" spans="1:23">
      <c r="A35" s="367" t="s">
        <v>1701</v>
      </c>
      <c r="B35" s="340" t="s">
        <v>1702</v>
      </c>
      <c r="C35" s="339" t="s">
        <v>45</v>
      </c>
      <c r="D35" s="351">
        <v>11615</v>
      </c>
      <c r="E35" s="395">
        <v>320036.44</v>
      </c>
      <c r="F35" s="339" t="s">
        <v>1703</v>
      </c>
      <c r="G35" s="339">
        <v>1</v>
      </c>
      <c r="H35" s="402">
        <v>45790</v>
      </c>
      <c r="I35" s="342">
        <v>45870</v>
      </c>
      <c r="J35" s="343">
        <v>1</v>
      </c>
      <c r="K35" s="346" t="s">
        <v>1704</v>
      </c>
      <c r="L35" s="339" t="s">
        <v>96</v>
      </c>
      <c r="M35" s="339"/>
      <c r="N35" s="344"/>
      <c r="O35" s="344"/>
      <c r="P35" s="344"/>
      <c r="Q35" s="344"/>
      <c r="R35" s="406"/>
      <c r="S35" s="339"/>
      <c r="T35" s="345">
        <f t="shared" si="3"/>
        <v>320036.44</v>
      </c>
      <c r="U35" s="339" t="s">
        <v>150</v>
      </c>
      <c r="V35" s="339">
        <f t="shared" si="4"/>
        <v>2</v>
      </c>
      <c r="W35" s="344">
        <f t="shared" ca="1" si="5"/>
        <v>45692.546894212966</v>
      </c>
    </row>
    <row r="36" spans="1:23">
      <c r="A36" s="367" t="s">
        <v>1465</v>
      </c>
      <c r="B36" s="340" t="s">
        <v>936</v>
      </c>
      <c r="C36" s="339" t="s">
        <v>45</v>
      </c>
      <c r="D36" s="351">
        <v>11580</v>
      </c>
      <c r="E36" s="395">
        <v>963241.27</v>
      </c>
      <c r="F36" s="341" t="s">
        <v>1705</v>
      </c>
      <c r="G36" s="341">
        <v>9</v>
      </c>
      <c r="H36" s="402">
        <v>45791</v>
      </c>
      <c r="I36" s="342">
        <v>45922</v>
      </c>
      <c r="J36" s="343">
        <v>1</v>
      </c>
      <c r="K36" s="346"/>
      <c r="L36" s="339" t="s">
        <v>1379</v>
      </c>
      <c r="M36" s="339" t="s">
        <v>89</v>
      </c>
      <c r="N36" s="344" t="s">
        <v>96</v>
      </c>
      <c r="O36" s="339" t="s">
        <v>90</v>
      </c>
      <c r="P36" s="344" t="s">
        <v>90</v>
      </c>
      <c r="Q36" s="344"/>
      <c r="R36" s="406"/>
      <c r="S36" s="339" t="s">
        <v>906</v>
      </c>
      <c r="T36" s="345">
        <f t="shared" si="3"/>
        <v>963241.27</v>
      </c>
      <c r="U36" s="339" t="s">
        <v>150</v>
      </c>
      <c r="V36" s="339">
        <f t="shared" si="4"/>
        <v>2</v>
      </c>
      <c r="W36" s="344">
        <f t="shared" ca="1" si="5"/>
        <v>45692.546894212966</v>
      </c>
    </row>
    <row r="37" spans="1:23" ht="45">
      <c r="A37" s="339" t="s">
        <v>393</v>
      </c>
      <c r="B37" s="340" t="s">
        <v>1706</v>
      </c>
      <c r="C37" s="339" t="s">
        <v>41</v>
      </c>
      <c r="D37" s="351">
        <v>11614</v>
      </c>
      <c r="E37" s="395">
        <v>254338</v>
      </c>
      <c r="F37" s="347" t="s">
        <v>1707</v>
      </c>
      <c r="G37" s="347">
        <v>2</v>
      </c>
      <c r="H37" s="402">
        <v>45792</v>
      </c>
      <c r="I37" s="342">
        <v>45838</v>
      </c>
      <c r="J37" s="343">
        <v>1</v>
      </c>
      <c r="K37" s="346" t="s">
        <v>1708</v>
      </c>
      <c r="L37" s="340" t="s">
        <v>1709</v>
      </c>
      <c r="M37" s="339" t="s">
        <v>189</v>
      </c>
      <c r="N37" s="344">
        <v>45737</v>
      </c>
      <c r="O37" s="344">
        <v>45757</v>
      </c>
      <c r="P37" s="344">
        <v>45743</v>
      </c>
      <c r="Q37" s="344">
        <v>45757</v>
      </c>
      <c r="R37" s="406">
        <v>45778</v>
      </c>
      <c r="S37" s="339" t="s">
        <v>44</v>
      </c>
      <c r="T37" s="345">
        <f t="shared" si="3"/>
        <v>254338</v>
      </c>
      <c r="U37" s="339" t="s">
        <v>150</v>
      </c>
      <c r="V37" s="339"/>
      <c r="W37" s="344"/>
    </row>
    <row r="38" spans="1:23" ht="45">
      <c r="A38" s="339" t="s">
        <v>393</v>
      </c>
      <c r="B38" s="340" t="s">
        <v>394</v>
      </c>
      <c r="C38" s="339" t="s">
        <v>41</v>
      </c>
      <c r="D38" s="351">
        <v>11613</v>
      </c>
      <c r="E38" s="395">
        <v>254338</v>
      </c>
      <c r="F38" s="347" t="s">
        <v>1707</v>
      </c>
      <c r="G38" s="347">
        <v>2</v>
      </c>
      <c r="H38" s="402">
        <v>45796</v>
      </c>
      <c r="I38" s="342">
        <v>45838</v>
      </c>
      <c r="J38" s="343">
        <v>1</v>
      </c>
      <c r="K38" s="346" t="s">
        <v>1708</v>
      </c>
      <c r="L38" s="340" t="s">
        <v>1709</v>
      </c>
      <c r="M38" s="339" t="s">
        <v>189</v>
      </c>
      <c r="N38" s="344">
        <v>45737</v>
      </c>
      <c r="O38" s="344">
        <v>45757</v>
      </c>
      <c r="P38" s="344">
        <v>45743</v>
      </c>
      <c r="Q38" s="344">
        <v>45757</v>
      </c>
      <c r="R38" s="406">
        <v>45778</v>
      </c>
      <c r="S38" s="339" t="s">
        <v>44</v>
      </c>
      <c r="T38" s="345">
        <f t="shared" si="3"/>
        <v>254338</v>
      </c>
      <c r="U38" s="339" t="s">
        <v>150</v>
      </c>
      <c r="V38" s="339"/>
      <c r="W38" s="344"/>
    </row>
    <row r="39" spans="1:23" ht="45">
      <c r="A39" s="339" t="s">
        <v>393</v>
      </c>
      <c r="B39" s="340" t="s">
        <v>1710</v>
      </c>
      <c r="C39" s="339" t="s">
        <v>41</v>
      </c>
      <c r="D39" s="351">
        <v>11612</v>
      </c>
      <c r="E39" s="395">
        <v>254338</v>
      </c>
      <c r="F39" s="347" t="s">
        <v>1707</v>
      </c>
      <c r="G39" s="347">
        <v>2</v>
      </c>
      <c r="H39" s="402">
        <v>45797</v>
      </c>
      <c r="I39" s="342">
        <v>45838</v>
      </c>
      <c r="J39" s="343">
        <v>1</v>
      </c>
      <c r="K39" s="346" t="s">
        <v>1700</v>
      </c>
      <c r="L39" s="340" t="s">
        <v>1709</v>
      </c>
      <c r="M39" s="339" t="s">
        <v>189</v>
      </c>
      <c r="N39" s="344">
        <v>45737</v>
      </c>
      <c r="O39" s="344">
        <v>45757</v>
      </c>
      <c r="P39" s="344">
        <v>45743</v>
      </c>
      <c r="Q39" s="344">
        <v>45757</v>
      </c>
      <c r="R39" s="406">
        <v>45778</v>
      </c>
      <c r="S39" s="339" t="s">
        <v>44</v>
      </c>
      <c r="T39" s="345">
        <f t="shared" si="3"/>
        <v>254338</v>
      </c>
      <c r="U39" s="339" t="s">
        <v>150</v>
      </c>
      <c r="V39" s="339"/>
      <c r="W39" s="344"/>
    </row>
    <row r="40" spans="1:23">
      <c r="A40" s="367" t="s">
        <v>1392</v>
      </c>
      <c r="B40" s="340" t="s">
        <v>954</v>
      </c>
      <c r="C40" s="339" t="s">
        <v>43</v>
      </c>
      <c r="D40" s="351">
        <v>11535</v>
      </c>
      <c r="E40" s="395">
        <v>728293</v>
      </c>
      <c r="F40" s="341" t="s">
        <v>1711</v>
      </c>
      <c r="G40" s="341">
        <v>4</v>
      </c>
      <c r="H40" s="402">
        <v>45799</v>
      </c>
      <c r="I40" s="342">
        <v>45839</v>
      </c>
      <c r="J40" s="343">
        <v>1</v>
      </c>
      <c r="K40" s="346" t="s">
        <v>1712</v>
      </c>
      <c r="L40" s="339" t="s">
        <v>96</v>
      </c>
      <c r="M40" s="339" t="s">
        <v>97</v>
      </c>
      <c r="N40" s="339" t="s">
        <v>366</v>
      </c>
      <c r="O40" s="339" t="s">
        <v>96</v>
      </c>
      <c r="P40" s="392">
        <v>45449</v>
      </c>
      <c r="Q40" s="344"/>
      <c r="R40" s="406"/>
      <c r="S40" s="339" t="s">
        <v>44</v>
      </c>
      <c r="T40" s="345">
        <f t="shared" si="3"/>
        <v>728293</v>
      </c>
      <c r="U40" s="339" t="s">
        <v>150</v>
      </c>
      <c r="V40" s="339">
        <f>IFERROR(ROUNDUP(MONTH(IF(H40&lt;&gt;"",H40,""))/3, 0),"TBD")</f>
        <v>2</v>
      </c>
      <c r="W40" s="344">
        <f ca="1">IF(I40&lt;&gt;"",IF(W40="",NOW(),W40),"")</f>
        <v>45692.546894212966</v>
      </c>
    </row>
    <row r="41" spans="1:23" ht="30">
      <c r="A41" s="367" t="s">
        <v>1713</v>
      </c>
      <c r="B41" s="340" t="s">
        <v>945</v>
      </c>
      <c r="C41" s="339" t="s">
        <v>41</v>
      </c>
      <c r="D41" s="351">
        <v>11527</v>
      </c>
      <c r="E41" s="395">
        <v>865637.29</v>
      </c>
      <c r="F41" s="347" t="s">
        <v>337</v>
      </c>
      <c r="G41" s="347">
        <v>6</v>
      </c>
      <c r="H41" s="402">
        <v>45800</v>
      </c>
      <c r="I41" s="342">
        <v>45901</v>
      </c>
      <c r="J41" s="343">
        <v>1</v>
      </c>
      <c r="K41" s="346" t="s">
        <v>1714</v>
      </c>
      <c r="L41" s="339" t="s">
        <v>1715</v>
      </c>
      <c r="M41" s="339" t="s">
        <v>97</v>
      </c>
      <c r="N41" s="339" t="s">
        <v>97</v>
      </c>
      <c r="O41" s="344">
        <v>45482</v>
      </c>
      <c r="P41" s="344">
        <v>45499</v>
      </c>
      <c r="Q41" s="344"/>
      <c r="R41" s="406"/>
      <c r="S41" s="339" t="s">
        <v>44</v>
      </c>
      <c r="T41" s="345">
        <f t="shared" si="3"/>
        <v>865637.29</v>
      </c>
      <c r="U41" s="339" t="s">
        <v>150</v>
      </c>
      <c r="V41" s="339">
        <f>IFERROR(ROUNDUP(MONTH(IF(H41&lt;&gt;"",H41,""))/3, 0),"TBD")</f>
        <v>2</v>
      </c>
      <c r="W41" s="344">
        <f ca="1">IF(I41&lt;&gt;"",IF(W41="",NOW(),W41),"")</f>
        <v>45692.546894212966</v>
      </c>
    </row>
    <row r="42" spans="1:23" ht="75">
      <c r="A42" s="367" t="s">
        <v>350</v>
      </c>
      <c r="B42" s="340" t="s">
        <v>914</v>
      </c>
      <c r="C42" s="339" t="s">
        <v>43</v>
      </c>
      <c r="D42" s="351">
        <v>11588</v>
      </c>
      <c r="E42" s="395">
        <v>244569.11</v>
      </c>
      <c r="F42" s="347" t="s">
        <v>1716</v>
      </c>
      <c r="G42" s="347">
        <v>1</v>
      </c>
      <c r="H42" s="402">
        <v>45804</v>
      </c>
      <c r="I42" s="342">
        <v>45839</v>
      </c>
      <c r="J42" s="343">
        <v>1</v>
      </c>
      <c r="K42" s="346" t="s">
        <v>1717</v>
      </c>
      <c r="L42" s="339" t="s">
        <v>96</v>
      </c>
      <c r="M42" s="339" t="s">
        <v>299</v>
      </c>
      <c r="N42" s="344">
        <v>45772</v>
      </c>
      <c r="O42" s="344" t="s">
        <v>96</v>
      </c>
      <c r="P42" s="344">
        <v>45658</v>
      </c>
      <c r="Q42" s="344" t="s">
        <v>96</v>
      </c>
      <c r="R42" s="406" t="s">
        <v>96</v>
      </c>
      <c r="S42" s="339" t="s">
        <v>44</v>
      </c>
      <c r="T42" s="345">
        <f t="shared" si="3"/>
        <v>244569.11</v>
      </c>
      <c r="U42" s="339" t="s">
        <v>150</v>
      </c>
      <c r="V42" s="339">
        <f>IFERROR(ROUNDUP(MONTH(IF(H42&lt;&gt;"",H42,""))/3, 0),"TBD")</f>
        <v>2</v>
      </c>
      <c r="W42" s="344">
        <f ca="1">IF(I42&lt;&gt;"",IF(W42="",NOW(),W42),"")</f>
        <v>45692.546894212966</v>
      </c>
    </row>
    <row r="43" spans="1:23">
      <c r="A43" s="367" t="s">
        <v>335</v>
      </c>
      <c r="B43" s="340" t="s">
        <v>951</v>
      </c>
      <c r="C43" s="339" t="s">
        <v>45</v>
      </c>
      <c r="D43" s="351">
        <v>11550</v>
      </c>
      <c r="E43" s="395">
        <v>280655</v>
      </c>
      <c r="F43" s="341" t="s">
        <v>1612</v>
      </c>
      <c r="G43" s="341">
        <v>4</v>
      </c>
      <c r="H43" s="402">
        <v>45805</v>
      </c>
      <c r="I43" s="342">
        <v>45900</v>
      </c>
      <c r="J43" s="343">
        <v>1</v>
      </c>
      <c r="K43" s="346" t="s">
        <v>1718</v>
      </c>
      <c r="L43" s="339" t="s">
        <v>96</v>
      </c>
      <c r="M43" s="339" t="s">
        <v>89</v>
      </c>
      <c r="N43" s="344"/>
      <c r="O43" s="339"/>
      <c r="P43" s="344" t="s">
        <v>96</v>
      </c>
      <c r="Q43" s="344"/>
      <c r="R43" s="406"/>
      <c r="S43" s="339" t="s">
        <v>239</v>
      </c>
      <c r="T43" s="345">
        <f t="shared" si="3"/>
        <v>280655</v>
      </c>
      <c r="U43" s="339" t="s">
        <v>150</v>
      </c>
      <c r="V43" s="339">
        <f>IFERROR(ROUNDUP(MONTH(IF(H43&lt;&gt;"",H43,""))/3, 0),"TBD")</f>
        <v>2</v>
      </c>
      <c r="W43" s="344">
        <f ca="1">IF(I43&lt;&gt;"",IF(W43="",NOW(),W43),"")</f>
        <v>45692.546894212966</v>
      </c>
    </row>
    <row r="44" spans="1:23">
      <c r="A44" s="367" t="s">
        <v>335</v>
      </c>
      <c r="B44" s="340" t="s">
        <v>952</v>
      </c>
      <c r="C44" s="339" t="s">
        <v>45</v>
      </c>
      <c r="D44" s="351">
        <v>11619</v>
      </c>
      <c r="E44" s="395">
        <v>828966.58</v>
      </c>
      <c r="F44" s="341" t="s">
        <v>1719</v>
      </c>
      <c r="G44" s="341">
        <v>7</v>
      </c>
      <c r="H44" s="402">
        <v>45805</v>
      </c>
      <c r="I44" s="342">
        <v>45900</v>
      </c>
      <c r="J44" s="343">
        <v>1</v>
      </c>
      <c r="K44" s="346"/>
      <c r="L44" s="339" t="s">
        <v>1720</v>
      </c>
      <c r="M44" s="339" t="s">
        <v>89</v>
      </c>
      <c r="N44" s="344"/>
      <c r="O44" s="339"/>
      <c r="P44" s="344" t="s">
        <v>96</v>
      </c>
      <c r="Q44" s="344"/>
      <c r="R44" s="406"/>
      <c r="S44" s="339" t="s">
        <v>239</v>
      </c>
      <c r="T44" s="345">
        <f t="shared" si="3"/>
        <v>828966.58</v>
      </c>
      <c r="U44" s="339" t="s">
        <v>150</v>
      </c>
      <c r="V44" s="339">
        <f>IFERROR(ROUNDUP(MONTH(IF(H44&lt;&gt;"",H44,""))/3, 0),"TBD")</f>
        <v>2</v>
      </c>
      <c r="W44" s="344">
        <f ca="1">IF(I44&lt;&gt;"",IF(W44="",NOW(),W44),"")</f>
        <v>45692.546894212966</v>
      </c>
    </row>
    <row r="45" spans="1:23">
      <c r="A45" s="367" t="s">
        <v>335</v>
      </c>
      <c r="B45" s="340" t="s">
        <v>951</v>
      </c>
      <c r="C45" s="339" t="s">
        <v>45</v>
      </c>
      <c r="D45" s="351">
        <v>11623</v>
      </c>
      <c r="E45" s="395">
        <v>152362</v>
      </c>
      <c r="F45" s="362" t="s">
        <v>1482</v>
      </c>
      <c r="G45" s="339">
        <v>2</v>
      </c>
      <c r="H45" s="402">
        <v>45810</v>
      </c>
      <c r="I45" s="342">
        <v>45900</v>
      </c>
      <c r="J45" s="343">
        <v>1</v>
      </c>
      <c r="K45" s="363"/>
      <c r="L45" s="339" t="s">
        <v>1721</v>
      </c>
      <c r="M45" s="339"/>
      <c r="N45" s="344"/>
      <c r="O45" s="344"/>
      <c r="P45" s="344"/>
      <c r="Q45" s="344"/>
      <c r="R45" s="406"/>
      <c r="S45" s="339"/>
      <c r="T45" s="345"/>
      <c r="U45" s="339"/>
      <c r="V45" s="339"/>
      <c r="W45" s="344"/>
    </row>
    <row r="46" spans="1:23" ht="105">
      <c r="A46" s="367" t="s">
        <v>1722</v>
      </c>
      <c r="B46" s="340" t="s">
        <v>997</v>
      </c>
      <c r="C46" s="339" t="s">
        <v>43</v>
      </c>
      <c r="D46" s="351">
        <v>11605</v>
      </c>
      <c r="E46" s="395">
        <v>153956.79</v>
      </c>
      <c r="F46" s="341" t="s">
        <v>1723</v>
      </c>
      <c r="G46" s="341">
        <v>2</v>
      </c>
      <c r="H46" s="402">
        <v>45811</v>
      </c>
      <c r="I46" s="342">
        <v>46009</v>
      </c>
      <c r="J46" s="343">
        <v>1</v>
      </c>
      <c r="K46" s="346" t="s">
        <v>1724</v>
      </c>
      <c r="L46" s="339" t="s">
        <v>1725</v>
      </c>
      <c r="M46" s="339" t="s">
        <v>89</v>
      </c>
      <c r="N46" s="344"/>
      <c r="O46" s="339"/>
      <c r="P46" s="344"/>
      <c r="Q46" s="344"/>
      <c r="R46" s="406"/>
      <c r="S46" s="339" t="s">
        <v>44</v>
      </c>
      <c r="T46" s="345">
        <f>IFERROR(E46*J46,0)</f>
        <v>153956.79</v>
      </c>
      <c r="U46" s="339" t="s">
        <v>150</v>
      </c>
      <c r="V46" s="339">
        <f>IFERROR(ROUNDUP(MONTH(IF(H46&lt;&gt;"",H46,""))/3, 0),"TBD")</f>
        <v>2</v>
      </c>
      <c r="W46" s="344">
        <f ca="1">IF(I46&lt;&gt;"",IF(W46="",NOW(),W46),"")</f>
        <v>45692.546894212966</v>
      </c>
    </row>
    <row r="47" spans="1:23">
      <c r="A47" s="367" t="s">
        <v>335</v>
      </c>
      <c r="B47" s="340" t="s">
        <v>952</v>
      </c>
      <c r="C47" s="339" t="s">
        <v>45</v>
      </c>
      <c r="D47" s="351">
        <v>11551</v>
      </c>
      <c r="E47" s="395">
        <v>280655</v>
      </c>
      <c r="F47" s="341" t="s">
        <v>1726</v>
      </c>
      <c r="G47" s="341">
        <v>4</v>
      </c>
      <c r="H47" s="402">
        <v>45811</v>
      </c>
      <c r="I47" s="342">
        <v>45900</v>
      </c>
      <c r="J47" s="343">
        <v>1</v>
      </c>
      <c r="K47" s="346"/>
      <c r="L47" s="339" t="s">
        <v>96</v>
      </c>
      <c r="M47" s="339" t="s">
        <v>89</v>
      </c>
      <c r="N47" s="344"/>
      <c r="O47" s="339"/>
      <c r="P47" s="344" t="s">
        <v>96</v>
      </c>
      <c r="Q47" s="344"/>
      <c r="R47" s="406"/>
      <c r="S47" s="339" t="s">
        <v>239</v>
      </c>
      <c r="T47" s="345">
        <f>IFERROR(E47*J47,0)</f>
        <v>280655</v>
      </c>
      <c r="U47" s="339" t="s">
        <v>150</v>
      </c>
      <c r="V47" s="339">
        <f>IFERROR(ROUNDUP(MONTH(IF(H47&lt;&gt;"",H47,""))/3, 0),"TBD")</f>
        <v>2</v>
      </c>
      <c r="W47" s="344">
        <f ca="1">IF(I47&lt;&gt;"",IF(W47="",NOW(),W47),"")</f>
        <v>45692.546894212966</v>
      </c>
    </row>
    <row r="48" spans="1:23">
      <c r="A48" s="367" t="s">
        <v>1644</v>
      </c>
      <c r="B48" s="340" t="s">
        <v>917</v>
      </c>
      <c r="C48" s="339" t="s">
        <v>45</v>
      </c>
      <c r="D48" s="351">
        <v>11500</v>
      </c>
      <c r="E48" s="395">
        <v>2392640.86</v>
      </c>
      <c r="F48" s="341" t="s">
        <v>1645</v>
      </c>
      <c r="G48" s="341">
        <v>14</v>
      </c>
      <c r="H48" s="402">
        <v>45812</v>
      </c>
      <c r="I48" s="342">
        <v>45962</v>
      </c>
      <c r="J48" s="343">
        <v>1</v>
      </c>
      <c r="K48" s="346" t="s">
        <v>1727</v>
      </c>
      <c r="L48" s="339" t="s">
        <v>1728</v>
      </c>
      <c r="M48" s="339" t="s">
        <v>89</v>
      </c>
      <c r="N48" s="344"/>
      <c r="O48" s="339"/>
      <c r="P48" s="344" t="s">
        <v>96</v>
      </c>
      <c r="Q48" s="344"/>
      <c r="R48" s="406" t="s">
        <v>120</v>
      </c>
      <c r="S48" s="339" t="s">
        <v>906</v>
      </c>
      <c r="T48" s="345">
        <f>IFERROR(E48*J48,0)</f>
        <v>2392640.86</v>
      </c>
      <c r="U48" s="339" t="s">
        <v>150</v>
      </c>
      <c r="V48" s="339">
        <f>IFERROR(ROUNDUP(MONTH(IF(H48&lt;&gt;"",H48,""))/3, 0),"TBD")</f>
        <v>2</v>
      </c>
      <c r="W48" s="344">
        <f ca="1">IF(I48&lt;&gt;"",IF(W48="",NOW(),W48),"")</f>
        <v>45692.546894212966</v>
      </c>
    </row>
    <row r="49" spans="1:23">
      <c r="A49" s="367" t="s">
        <v>335</v>
      </c>
      <c r="B49" s="340" t="s">
        <v>1611</v>
      </c>
      <c r="C49" s="339" t="s">
        <v>45</v>
      </c>
      <c r="D49" s="351">
        <v>11622</v>
      </c>
      <c r="E49" s="395">
        <v>152362</v>
      </c>
      <c r="F49" s="362" t="s">
        <v>1482</v>
      </c>
      <c r="G49" s="339">
        <v>2</v>
      </c>
      <c r="H49" s="402">
        <v>45813</v>
      </c>
      <c r="I49" s="342">
        <v>45900</v>
      </c>
      <c r="J49" s="343">
        <v>1</v>
      </c>
      <c r="K49" s="363"/>
      <c r="L49" s="339" t="s">
        <v>96</v>
      </c>
      <c r="M49" s="339"/>
      <c r="N49" s="344"/>
      <c r="O49" s="344"/>
      <c r="P49" s="344"/>
      <c r="Q49" s="344"/>
      <c r="R49" s="406"/>
      <c r="S49" s="339"/>
      <c r="T49" s="345"/>
      <c r="U49" s="339"/>
      <c r="V49" s="339"/>
      <c r="W49" s="344"/>
    </row>
    <row r="50" spans="1:23">
      <c r="A50" s="367" t="s">
        <v>335</v>
      </c>
      <c r="B50" s="340" t="s">
        <v>1606</v>
      </c>
      <c r="C50" s="339" t="s">
        <v>45</v>
      </c>
      <c r="D50" s="351">
        <v>11621</v>
      </c>
      <c r="E50" s="395">
        <v>171547.96</v>
      </c>
      <c r="F50" s="362" t="s">
        <v>1729</v>
      </c>
      <c r="G50" s="339">
        <v>2</v>
      </c>
      <c r="H50" s="402">
        <v>45814</v>
      </c>
      <c r="I50" s="342">
        <v>45900</v>
      </c>
      <c r="J50" s="343">
        <v>1</v>
      </c>
      <c r="K50" s="363"/>
      <c r="L50" s="339" t="s">
        <v>96</v>
      </c>
      <c r="M50" s="339"/>
      <c r="N50" s="344"/>
      <c r="O50" s="344"/>
      <c r="P50" s="344"/>
      <c r="Q50" s="344"/>
      <c r="R50" s="406"/>
      <c r="S50" s="339"/>
      <c r="T50" s="345"/>
      <c r="U50" s="339" t="s">
        <v>150</v>
      </c>
      <c r="V50" s="339"/>
      <c r="W50" s="344"/>
    </row>
    <row r="51" spans="1:23" ht="30">
      <c r="A51" s="367" t="s">
        <v>234</v>
      </c>
      <c r="B51" s="340" t="s">
        <v>965</v>
      </c>
      <c r="C51" s="339" t="s">
        <v>43</v>
      </c>
      <c r="D51" s="351">
        <v>11564</v>
      </c>
      <c r="E51" s="395">
        <v>621295.64</v>
      </c>
      <c r="F51" s="341" t="s">
        <v>1730</v>
      </c>
      <c r="G51" s="341">
        <v>7</v>
      </c>
      <c r="H51" s="402">
        <v>45817</v>
      </c>
      <c r="I51" s="342">
        <v>45874</v>
      </c>
      <c r="J51" s="343">
        <v>1</v>
      </c>
      <c r="K51" s="346" t="s">
        <v>1731</v>
      </c>
      <c r="L51" s="339" t="s">
        <v>1732</v>
      </c>
      <c r="M51" s="339" t="s">
        <v>89</v>
      </c>
      <c r="N51" s="339" t="s">
        <v>238</v>
      </c>
      <c r="O51" s="339" t="s">
        <v>90</v>
      </c>
      <c r="P51" s="344" t="s">
        <v>90</v>
      </c>
      <c r="Q51" s="344"/>
      <c r="R51" s="406" t="s">
        <v>120</v>
      </c>
      <c r="S51" s="339" t="s">
        <v>239</v>
      </c>
      <c r="T51" s="345">
        <f>IFERROR(E51*J51,0)</f>
        <v>621295.64</v>
      </c>
      <c r="U51" s="339" t="s">
        <v>1733</v>
      </c>
      <c r="V51" s="339">
        <f>IFERROR(ROUNDUP(MONTH(IF(H51&lt;&gt;"",H51,""))/3, 0),"TBD")</f>
        <v>2</v>
      </c>
      <c r="W51" s="344">
        <f ca="1">IF(I51&lt;&gt;"",IF(W51="",NOW(),W51),"")</f>
        <v>45692.546894212966</v>
      </c>
    </row>
    <row r="52" spans="1:23" ht="105">
      <c r="A52" s="367" t="s">
        <v>234</v>
      </c>
      <c r="B52" s="340" t="s">
        <v>964</v>
      </c>
      <c r="C52" s="339" t="s">
        <v>43</v>
      </c>
      <c r="D52" s="351">
        <v>11521</v>
      </c>
      <c r="E52" s="395">
        <v>713569.32</v>
      </c>
      <c r="F52" s="411" t="s">
        <v>1734</v>
      </c>
      <c r="G52" s="341">
        <v>6</v>
      </c>
      <c r="H52" s="402">
        <v>45818</v>
      </c>
      <c r="I52" s="342">
        <v>45877</v>
      </c>
      <c r="J52" s="343">
        <v>1</v>
      </c>
      <c r="K52" s="346" t="s">
        <v>1735</v>
      </c>
      <c r="L52" s="339" t="s">
        <v>1736</v>
      </c>
      <c r="M52" s="339" t="s">
        <v>89</v>
      </c>
      <c r="N52" s="339" t="s">
        <v>238</v>
      </c>
      <c r="O52" s="339" t="s">
        <v>90</v>
      </c>
      <c r="P52" s="344" t="s">
        <v>96</v>
      </c>
      <c r="Q52" s="344"/>
      <c r="R52" s="406" t="s">
        <v>120</v>
      </c>
      <c r="S52" s="339" t="s">
        <v>239</v>
      </c>
      <c r="T52" s="345">
        <f>IFERROR(E52*J52,0)</f>
        <v>713569.32</v>
      </c>
      <c r="U52" s="339" t="s">
        <v>1733</v>
      </c>
      <c r="V52" s="339">
        <f>IFERROR(ROUNDUP(MONTH(IF(H52&lt;&gt;"",H52,""))/3, 0),"TBD")</f>
        <v>2</v>
      </c>
      <c r="W52" s="344">
        <f ca="1">IF(I52&lt;&gt;"",IF(W52="",NOW(),W52),"")</f>
        <v>45841.569716666665</v>
      </c>
    </row>
    <row r="53" spans="1:23">
      <c r="A53" s="367" t="s">
        <v>1737</v>
      </c>
      <c r="B53" s="340" t="s">
        <v>1738</v>
      </c>
      <c r="C53" s="339" t="s">
        <v>45</v>
      </c>
      <c r="D53" s="351">
        <v>11611</v>
      </c>
      <c r="E53" s="395">
        <v>159382.01999999999</v>
      </c>
      <c r="F53" s="341" t="s">
        <v>1739</v>
      </c>
      <c r="G53" s="339">
        <v>1</v>
      </c>
      <c r="H53" s="402">
        <v>45821</v>
      </c>
      <c r="I53" s="342">
        <v>45880</v>
      </c>
      <c r="J53" s="343">
        <v>1</v>
      </c>
      <c r="K53" s="346" t="s">
        <v>1740</v>
      </c>
      <c r="L53" s="339" t="s">
        <v>1379</v>
      </c>
      <c r="M53" s="339"/>
      <c r="N53" s="344"/>
      <c r="O53" s="344"/>
      <c r="P53" s="344"/>
      <c r="Q53" s="344"/>
      <c r="R53" s="406"/>
      <c r="S53" s="339"/>
      <c r="T53" s="345"/>
      <c r="U53" s="339" t="s">
        <v>150</v>
      </c>
      <c r="V53" s="339"/>
      <c r="W53" s="344"/>
    </row>
    <row r="54" spans="1:23">
      <c r="A54" s="367" t="s">
        <v>1737</v>
      </c>
      <c r="B54" s="340" t="s">
        <v>994</v>
      </c>
      <c r="C54" s="339" t="s">
        <v>45</v>
      </c>
      <c r="D54" s="351">
        <v>11590</v>
      </c>
      <c r="E54" s="395">
        <v>157449.01999999999</v>
      </c>
      <c r="F54" s="341" t="s">
        <v>1739</v>
      </c>
      <c r="G54" s="341">
        <v>1</v>
      </c>
      <c r="H54" s="402">
        <v>45824</v>
      </c>
      <c r="I54" s="342">
        <v>45880</v>
      </c>
      <c r="J54" s="343">
        <v>1</v>
      </c>
      <c r="K54" s="346" t="s">
        <v>1740</v>
      </c>
      <c r="L54" s="339" t="s">
        <v>1379</v>
      </c>
      <c r="M54" s="339" t="s">
        <v>89</v>
      </c>
      <c r="N54" s="344"/>
      <c r="O54" s="344" t="s">
        <v>96</v>
      </c>
      <c r="P54" s="344"/>
      <c r="Q54" s="344"/>
      <c r="R54" s="406"/>
      <c r="S54" s="339" t="s">
        <v>906</v>
      </c>
      <c r="T54" s="345">
        <f>IFERROR(E54*J54,0)</f>
        <v>157449.01999999999</v>
      </c>
      <c r="U54" s="339" t="s">
        <v>150</v>
      </c>
      <c r="V54" s="339">
        <f>IFERROR(ROUNDUP(MONTH(IF(H54&lt;&gt;"",H54,""))/3, 0),"TBD")</f>
        <v>2</v>
      </c>
      <c r="W54" s="344">
        <f ca="1">IF(I54&lt;&gt;"",IF(W54="",NOW(),W54),"")</f>
        <v>45692.546894212966</v>
      </c>
    </row>
    <row r="55" spans="1:23" ht="30">
      <c r="A55" s="339" t="s">
        <v>485</v>
      </c>
      <c r="B55" s="340" t="s">
        <v>1361</v>
      </c>
      <c r="C55" s="339" t="s">
        <v>45</v>
      </c>
      <c r="D55" s="351">
        <v>11606</v>
      </c>
      <c r="E55" s="395">
        <v>160087</v>
      </c>
      <c r="F55" s="362" t="s">
        <v>1741</v>
      </c>
      <c r="G55" s="339">
        <v>2</v>
      </c>
      <c r="H55" s="402">
        <v>45825</v>
      </c>
      <c r="I55" s="342">
        <v>45894</v>
      </c>
      <c r="J55" s="343">
        <v>1</v>
      </c>
      <c r="K55" s="410" t="s">
        <v>1742</v>
      </c>
      <c r="L55" s="339" t="s">
        <v>1743</v>
      </c>
      <c r="M55" s="339"/>
      <c r="N55" s="344"/>
      <c r="O55" s="344"/>
      <c r="P55" s="344"/>
      <c r="Q55" s="344"/>
      <c r="R55" s="406"/>
      <c r="S55" s="339"/>
      <c r="T55" s="345"/>
      <c r="U55" s="339" t="s">
        <v>150</v>
      </c>
      <c r="V55" s="339"/>
      <c r="W55" s="344"/>
    </row>
    <row r="56" spans="1:23" ht="30">
      <c r="A56" s="367" t="s">
        <v>229</v>
      </c>
      <c r="B56" s="340" t="s">
        <v>976</v>
      </c>
      <c r="C56" s="339" t="s">
        <v>45</v>
      </c>
      <c r="D56" s="351">
        <v>11505</v>
      </c>
      <c r="E56" s="395">
        <v>479820.52</v>
      </c>
      <c r="F56" s="341" t="s">
        <v>1744</v>
      </c>
      <c r="G56" s="341">
        <v>4</v>
      </c>
      <c r="H56" s="402">
        <v>45825</v>
      </c>
      <c r="I56" s="342">
        <v>45964</v>
      </c>
      <c r="J56" s="343">
        <v>1</v>
      </c>
      <c r="K56" s="346" t="s">
        <v>1745</v>
      </c>
      <c r="L56" s="339" t="s">
        <v>1746</v>
      </c>
      <c r="M56" s="352"/>
      <c r="N56" s="344"/>
      <c r="O56" s="339" t="s">
        <v>96</v>
      </c>
      <c r="P56" s="344" t="s">
        <v>96</v>
      </c>
      <c r="Q56" s="344"/>
      <c r="R56" s="406" t="s">
        <v>120</v>
      </c>
      <c r="S56" s="339" t="s">
        <v>239</v>
      </c>
      <c r="T56" s="345">
        <f>IFERROR(E56*J56,0)</f>
        <v>479820.52</v>
      </c>
      <c r="U56" s="352" t="s">
        <v>150</v>
      </c>
      <c r="V56" s="339">
        <f>IFERROR(ROUNDUP(MONTH(IF(H56&lt;&gt;"",H56,""))/3, 0),"TBD")</f>
        <v>2</v>
      </c>
      <c r="W56" s="344">
        <f ca="1">IF(I56&lt;&gt;"",IF(W56="",NOW(),W56),"")</f>
        <v>45692.546894212966</v>
      </c>
    </row>
    <row r="57" spans="1:23" ht="45">
      <c r="A57" s="367" t="s">
        <v>234</v>
      </c>
      <c r="B57" s="340" t="s">
        <v>967</v>
      </c>
      <c r="C57" s="339" t="s">
        <v>43</v>
      </c>
      <c r="D57" s="351">
        <v>11561</v>
      </c>
      <c r="E57" s="395">
        <v>831305.99</v>
      </c>
      <c r="F57" s="341" t="s">
        <v>1747</v>
      </c>
      <c r="G57" s="341">
        <v>7</v>
      </c>
      <c r="H57" s="402">
        <v>45827</v>
      </c>
      <c r="I57" s="342">
        <v>45923</v>
      </c>
      <c r="J57" s="343">
        <v>1</v>
      </c>
      <c r="K57" s="346" t="s">
        <v>1748</v>
      </c>
      <c r="L57" s="339" t="s">
        <v>1749</v>
      </c>
      <c r="M57" s="339" t="s">
        <v>89</v>
      </c>
      <c r="N57" s="339" t="s">
        <v>238</v>
      </c>
      <c r="O57" s="339" t="s">
        <v>90</v>
      </c>
      <c r="P57" s="344" t="s">
        <v>90</v>
      </c>
      <c r="Q57" s="344"/>
      <c r="R57" s="406"/>
      <c r="S57" s="339" t="s">
        <v>239</v>
      </c>
      <c r="T57" s="345">
        <f>IFERROR(E57*J57,0)</f>
        <v>831305.99</v>
      </c>
      <c r="U57" s="339" t="s">
        <v>1733</v>
      </c>
      <c r="V57" s="339">
        <f>IFERROR(ROUNDUP(MONTH(IF(H57&lt;&gt;"",H57,""))/3, 0),"TBD")</f>
        <v>2</v>
      </c>
      <c r="W57" s="344">
        <f ca="1">IF(I57&lt;&gt;"",IF(W57="",NOW(),W57),"")</f>
        <v>45692.546894212966</v>
      </c>
    </row>
    <row r="58" spans="1:23" ht="45">
      <c r="A58" s="367" t="s">
        <v>427</v>
      </c>
      <c r="B58" s="413" t="s">
        <v>959</v>
      </c>
      <c r="C58" s="412" t="s">
        <v>43</v>
      </c>
      <c r="D58" s="414">
        <v>11607</v>
      </c>
      <c r="E58" s="415">
        <v>637823.27</v>
      </c>
      <c r="F58" s="416" t="s">
        <v>1750</v>
      </c>
      <c r="G58" s="416">
        <v>7</v>
      </c>
      <c r="H58" s="417">
        <v>45828</v>
      </c>
      <c r="I58" s="418">
        <v>45870</v>
      </c>
      <c r="J58" s="419">
        <v>1</v>
      </c>
      <c r="K58" s="420" t="s">
        <v>1751</v>
      </c>
      <c r="L58" s="412" t="s">
        <v>1709</v>
      </c>
      <c r="M58" s="412" t="s">
        <v>89</v>
      </c>
      <c r="N58" s="421">
        <v>45709</v>
      </c>
      <c r="O58" s="412" t="s">
        <v>90</v>
      </c>
      <c r="P58" s="421">
        <v>45735</v>
      </c>
      <c r="Q58" s="421"/>
      <c r="R58" s="422"/>
      <c r="S58" s="412" t="s">
        <v>239</v>
      </c>
      <c r="T58" s="423">
        <f>IFERROR(E58*J58,0)</f>
        <v>637823.27</v>
      </c>
      <c r="U58" s="412" t="s">
        <v>150</v>
      </c>
      <c r="V58" s="412">
        <f>IFERROR(ROUNDUP(MONTH(IF(H58&lt;&gt;"",H58,""))/3, 0),"TBD")</f>
        <v>2</v>
      </c>
      <c r="W58" s="421">
        <f ca="1">IF(I58&lt;&gt;"",IF(W58="",NOW(),W58),"")</f>
        <v>45692.546894212966</v>
      </c>
    </row>
    <row r="59" spans="1:23">
      <c r="A59" s="367" t="s">
        <v>1752</v>
      </c>
      <c r="B59" s="340" t="s">
        <v>1753</v>
      </c>
      <c r="C59" s="339" t="s">
        <v>45</v>
      </c>
      <c r="D59" s="351">
        <v>11517</v>
      </c>
      <c r="E59" s="395">
        <v>2244195.34</v>
      </c>
      <c r="F59" s="341" t="s">
        <v>1754</v>
      </c>
      <c r="G59" s="341">
        <v>6</v>
      </c>
      <c r="H59" s="402">
        <v>45831</v>
      </c>
      <c r="I59" s="342">
        <v>46020</v>
      </c>
      <c r="J59" s="343">
        <v>1</v>
      </c>
      <c r="K59" s="346" t="s">
        <v>1755</v>
      </c>
      <c r="L59" s="339" t="s">
        <v>96</v>
      </c>
      <c r="M59" s="339" t="s">
        <v>89</v>
      </c>
      <c r="N59" s="344" t="s">
        <v>96</v>
      </c>
      <c r="O59" s="339" t="s">
        <v>96</v>
      </c>
      <c r="P59" s="344" t="s">
        <v>96</v>
      </c>
      <c r="Q59" s="344"/>
      <c r="R59" s="406" t="s">
        <v>120</v>
      </c>
      <c r="S59" s="339" t="s">
        <v>906</v>
      </c>
      <c r="T59" s="345">
        <f>IFERROR(E59*J59,0)</f>
        <v>2244195.34</v>
      </c>
      <c r="U59" s="339" t="s">
        <v>150</v>
      </c>
      <c r="V59" s="339">
        <f>IFERROR(ROUNDUP(MONTH(IF(H59&lt;&gt;"",H59,""))/3, 0),"TBD")</f>
        <v>2</v>
      </c>
      <c r="W59" s="344">
        <f ca="1">IF(I59&lt;&gt;"",IF(W59="",NOW(),W59),"")</f>
        <v>45692.546894212966</v>
      </c>
    </row>
    <row r="60" spans="1:23" ht="45">
      <c r="A60" s="367" t="s">
        <v>427</v>
      </c>
      <c r="B60" s="340" t="s">
        <v>960</v>
      </c>
      <c r="C60" s="339" t="s">
        <v>43</v>
      </c>
      <c r="D60" s="351">
        <v>11609</v>
      </c>
      <c r="E60" s="395">
        <v>783895.41</v>
      </c>
      <c r="F60" s="341" t="s">
        <v>1756</v>
      </c>
      <c r="G60" s="341">
        <v>9</v>
      </c>
      <c r="H60" s="402">
        <v>45835</v>
      </c>
      <c r="I60" s="342">
        <v>45898</v>
      </c>
      <c r="J60" s="343">
        <v>1</v>
      </c>
      <c r="K60" s="346" t="s">
        <v>1751</v>
      </c>
      <c r="L60" s="339" t="s">
        <v>1757</v>
      </c>
      <c r="M60" s="339" t="s">
        <v>89</v>
      </c>
      <c r="N60" s="344">
        <v>45709</v>
      </c>
      <c r="O60" s="339" t="s">
        <v>90</v>
      </c>
      <c r="P60" s="344">
        <v>45735</v>
      </c>
      <c r="Q60" s="344"/>
      <c r="R60" s="406"/>
      <c r="S60" s="339"/>
      <c r="T60" s="345">
        <f>IFERROR(E60*J60,0)</f>
        <v>783895.41</v>
      </c>
      <c r="U60" s="339" t="s">
        <v>150</v>
      </c>
      <c r="V60" s="339"/>
      <c r="W60" s="344">
        <f ca="1">IF(I60&lt;&gt;"",IF(W60="",NOW(),W60),"")</f>
        <v>45692.546894212966</v>
      </c>
    </row>
    <row r="61" spans="1:23" ht="30">
      <c r="A61" s="339" t="s">
        <v>1542</v>
      </c>
      <c r="B61" s="340" t="s">
        <v>1758</v>
      </c>
      <c r="C61" s="339" t="s">
        <v>43</v>
      </c>
      <c r="D61" s="351">
        <v>11626</v>
      </c>
      <c r="E61" s="395">
        <v>1867762.71</v>
      </c>
      <c r="F61" s="339" t="s">
        <v>1759</v>
      </c>
      <c r="G61" s="339">
        <v>12</v>
      </c>
      <c r="H61" s="402">
        <v>45838</v>
      </c>
      <c r="I61" s="342">
        <v>45839</v>
      </c>
      <c r="J61" s="343">
        <v>1</v>
      </c>
      <c r="K61" s="346" t="s">
        <v>1760</v>
      </c>
      <c r="L61" s="339" t="s">
        <v>1379</v>
      </c>
      <c r="M61" s="339" t="s">
        <v>189</v>
      </c>
      <c r="N61" s="344">
        <v>45807</v>
      </c>
      <c r="O61" s="344" t="s">
        <v>90</v>
      </c>
      <c r="P61" s="344" t="s">
        <v>1585</v>
      </c>
      <c r="Q61" s="344"/>
      <c r="R61" s="406"/>
      <c r="S61" s="339"/>
      <c r="T61" s="345"/>
      <c r="U61" s="339" t="s">
        <v>1395</v>
      </c>
      <c r="V61" s="339"/>
      <c r="W61" s="344"/>
    </row>
    <row r="62" spans="1:23" ht="30">
      <c r="A62" s="367" t="s">
        <v>1761</v>
      </c>
      <c r="B62" s="340" t="s">
        <v>992</v>
      </c>
      <c r="C62" s="339" t="s">
        <v>45</v>
      </c>
      <c r="D62" s="351">
        <v>11523</v>
      </c>
      <c r="E62" s="395">
        <v>408151</v>
      </c>
      <c r="F62" s="341" t="s">
        <v>1762</v>
      </c>
      <c r="G62" s="341">
        <v>3</v>
      </c>
      <c r="H62" s="402">
        <v>45841</v>
      </c>
      <c r="I62" s="342">
        <v>45936</v>
      </c>
      <c r="J62" s="343">
        <v>1</v>
      </c>
      <c r="K62" s="346" t="s">
        <v>1763</v>
      </c>
      <c r="L62" s="339" t="s">
        <v>1764</v>
      </c>
      <c r="M62" s="339"/>
      <c r="N62" s="344"/>
      <c r="O62" s="339"/>
      <c r="P62" s="344"/>
      <c r="Q62" s="344"/>
      <c r="R62" s="406"/>
      <c r="S62" s="339" t="s">
        <v>239</v>
      </c>
      <c r="T62" s="345">
        <f t="shared" ref="T62:T77" si="6">IFERROR(E62*J62,0)</f>
        <v>408151</v>
      </c>
      <c r="U62" s="339" t="s">
        <v>150</v>
      </c>
      <c r="V62" s="339">
        <f>IFERROR(ROUNDUP(MONTH(IF(H62&lt;&gt;"",H62,""))/3, 0),"TBD")</f>
        <v>3</v>
      </c>
      <c r="W62" s="344">
        <f t="shared" ref="W62:W77" ca="1" si="7">IF(I62&lt;&gt;"",IF(W62="",NOW(),W62),"")</f>
        <v>45692.546894212966</v>
      </c>
    </row>
    <row r="63" spans="1:23">
      <c r="A63" s="367" t="s">
        <v>1765</v>
      </c>
      <c r="B63" s="340" t="s">
        <v>978</v>
      </c>
      <c r="C63" s="339" t="s">
        <v>45</v>
      </c>
      <c r="D63" s="351">
        <v>11583</v>
      </c>
      <c r="E63" s="395">
        <v>320391</v>
      </c>
      <c r="F63" s="341" t="s">
        <v>1766</v>
      </c>
      <c r="G63" s="341">
        <v>4</v>
      </c>
      <c r="H63" s="402">
        <v>45846</v>
      </c>
      <c r="I63" s="342">
        <v>45931</v>
      </c>
      <c r="J63" s="343">
        <v>1</v>
      </c>
      <c r="K63" s="425" t="s">
        <v>1767</v>
      </c>
      <c r="L63" s="339" t="s">
        <v>1768</v>
      </c>
      <c r="M63" s="339" t="s">
        <v>89</v>
      </c>
      <c r="N63" s="344"/>
      <c r="O63" s="339" t="s">
        <v>96</v>
      </c>
      <c r="P63" s="344"/>
      <c r="Q63" s="344"/>
      <c r="R63" s="406" t="s">
        <v>120</v>
      </c>
      <c r="S63" s="339" t="s">
        <v>906</v>
      </c>
      <c r="T63" s="345">
        <f t="shared" si="6"/>
        <v>320391</v>
      </c>
      <c r="U63" s="339" t="s">
        <v>1769</v>
      </c>
      <c r="V63" s="339">
        <f>IFERROR(ROUNDUP(MONTH(IF(H63&lt;&gt;"",H63,""))/3, 0),"TBD")</f>
        <v>3</v>
      </c>
      <c r="W63" s="344">
        <f t="shared" ca="1" si="7"/>
        <v>45813.652035763887</v>
      </c>
    </row>
    <row r="64" spans="1:23" ht="30">
      <c r="A64" s="339" t="s">
        <v>350</v>
      </c>
      <c r="B64" s="340" t="s">
        <v>919</v>
      </c>
      <c r="C64" s="339" t="s">
        <v>43</v>
      </c>
      <c r="D64" s="351">
        <v>11587</v>
      </c>
      <c r="E64" s="395">
        <v>1842640.29</v>
      </c>
      <c r="F64" s="341" t="s">
        <v>1770</v>
      </c>
      <c r="G64" s="341">
        <v>12</v>
      </c>
      <c r="H64" s="402">
        <v>45847</v>
      </c>
      <c r="I64" s="342">
        <v>45978</v>
      </c>
      <c r="J64" s="343">
        <v>1</v>
      </c>
      <c r="K64" s="346" t="s">
        <v>1771</v>
      </c>
      <c r="L64" s="339" t="s">
        <v>96</v>
      </c>
      <c r="M64" s="339" t="s">
        <v>355</v>
      </c>
      <c r="N64" s="344" t="s">
        <v>96</v>
      </c>
      <c r="O64" s="339" t="s">
        <v>90</v>
      </c>
      <c r="P64" s="344" t="s">
        <v>96</v>
      </c>
      <c r="Q64" s="344"/>
      <c r="R64" s="406" t="s">
        <v>120</v>
      </c>
      <c r="S64" s="339"/>
      <c r="T64" s="345">
        <f t="shared" si="6"/>
        <v>1842640.29</v>
      </c>
      <c r="U64" s="339" t="s">
        <v>150</v>
      </c>
      <c r="V64" s="339"/>
      <c r="W64" s="344">
        <f t="shared" ca="1" si="7"/>
        <v>45692.546894212966</v>
      </c>
    </row>
    <row r="65" spans="1:23" ht="30">
      <c r="A65" s="367" t="s">
        <v>234</v>
      </c>
      <c r="B65" s="340" t="s">
        <v>1772</v>
      </c>
      <c r="C65" s="339" t="s">
        <v>43</v>
      </c>
      <c r="D65" s="351">
        <v>11570</v>
      </c>
      <c r="E65" s="395">
        <v>480954.99</v>
      </c>
      <c r="F65" s="341" t="s">
        <v>1773</v>
      </c>
      <c r="G65" s="341">
        <v>4</v>
      </c>
      <c r="H65" s="402">
        <v>45848</v>
      </c>
      <c r="I65" s="342">
        <v>45898</v>
      </c>
      <c r="J65" s="343">
        <v>1</v>
      </c>
      <c r="K65" s="346" t="s">
        <v>1774</v>
      </c>
      <c r="L65" s="339" t="s">
        <v>1775</v>
      </c>
      <c r="M65" s="339" t="s">
        <v>89</v>
      </c>
      <c r="N65" s="339" t="s">
        <v>238</v>
      </c>
      <c r="O65" s="339" t="s">
        <v>90</v>
      </c>
      <c r="P65" s="344" t="s">
        <v>90</v>
      </c>
      <c r="Q65" s="344"/>
      <c r="R65" s="406"/>
      <c r="S65" s="339" t="s">
        <v>239</v>
      </c>
      <c r="T65" s="345">
        <f t="shared" si="6"/>
        <v>480954.99</v>
      </c>
      <c r="U65" s="339" t="s">
        <v>1733</v>
      </c>
      <c r="V65" s="339">
        <f t="shared" ref="V65:V77" si="8">IFERROR(ROUNDUP(MONTH(IF(H65&lt;&gt;"",H65,""))/3, 0),"TBD")</f>
        <v>3</v>
      </c>
      <c r="W65" s="344">
        <f t="shared" ca="1" si="7"/>
        <v>45692.546894212966</v>
      </c>
    </row>
    <row r="66" spans="1:23">
      <c r="A66" s="367" t="s">
        <v>1776</v>
      </c>
      <c r="B66" s="340" t="s">
        <v>985</v>
      </c>
      <c r="C66" s="339" t="s">
        <v>43</v>
      </c>
      <c r="D66" s="351">
        <v>11510</v>
      </c>
      <c r="E66" s="395">
        <v>463190.78</v>
      </c>
      <c r="F66" s="341" t="s">
        <v>1777</v>
      </c>
      <c r="G66" s="341">
        <v>4</v>
      </c>
      <c r="H66" s="402">
        <v>45849</v>
      </c>
      <c r="I66" s="342">
        <v>45919</v>
      </c>
      <c r="J66" s="343">
        <v>1</v>
      </c>
      <c r="K66" s="346" t="s">
        <v>1778</v>
      </c>
      <c r="L66" s="339" t="s">
        <v>1566</v>
      </c>
      <c r="M66" s="339" t="s">
        <v>89</v>
      </c>
      <c r="N66" s="344">
        <v>45534</v>
      </c>
      <c r="O66" s="339" t="s">
        <v>96</v>
      </c>
      <c r="P66" s="344">
        <v>45435</v>
      </c>
      <c r="Q66" s="344"/>
      <c r="R66" s="406" t="s">
        <v>120</v>
      </c>
      <c r="S66" s="339" t="s">
        <v>1779</v>
      </c>
      <c r="T66" s="345">
        <f t="shared" si="6"/>
        <v>463190.78</v>
      </c>
      <c r="U66" s="339" t="s">
        <v>150</v>
      </c>
      <c r="V66" s="339">
        <f t="shared" si="8"/>
        <v>3</v>
      </c>
      <c r="W66" s="344">
        <f t="shared" ca="1" si="7"/>
        <v>45692.546894212966</v>
      </c>
    </row>
    <row r="67" spans="1:23">
      <c r="A67" s="367" t="s">
        <v>92</v>
      </c>
      <c r="B67" s="340" t="s">
        <v>206</v>
      </c>
      <c r="C67" s="339" t="s">
        <v>45</v>
      </c>
      <c r="D67" s="351">
        <v>11562</v>
      </c>
      <c r="E67" s="395">
        <v>11797264</v>
      </c>
      <c r="F67" s="341" t="s">
        <v>1780</v>
      </c>
      <c r="G67" s="341">
        <v>66</v>
      </c>
      <c r="H67" s="402">
        <v>45854</v>
      </c>
      <c r="I67" s="342">
        <v>45992</v>
      </c>
      <c r="J67" s="343">
        <v>1</v>
      </c>
      <c r="K67" s="346"/>
      <c r="L67" s="339" t="s">
        <v>96</v>
      </c>
      <c r="M67" s="339" t="s">
        <v>97</v>
      </c>
      <c r="N67" s="344"/>
      <c r="O67" s="339"/>
      <c r="P67" s="339" t="s">
        <v>96</v>
      </c>
      <c r="Q67" s="344"/>
      <c r="R67" s="406" t="s">
        <v>120</v>
      </c>
      <c r="S67" s="339" t="s">
        <v>44</v>
      </c>
      <c r="T67" s="345">
        <f t="shared" si="6"/>
        <v>11797264</v>
      </c>
      <c r="U67" s="339" t="s">
        <v>1781</v>
      </c>
      <c r="V67" s="339">
        <f t="shared" si="8"/>
        <v>3</v>
      </c>
      <c r="W67" s="344">
        <f t="shared" ca="1" si="7"/>
        <v>45692.546894212966</v>
      </c>
    </row>
    <row r="68" spans="1:23" ht="30">
      <c r="A68" s="367" t="s">
        <v>234</v>
      </c>
      <c r="B68" s="340" t="s">
        <v>968</v>
      </c>
      <c r="C68" s="339" t="s">
        <v>43</v>
      </c>
      <c r="D68" s="351">
        <v>11572</v>
      </c>
      <c r="E68" s="395">
        <v>831305.99</v>
      </c>
      <c r="F68" s="341" t="s">
        <v>1747</v>
      </c>
      <c r="G68" s="341">
        <v>7</v>
      </c>
      <c r="H68" s="402">
        <v>45855</v>
      </c>
      <c r="I68" s="342">
        <v>45898</v>
      </c>
      <c r="J68" s="343">
        <v>1</v>
      </c>
      <c r="K68" s="346" t="s">
        <v>1774</v>
      </c>
      <c r="L68" s="339" t="s">
        <v>1782</v>
      </c>
      <c r="M68" s="339" t="s">
        <v>89</v>
      </c>
      <c r="N68" s="339" t="s">
        <v>238</v>
      </c>
      <c r="O68" s="339" t="s">
        <v>90</v>
      </c>
      <c r="P68" s="344" t="s">
        <v>90</v>
      </c>
      <c r="Q68" s="344"/>
      <c r="R68" s="406"/>
      <c r="S68" s="339" t="s">
        <v>239</v>
      </c>
      <c r="T68" s="345">
        <f t="shared" si="6"/>
        <v>831305.99</v>
      </c>
      <c r="U68" s="339" t="s">
        <v>1783</v>
      </c>
      <c r="V68" s="339">
        <f t="shared" si="8"/>
        <v>3</v>
      </c>
      <c r="W68" s="344">
        <f t="shared" ca="1" si="7"/>
        <v>45692.546894212966</v>
      </c>
    </row>
    <row r="69" spans="1:23" ht="75">
      <c r="A69" s="367" t="s">
        <v>1784</v>
      </c>
      <c r="B69" s="340" t="s">
        <v>924</v>
      </c>
      <c r="C69" s="339" t="s">
        <v>45</v>
      </c>
      <c r="D69" s="351">
        <v>11575</v>
      </c>
      <c r="E69" s="395">
        <v>3639876</v>
      </c>
      <c r="F69" s="341" t="s">
        <v>1785</v>
      </c>
      <c r="G69" s="341">
        <v>18</v>
      </c>
      <c r="H69" s="402">
        <v>45861</v>
      </c>
      <c r="I69" s="342">
        <v>46027</v>
      </c>
      <c r="J69" s="343">
        <v>1</v>
      </c>
      <c r="K69" s="346" t="s">
        <v>1786</v>
      </c>
      <c r="L69" s="339" t="s">
        <v>1379</v>
      </c>
      <c r="M69" s="339" t="s">
        <v>89</v>
      </c>
      <c r="N69" s="344">
        <v>45590</v>
      </c>
      <c r="O69" s="339" t="s">
        <v>90</v>
      </c>
      <c r="P69" s="339" t="s">
        <v>96</v>
      </c>
      <c r="Q69" s="344"/>
      <c r="R69" s="406"/>
      <c r="S69" s="339" t="s">
        <v>906</v>
      </c>
      <c r="T69" s="345">
        <f t="shared" si="6"/>
        <v>3639876</v>
      </c>
      <c r="U69" s="339" t="s">
        <v>150</v>
      </c>
      <c r="V69" s="339">
        <f t="shared" si="8"/>
        <v>3</v>
      </c>
      <c r="W69" s="344">
        <f t="shared" ca="1" si="7"/>
        <v>45813.652035763887</v>
      </c>
    </row>
    <row r="70" spans="1:23" ht="30">
      <c r="A70" s="367" t="s">
        <v>1787</v>
      </c>
      <c r="B70" s="340" t="s">
        <v>983</v>
      </c>
      <c r="C70" s="339" t="s">
        <v>45</v>
      </c>
      <c r="D70" s="351">
        <v>11584</v>
      </c>
      <c r="E70" s="395">
        <v>479846.47</v>
      </c>
      <c r="F70" s="341" t="s">
        <v>1788</v>
      </c>
      <c r="G70" s="341">
        <v>5</v>
      </c>
      <c r="H70" s="402">
        <v>45863</v>
      </c>
      <c r="I70" s="342">
        <v>45931</v>
      </c>
      <c r="J70" s="343">
        <v>1</v>
      </c>
      <c r="K70" s="346" t="s">
        <v>1789</v>
      </c>
      <c r="L70" s="339" t="s">
        <v>1790</v>
      </c>
      <c r="M70" s="339" t="s">
        <v>89</v>
      </c>
      <c r="N70" s="344"/>
      <c r="O70" s="344" t="s">
        <v>141</v>
      </c>
      <c r="P70" s="344"/>
      <c r="Q70" s="344"/>
      <c r="R70" s="406" t="s">
        <v>120</v>
      </c>
      <c r="S70" s="339" t="s">
        <v>239</v>
      </c>
      <c r="T70" s="345">
        <f t="shared" si="6"/>
        <v>479846.47</v>
      </c>
      <c r="U70" s="339" t="s">
        <v>1791</v>
      </c>
      <c r="V70" s="339">
        <f t="shared" si="8"/>
        <v>3</v>
      </c>
      <c r="W70" s="344">
        <f t="shared" ca="1" si="7"/>
        <v>45813.652035763887</v>
      </c>
    </row>
    <row r="71" spans="1:23" ht="60">
      <c r="A71" s="367" t="s">
        <v>1792</v>
      </c>
      <c r="B71" s="340" t="s">
        <v>980</v>
      </c>
      <c r="C71" s="339" t="s">
        <v>45</v>
      </c>
      <c r="D71" s="351">
        <v>11540</v>
      </c>
      <c r="E71" s="395">
        <v>263148.49</v>
      </c>
      <c r="F71" s="341" t="s">
        <v>1703</v>
      </c>
      <c r="G71" s="341">
        <v>1</v>
      </c>
      <c r="H71" s="402">
        <v>45868</v>
      </c>
      <c r="I71" s="342">
        <v>45931</v>
      </c>
      <c r="J71" s="343">
        <v>1</v>
      </c>
      <c r="K71" s="346" t="s">
        <v>1793</v>
      </c>
      <c r="L71" s="339" t="s">
        <v>96</v>
      </c>
      <c r="M71" s="339" t="s">
        <v>89</v>
      </c>
      <c r="N71" s="344"/>
      <c r="O71" s="339"/>
      <c r="P71" s="344"/>
      <c r="Q71" s="344"/>
      <c r="R71" s="406"/>
      <c r="S71" s="339" t="s">
        <v>906</v>
      </c>
      <c r="T71" s="345">
        <f t="shared" si="6"/>
        <v>263148.49</v>
      </c>
      <c r="U71" s="339" t="s">
        <v>1395</v>
      </c>
      <c r="V71" s="339">
        <f t="shared" si="8"/>
        <v>3</v>
      </c>
      <c r="W71" s="344">
        <f t="shared" ca="1" si="7"/>
        <v>45692.546894212966</v>
      </c>
    </row>
    <row r="72" spans="1:23" ht="30">
      <c r="A72" s="367" t="s">
        <v>427</v>
      </c>
      <c r="B72" s="340" t="s">
        <v>977</v>
      </c>
      <c r="C72" s="339" t="s">
        <v>43</v>
      </c>
      <c r="D72" s="351">
        <v>11608</v>
      </c>
      <c r="E72" s="395">
        <v>783895.41</v>
      </c>
      <c r="F72" s="341" t="s">
        <v>1756</v>
      </c>
      <c r="G72" s="341">
        <v>9</v>
      </c>
      <c r="H72" s="402">
        <v>45869</v>
      </c>
      <c r="I72" s="342">
        <v>45898</v>
      </c>
      <c r="J72" s="343">
        <v>1</v>
      </c>
      <c r="K72" s="346" t="s">
        <v>1794</v>
      </c>
      <c r="L72" s="339" t="s">
        <v>1795</v>
      </c>
      <c r="M72" s="339" t="s">
        <v>89</v>
      </c>
      <c r="N72" s="344">
        <v>45709</v>
      </c>
      <c r="O72" s="339" t="s">
        <v>90</v>
      </c>
      <c r="P72" s="344">
        <v>45735</v>
      </c>
      <c r="Q72" s="344"/>
      <c r="R72" s="406"/>
      <c r="S72" s="339" t="s">
        <v>239</v>
      </c>
      <c r="T72" s="345">
        <f t="shared" si="6"/>
        <v>783895.41</v>
      </c>
      <c r="U72" s="339" t="s">
        <v>1395</v>
      </c>
      <c r="V72" s="339">
        <f t="shared" si="8"/>
        <v>3</v>
      </c>
      <c r="W72" s="344">
        <f t="shared" ca="1" si="7"/>
        <v>45692.546894212966</v>
      </c>
    </row>
    <row r="73" spans="1:23" ht="30">
      <c r="A73" s="367" t="s">
        <v>1692</v>
      </c>
      <c r="B73" s="340" t="s">
        <v>942</v>
      </c>
      <c r="C73" s="339" t="s">
        <v>45</v>
      </c>
      <c r="D73" s="351">
        <v>11585</v>
      </c>
      <c r="E73" s="395">
        <v>1156466.5900000001</v>
      </c>
      <c r="F73" s="341" t="s">
        <v>1796</v>
      </c>
      <c r="G73" s="341">
        <v>6</v>
      </c>
      <c r="H73" s="402">
        <v>45880</v>
      </c>
      <c r="I73" s="342">
        <v>45957</v>
      </c>
      <c r="J73" s="343">
        <v>1</v>
      </c>
      <c r="K73" s="346" t="s">
        <v>1797</v>
      </c>
      <c r="L73" s="339" t="s">
        <v>1379</v>
      </c>
      <c r="M73" s="339" t="s">
        <v>89</v>
      </c>
      <c r="N73" s="344"/>
      <c r="O73" s="339" t="s">
        <v>96</v>
      </c>
      <c r="P73" s="344"/>
      <c r="Q73" s="344"/>
      <c r="R73" s="406"/>
      <c r="S73" s="339" t="s">
        <v>906</v>
      </c>
      <c r="T73" s="345">
        <f t="shared" si="6"/>
        <v>1156466.5900000001</v>
      </c>
      <c r="U73" s="339" t="s">
        <v>150</v>
      </c>
      <c r="V73" s="339">
        <f t="shared" si="8"/>
        <v>3</v>
      </c>
      <c r="W73" s="344">
        <f t="shared" ca="1" si="7"/>
        <v>45692.546894212966</v>
      </c>
    </row>
    <row r="74" spans="1:23" ht="60">
      <c r="A74" s="367" t="s">
        <v>1784</v>
      </c>
      <c r="B74" s="340" t="s">
        <v>1798</v>
      </c>
      <c r="C74" s="339" t="s">
        <v>45</v>
      </c>
      <c r="D74" s="351">
        <v>11576</v>
      </c>
      <c r="E74" s="395">
        <v>2532016.44</v>
      </c>
      <c r="F74" s="341" t="s">
        <v>1799</v>
      </c>
      <c r="G74" s="341">
        <v>13</v>
      </c>
      <c r="H74" s="402">
        <v>45894</v>
      </c>
      <c r="I74" s="342">
        <v>46027</v>
      </c>
      <c r="J74" s="343">
        <v>1</v>
      </c>
      <c r="K74" s="346" t="s">
        <v>1800</v>
      </c>
      <c r="L74" s="339" t="s">
        <v>1801</v>
      </c>
      <c r="M74" s="339" t="s">
        <v>89</v>
      </c>
      <c r="N74" s="344">
        <v>45590</v>
      </c>
      <c r="O74" s="339" t="s">
        <v>90</v>
      </c>
      <c r="P74" s="339" t="s">
        <v>96</v>
      </c>
      <c r="Q74" s="344"/>
      <c r="R74" s="406"/>
      <c r="S74" s="339" t="s">
        <v>906</v>
      </c>
      <c r="T74" s="345">
        <f t="shared" si="6"/>
        <v>2532016.44</v>
      </c>
      <c r="U74" s="339" t="s">
        <v>150</v>
      </c>
      <c r="V74" s="339">
        <f t="shared" si="8"/>
        <v>3</v>
      </c>
      <c r="W74" s="344">
        <f t="shared" ca="1" si="7"/>
        <v>45692.546894212966</v>
      </c>
    </row>
    <row r="75" spans="1:23" ht="30">
      <c r="A75" s="367" t="s">
        <v>1802</v>
      </c>
      <c r="B75" s="340" t="s">
        <v>1003</v>
      </c>
      <c r="C75" s="339" t="s">
        <v>45</v>
      </c>
      <c r="D75" s="351">
        <v>11512</v>
      </c>
      <c r="E75" s="395">
        <v>25000000</v>
      </c>
      <c r="F75" s="341" t="s">
        <v>1389</v>
      </c>
      <c r="G75" s="341">
        <v>84</v>
      </c>
      <c r="H75" s="402">
        <v>45895</v>
      </c>
      <c r="I75" s="342">
        <v>46327</v>
      </c>
      <c r="J75" s="343">
        <v>1</v>
      </c>
      <c r="K75" s="346" t="s">
        <v>1803</v>
      </c>
      <c r="L75" s="339" t="s">
        <v>96</v>
      </c>
      <c r="M75" s="339" t="s">
        <v>89</v>
      </c>
      <c r="N75" s="344"/>
      <c r="O75" s="339"/>
      <c r="P75" s="344"/>
      <c r="Q75" s="344"/>
      <c r="R75" s="406"/>
      <c r="S75" s="339" t="s">
        <v>920</v>
      </c>
      <c r="T75" s="345">
        <f t="shared" si="6"/>
        <v>25000000</v>
      </c>
      <c r="U75" s="339" t="s">
        <v>1804</v>
      </c>
      <c r="V75" s="339">
        <f t="shared" si="8"/>
        <v>3</v>
      </c>
      <c r="W75" s="344">
        <f t="shared" ca="1" si="7"/>
        <v>45692.546894212966</v>
      </c>
    </row>
    <row r="76" spans="1:23" ht="409.5">
      <c r="A76" s="339" t="s">
        <v>199</v>
      </c>
      <c r="B76" s="340" t="s">
        <v>923</v>
      </c>
      <c r="C76" s="339" t="s">
        <v>43</v>
      </c>
      <c r="D76" s="459">
        <v>11531</v>
      </c>
      <c r="E76" s="395">
        <v>2222772.75</v>
      </c>
      <c r="F76" s="460" t="s">
        <v>1805</v>
      </c>
      <c r="G76" s="347">
        <v>22</v>
      </c>
      <c r="H76" s="402">
        <v>45922</v>
      </c>
      <c r="I76" s="342">
        <v>45992</v>
      </c>
      <c r="J76" s="343">
        <v>1</v>
      </c>
      <c r="K76" s="346" t="s">
        <v>75</v>
      </c>
      <c r="L76" s="339" t="s">
        <v>96</v>
      </c>
      <c r="M76" s="339" t="s">
        <v>97</v>
      </c>
      <c r="N76" s="339" t="s">
        <v>366</v>
      </c>
      <c r="O76" s="339" t="s">
        <v>90</v>
      </c>
      <c r="P76" s="344" t="s">
        <v>96</v>
      </c>
      <c r="Q76" s="344"/>
      <c r="R76" s="406"/>
      <c r="S76" s="339"/>
      <c r="T76" s="345">
        <f t="shared" si="6"/>
        <v>2222772.75</v>
      </c>
      <c r="U76" s="344" t="s">
        <v>150</v>
      </c>
      <c r="V76" s="339">
        <f t="shared" si="8"/>
        <v>3</v>
      </c>
      <c r="W76" s="344">
        <f t="shared" ca="1" si="7"/>
        <v>45692.546894212966</v>
      </c>
    </row>
    <row r="77" spans="1:23" ht="30">
      <c r="A77" s="339" t="s">
        <v>1806</v>
      </c>
      <c r="B77" s="340" t="s">
        <v>981</v>
      </c>
      <c r="C77" s="339" t="s">
        <v>45</v>
      </c>
      <c r="D77" s="351">
        <v>11581</v>
      </c>
      <c r="E77" s="461">
        <v>693726</v>
      </c>
      <c r="F77" s="341" t="s">
        <v>1807</v>
      </c>
      <c r="G77" s="341">
        <v>2</v>
      </c>
      <c r="H77" s="402">
        <v>45930</v>
      </c>
      <c r="I77" s="342">
        <v>45989</v>
      </c>
      <c r="J77" s="343">
        <v>1</v>
      </c>
      <c r="K77" s="346" t="s">
        <v>1808</v>
      </c>
      <c r="L77" s="339" t="s">
        <v>96</v>
      </c>
      <c r="M77" s="339"/>
      <c r="N77" s="344"/>
      <c r="O77" s="339"/>
      <c r="P77" s="344"/>
      <c r="Q77" s="344"/>
      <c r="R77" s="406"/>
      <c r="S77" s="339" t="s">
        <v>906</v>
      </c>
      <c r="T77" s="345">
        <f t="shared" si="6"/>
        <v>693726</v>
      </c>
      <c r="U77" s="339" t="s">
        <v>150</v>
      </c>
      <c r="V77" s="339">
        <f t="shared" si="8"/>
        <v>3</v>
      </c>
      <c r="W77" s="344">
        <f t="shared" ca="1" si="7"/>
        <v>45813.652035763887</v>
      </c>
    </row>
    <row r="78" spans="1:23" ht="75">
      <c r="A78" s="339" t="s">
        <v>155</v>
      </c>
      <c r="B78" s="340" t="s">
        <v>1809</v>
      </c>
      <c r="C78" s="339" t="s">
        <v>168</v>
      </c>
      <c r="D78" s="351">
        <v>11625</v>
      </c>
      <c r="E78" s="395">
        <v>809913.1</v>
      </c>
      <c r="F78" s="339" t="s">
        <v>1810</v>
      </c>
      <c r="G78" s="339">
        <v>5</v>
      </c>
      <c r="H78" s="402">
        <v>45938</v>
      </c>
      <c r="I78" s="342">
        <v>45931</v>
      </c>
      <c r="J78" s="343">
        <v>1</v>
      </c>
      <c r="K78" s="346" t="s">
        <v>1811</v>
      </c>
      <c r="L78" s="339" t="s">
        <v>1812</v>
      </c>
      <c r="M78" s="339"/>
      <c r="N78" s="339"/>
      <c r="O78" s="339"/>
      <c r="P78" s="339"/>
      <c r="Q78" s="344"/>
      <c r="R78" s="406"/>
      <c r="S78" s="339" t="s">
        <v>41</v>
      </c>
      <c r="T78" s="339"/>
      <c r="U78" s="339"/>
      <c r="V78" s="339"/>
      <c r="W78" s="339"/>
    </row>
    <row r="79" spans="1:23" ht="45">
      <c r="A79" s="339" t="s">
        <v>494</v>
      </c>
      <c r="B79" s="340" t="s">
        <v>999</v>
      </c>
      <c r="C79" s="339" t="s">
        <v>913</v>
      </c>
      <c r="D79" s="351">
        <v>11524</v>
      </c>
      <c r="E79" s="395">
        <v>249912.61</v>
      </c>
      <c r="F79" s="347" t="s">
        <v>1813</v>
      </c>
      <c r="G79" s="347">
        <v>2</v>
      </c>
      <c r="H79" s="402">
        <v>45939</v>
      </c>
      <c r="I79" s="342">
        <v>45901</v>
      </c>
      <c r="J79" s="343">
        <v>1</v>
      </c>
      <c r="K79" s="346" t="s">
        <v>1814</v>
      </c>
      <c r="L79" s="339" t="s">
        <v>1815</v>
      </c>
      <c r="M79" s="339" t="s">
        <v>189</v>
      </c>
      <c r="N79" s="344" t="s">
        <v>96</v>
      </c>
      <c r="O79" s="344" t="s">
        <v>96</v>
      </c>
      <c r="P79" s="344" t="s">
        <v>96</v>
      </c>
      <c r="Q79" s="344"/>
      <c r="R79" s="406"/>
      <c r="S79" s="339" t="s">
        <v>906</v>
      </c>
      <c r="T79" s="345">
        <f t="shared" ref="T79:T85" si="9">IFERROR(E79*J79,0)</f>
        <v>249912.61</v>
      </c>
      <c r="U79" s="339" t="s">
        <v>1816</v>
      </c>
      <c r="V79" s="339"/>
      <c r="W79" s="344">
        <f ca="1">IF(I79&lt;&gt;"",IF(W79="",NOW(),W79),"")</f>
        <v>45692.546894212966</v>
      </c>
    </row>
    <row r="80" spans="1:23" ht="45">
      <c r="A80" s="339" t="s">
        <v>145</v>
      </c>
      <c r="B80" s="340" t="s">
        <v>993</v>
      </c>
      <c r="C80" s="339" t="s">
        <v>43</v>
      </c>
      <c r="D80" s="351">
        <v>11595</v>
      </c>
      <c r="E80" s="395">
        <f>383982.63+18503.39</f>
        <v>402486.02</v>
      </c>
      <c r="F80" s="341" t="s">
        <v>147</v>
      </c>
      <c r="G80" s="341">
        <v>1</v>
      </c>
      <c r="H80" s="402">
        <v>45943</v>
      </c>
      <c r="I80" s="342">
        <v>45962</v>
      </c>
      <c r="J80" s="343">
        <v>1</v>
      </c>
      <c r="K80" s="346" t="s">
        <v>1817</v>
      </c>
      <c r="L80" s="339" t="s">
        <v>1818</v>
      </c>
      <c r="M80" s="339" t="s">
        <v>89</v>
      </c>
      <c r="N80" s="339"/>
      <c r="O80" s="339"/>
      <c r="P80" s="339" t="s">
        <v>96</v>
      </c>
      <c r="Q80" s="344"/>
      <c r="R80" s="406" t="s">
        <v>120</v>
      </c>
      <c r="S80" s="339" t="s">
        <v>41</v>
      </c>
      <c r="T80" s="345">
        <f t="shared" si="9"/>
        <v>402486.02</v>
      </c>
      <c r="U80" s="339" t="s">
        <v>150</v>
      </c>
      <c r="V80" s="339">
        <f>IFERROR(ROUNDUP(MONTH(IF(H80&lt;&gt;"",H80,""))/3, 0),"TBD")</f>
        <v>4</v>
      </c>
      <c r="W80" s="344">
        <f ca="1">IF(I80&lt;&gt;"",IF(W80="",NOW(),W80),"")</f>
        <v>45692.546894212966</v>
      </c>
    </row>
    <row r="81" spans="1:23" ht="45">
      <c r="A81" s="339" t="s">
        <v>155</v>
      </c>
      <c r="B81" s="340" t="s">
        <v>1819</v>
      </c>
      <c r="C81" s="339" t="s">
        <v>45</v>
      </c>
      <c r="D81" s="351">
        <v>11634</v>
      </c>
      <c r="E81" s="395">
        <v>721260</v>
      </c>
      <c r="F81" s="339" t="s">
        <v>1820</v>
      </c>
      <c r="G81" s="339">
        <v>4</v>
      </c>
      <c r="H81" s="402">
        <v>45946</v>
      </c>
      <c r="I81" s="342">
        <v>45992</v>
      </c>
      <c r="J81" s="343">
        <v>1</v>
      </c>
      <c r="K81" s="346" t="s">
        <v>1821</v>
      </c>
      <c r="L81" s="339"/>
      <c r="M81" s="339"/>
      <c r="N81" s="339"/>
      <c r="O81" s="339"/>
      <c r="P81" s="339"/>
      <c r="Q81" s="344"/>
      <c r="R81" s="406"/>
      <c r="S81" s="339" t="s">
        <v>41</v>
      </c>
      <c r="T81" s="339">
        <f t="shared" si="9"/>
        <v>721260</v>
      </c>
      <c r="U81" s="339" t="s">
        <v>1822</v>
      </c>
      <c r="V81" s="339"/>
      <c r="W81" s="339"/>
    </row>
    <row r="82" spans="1:23">
      <c r="A82" s="339" t="s">
        <v>155</v>
      </c>
      <c r="B82" s="340" t="s">
        <v>1823</v>
      </c>
      <c r="C82" s="339" t="s">
        <v>45</v>
      </c>
      <c r="D82" s="351">
        <v>11635</v>
      </c>
      <c r="E82" s="395">
        <v>857751</v>
      </c>
      <c r="F82" s="339" t="s">
        <v>1820</v>
      </c>
      <c r="G82" s="339">
        <v>4</v>
      </c>
      <c r="H82" s="402">
        <v>45952</v>
      </c>
      <c r="I82" s="342">
        <v>45992</v>
      </c>
      <c r="J82" s="343">
        <v>1</v>
      </c>
      <c r="K82" s="346" t="s">
        <v>1824</v>
      </c>
      <c r="L82" s="339"/>
      <c r="M82" s="339"/>
      <c r="N82" s="339"/>
      <c r="O82" s="339"/>
      <c r="P82" s="339"/>
      <c r="Q82" s="344"/>
      <c r="R82" s="406"/>
      <c r="S82" s="339" t="s">
        <v>41</v>
      </c>
      <c r="T82" s="339">
        <f t="shared" si="9"/>
        <v>857751</v>
      </c>
      <c r="U82" s="339" t="s">
        <v>1822</v>
      </c>
      <c r="V82" s="339"/>
      <c r="W82" s="339"/>
    </row>
    <row r="83" spans="1:23" ht="30">
      <c r="A83" s="367" t="s">
        <v>234</v>
      </c>
      <c r="B83" s="340" t="s">
        <v>989</v>
      </c>
      <c r="C83" s="339" t="s">
        <v>43</v>
      </c>
      <c r="D83" s="351">
        <v>11569</v>
      </c>
      <c r="E83" s="395">
        <v>193345.99</v>
      </c>
      <c r="F83" s="341" t="s">
        <v>1825</v>
      </c>
      <c r="G83" s="341">
        <v>1</v>
      </c>
      <c r="H83" s="402">
        <v>45957</v>
      </c>
      <c r="I83" s="342">
        <v>45898</v>
      </c>
      <c r="J83" s="343">
        <v>1</v>
      </c>
      <c r="K83" s="346" t="s">
        <v>1774</v>
      </c>
      <c r="L83" s="339" t="s">
        <v>1826</v>
      </c>
      <c r="M83" s="339" t="s">
        <v>89</v>
      </c>
      <c r="N83" s="339" t="s">
        <v>238</v>
      </c>
      <c r="O83" s="339" t="s">
        <v>90</v>
      </c>
      <c r="P83" s="344" t="s">
        <v>90</v>
      </c>
      <c r="Q83" s="344"/>
      <c r="R83" s="406"/>
      <c r="S83" s="339" t="s">
        <v>239</v>
      </c>
      <c r="T83" s="345">
        <f t="shared" si="9"/>
        <v>193345.99</v>
      </c>
      <c r="U83" s="339" t="s">
        <v>1733</v>
      </c>
      <c r="V83" s="339">
        <f>IFERROR(ROUNDUP(MONTH(IF(H83&lt;&gt;"",H83,""))/3, 0),"TBD")</f>
        <v>4</v>
      </c>
      <c r="W83" s="344">
        <f ca="1">IF(I83&lt;&gt;"",IF(W83="",NOW(),W83),"")</f>
        <v>45692.546894212966</v>
      </c>
    </row>
    <row r="84" spans="1:23">
      <c r="A84" s="339" t="s">
        <v>1827</v>
      </c>
      <c r="B84" s="340" t="s">
        <v>1002</v>
      </c>
      <c r="C84" s="339" t="s">
        <v>41</v>
      </c>
      <c r="D84" s="351">
        <v>11617</v>
      </c>
      <c r="E84" s="395">
        <v>212665.05</v>
      </c>
      <c r="F84" s="341" t="s">
        <v>1828</v>
      </c>
      <c r="G84" s="341">
        <v>1</v>
      </c>
      <c r="H84" s="402">
        <v>45958</v>
      </c>
      <c r="I84" s="342">
        <v>45962</v>
      </c>
      <c r="J84" s="343">
        <v>1</v>
      </c>
      <c r="K84" s="346" t="s">
        <v>1700</v>
      </c>
      <c r="L84" s="339" t="s">
        <v>1829</v>
      </c>
      <c r="M84" s="339" t="s">
        <v>89</v>
      </c>
      <c r="N84" s="344">
        <v>45628</v>
      </c>
      <c r="O84" s="344">
        <v>45772</v>
      </c>
      <c r="P84" s="344">
        <v>45775</v>
      </c>
      <c r="Q84" s="344">
        <v>45772</v>
      </c>
      <c r="R84" s="406">
        <v>45771</v>
      </c>
      <c r="S84" s="339" t="s">
        <v>41</v>
      </c>
      <c r="T84" s="345">
        <f t="shared" si="9"/>
        <v>212665.05</v>
      </c>
      <c r="U84" s="339" t="s">
        <v>150</v>
      </c>
      <c r="V84" s="339">
        <f>IFERROR(ROUNDUP(MONTH(IF(H84&lt;&gt;"",H84,""))/3, 0),"TBD")</f>
        <v>4</v>
      </c>
      <c r="W84" s="344">
        <f ca="1">IF(I84&lt;&gt;"",IF(W84="",NOW(),W84),"")</f>
        <v>45692.546894212966</v>
      </c>
    </row>
    <row r="85" spans="1:23" ht="30">
      <c r="A85" s="367" t="s">
        <v>166</v>
      </c>
      <c r="B85" s="340" t="s">
        <v>1830</v>
      </c>
      <c r="C85" s="339" t="s">
        <v>45</v>
      </c>
      <c r="D85" s="351">
        <v>11526</v>
      </c>
      <c r="E85" s="395">
        <v>4276228.97</v>
      </c>
      <c r="F85" s="341" t="s">
        <v>1831</v>
      </c>
      <c r="G85" s="341">
        <v>30</v>
      </c>
      <c r="H85" s="402">
        <v>45959</v>
      </c>
      <c r="I85" s="342">
        <v>46174</v>
      </c>
      <c r="J85" s="343">
        <v>0.9</v>
      </c>
      <c r="K85" s="346" t="s">
        <v>1832</v>
      </c>
      <c r="L85" s="339" t="s">
        <v>1833</v>
      </c>
      <c r="M85" s="339" t="s">
        <v>89</v>
      </c>
      <c r="N85" s="344" t="s">
        <v>96</v>
      </c>
      <c r="O85" s="339" t="s">
        <v>90</v>
      </c>
      <c r="P85" s="344" t="s">
        <v>1834</v>
      </c>
      <c r="Q85" s="344"/>
      <c r="R85" s="406"/>
      <c r="S85" s="339" t="s">
        <v>906</v>
      </c>
      <c r="T85" s="345">
        <f t="shared" si="9"/>
        <v>3848606.0729999999</v>
      </c>
      <c r="U85" s="339" t="s">
        <v>150</v>
      </c>
      <c r="V85" s="339">
        <f>IFERROR(ROUNDUP(MONTH(IF(H85&lt;&gt;"",H85,""))/3, 0),"TBD")</f>
        <v>4</v>
      </c>
      <c r="W85" s="344">
        <f ca="1">IF(I85&lt;&gt;"",IF(W85="",NOW(),W85),"")</f>
        <v>45692.546894212966</v>
      </c>
    </row>
    <row r="86" spans="1:23" s="474" customFormat="1">
      <c r="A86" s="339" t="s">
        <v>1835</v>
      </c>
      <c r="B86" s="340" t="s">
        <v>1836</v>
      </c>
      <c r="C86" s="339" t="s">
        <v>43</v>
      </c>
      <c r="D86" s="351">
        <v>11632</v>
      </c>
      <c r="E86" s="395">
        <v>238630.22</v>
      </c>
      <c r="F86" s="339" t="s">
        <v>1262</v>
      </c>
      <c r="G86" s="339">
        <v>1</v>
      </c>
      <c r="H86" s="402">
        <v>45975</v>
      </c>
      <c r="I86" s="342">
        <v>46113</v>
      </c>
      <c r="J86" s="343">
        <v>1</v>
      </c>
      <c r="K86" s="346" t="s">
        <v>1837</v>
      </c>
      <c r="L86" s="339" t="s">
        <v>1838</v>
      </c>
      <c r="M86" s="339" t="s">
        <v>89</v>
      </c>
      <c r="N86" s="344"/>
      <c r="O86" s="344" t="s">
        <v>90</v>
      </c>
      <c r="P86" s="344">
        <v>45856</v>
      </c>
      <c r="Q86" s="344" t="s">
        <v>120</v>
      </c>
      <c r="R86" s="406" t="s">
        <v>120</v>
      </c>
      <c r="S86" s="339"/>
      <c r="T86" s="345"/>
      <c r="U86" s="339" t="s">
        <v>133</v>
      </c>
      <c r="V86" s="345"/>
      <c r="W86" s="344">
        <f ca="1">IF(I86&lt;&gt;"",IF(W86="",NOW(),W86),"")</f>
        <v>45813.652035763887</v>
      </c>
    </row>
    <row r="87" spans="1:23" s="474" customFormat="1">
      <c r="A87" s="339" t="s">
        <v>335</v>
      </c>
      <c r="B87" s="340" t="s">
        <v>950</v>
      </c>
      <c r="C87" s="339" t="s">
        <v>45</v>
      </c>
      <c r="D87" s="351">
        <v>11637</v>
      </c>
      <c r="E87" s="395">
        <v>876581</v>
      </c>
      <c r="F87" s="341" t="s">
        <v>337</v>
      </c>
      <c r="G87" s="341">
        <v>6</v>
      </c>
      <c r="H87" s="402">
        <v>45978</v>
      </c>
      <c r="I87" s="342">
        <v>46174</v>
      </c>
      <c r="J87" s="343">
        <v>1</v>
      </c>
      <c r="K87" s="346"/>
      <c r="L87" s="339" t="s">
        <v>96</v>
      </c>
      <c r="M87" s="339" t="s">
        <v>89</v>
      </c>
      <c r="N87" s="344"/>
      <c r="O87" s="339"/>
      <c r="P87" s="344" t="s">
        <v>96</v>
      </c>
      <c r="Q87" s="344"/>
      <c r="R87" s="406" t="s">
        <v>120</v>
      </c>
      <c r="S87" s="339" t="s">
        <v>239</v>
      </c>
      <c r="T87" s="345">
        <f>IFERROR(E87*J87,0)</f>
        <v>876581</v>
      </c>
      <c r="U87" s="339" t="s">
        <v>1839</v>
      </c>
      <c r="V87" s="339">
        <f>IFERROR(ROUNDUP(MONTH(IF(H87&lt;&gt;"",H87,""))/3, 0),"TBD")</f>
        <v>4</v>
      </c>
      <c r="W87" s="344">
        <f ca="1">IF(I87&lt;&gt;"",IF(W87="",NOW(),W87),"")</f>
        <v>45692.546894212966</v>
      </c>
    </row>
    <row r="88" spans="1:23" s="474" customFormat="1" ht="30">
      <c r="A88" s="339" t="s">
        <v>350</v>
      </c>
      <c r="B88" s="340" t="s">
        <v>1840</v>
      </c>
      <c r="C88" s="339" t="s">
        <v>43</v>
      </c>
      <c r="D88" s="351">
        <v>11641</v>
      </c>
      <c r="E88" s="395">
        <v>791806.51</v>
      </c>
      <c r="F88" s="339" t="s">
        <v>1841</v>
      </c>
      <c r="G88" s="339">
        <v>10</v>
      </c>
      <c r="H88" s="402">
        <v>45985</v>
      </c>
      <c r="I88" s="342">
        <v>46022</v>
      </c>
      <c r="J88" s="343">
        <v>0.3</v>
      </c>
      <c r="K88" s="346" t="s">
        <v>1842</v>
      </c>
      <c r="L88" s="339"/>
      <c r="M88" s="339"/>
      <c r="N88" s="339"/>
      <c r="O88" s="339"/>
      <c r="P88" s="339"/>
      <c r="Q88" s="344"/>
      <c r="R88" s="406"/>
      <c r="S88" s="339"/>
      <c r="T88" s="339"/>
      <c r="U88" s="339" t="s">
        <v>108</v>
      </c>
      <c r="V88" s="339"/>
      <c r="W88" s="339"/>
    </row>
    <row r="89" spans="1:23" s="474" customFormat="1" ht="30">
      <c r="A89" s="339" t="s">
        <v>676</v>
      </c>
      <c r="B89" s="340" t="s">
        <v>1843</v>
      </c>
      <c r="C89" s="339" t="s">
        <v>43</v>
      </c>
      <c r="D89" s="351">
        <v>11600</v>
      </c>
      <c r="E89" s="395">
        <v>380119</v>
      </c>
      <c r="F89" s="341" t="s">
        <v>1844</v>
      </c>
      <c r="G89" s="341">
        <v>1</v>
      </c>
      <c r="H89" s="402">
        <v>45996</v>
      </c>
      <c r="I89" s="342">
        <v>45901</v>
      </c>
      <c r="J89" s="343">
        <v>1</v>
      </c>
      <c r="K89" s="346" t="s">
        <v>1845</v>
      </c>
      <c r="L89" s="339" t="s">
        <v>1709</v>
      </c>
      <c r="M89" s="339" t="s">
        <v>97</v>
      </c>
      <c r="N89" s="344" t="s">
        <v>90</v>
      </c>
      <c r="O89" s="344" t="s">
        <v>96</v>
      </c>
      <c r="P89" s="344" t="s">
        <v>96</v>
      </c>
      <c r="Q89" s="344">
        <v>45842</v>
      </c>
      <c r="R89" s="406" t="s">
        <v>1681</v>
      </c>
      <c r="S89" s="339" t="s">
        <v>906</v>
      </c>
      <c r="T89" s="345">
        <f>IFERROR(E89*J89,0)</f>
        <v>380119</v>
      </c>
      <c r="U89" s="339" t="s">
        <v>133</v>
      </c>
      <c r="V89" s="339"/>
      <c r="W89" s="344">
        <f ca="1">IF(I89&lt;&gt;"",IF(W89="",NOW(),W89),"")</f>
        <v>45692.546894212966</v>
      </c>
    </row>
    <row r="90" spans="1:23" s="474" customFormat="1">
      <c r="A90" s="367" t="s">
        <v>1737</v>
      </c>
      <c r="B90" s="340" t="s">
        <v>996</v>
      </c>
      <c r="C90" s="339" t="s">
        <v>45</v>
      </c>
      <c r="D90" s="351">
        <v>11592</v>
      </c>
      <c r="E90" s="395">
        <v>157449.01999999999</v>
      </c>
      <c r="F90" s="341" t="s">
        <v>1739</v>
      </c>
      <c r="G90" s="341">
        <v>1</v>
      </c>
      <c r="H90" s="402">
        <v>46001</v>
      </c>
      <c r="I90" s="342">
        <v>45898</v>
      </c>
      <c r="J90" s="343">
        <v>1</v>
      </c>
      <c r="K90" s="346" t="s">
        <v>213</v>
      </c>
      <c r="L90" s="339" t="s">
        <v>1379</v>
      </c>
      <c r="M90" s="339" t="s">
        <v>89</v>
      </c>
      <c r="N90" s="344"/>
      <c r="O90" s="344" t="s">
        <v>96</v>
      </c>
      <c r="P90" s="344"/>
      <c r="Q90" s="344"/>
      <c r="R90" s="406"/>
      <c r="S90" s="339" t="s">
        <v>906</v>
      </c>
      <c r="T90" s="345">
        <f>IFERROR(E90*J90,0)</f>
        <v>157449.01999999999</v>
      </c>
      <c r="U90" s="339" t="s">
        <v>133</v>
      </c>
      <c r="V90" s="339">
        <f>IFERROR(ROUNDUP(MONTH(IF(H90&lt;&gt;"",H90,""))/3, 0),"TBD")</f>
        <v>4</v>
      </c>
      <c r="W90" s="344">
        <f ca="1">IF(I90&lt;&gt;"",IF(W90="",NOW(),W90),"")</f>
        <v>45692.546894212966</v>
      </c>
    </row>
    <row r="91" spans="1:23" s="474" customFormat="1" ht="30">
      <c r="A91" s="367" t="s">
        <v>1846</v>
      </c>
      <c r="B91" s="340" t="s">
        <v>1006</v>
      </c>
      <c r="C91" s="339" t="s">
        <v>41</v>
      </c>
      <c r="D91" s="351">
        <v>11599</v>
      </c>
      <c r="E91" s="395">
        <f>43390+1332549</f>
        <v>1375939</v>
      </c>
      <c r="F91" s="341" t="s">
        <v>1847</v>
      </c>
      <c r="G91" s="341">
        <v>7</v>
      </c>
      <c r="H91" s="402">
        <v>46002</v>
      </c>
      <c r="I91" s="342">
        <v>46037</v>
      </c>
      <c r="J91" s="343">
        <v>1</v>
      </c>
      <c r="K91" s="346" t="s">
        <v>1700</v>
      </c>
      <c r="L91" s="339" t="s">
        <v>141</v>
      </c>
      <c r="M91" s="339" t="s">
        <v>1848</v>
      </c>
      <c r="N91" s="344">
        <v>45807</v>
      </c>
      <c r="O91" s="344"/>
      <c r="P91" s="344">
        <v>45735</v>
      </c>
      <c r="Q91" s="344"/>
      <c r="R91" s="406"/>
      <c r="S91" s="339" t="s">
        <v>41</v>
      </c>
      <c r="T91" s="345">
        <f>IFERROR(E91*J91,0)</f>
        <v>1375939</v>
      </c>
      <c r="U91" s="339" t="s">
        <v>1395</v>
      </c>
      <c r="V91" s="339">
        <f>IFERROR(ROUNDUP(MONTH(IF(H91&lt;&gt;"",H91,""))/3, 0),"TBD")</f>
        <v>4</v>
      </c>
      <c r="W91" s="344">
        <f ca="1">IF(I91&lt;&gt;"",IF(W91="",NOW(),W91),"")</f>
        <v>45692.546894212966</v>
      </c>
    </row>
    <row r="92" spans="1:23" s="474" customFormat="1">
      <c r="A92" s="367" t="s">
        <v>1737</v>
      </c>
      <c r="B92" s="340" t="s">
        <v>991</v>
      </c>
      <c r="C92" s="339" t="s">
        <v>45</v>
      </c>
      <c r="D92" s="351">
        <v>11591</v>
      </c>
      <c r="E92" s="395">
        <v>157449.01999999999</v>
      </c>
      <c r="F92" s="341" t="s">
        <v>1739</v>
      </c>
      <c r="G92" s="341">
        <v>1</v>
      </c>
      <c r="H92" s="402">
        <v>46002</v>
      </c>
      <c r="I92" s="342">
        <v>45898</v>
      </c>
      <c r="J92" s="343">
        <v>1</v>
      </c>
      <c r="K92" s="346" t="s">
        <v>213</v>
      </c>
      <c r="L92" s="339" t="s">
        <v>1379</v>
      </c>
      <c r="M92" s="339" t="s">
        <v>89</v>
      </c>
      <c r="N92" s="344"/>
      <c r="O92" s="339" t="s">
        <v>96</v>
      </c>
      <c r="P92" s="344"/>
      <c r="Q92" s="344"/>
      <c r="R92" s="406">
        <v>45580</v>
      </c>
      <c r="S92" s="339" t="s">
        <v>906</v>
      </c>
      <c r="T92" s="345">
        <f>IFERROR(E92*J92,0)</f>
        <v>157449.01999999999</v>
      </c>
      <c r="U92" s="339" t="s">
        <v>133</v>
      </c>
      <c r="V92" s="339">
        <f>IFERROR(ROUNDUP(MONTH(IF(H92&lt;&gt;"",H92,""))/3, 0),"TBD")</f>
        <v>4</v>
      </c>
      <c r="W92" s="344">
        <f ca="1">IF(I92&lt;&gt;"",IF(W92="",NOW(),W92),"")</f>
        <v>45692.546894212966</v>
      </c>
    </row>
    <row r="93" spans="1:23" s="474" customFormat="1">
      <c r="A93" s="367" t="s">
        <v>1737</v>
      </c>
      <c r="B93" s="340" t="s">
        <v>1849</v>
      </c>
      <c r="C93" s="339" t="s">
        <v>45</v>
      </c>
      <c r="D93" s="351">
        <v>11610</v>
      </c>
      <c r="E93" s="395">
        <v>159382.01999999999</v>
      </c>
      <c r="F93" s="341" t="s">
        <v>1739</v>
      </c>
      <c r="G93" s="339">
        <v>1</v>
      </c>
      <c r="H93" s="402">
        <v>46003</v>
      </c>
      <c r="I93" s="342">
        <v>45898</v>
      </c>
      <c r="J93" s="343">
        <v>1</v>
      </c>
      <c r="K93" s="346" t="s">
        <v>1850</v>
      </c>
      <c r="L93" s="339" t="s">
        <v>1379</v>
      </c>
      <c r="M93" s="339"/>
      <c r="N93" s="344"/>
      <c r="O93" s="344"/>
      <c r="P93" s="344"/>
      <c r="Q93" s="344"/>
      <c r="R93" s="406"/>
      <c r="S93" s="339"/>
      <c r="T93" s="345"/>
      <c r="U93" s="339" t="s">
        <v>133</v>
      </c>
      <c r="V93" s="339"/>
      <c r="W93" s="344"/>
    </row>
    <row r="97" spans="20:20">
      <c r="T97" s="142"/>
    </row>
  </sheetData>
  <conditionalFormatting sqref="W1 W3:W93">
    <cfRule type="cellIs" dxfId="9" priority="2" operator="lessThan">
      <formula>MAX($W:$W)-5</formula>
    </cfRule>
  </conditionalFormatting>
  <dataValidations count="3">
    <dataValidation type="list" allowBlank="1" showErrorMessage="1" sqref="C1 C3 C5:C91 C92:C93" xr:uid="{71505317-D331-4970-9CCD-9F22D62E0E96}">
      <formula1>"Sandra,Joe,Diana,Quinton/Diana"</formula1>
    </dataValidation>
    <dataValidation type="list" allowBlank="1" showErrorMessage="1" sqref="M1 M6:M9 M12:M16 M18:M21 M23 M3 M48:M55 M75:M76 M25 M35 M28:M32 M78:M79 M58:M69 M37:M46 M84 M90 M92:M93" xr:uid="{71E125F3-C8B9-470B-9C6C-95DE1E828B67}">
      <formula1>"PB,BID,Bid,Negotiated"</formula1>
    </dataValidation>
    <dataValidation type="list" allowBlank="1" showErrorMessage="1" sqref="S6:S9 S12:S21 S35 S58:S59 S61 S37:S46 S48:S55 S75:S76 S23:S25 S79 S29:S32 S90 S92:S93" xr:uid="{A32D3225-4D51-47B3-BC8D-77C75289482F}">
      <formula1>"Moanes,Kenny,Gino,Mehdi,Diana,Carlo,Gino ,N/A,Lori,TBD,Joe"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D331E-52E0-434C-BF30-BE6365863289}">
  <sheetPr>
    <tabColor theme="5"/>
  </sheetPr>
  <dimension ref="A1:CH285"/>
  <sheetViews>
    <sheetView topLeftCell="A177" zoomScale="45" zoomScaleNormal="40" workbookViewId="0">
      <selection activeCell="O256" sqref="O256"/>
    </sheetView>
  </sheetViews>
  <sheetFormatPr defaultColWidth="10.28515625" defaultRowHeight="15"/>
  <cols>
    <col min="1" max="1" width="10.28515625" style="271"/>
    <col min="2" max="2" width="30.28515625" style="271" bestFit="1" customWidth="1"/>
    <col min="3" max="3" width="30.28515625" style="274" hidden="1" customWidth="1"/>
    <col min="4" max="4" width="18" style="271" bestFit="1" customWidth="1"/>
    <col min="5" max="7" width="24.5703125" style="271" customWidth="1"/>
    <col min="8" max="8" width="12.7109375" style="271" customWidth="1"/>
    <col min="9" max="9" width="14.42578125" style="271" customWidth="1"/>
    <col min="10" max="10" width="10.28515625" style="271"/>
    <col min="11" max="11" width="11.28515625" style="271" customWidth="1"/>
    <col min="12" max="13" width="13.42578125" style="271" customWidth="1"/>
    <col min="14" max="22" width="18.42578125" style="271" customWidth="1"/>
    <col min="23" max="23" width="19.28515625" style="271" customWidth="1"/>
    <col min="24" max="24" width="21.28515625" style="271" customWidth="1"/>
    <col min="25" max="25" width="19.140625" style="271" bestFit="1" customWidth="1"/>
    <col min="26" max="26" width="18.7109375" style="271" bestFit="1" customWidth="1"/>
    <col min="27" max="28" width="19.5703125" style="271" bestFit="1" customWidth="1"/>
    <col min="29" max="30" width="19.140625" style="271" bestFit="1" customWidth="1"/>
    <col min="31" max="31" width="20.140625" style="271" bestFit="1" customWidth="1"/>
    <col min="32" max="32" width="19.140625" style="271" bestFit="1" customWidth="1"/>
    <col min="33" max="33" width="20.5703125" style="271" bestFit="1" customWidth="1"/>
    <col min="34" max="34" width="19.7109375" style="271" bestFit="1" customWidth="1"/>
    <col min="35" max="35" width="18.7109375" style="271" bestFit="1" customWidth="1"/>
    <col min="36" max="36" width="21" style="271" bestFit="1" customWidth="1"/>
    <col min="37" max="38" width="20.140625" style="271" bestFit="1" customWidth="1"/>
    <col min="39" max="39" width="19.7109375" style="271" bestFit="1" customWidth="1"/>
    <col min="40" max="40" width="22" style="271" customWidth="1"/>
    <col min="41" max="41" width="19.140625" style="271" customWidth="1"/>
    <col min="42" max="44" width="17.7109375" style="271" bestFit="1" customWidth="1"/>
    <col min="45" max="49" width="14.85546875" style="271" bestFit="1" customWidth="1"/>
    <col min="50" max="51" width="15" style="271" bestFit="1" customWidth="1"/>
    <col min="52" max="78" width="13.42578125" style="271" bestFit="1" customWidth="1"/>
    <col min="79" max="79" width="10.7109375" style="271" bestFit="1" customWidth="1"/>
    <col min="80" max="80" width="10.28515625" style="271"/>
    <col min="81" max="81" width="10.140625" style="271" bestFit="1" customWidth="1"/>
    <col min="82" max="16384" width="10.28515625" style="271"/>
  </cols>
  <sheetData>
    <row r="1" spans="1:86" hidden="1">
      <c r="B1" s="271">
        <v>3</v>
      </c>
      <c r="C1" s="271"/>
      <c r="D1" s="271">
        <v>5</v>
      </c>
      <c r="H1" s="271">
        <v>12</v>
      </c>
      <c r="I1" s="271">
        <v>13</v>
      </c>
      <c r="K1" s="271">
        <v>0</v>
      </c>
      <c r="L1" s="271">
        <f>(L2-$K$2)/(365/12)</f>
        <v>1.9068493150684931</v>
      </c>
      <c r="M1" s="271">
        <f t="shared" ref="M1:BX1" si="0">(M2-$K$2)/30.5</f>
        <v>2.918032786885246</v>
      </c>
      <c r="N1" s="271">
        <f t="shared" si="0"/>
        <v>3.901639344262295</v>
      </c>
      <c r="O1" s="271">
        <f t="shared" si="0"/>
        <v>4.918032786885246</v>
      </c>
      <c r="P1" s="271">
        <f t="shared" si="0"/>
        <v>5.9016393442622954</v>
      </c>
      <c r="Q1" s="271">
        <f t="shared" si="0"/>
        <v>6.918032786885246</v>
      </c>
      <c r="R1" s="271">
        <f t="shared" si="0"/>
        <v>7.9344262295081966</v>
      </c>
      <c r="S1" s="271">
        <f t="shared" si="0"/>
        <v>8.9180327868852451</v>
      </c>
      <c r="T1" s="271">
        <f t="shared" si="0"/>
        <v>9.9344262295081975</v>
      </c>
      <c r="U1" s="271">
        <f t="shared" si="0"/>
        <v>10.918032786885245</v>
      </c>
      <c r="V1" s="271">
        <f t="shared" si="0"/>
        <v>11.934426229508198</v>
      </c>
      <c r="W1" s="271">
        <f t="shared" si="0"/>
        <v>12.950819672131148</v>
      </c>
      <c r="X1" s="271">
        <f t="shared" si="0"/>
        <v>13.868852459016393</v>
      </c>
      <c r="Y1" s="271">
        <f t="shared" si="0"/>
        <v>14.885245901639344</v>
      </c>
      <c r="Z1" s="271">
        <f t="shared" si="0"/>
        <v>15.868852459016393</v>
      </c>
      <c r="AA1" s="271">
        <f t="shared" si="0"/>
        <v>16.885245901639344</v>
      </c>
      <c r="AB1" s="271">
        <f t="shared" si="0"/>
        <v>17.868852459016395</v>
      </c>
      <c r="AC1" s="271">
        <f t="shared" si="0"/>
        <v>18.885245901639344</v>
      </c>
      <c r="AD1" s="271">
        <f t="shared" si="0"/>
        <v>19.901639344262296</v>
      </c>
      <c r="AE1" s="271">
        <f t="shared" si="0"/>
        <v>20.885245901639344</v>
      </c>
      <c r="AF1" s="271">
        <f t="shared" si="0"/>
        <v>21.901639344262296</v>
      </c>
      <c r="AG1" s="271">
        <f t="shared" si="0"/>
        <v>22.885245901639344</v>
      </c>
      <c r="AH1" s="271">
        <f t="shared" si="0"/>
        <v>23.901639344262296</v>
      </c>
      <c r="AI1" s="271">
        <f t="shared" si="0"/>
        <v>24.918032786885245</v>
      </c>
      <c r="AJ1" s="271">
        <f t="shared" si="0"/>
        <v>25.83606557377049</v>
      </c>
      <c r="AK1" s="271">
        <f t="shared" si="0"/>
        <v>26.852459016393443</v>
      </c>
      <c r="AL1" s="271">
        <f t="shared" si="0"/>
        <v>27.83606557377049</v>
      </c>
      <c r="AM1" s="271">
        <f t="shared" si="0"/>
        <v>28.852459016393443</v>
      </c>
      <c r="AN1" s="271">
        <f t="shared" si="0"/>
        <v>29.83606557377049</v>
      </c>
      <c r="AO1" s="271">
        <f t="shared" si="0"/>
        <v>30.852459016393443</v>
      </c>
      <c r="AP1" s="271">
        <f t="shared" si="0"/>
        <v>31.868852459016395</v>
      </c>
      <c r="AQ1" s="271">
        <f t="shared" si="0"/>
        <v>32.852459016393439</v>
      </c>
      <c r="AR1" s="271">
        <f t="shared" si="0"/>
        <v>33.868852459016395</v>
      </c>
      <c r="AS1" s="271">
        <f t="shared" si="0"/>
        <v>34.852459016393439</v>
      </c>
      <c r="AT1" s="271">
        <f t="shared" si="0"/>
        <v>35.868852459016395</v>
      </c>
      <c r="AU1" s="271">
        <f t="shared" si="0"/>
        <v>36.885245901639344</v>
      </c>
      <c r="AV1" s="271">
        <f t="shared" si="0"/>
        <v>37.83606557377049</v>
      </c>
      <c r="AW1" s="271">
        <f t="shared" si="0"/>
        <v>38.852459016393439</v>
      </c>
      <c r="AX1" s="271">
        <f t="shared" si="0"/>
        <v>39.83606557377049</v>
      </c>
      <c r="AY1" s="271">
        <f t="shared" si="0"/>
        <v>40.852459016393439</v>
      </c>
      <c r="AZ1" s="271">
        <f t="shared" si="0"/>
        <v>41.83606557377049</v>
      </c>
      <c r="BA1" s="271">
        <f t="shared" si="0"/>
        <v>42.852459016393439</v>
      </c>
      <c r="BB1" s="271">
        <f t="shared" si="0"/>
        <v>43.868852459016395</v>
      </c>
      <c r="BC1" s="271">
        <f t="shared" si="0"/>
        <v>44.852459016393439</v>
      </c>
      <c r="BD1" s="271">
        <f t="shared" si="0"/>
        <v>45.868852459016395</v>
      </c>
      <c r="BE1" s="271">
        <f t="shared" si="0"/>
        <v>46.852459016393439</v>
      </c>
      <c r="BF1" s="271">
        <f t="shared" si="0"/>
        <v>47.868852459016395</v>
      </c>
      <c r="BG1" s="271">
        <f t="shared" si="0"/>
        <v>48.885245901639344</v>
      </c>
      <c r="BH1" s="271">
        <f t="shared" si="0"/>
        <v>49.803278688524593</v>
      </c>
      <c r="BI1" s="271">
        <f t="shared" si="0"/>
        <v>50.819672131147541</v>
      </c>
      <c r="BJ1" s="271">
        <f t="shared" si="0"/>
        <v>51.803278688524593</v>
      </c>
      <c r="BK1" s="271">
        <f t="shared" si="0"/>
        <v>52.819672131147541</v>
      </c>
      <c r="BL1" s="271">
        <f t="shared" si="0"/>
        <v>53.803278688524593</v>
      </c>
      <c r="BM1" s="271">
        <f t="shared" si="0"/>
        <v>54.819672131147541</v>
      </c>
      <c r="BN1" s="271">
        <f t="shared" si="0"/>
        <v>55.83606557377049</v>
      </c>
      <c r="BO1" s="271">
        <f t="shared" si="0"/>
        <v>56.819672131147541</v>
      </c>
      <c r="BP1" s="271">
        <f t="shared" si="0"/>
        <v>57.83606557377049</v>
      </c>
      <c r="BQ1" s="271">
        <f t="shared" si="0"/>
        <v>58.819672131147541</v>
      </c>
      <c r="BR1" s="271">
        <f t="shared" si="0"/>
        <v>59.83606557377049</v>
      </c>
      <c r="BS1" s="271">
        <f t="shared" si="0"/>
        <v>60.852459016393439</v>
      </c>
      <c r="BT1" s="271">
        <f t="shared" si="0"/>
        <v>61.770491803278688</v>
      </c>
      <c r="BU1" s="271">
        <f t="shared" si="0"/>
        <v>62.786885245901637</v>
      </c>
      <c r="BV1" s="271">
        <f t="shared" si="0"/>
        <v>63.770491803278688</v>
      </c>
      <c r="BW1" s="271">
        <f t="shared" si="0"/>
        <v>64.786885245901644</v>
      </c>
      <c r="BX1" s="271">
        <f t="shared" si="0"/>
        <v>65.770491803278688</v>
      </c>
      <c r="BY1" s="271">
        <f t="shared" ref="BY1:CA1" si="1">(BY2-$K$2)/30.5</f>
        <v>66.786885245901644</v>
      </c>
      <c r="BZ1" s="271">
        <f t="shared" si="1"/>
        <v>67.803278688524586</v>
      </c>
      <c r="CA1" s="271">
        <f t="shared" si="1"/>
        <v>68.786885245901644</v>
      </c>
    </row>
    <row r="2" spans="1:86">
      <c r="A2" s="272" t="s">
        <v>1851</v>
      </c>
      <c r="B2" s="272" t="s">
        <v>1852</v>
      </c>
      <c r="C2" s="272" t="s">
        <v>1853</v>
      </c>
      <c r="D2" s="272" t="s">
        <v>1854</v>
      </c>
      <c r="E2" s="271" t="s">
        <v>1855</v>
      </c>
      <c r="F2" s="271" t="s">
        <v>56</v>
      </c>
      <c r="G2" s="271" t="s">
        <v>1856</v>
      </c>
      <c r="H2" s="273" t="s">
        <v>1857</v>
      </c>
      <c r="I2" s="273" t="s">
        <v>1858</v>
      </c>
      <c r="K2" s="274">
        <v>45658</v>
      </c>
      <c r="L2" s="274">
        <f>EOMONTH(K2,1)</f>
        <v>45716</v>
      </c>
      <c r="M2" s="274">
        <f t="shared" ref="M2:BX2" si="2">EOMONTH(L2,1)</f>
        <v>45747</v>
      </c>
      <c r="N2" s="274">
        <f t="shared" si="2"/>
        <v>45777</v>
      </c>
      <c r="O2" s="274">
        <f t="shared" si="2"/>
        <v>45808</v>
      </c>
      <c r="P2" s="274">
        <f t="shared" si="2"/>
        <v>45838</v>
      </c>
      <c r="Q2" s="274">
        <f t="shared" si="2"/>
        <v>45869</v>
      </c>
      <c r="R2" s="274">
        <f t="shared" si="2"/>
        <v>45900</v>
      </c>
      <c r="S2" s="274">
        <f t="shared" si="2"/>
        <v>45930</v>
      </c>
      <c r="T2" s="274">
        <f t="shared" si="2"/>
        <v>45961</v>
      </c>
      <c r="U2" s="274">
        <f t="shared" si="2"/>
        <v>45991</v>
      </c>
      <c r="V2" s="274">
        <f t="shared" si="2"/>
        <v>46022</v>
      </c>
      <c r="W2" s="274">
        <f t="shared" si="2"/>
        <v>46053</v>
      </c>
      <c r="X2" s="274">
        <f t="shared" si="2"/>
        <v>46081</v>
      </c>
      <c r="Y2" s="274">
        <f t="shared" si="2"/>
        <v>46112</v>
      </c>
      <c r="Z2" s="274">
        <f t="shared" si="2"/>
        <v>46142</v>
      </c>
      <c r="AA2" s="274">
        <f t="shared" si="2"/>
        <v>46173</v>
      </c>
      <c r="AB2" s="274">
        <f t="shared" si="2"/>
        <v>46203</v>
      </c>
      <c r="AC2" s="274">
        <f t="shared" si="2"/>
        <v>46234</v>
      </c>
      <c r="AD2" s="274">
        <f t="shared" si="2"/>
        <v>46265</v>
      </c>
      <c r="AE2" s="274">
        <f t="shared" si="2"/>
        <v>46295</v>
      </c>
      <c r="AF2" s="274">
        <f t="shared" si="2"/>
        <v>46326</v>
      </c>
      <c r="AG2" s="274">
        <f t="shared" si="2"/>
        <v>46356</v>
      </c>
      <c r="AH2" s="274">
        <f t="shared" si="2"/>
        <v>46387</v>
      </c>
      <c r="AI2" s="274">
        <f t="shared" si="2"/>
        <v>46418</v>
      </c>
      <c r="AJ2" s="274">
        <f t="shared" si="2"/>
        <v>46446</v>
      </c>
      <c r="AK2" s="274">
        <f t="shared" si="2"/>
        <v>46477</v>
      </c>
      <c r="AL2" s="274">
        <f t="shared" si="2"/>
        <v>46507</v>
      </c>
      <c r="AM2" s="274">
        <f t="shared" si="2"/>
        <v>46538</v>
      </c>
      <c r="AN2" s="274">
        <f t="shared" si="2"/>
        <v>46568</v>
      </c>
      <c r="AO2" s="274">
        <f t="shared" si="2"/>
        <v>46599</v>
      </c>
      <c r="AP2" s="274">
        <f t="shared" si="2"/>
        <v>46630</v>
      </c>
      <c r="AQ2" s="274">
        <f t="shared" si="2"/>
        <v>46660</v>
      </c>
      <c r="AR2" s="274">
        <f t="shared" si="2"/>
        <v>46691</v>
      </c>
      <c r="AS2" s="274">
        <f t="shared" si="2"/>
        <v>46721</v>
      </c>
      <c r="AT2" s="274">
        <f t="shared" si="2"/>
        <v>46752</v>
      </c>
      <c r="AU2" s="274">
        <f t="shared" si="2"/>
        <v>46783</v>
      </c>
      <c r="AV2" s="274">
        <f t="shared" si="2"/>
        <v>46812</v>
      </c>
      <c r="AW2" s="274">
        <f t="shared" si="2"/>
        <v>46843</v>
      </c>
      <c r="AX2" s="274">
        <f t="shared" si="2"/>
        <v>46873</v>
      </c>
      <c r="AY2" s="274">
        <f t="shared" si="2"/>
        <v>46904</v>
      </c>
      <c r="AZ2" s="274">
        <f t="shared" si="2"/>
        <v>46934</v>
      </c>
      <c r="BA2" s="274">
        <f t="shared" si="2"/>
        <v>46965</v>
      </c>
      <c r="BB2" s="274">
        <f t="shared" si="2"/>
        <v>46996</v>
      </c>
      <c r="BC2" s="274">
        <f t="shared" si="2"/>
        <v>47026</v>
      </c>
      <c r="BD2" s="274">
        <f t="shared" si="2"/>
        <v>47057</v>
      </c>
      <c r="BE2" s="274">
        <f t="shared" si="2"/>
        <v>47087</v>
      </c>
      <c r="BF2" s="274">
        <f t="shared" si="2"/>
        <v>47118</v>
      </c>
      <c r="BG2" s="274">
        <f t="shared" si="2"/>
        <v>47149</v>
      </c>
      <c r="BH2" s="274">
        <f t="shared" si="2"/>
        <v>47177</v>
      </c>
      <c r="BI2" s="274">
        <f t="shared" si="2"/>
        <v>47208</v>
      </c>
      <c r="BJ2" s="274">
        <f t="shared" si="2"/>
        <v>47238</v>
      </c>
      <c r="BK2" s="274">
        <f t="shared" si="2"/>
        <v>47269</v>
      </c>
      <c r="BL2" s="274">
        <f t="shared" si="2"/>
        <v>47299</v>
      </c>
      <c r="BM2" s="274">
        <f t="shared" si="2"/>
        <v>47330</v>
      </c>
      <c r="BN2" s="274">
        <f t="shared" si="2"/>
        <v>47361</v>
      </c>
      <c r="BO2" s="274">
        <f t="shared" si="2"/>
        <v>47391</v>
      </c>
      <c r="BP2" s="274">
        <f t="shared" si="2"/>
        <v>47422</v>
      </c>
      <c r="BQ2" s="274">
        <f t="shared" si="2"/>
        <v>47452</v>
      </c>
      <c r="BR2" s="274">
        <f t="shared" si="2"/>
        <v>47483</v>
      </c>
      <c r="BS2" s="274">
        <f t="shared" si="2"/>
        <v>47514</v>
      </c>
      <c r="BT2" s="274">
        <f t="shared" si="2"/>
        <v>47542</v>
      </c>
      <c r="BU2" s="274">
        <f t="shared" si="2"/>
        <v>47573</v>
      </c>
      <c r="BV2" s="274">
        <f t="shared" si="2"/>
        <v>47603</v>
      </c>
      <c r="BW2" s="274">
        <f t="shared" si="2"/>
        <v>47634</v>
      </c>
      <c r="BX2" s="274">
        <f t="shared" si="2"/>
        <v>47664</v>
      </c>
      <c r="BY2" s="274">
        <f t="shared" ref="BY2:CA2" si="3">EOMONTH(BX2,1)</f>
        <v>47695</v>
      </c>
      <c r="BZ2" s="274">
        <f t="shared" si="3"/>
        <v>47726</v>
      </c>
      <c r="CA2" s="274">
        <f t="shared" si="3"/>
        <v>47756</v>
      </c>
      <c r="CB2" s="274"/>
      <c r="CC2" s="274" t="s">
        <v>1859</v>
      </c>
      <c r="CD2" s="274"/>
      <c r="CE2" s="274"/>
      <c r="CF2" s="274"/>
      <c r="CG2" s="274"/>
      <c r="CH2" s="274"/>
    </row>
    <row r="3" spans="1:86">
      <c r="A3" s="275">
        <f>'Closed Deals 25'!D4</f>
        <v>11520</v>
      </c>
      <c r="B3" s="275" t="str">
        <f>'Closed Deals 25'!B4</f>
        <v xml:space="preserve">Lincoln Elementary  </v>
      </c>
      <c r="C3" s="276"/>
      <c r="D3" s="277">
        <f>'Closed Deals 25'!E4</f>
        <v>112000</v>
      </c>
      <c r="E3" s="278">
        <f>'Closed Deals 25'!H4</f>
        <v>45672</v>
      </c>
      <c r="F3" s="278">
        <f>'Closed Deals 25'!I4</f>
        <v>45823</v>
      </c>
      <c r="G3" s="279">
        <f t="shared" ref="G3:G11" si="4">IFERROR(F3-E3,F3)</f>
        <v>151</v>
      </c>
      <c r="H3" s="278">
        <f>G3+E3</f>
        <v>45823</v>
      </c>
      <c r="I3" s="279">
        <v>1</v>
      </c>
      <c r="J3" s="271">
        <f>IF(I3=1,ROW(),"")</f>
        <v>3</v>
      </c>
      <c r="K3" s="271">
        <f t="shared" ref="K3:T12" si="5">IF(AND($E3&lt;=K$2, K$2&lt;EDATE($E3,6)), (0.73*$D3)/6, 0)</f>
        <v>0</v>
      </c>
      <c r="L3" s="271">
        <f t="shared" si="5"/>
        <v>13626.666666666666</v>
      </c>
      <c r="M3" s="271">
        <f t="shared" si="5"/>
        <v>13626.666666666666</v>
      </c>
      <c r="N3" s="271">
        <f t="shared" si="5"/>
        <v>13626.666666666666</v>
      </c>
      <c r="O3" s="271">
        <f t="shared" si="5"/>
        <v>13626.666666666666</v>
      </c>
      <c r="P3" s="271">
        <f t="shared" si="5"/>
        <v>13626.666666666666</v>
      </c>
      <c r="Q3" s="271">
        <f t="shared" si="5"/>
        <v>0</v>
      </c>
      <c r="R3" s="271">
        <f t="shared" si="5"/>
        <v>0</v>
      </c>
      <c r="S3" s="271">
        <f t="shared" si="5"/>
        <v>0</v>
      </c>
      <c r="T3" s="271">
        <f t="shared" si="5"/>
        <v>0</v>
      </c>
      <c r="U3" s="271">
        <f t="shared" ref="U3:AD12" si="6">IF(AND($E3&lt;=U$2, U$2&lt;EDATE($E3,6)), (0.73*$D3)/6, 0)</f>
        <v>0</v>
      </c>
      <c r="V3" s="271">
        <f t="shared" si="6"/>
        <v>0</v>
      </c>
      <c r="W3" s="271">
        <f t="shared" si="6"/>
        <v>0</v>
      </c>
      <c r="X3" s="271">
        <f t="shared" si="6"/>
        <v>0</v>
      </c>
      <c r="Y3" s="271">
        <f t="shared" si="6"/>
        <v>0</v>
      </c>
      <c r="Z3" s="271">
        <f t="shared" si="6"/>
        <v>0</v>
      </c>
      <c r="AA3" s="271">
        <f t="shared" si="6"/>
        <v>0</v>
      </c>
      <c r="AB3" s="271">
        <f t="shared" si="6"/>
        <v>0</v>
      </c>
      <c r="AC3" s="271">
        <f t="shared" si="6"/>
        <v>0</v>
      </c>
      <c r="AD3" s="271">
        <f t="shared" si="6"/>
        <v>0</v>
      </c>
      <c r="AE3" s="271">
        <f t="shared" ref="AE3:AN12" si="7">IF(AND($E3&lt;=AE$2, AE$2&lt;EDATE($E3,6)), (0.73*$D3)/6, 0)</f>
        <v>0</v>
      </c>
      <c r="AF3" s="271">
        <f t="shared" si="7"/>
        <v>0</v>
      </c>
      <c r="AG3" s="271">
        <f t="shared" si="7"/>
        <v>0</v>
      </c>
      <c r="AH3" s="271">
        <f t="shared" si="7"/>
        <v>0</v>
      </c>
      <c r="AI3" s="271">
        <f t="shared" si="7"/>
        <v>0</v>
      </c>
      <c r="AJ3" s="271">
        <f t="shared" si="7"/>
        <v>0</v>
      </c>
      <c r="AK3" s="271">
        <f t="shared" si="7"/>
        <v>0</v>
      </c>
      <c r="AL3" s="271">
        <f t="shared" si="7"/>
        <v>0</v>
      </c>
      <c r="AM3" s="271">
        <f t="shared" si="7"/>
        <v>0</v>
      </c>
      <c r="AN3" s="271">
        <f t="shared" si="7"/>
        <v>0</v>
      </c>
      <c r="AO3" s="271">
        <f t="shared" ref="AO3:AX12" si="8">IF(AND($E3&lt;=AO$2, AO$2&lt;EDATE($E3,6)), (0.73*$D3)/6, 0)</f>
        <v>0</v>
      </c>
      <c r="AP3" s="271">
        <f t="shared" si="8"/>
        <v>0</v>
      </c>
      <c r="AQ3" s="271">
        <f t="shared" si="8"/>
        <v>0</v>
      </c>
      <c r="AR3" s="271">
        <f t="shared" si="8"/>
        <v>0</v>
      </c>
      <c r="AS3" s="271">
        <f t="shared" si="8"/>
        <v>0</v>
      </c>
      <c r="AT3" s="271">
        <f t="shared" si="8"/>
        <v>0</v>
      </c>
      <c r="AU3" s="271">
        <f t="shared" si="8"/>
        <v>0</v>
      </c>
      <c r="AV3" s="271">
        <f t="shared" si="8"/>
        <v>0</v>
      </c>
      <c r="AW3" s="271">
        <f t="shared" si="8"/>
        <v>0</v>
      </c>
      <c r="AX3" s="271">
        <f t="shared" si="8"/>
        <v>0</v>
      </c>
      <c r="AY3" s="271">
        <f t="shared" ref="AY3:BH12" si="9">IF(AND($E3&lt;=AY$2, AY$2&lt;EDATE($E3,6)), (0.73*$D3)/6, 0)</f>
        <v>0</v>
      </c>
      <c r="AZ3" s="271">
        <f t="shared" si="9"/>
        <v>0</v>
      </c>
      <c r="BA3" s="271">
        <f t="shared" si="9"/>
        <v>0</v>
      </c>
      <c r="BB3" s="271">
        <f t="shared" si="9"/>
        <v>0</v>
      </c>
      <c r="BC3" s="271">
        <f t="shared" si="9"/>
        <v>0</v>
      </c>
      <c r="BD3" s="271">
        <f t="shared" si="9"/>
        <v>0</v>
      </c>
      <c r="BE3" s="271">
        <f t="shared" si="9"/>
        <v>0</v>
      </c>
      <c r="BF3" s="271">
        <f t="shared" si="9"/>
        <v>0</v>
      </c>
      <c r="BG3" s="271">
        <f t="shared" si="9"/>
        <v>0</v>
      </c>
      <c r="BH3" s="271">
        <f t="shared" si="9"/>
        <v>0</v>
      </c>
      <c r="BI3" s="271">
        <f t="shared" ref="BI3:BR12" si="10">IF(AND($E3&lt;=BI$2, BI$2&lt;EDATE($E3,6)), (0.73*$D3)/6, 0)</f>
        <v>0</v>
      </c>
      <c r="BJ3" s="271">
        <f t="shared" si="10"/>
        <v>0</v>
      </c>
      <c r="BK3" s="271">
        <f t="shared" si="10"/>
        <v>0</v>
      </c>
      <c r="BL3" s="271">
        <f t="shared" si="10"/>
        <v>0</v>
      </c>
      <c r="BM3" s="271">
        <f t="shared" si="10"/>
        <v>0</v>
      </c>
      <c r="BN3" s="271">
        <f t="shared" si="10"/>
        <v>0</v>
      </c>
      <c r="BO3" s="271">
        <f t="shared" si="10"/>
        <v>0</v>
      </c>
      <c r="BP3" s="271">
        <f t="shared" si="10"/>
        <v>0</v>
      </c>
      <c r="BQ3" s="271">
        <f t="shared" si="10"/>
        <v>0</v>
      </c>
      <c r="BR3" s="271">
        <f t="shared" si="10"/>
        <v>0</v>
      </c>
      <c r="BS3" s="271">
        <f t="shared" ref="BS3:CA12" si="11">IF(AND($E3&lt;=BS$2, BS$2&lt;EDATE($E3,6)), (0.73*$D3)/6, 0)</f>
        <v>0</v>
      </c>
      <c r="BT3" s="271">
        <f t="shared" si="11"/>
        <v>0</v>
      </c>
      <c r="BU3" s="271">
        <f t="shared" si="11"/>
        <v>0</v>
      </c>
      <c r="BV3" s="271">
        <f t="shared" si="11"/>
        <v>0</v>
      </c>
      <c r="BW3" s="271">
        <f t="shared" si="11"/>
        <v>0</v>
      </c>
      <c r="BX3" s="271">
        <f t="shared" si="11"/>
        <v>0</v>
      </c>
      <c r="BY3" s="271">
        <f t="shared" si="11"/>
        <v>0</v>
      </c>
      <c r="BZ3" s="271">
        <f t="shared" si="11"/>
        <v>0</v>
      </c>
      <c r="CA3" s="271">
        <f t="shared" si="11"/>
        <v>0</v>
      </c>
      <c r="CC3" s="280">
        <f t="shared" ref="CC3:CC34" si="12">SUM(K3:CA3)-(D3-H3)</f>
        <v>1956.3333333333285</v>
      </c>
    </row>
    <row r="4" spans="1:86">
      <c r="A4" s="275">
        <f>'Closed Deals 25'!D5</f>
        <v>11530</v>
      </c>
      <c r="B4" s="275" t="str">
        <f>'Closed Deals 25'!B5</f>
        <v>Oka ES</v>
      </c>
      <c r="C4" s="276"/>
      <c r="D4" s="277">
        <f>'Closed Deals 25'!E5</f>
        <v>262487.93</v>
      </c>
      <c r="E4" s="278">
        <f>'Closed Deals 25'!H5</f>
        <v>45673</v>
      </c>
      <c r="F4" s="278">
        <f>'Closed Deals 25'!I5</f>
        <v>45823</v>
      </c>
      <c r="G4" s="279">
        <f t="shared" si="4"/>
        <v>150</v>
      </c>
      <c r="H4" s="278">
        <f t="shared" ref="H4:H25" si="13">G4+E4</f>
        <v>45823</v>
      </c>
      <c r="I4" s="279">
        <v>2</v>
      </c>
      <c r="J4" s="271" t="str">
        <f t="shared" ref="J4:J7" si="14">IF(I4=1,ROW(),"")</f>
        <v/>
      </c>
      <c r="K4" s="271">
        <f t="shared" si="5"/>
        <v>0</v>
      </c>
      <c r="L4" s="271">
        <f t="shared" si="5"/>
        <v>31936.031483333329</v>
      </c>
      <c r="M4" s="271">
        <f t="shared" si="5"/>
        <v>31936.031483333329</v>
      </c>
      <c r="N4" s="271">
        <f t="shared" si="5"/>
        <v>31936.031483333329</v>
      </c>
      <c r="O4" s="271">
        <f t="shared" si="5"/>
        <v>31936.031483333329</v>
      </c>
      <c r="P4" s="271">
        <f t="shared" si="5"/>
        <v>31936.031483333329</v>
      </c>
      <c r="Q4" s="271">
        <f t="shared" si="5"/>
        <v>0</v>
      </c>
      <c r="R4" s="271">
        <f t="shared" si="5"/>
        <v>0</v>
      </c>
      <c r="S4" s="271">
        <f t="shared" si="5"/>
        <v>0</v>
      </c>
      <c r="T4" s="271">
        <f t="shared" si="5"/>
        <v>0</v>
      </c>
      <c r="U4" s="271">
        <f t="shared" si="6"/>
        <v>0</v>
      </c>
      <c r="V4" s="271">
        <f t="shared" si="6"/>
        <v>0</v>
      </c>
      <c r="W4" s="271">
        <f t="shared" si="6"/>
        <v>0</v>
      </c>
      <c r="X4" s="271">
        <f t="shared" si="6"/>
        <v>0</v>
      </c>
      <c r="Y4" s="271">
        <f t="shared" si="6"/>
        <v>0</v>
      </c>
      <c r="Z4" s="271">
        <f t="shared" si="6"/>
        <v>0</v>
      </c>
      <c r="AA4" s="271">
        <f t="shared" si="6"/>
        <v>0</v>
      </c>
      <c r="AB4" s="271">
        <f t="shared" si="6"/>
        <v>0</v>
      </c>
      <c r="AC4" s="271">
        <f t="shared" si="6"/>
        <v>0</v>
      </c>
      <c r="AD4" s="271">
        <f t="shared" si="6"/>
        <v>0</v>
      </c>
      <c r="AE4" s="271">
        <f t="shared" si="7"/>
        <v>0</v>
      </c>
      <c r="AF4" s="271">
        <f t="shared" si="7"/>
        <v>0</v>
      </c>
      <c r="AG4" s="271">
        <f t="shared" si="7"/>
        <v>0</v>
      </c>
      <c r="AH4" s="271">
        <f t="shared" si="7"/>
        <v>0</v>
      </c>
      <c r="AI4" s="271">
        <f t="shared" si="7"/>
        <v>0</v>
      </c>
      <c r="AJ4" s="271">
        <f t="shared" si="7"/>
        <v>0</v>
      </c>
      <c r="AK4" s="271">
        <f t="shared" si="7"/>
        <v>0</v>
      </c>
      <c r="AL4" s="271">
        <f t="shared" si="7"/>
        <v>0</v>
      </c>
      <c r="AM4" s="271">
        <f t="shared" si="7"/>
        <v>0</v>
      </c>
      <c r="AN4" s="271">
        <f t="shared" si="7"/>
        <v>0</v>
      </c>
      <c r="AO4" s="271">
        <f t="shared" si="8"/>
        <v>0</v>
      </c>
      <c r="AP4" s="271">
        <f t="shared" si="8"/>
        <v>0</v>
      </c>
      <c r="AQ4" s="271">
        <f t="shared" si="8"/>
        <v>0</v>
      </c>
      <c r="AR4" s="271">
        <f t="shared" si="8"/>
        <v>0</v>
      </c>
      <c r="AS4" s="271">
        <f t="shared" si="8"/>
        <v>0</v>
      </c>
      <c r="AT4" s="271">
        <f t="shared" si="8"/>
        <v>0</v>
      </c>
      <c r="AU4" s="271">
        <f t="shared" si="8"/>
        <v>0</v>
      </c>
      <c r="AV4" s="271">
        <f t="shared" si="8"/>
        <v>0</v>
      </c>
      <c r="AW4" s="271">
        <f t="shared" si="8"/>
        <v>0</v>
      </c>
      <c r="AX4" s="271">
        <f t="shared" si="8"/>
        <v>0</v>
      </c>
      <c r="AY4" s="271">
        <f t="shared" si="9"/>
        <v>0</v>
      </c>
      <c r="AZ4" s="271">
        <f t="shared" si="9"/>
        <v>0</v>
      </c>
      <c r="BA4" s="271">
        <f t="shared" si="9"/>
        <v>0</v>
      </c>
      <c r="BB4" s="271">
        <f t="shared" si="9"/>
        <v>0</v>
      </c>
      <c r="BC4" s="271">
        <f t="shared" si="9"/>
        <v>0</v>
      </c>
      <c r="BD4" s="271">
        <f t="shared" si="9"/>
        <v>0</v>
      </c>
      <c r="BE4" s="271">
        <f t="shared" si="9"/>
        <v>0</v>
      </c>
      <c r="BF4" s="271">
        <f t="shared" si="9"/>
        <v>0</v>
      </c>
      <c r="BG4" s="271">
        <f t="shared" si="9"/>
        <v>0</v>
      </c>
      <c r="BH4" s="271">
        <f t="shared" si="9"/>
        <v>0</v>
      </c>
      <c r="BI4" s="271">
        <f t="shared" si="10"/>
        <v>0</v>
      </c>
      <c r="BJ4" s="271">
        <f t="shared" si="10"/>
        <v>0</v>
      </c>
      <c r="BK4" s="271">
        <f t="shared" si="10"/>
        <v>0</v>
      </c>
      <c r="BL4" s="271">
        <f t="shared" si="10"/>
        <v>0</v>
      </c>
      <c r="BM4" s="271">
        <f t="shared" si="10"/>
        <v>0</v>
      </c>
      <c r="BN4" s="271">
        <f t="shared" si="10"/>
        <v>0</v>
      </c>
      <c r="BO4" s="271">
        <f t="shared" si="10"/>
        <v>0</v>
      </c>
      <c r="BP4" s="271">
        <f t="shared" si="10"/>
        <v>0</v>
      </c>
      <c r="BQ4" s="271">
        <f t="shared" si="10"/>
        <v>0</v>
      </c>
      <c r="BR4" s="271">
        <f t="shared" si="10"/>
        <v>0</v>
      </c>
      <c r="BS4" s="271">
        <f t="shared" si="11"/>
        <v>0</v>
      </c>
      <c r="BT4" s="271">
        <f t="shared" si="11"/>
        <v>0</v>
      </c>
      <c r="BU4" s="271">
        <f t="shared" si="11"/>
        <v>0</v>
      </c>
      <c r="BV4" s="271">
        <f t="shared" si="11"/>
        <v>0</v>
      </c>
      <c r="BW4" s="271">
        <f t="shared" si="11"/>
        <v>0</v>
      </c>
      <c r="BX4" s="271">
        <f t="shared" si="11"/>
        <v>0</v>
      </c>
      <c r="BY4" s="271">
        <f t="shared" si="11"/>
        <v>0</v>
      </c>
      <c r="BZ4" s="271">
        <f t="shared" si="11"/>
        <v>0</v>
      </c>
      <c r="CA4" s="271">
        <f t="shared" si="11"/>
        <v>0</v>
      </c>
      <c r="CC4" s="280">
        <f t="shared" si="12"/>
        <v>-56984.772583333339</v>
      </c>
    </row>
    <row r="5" spans="1:86">
      <c r="A5" s="275">
        <f>'Closed Deals 25'!D6</f>
        <v>11529</v>
      </c>
      <c r="B5" s="275" t="str">
        <f>'Closed Deals 25'!B6</f>
        <v>Newland ES</v>
      </c>
      <c r="C5" s="276"/>
      <c r="D5" s="277">
        <f>'Closed Deals 25'!E6</f>
        <v>138298.63</v>
      </c>
      <c r="E5" s="278">
        <f>'Closed Deals 25'!H6</f>
        <v>45678</v>
      </c>
      <c r="F5" s="278">
        <f>'Closed Deals 25'!I6</f>
        <v>45823</v>
      </c>
      <c r="G5" s="279">
        <f t="shared" si="4"/>
        <v>145</v>
      </c>
      <c r="H5" s="278">
        <f t="shared" si="13"/>
        <v>45823</v>
      </c>
      <c r="I5" s="279">
        <v>3</v>
      </c>
      <c r="J5" s="271" t="str">
        <f t="shared" si="14"/>
        <v/>
      </c>
      <c r="K5" s="271">
        <f t="shared" si="5"/>
        <v>0</v>
      </c>
      <c r="L5" s="271">
        <f t="shared" si="5"/>
        <v>16826.333316666667</v>
      </c>
      <c r="M5" s="271">
        <f t="shared" si="5"/>
        <v>16826.333316666667</v>
      </c>
      <c r="N5" s="271">
        <f t="shared" si="5"/>
        <v>16826.333316666667</v>
      </c>
      <c r="O5" s="271">
        <f t="shared" si="5"/>
        <v>16826.333316666667</v>
      </c>
      <c r="P5" s="271">
        <f t="shared" si="5"/>
        <v>16826.333316666667</v>
      </c>
      <c r="Q5" s="271">
        <f t="shared" si="5"/>
        <v>0</v>
      </c>
      <c r="R5" s="271">
        <f t="shared" si="5"/>
        <v>0</v>
      </c>
      <c r="S5" s="271">
        <f t="shared" si="5"/>
        <v>0</v>
      </c>
      <c r="T5" s="271">
        <f t="shared" si="5"/>
        <v>0</v>
      </c>
      <c r="U5" s="271">
        <f t="shared" si="6"/>
        <v>0</v>
      </c>
      <c r="V5" s="271">
        <f t="shared" si="6"/>
        <v>0</v>
      </c>
      <c r="W5" s="271">
        <f t="shared" si="6"/>
        <v>0</v>
      </c>
      <c r="X5" s="271">
        <f t="shared" si="6"/>
        <v>0</v>
      </c>
      <c r="Y5" s="271">
        <f t="shared" si="6"/>
        <v>0</v>
      </c>
      <c r="Z5" s="271">
        <f t="shared" si="6"/>
        <v>0</v>
      </c>
      <c r="AA5" s="271">
        <f t="shared" si="6"/>
        <v>0</v>
      </c>
      <c r="AB5" s="271">
        <f t="shared" si="6"/>
        <v>0</v>
      </c>
      <c r="AC5" s="271">
        <f t="shared" si="6"/>
        <v>0</v>
      </c>
      <c r="AD5" s="271">
        <f t="shared" si="6"/>
        <v>0</v>
      </c>
      <c r="AE5" s="271">
        <f t="shared" si="7"/>
        <v>0</v>
      </c>
      <c r="AF5" s="271">
        <f t="shared" si="7"/>
        <v>0</v>
      </c>
      <c r="AG5" s="271">
        <f t="shared" si="7"/>
        <v>0</v>
      </c>
      <c r="AH5" s="271">
        <f t="shared" si="7"/>
        <v>0</v>
      </c>
      <c r="AI5" s="271">
        <f t="shared" si="7"/>
        <v>0</v>
      </c>
      <c r="AJ5" s="271">
        <f t="shared" si="7"/>
        <v>0</v>
      </c>
      <c r="AK5" s="271">
        <f t="shared" si="7"/>
        <v>0</v>
      </c>
      <c r="AL5" s="271">
        <f t="shared" si="7"/>
        <v>0</v>
      </c>
      <c r="AM5" s="271">
        <f t="shared" si="7"/>
        <v>0</v>
      </c>
      <c r="AN5" s="271">
        <f t="shared" si="7"/>
        <v>0</v>
      </c>
      <c r="AO5" s="271">
        <f t="shared" si="8"/>
        <v>0</v>
      </c>
      <c r="AP5" s="271">
        <f t="shared" si="8"/>
        <v>0</v>
      </c>
      <c r="AQ5" s="271">
        <f t="shared" si="8"/>
        <v>0</v>
      </c>
      <c r="AR5" s="271">
        <f t="shared" si="8"/>
        <v>0</v>
      </c>
      <c r="AS5" s="271">
        <f t="shared" si="8"/>
        <v>0</v>
      </c>
      <c r="AT5" s="271">
        <f t="shared" si="8"/>
        <v>0</v>
      </c>
      <c r="AU5" s="271">
        <f t="shared" si="8"/>
        <v>0</v>
      </c>
      <c r="AV5" s="271">
        <f t="shared" si="8"/>
        <v>0</v>
      </c>
      <c r="AW5" s="271">
        <f t="shared" si="8"/>
        <v>0</v>
      </c>
      <c r="AX5" s="271">
        <f t="shared" si="8"/>
        <v>0</v>
      </c>
      <c r="AY5" s="271">
        <f t="shared" si="9"/>
        <v>0</v>
      </c>
      <c r="AZ5" s="271">
        <f t="shared" si="9"/>
        <v>0</v>
      </c>
      <c r="BA5" s="271">
        <f t="shared" si="9"/>
        <v>0</v>
      </c>
      <c r="BB5" s="271">
        <f t="shared" si="9"/>
        <v>0</v>
      </c>
      <c r="BC5" s="271">
        <f t="shared" si="9"/>
        <v>0</v>
      </c>
      <c r="BD5" s="271">
        <f t="shared" si="9"/>
        <v>0</v>
      </c>
      <c r="BE5" s="271">
        <f t="shared" si="9"/>
        <v>0</v>
      </c>
      <c r="BF5" s="271">
        <f t="shared" si="9"/>
        <v>0</v>
      </c>
      <c r="BG5" s="271">
        <f t="shared" si="9"/>
        <v>0</v>
      </c>
      <c r="BH5" s="271">
        <f t="shared" si="9"/>
        <v>0</v>
      </c>
      <c r="BI5" s="271">
        <f t="shared" si="10"/>
        <v>0</v>
      </c>
      <c r="BJ5" s="271">
        <f t="shared" si="10"/>
        <v>0</v>
      </c>
      <c r="BK5" s="271">
        <f t="shared" si="10"/>
        <v>0</v>
      </c>
      <c r="BL5" s="271">
        <f t="shared" si="10"/>
        <v>0</v>
      </c>
      <c r="BM5" s="271">
        <f t="shared" si="10"/>
        <v>0</v>
      </c>
      <c r="BN5" s="271">
        <f t="shared" si="10"/>
        <v>0</v>
      </c>
      <c r="BO5" s="271">
        <f t="shared" si="10"/>
        <v>0</v>
      </c>
      <c r="BP5" s="271">
        <f t="shared" si="10"/>
        <v>0</v>
      </c>
      <c r="BQ5" s="271">
        <f t="shared" si="10"/>
        <v>0</v>
      </c>
      <c r="BR5" s="271">
        <f t="shared" si="10"/>
        <v>0</v>
      </c>
      <c r="BS5" s="271">
        <f t="shared" si="11"/>
        <v>0</v>
      </c>
      <c r="BT5" s="271">
        <f t="shared" si="11"/>
        <v>0</v>
      </c>
      <c r="BU5" s="271">
        <f t="shared" si="11"/>
        <v>0</v>
      </c>
      <c r="BV5" s="271">
        <f t="shared" si="11"/>
        <v>0</v>
      </c>
      <c r="BW5" s="271">
        <f t="shared" si="11"/>
        <v>0</v>
      </c>
      <c r="BX5" s="271">
        <f t="shared" si="11"/>
        <v>0</v>
      </c>
      <c r="BY5" s="271">
        <f t="shared" si="11"/>
        <v>0</v>
      </c>
      <c r="BZ5" s="271">
        <f t="shared" si="11"/>
        <v>0</v>
      </c>
      <c r="CA5" s="271">
        <f t="shared" si="11"/>
        <v>0</v>
      </c>
      <c r="CC5" s="280">
        <f t="shared" si="12"/>
        <v>-8343.9634166666656</v>
      </c>
    </row>
    <row r="6" spans="1:86">
      <c r="A6" s="275">
        <f>'Closed Deals 25'!D7</f>
        <v>11489</v>
      </c>
      <c r="B6" s="275" t="str">
        <f>'Closed Deals 25'!B7</f>
        <v>Yucca Loma ES</v>
      </c>
      <c r="C6" s="276"/>
      <c r="D6" s="277">
        <f>'Closed Deals 25'!E7</f>
        <v>1444491.41</v>
      </c>
      <c r="E6" s="278">
        <f>'Closed Deals 25'!H7</f>
        <v>45679</v>
      </c>
      <c r="F6" s="278">
        <f>'Closed Deals 25'!I7</f>
        <v>45811</v>
      </c>
      <c r="G6" s="279">
        <f t="shared" si="4"/>
        <v>132</v>
      </c>
      <c r="H6" s="278">
        <f t="shared" si="13"/>
        <v>45811</v>
      </c>
      <c r="I6" s="279">
        <v>1</v>
      </c>
      <c r="J6" s="271">
        <f t="shared" si="14"/>
        <v>6</v>
      </c>
      <c r="K6" s="271">
        <f t="shared" si="5"/>
        <v>0</v>
      </c>
      <c r="L6" s="271">
        <f t="shared" si="5"/>
        <v>175746.45488333332</v>
      </c>
      <c r="M6" s="271">
        <f t="shared" si="5"/>
        <v>175746.45488333332</v>
      </c>
      <c r="N6" s="271">
        <f t="shared" si="5"/>
        <v>175746.45488333332</v>
      </c>
      <c r="O6" s="271">
        <f t="shared" si="5"/>
        <v>175746.45488333332</v>
      </c>
      <c r="P6" s="271">
        <f t="shared" si="5"/>
        <v>175746.45488333332</v>
      </c>
      <c r="Q6" s="271">
        <f t="shared" si="5"/>
        <v>0</v>
      </c>
      <c r="R6" s="271">
        <f t="shared" si="5"/>
        <v>0</v>
      </c>
      <c r="S6" s="271">
        <f t="shared" si="5"/>
        <v>0</v>
      </c>
      <c r="T6" s="271">
        <f t="shared" si="5"/>
        <v>0</v>
      </c>
      <c r="U6" s="271">
        <f t="shared" si="6"/>
        <v>0</v>
      </c>
      <c r="V6" s="271">
        <f t="shared" si="6"/>
        <v>0</v>
      </c>
      <c r="W6" s="271">
        <f t="shared" si="6"/>
        <v>0</v>
      </c>
      <c r="X6" s="271">
        <f t="shared" si="6"/>
        <v>0</v>
      </c>
      <c r="Y6" s="271">
        <f t="shared" si="6"/>
        <v>0</v>
      </c>
      <c r="Z6" s="271">
        <f t="shared" si="6"/>
        <v>0</v>
      </c>
      <c r="AA6" s="271">
        <f t="shared" si="6"/>
        <v>0</v>
      </c>
      <c r="AB6" s="271">
        <f t="shared" si="6"/>
        <v>0</v>
      </c>
      <c r="AC6" s="271">
        <f t="shared" si="6"/>
        <v>0</v>
      </c>
      <c r="AD6" s="271">
        <f t="shared" si="6"/>
        <v>0</v>
      </c>
      <c r="AE6" s="271">
        <f t="shared" si="7"/>
        <v>0</v>
      </c>
      <c r="AF6" s="271">
        <f t="shared" si="7"/>
        <v>0</v>
      </c>
      <c r="AG6" s="271">
        <f t="shared" si="7"/>
        <v>0</v>
      </c>
      <c r="AH6" s="271">
        <f t="shared" si="7"/>
        <v>0</v>
      </c>
      <c r="AI6" s="271">
        <f t="shared" si="7"/>
        <v>0</v>
      </c>
      <c r="AJ6" s="271">
        <f t="shared" si="7"/>
        <v>0</v>
      </c>
      <c r="AK6" s="271">
        <f t="shared" si="7"/>
        <v>0</v>
      </c>
      <c r="AL6" s="271">
        <f t="shared" si="7"/>
        <v>0</v>
      </c>
      <c r="AM6" s="271">
        <f t="shared" si="7"/>
        <v>0</v>
      </c>
      <c r="AN6" s="271">
        <f t="shared" si="7"/>
        <v>0</v>
      </c>
      <c r="AO6" s="271">
        <f t="shared" si="8"/>
        <v>0</v>
      </c>
      <c r="AP6" s="271">
        <f t="shared" si="8"/>
        <v>0</v>
      </c>
      <c r="AQ6" s="271">
        <f t="shared" si="8"/>
        <v>0</v>
      </c>
      <c r="AR6" s="271">
        <f t="shared" si="8"/>
        <v>0</v>
      </c>
      <c r="AS6" s="271">
        <f t="shared" si="8"/>
        <v>0</v>
      </c>
      <c r="AT6" s="271">
        <f t="shared" si="8"/>
        <v>0</v>
      </c>
      <c r="AU6" s="271">
        <f t="shared" si="8"/>
        <v>0</v>
      </c>
      <c r="AV6" s="271">
        <f t="shared" si="8"/>
        <v>0</v>
      </c>
      <c r="AW6" s="271">
        <f t="shared" si="8"/>
        <v>0</v>
      </c>
      <c r="AX6" s="271">
        <f t="shared" si="8"/>
        <v>0</v>
      </c>
      <c r="AY6" s="271">
        <f t="shared" si="9"/>
        <v>0</v>
      </c>
      <c r="AZ6" s="271">
        <f t="shared" si="9"/>
        <v>0</v>
      </c>
      <c r="BA6" s="271">
        <f t="shared" si="9"/>
        <v>0</v>
      </c>
      <c r="BB6" s="271">
        <f t="shared" si="9"/>
        <v>0</v>
      </c>
      <c r="BC6" s="271">
        <f t="shared" si="9"/>
        <v>0</v>
      </c>
      <c r="BD6" s="271">
        <f t="shared" si="9"/>
        <v>0</v>
      </c>
      <c r="BE6" s="271">
        <f t="shared" si="9"/>
        <v>0</v>
      </c>
      <c r="BF6" s="271">
        <f t="shared" si="9"/>
        <v>0</v>
      </c>
      <c r="BG6" s="271">
        <f t="shared" si="9"/>
        <v>0</v>
      </c>
      <c r="BH6" s="271">
        <f t="shared" si="9"/>
        <v>0</v>
      </c>
      <c r="BI6" s="271">
        <f t="shared" si="10"/>
        <v>0</v>
      </c>
      <c r="BJ6" s="271">
        <f t="shared" si="10"/>
        <v>0</v>
      </c>
      <c r="BK6" s="271">
        <f t="shared" si="10"/>
        <v>0</v>
      </c>
      <c r="BL6" s="271">
        <f t="shared" si="10"/>
        <v>0</v>
      </c>
      <c r="BM6" s="271">
        <f t="shared" si="10"/>
        <v>0</v>
      </c>
      <c r="BN6" s="271">
        <f t="shared" si="10"/>
        <v>0</v>
      </c>
      <c r="BO6" s="271">
        <f t="shared" si="10"/>
        <v>0</v>
      </c>
      <c r="BP6" s="271">
        <f t="shared" si="10"/>
        <v>0</v>
      </c>
      <c r="BQ6" s="271">
        <f t="shared" si="10"/>
        <v>0</v>
      </c>
      <c r="BR6" s="271">
        <f t="shared" si="10"/>
        <v>0</v>
      </c>
      <c r="BS6" s="271">
        <f t="shared" si="11"/>
        <v>0</v>
      </c>
      <c r="BT6" s="271">
        <f t="shared" si="11"/>
        <v>0</v>
      </c>
      <c r="BU6" s="271">
        <f t="shared" si="11"/>
        <v>0</v>
      </c>
      <c r="BV6" s="271">
        <f t="shared" si="11"/>
        <v>0</v>
      </c>
      <c r="BW6" s="271">
        <f t="shared" si="11"/>
        <v>0</v>
      </c>
      <c r="BX6" s="271">
        <f t="shared" si="11"/>
        <v>0</v>
      </c>
      <c r="BY6" s="271">
        <f t="shared" si="11"/>
        <v>0</v>
      </c>
      <c r="BZ6" s="271">
        <f t="shared" si="11"/>
        <v>0</v>
      </c>
      <c r="CA6" s="271">
        <f t="shared" si="11"/>
        <v>0</v>
      </c>
      <c r="CC6" s="280">
        <f t="shared" si="12"/>
        <v>-519948.13558333332</v>
      </c>
    </row>
    <row r="7" spans="1:86">
      <c r="A7" s="275">
        <f>'Closed Deals 25'!D8</f>
        <v>11528</v>
      </c>
      <c r="B7" s="275" t="str">
        <f>'Closed Deals 25'!B8</f>
        <v xml:space="preserve">Plavan ES </v>
      </c>
      <c r="C7" s="276"/>
      <c r="D7" s="277">
        <f>'Closed Deals 25'!E8</f>
        <v>260370.01</v>
      </c>
      <c r="E7" s="278">
        <f>'Closed Deals 25'!H8</f>
        <v>45680</v>
      </c>
      <c r="F7" s="278">
        <f>'Closed Deals 25'!I8</f>
        <v>45823</v>
      </c>
      <c r="G7" s="279">
        <f t="shared" si="4"/>
        <v>143</v>
      </c>
      <c r="H7" s="278">
        <f t="shared" si="13"/>
        <v>45823</v>
      </c>
      <c r="I7" s="279">
        <v>1</v>
      </c>
      <c r="J7" s="271">
        <f t="shared" si="14"/>
        <v>7</v>
      </c>
      <c r="K7" s="271">
        <f t="shared" si="5"/>
        <v>0</v>
      </c>
      <c r="L7" s="271">
        <f t="shared" si="5"/>
        <v>31678.351216666666</v>
      </c>
      <c r="M7" s="271">
        <f t="shared" si="5"/>
        <v>31678.351216666666</v>
      </c>
      <c r="N7" s="271">
        <f t="shared" si="5"/>
        <v>31678.351216666666</v>
      </c>
      <c r="O7" s="271">
        <f t="shared" si="5"/>
        <v>31678.351216666666</v>
      </c>
      <c r="P7" s="271">
        <f t="shared" si="5"/>
        <v>31678.351216666666</v>
      </c>
      <c r="Q7" s="271">
        <f t="shared" si="5"/>
        <v>0</v>
      </c>
      <c r="R7" s="271">
        <f t="shared" si="5"/>
        <v>0</v>
      </c>
      <c r="S7" s="271">
        <f t="shared" si="5"/>
        <v>0</v>
      </c>
      <c r="T7" s="271">
        <f t="shared" si="5"/>
        <v>0</v>
      </c>
      <c r="U7" s="271">
        <f t="shared" si="6"/>
        <v>0</v>
      </c>
      <c r="V7" s="271">
        <f t="shared" si="6"/>
        <v>0</v>
      </c>
      <c r="W7" s="271">
        <f t="shared" si="6"/>
        <v>0</v>
      </c>
      <c r="X7" s="271">
        <f t="shared" si="6"/>
        <v>0</v>
      </c>
      <c r="Y7" s="271">
        <f t="shared" si="6"/>
        <v>0</v>
      </c>
      <c r="Z7" s="271">
        <f t="shared" si="6"/>
        <v>0</v>
      </c>
      <c r="AA7" s="271">
        <f t="shared" si="6"/>
        <v>0</v>
      </c>
      <c r="AB7" s="271">
        <f t="shared" si="6"/>
        <v>0</v>
      </c>
      <c r="AC7" s="271">
        <f t="shared" si="6"/>
        <v>0</v>
      </c>
      <c r="AD7" s="271">
        <f t="shared" si="6"/>
        <v>0</v>
      </c>
      <c r="AE7" s="271">
        <f t="shared" si="7"/>
        <v>0</v>
      </c>
      <c r="AF7" s="271">
        <f t="shared" si="7"/>
        <v>0</v>
      </c>
      <c r="AG7" s="271">
        <f t="shared" si="7"/>
        <v>0</v>
      </c>
      <c r="AH7" s="271">
        <f t="shared" si="7"/>
        <v>0</v>
      </c>
      <c r="AI7" s="271">
        <f t="shared" si="7"/>
        <v>0</v>
      </c>
      <c r="AJ7" s="271">
        <f t="shared" si="7"/>
        <v>0</v>
      </c>
      <c r="AK7" s="271">
        <f t="shared" si="7"/>
        <v>0</v>
      </c>
      <c r="AL7" s="271">
        <f t="shared" si="7"/>
        <v>0</v>
      </c>
      <c r="AM7" s="271">
        <f t="shared" si="7"/>
        <v>0</v>
      </c>
      <c r="AN7" s="271">
        <f t="shared" si="7"/>
        <v>0</v>
      </c>
      <c r="AO7" s="271">
        <f t="shared" si="8"/>
        <v>0</v>
      </c>
      <c r="AP7" s="271">
        <f t="shared" si="8"/>
        <v>0</v>
      </c>
      <c r="AQ7" s="271">
        <f t="shared" si="8"/>
        <v>0</v>
      </c>
      <c r="AR7" s="271">
        <f t="shared" si="8"/>
        <v>0</v>
      </c>
      <c r="AS7" s="271">
        <f t="shared" si="8"/>
        <v>0</v>
      </c>
      <c r="AT7" s="271">
        <f t="shared" si="8"/>
        <v>0</v>
      </c>
      <c r="AU7" s="271">
        <f t="shared" si="8"/>
        <v>0</v>
      </c>
      <c r="AV7" s="271">
        <f t="shared" si="8"/>
        <v>0</v>
      </c>
      <c r="AW7" s="271">
        <f t="shared" si="8"/>
        <v>0</v>
      </c>
      <c r="AX7" s="271">
        <f t="shared" si="8"/>
        <v>0</v>
      </c>
      <c r="AY7" s="271">
        <f t="shared" si="9"/>
        <v>0</v>
      </c>
      <c r="AZ7" s="271">
        <f t="shared" si="9"/>
        <v>0</v>
      </c>
      <c r="BA7" s="271">
        <f t="shared" si="9"/>
        <v>0</v>
      </c>
      <c r="BB7" s="271">
        <f t="shared" si="9"/>
        <v>0</v>
      </c>
      <c r="BC7" s="271">
        <f t="shared" si="9"/>
        <v>0</v>
      </c>
      <c r="BD7" s="271">
        <f t="shared" si="9"/>
        <v>0</v>
      </c>
      <c r="BE7" s="271">
        <f t="shared" si="9"/>
        <v>0</v>
      </c>
      <c r="BF7" s="271">
        <f t="shared" si="9"/>
        <v>0</v>
      </c>
      <c r="BG7" s="271">
        <f t="shared" si="9"/>
        <v>0</v>
      </c>
      <c r="BH7" s="271">
        <f t="shared" si="9"/>
        <v>0</v>
      </c>
      <c r="BI7" s="271">
        <f t="shared" si="10"/>
        <v>0</v>
      </c>
      <c r="BJ7" s="271">
        <f t="shared" si="10"/>
        <v>0</v>
      </c>
      <c r="BK7" s="271">
        <f t="shared" si="10"/>
        <v>0</v>
      </c>
      <c r="BL7" s="271">
        <f t="shared" si="10"/>
        <v>0</v>
      </c>
      <c r="BM7" s="271">
        <f t="shared" si="10"/>
        <v>0</v>
      </c>
      <c r="BN7" s="271">
        <f t="shared" si="10"/>
        <v>0</v>
      </c>
      <c r="BO7" s="271">
        <f t="shared" si="10"/>
        <v>0</v>
      </c>
      <c r="BP7" s="271">
        <f t="shared" si="10"/>
        <v>0</v>
      </c>
      <c r="BQ7" s="271">
        <f t="shared" si="10"/>
        <v>0</v>
      </c>
      <c r="BR7" s="271">
        <f t="shared" si="10"/>
        <v>0</v>
      </c>
      <c r="BS7" s="271">
        <f t="shared" si="11"/>
        <v>0</v>
      </c>
      <c r="BT7" s="271">
        <f t="shared" si="11"/>
        <v>0</v>
      </c>
      <c r="BU7" s="271">
        <f t="shared" si="11"/>
        <v>0</v>
      </c>
      <c r="BV7" s="271">
        <f t="shared" si="11"/>
        <v>0</v>
      </c>
      <c r="BW7" s="271">
        <f t="shared" si="11"/>
        <v>0</v>
      </c>
      <c r="BX7" s="271">
        <f t="shared" si="11"/>
        <v>0</v>
      </c>
      <c r="BY7" s="271">
        <f t="shared" si="11"/>
        <v>0</v>
      </c>
      <c r="BZ7" s="271">
        <f t="shared" si="11"/>
        <v>0</v>
      </c>
      <c r="CA7" s="271">
        <f t="shared" si="11"/>
        <v>0</v>
      </c>
      <c r="CC7" s="280">
        <f t="shared" si="12"/>
        <v>-56155.253916666668</v>
      </c>
    </row>
    <row r="8" spans="1:86">
      <c r="A8" s="275">
        <f>'Closed Deals 25'!D9</f>
        <v>11501</v>
      </c>
      <c r="B8" s="275" t="str">
        <f>'Closed Deals 25'!B9</f>
        <v xml:space="preserve">Torrance ES </v>
      </c>
      <c r="C8" s="276"/>
      <c r="D8" s="277">
        <f>'Closed Deals 25'!E9</f>
        <v>2448024.2200000002</v>
      </c>
      <c r="E8" s="278">
        <f>'Closed Deals 25'!H9</f>
        <v>45685</v>
      </c>
      <c r="F8" s="278">
        <f>'Closed Deals 25'!I9</f>
        <v>45901</v>
      </c>
      <c r="G8" s="279">
        <f t="shared" si="4"/>
        <v>216</v>
      </c>
      <c r="H8" s="278">
        <f t="shared" si="13"/>
        <v>45901</v>
      </c>
      <c r="I8" s="279">
        <v>1</v>
      </c>
      <c r="K8" s="271">
        <f t="shared" si="5"/>
        <v>0</v>
      </c>
      <c r="L8" s="271">
        <f t="shared" si="5"/>
        <v>297842.94676666666</v>
      </c>
      <c r="M8" s="271">
        <f t="shared" si="5"/>
        <v>297842.94676666666</v>
      </c>
      <c r="N8" s="271">
        <f t="shared" si="5"/>
        <v>297842.94676666666</v>
      </c>
      <c r="O8" s="271">
        <f t="shared" si="5"/>
        <v>297842.94676666666</v>
      </c>
      <c r="P8" s="271">
        <f t="shared" si="5"/>
        <v>297842.94676666666</v>
      </c>
      <c r="Q8" s="271">
        <f t="shared" si="5"/>
        <v>0</v>
      </c>
      <c r="R8" s="271">
        <f t="shared" si="5"/>
        <v>0</v>
      </c>
      <c r="S8" s="271">
        <f t="shared" si="5"/>
        <v>0</v>
      </c>
      <c r="T8" s="271">
        <f t="shared" si="5"/>
        <v>0</v>
      </c>
      <c r="U8" s="271">
        <f t="shared" si="6"/>
        <v>0</v>
      </c>
      <c r="V8" s="271">
        <f t="shared" si="6"/>
        <v>0</v>
      </c>
      <c r="W8" s="271">
        <f t="shared" si="6"/>
        <v>0</v>
      </c>
      <c r="X8" s="271">
        <f t="shared" si="6"/>
        <v>0</v>
      </c>
      <c r="Y8" s="271">
        <f t="shared" si="6"/>
        <v>0</v>
      </c>
      <c r="Z8" s="271">
        <f t="shared" si="6"/>
        <v>0</v>
      </c>
      <c r="AA8" s="271">
        <f t="shared" si="6"/>
        <v>0</v>
      </c>
      <c r="AB8" s="271">
        <f t="shared" si="6"/>
        <v>0</v>
      </c>
      <c r="AC8" s="271">
        <f t="shared" si="6"/>
        <v>0</v>
      </c>
      <c r="AD8" s="271">
        <f t="shared" si="6"/>
        <v>0</v>
      </c>
      <c r="AE8" s="271">
        <f t="shared" si="7"/>
        <v>0</v>
      </c>
      <c r="AF8" s="271">
        <f t="shared" si="7"/>
        <v>0</v>
      </c>
      <c r="AG8" s="271">
        <f t="shared" si="7"/>
        <v>0</v>
      </c>
      <c r="AH8" s="271">
        <f t="shared" si="7"/>
        <v>0</v>
      </c>
      <c r="AI8" s="271">
        <f t="shared" si="7"/>
        <v>0</v>
      </c>
      <c r="AJ8" s="271">
        <f t="shared" si="7"/>
        <v>0</v>
      </c>
      <c r="AK8" s="271">
        <f t="shared" si="7"/>
        <v>0</v>
      </c>
      <c r="AL8" s="271">
        <f t="shared" si="7"/>
        <v>0</v>
      </c>
      <c r="AM8" s="271">
        <f t="shared" si="7"/>
        <v>0</v>
      </c>
      <c r="AN8" s="271">
        <f t="shared" si="7"/>
        <v>0</v>
      </c>
      <c r="AO8" s="271">
        <f t="shared" si="8"/>
        <v>0</v>
      </c>
      <c r="AP8" s="271">
        <f t="shared" si="8"/>
        <v>0</v>
      </c>
      <c r="AQ8" s="271">
        <f t="shared" si="8"/>
        <v>0</v>
      </c>
      <c r="AR8" s="271">
        <f t="shared" si="8"/>
        <v>0</v>
      </c>
      <c r="AS8" s="271">
        <f t="shared" si="8"/>
        <v>0</v>
      </c>
      <c r="AT8" s="271">
        <f t="shared" si="8"/>
        <v>0</v>
      </c>
      <c r="AU8" s="271">
        <f t="shared" si="8"/>
        <v>0</v>
      </c>
      <c r="AV8" s="271">
        <f t="shared" si="8"/>
        <v>0</v>
      </c>
      <c r="AW8" s="271">
        <f t="shared" si="8"/>
        <v>0</v>
      </c>
      <c r="AX8" s="271">
        <f t="shared" si="8"/>
        <v>0</v>
      </c>
      <c r="AY8" s="271">
        <f t="shared" si="9"/>
        <v>0</v>
      </c>
      <c r="AZ8" s="271">
        <f t="shared" si="9"/>
        <v>0</v>
      </c>
      <c r="BA8" s="271">
        <f t="shared" si="9"/>
        <v>0</v>
      </c>
      <c r="BB8" s="271">
        <f t="shared" si="9"/>
        <v>0</v>
      </c>
      <c r="BC8" s="271">
        <f t="shared" si="9"/>
        <v>0</v>
      </c>
      <c r="BD8" s="271">
        <f t="shared" si="9"/>
        <v>0</v>
      </c>
      <c r="BE8" s="271">
        <f t="shared" si="9"/>
        <v>0</v>
      </c>
      <c r="BF8" s="271">
        <f t="shared" si="9"/>
        <v>0</v>
      </c>
      <c r="BG8" s="271">
        <f t="shared" si="9"/>
        <v>0</v>
      </c>
      <c r="BH8" s="271">
        <f t="shared" si="9"/>
        <v>0</v>
      </c>
      <c r="BI8" s="271">
        <f t="shared" si="10"/>
        <v>0</v>
      </c>
      <c r="BJ8" s="271">
        <f t="shared" si="10"/>
        <v>0</v>
      </c>
      <c r="BK8" s="271">
        <f t="shared" si="10"/>
        <v>0</v>
      </c>
      <c r="BL8" s="271">
        <f t="shared" si="10"/>
        <v>0</v>
      </c>
      <c r="BM8" s="271">
        <f t="shared" si="10"/>
        <v>0</v>
      </c>
      <c r="BN8" s="271">
        <f t="shared" si="10"/>
        <v>0</v>
      </c>
      <c r="BO8" s="271">
        <f t="shared" si="10"/>
        <v>0</v>
      </c>
      <c r="BP8" s="271">
        <f t="shared" si="10"/>
        <v>0</v>
      </c>
      <c r="BQ8" s="271">
        <f t="shared" si="10"/>
        <v>0</v>
      </c>
      <c r="BR8" s="271">
        <f t="shared" si="10"/>
        <v>0</v>
      </c>
      <c r="BS8" s="271">
        <f t="shared" si="11"/>
        <v>0</v>
      </c>
      <c r="BT8" s="271">
        <f t="shared" si="11"/>
        <v>0</v>
      </c>
      <c r="BU8" s="271">
        <f t="shared" si="11"/>
        <v>0</v>
      </c>
      <c r="BV8" s="271">
        <f t="shared" si="11"/>
        <v>0</v>
      </c>
      <c r="BW8" s="271">
        <f t="shared" si="11"/>
        <v>0</v>
      </c>
      <c r="BX8" s="271">
        <f t="shared" si="11"/>
        <v>0</v>
      </c>
      <c r="BY8" s="271">
        <f t="shared" si="11"/>
        <v>0</v>
      </c>
      <c r="BZ8" s="271">
        <f t="shared" si="11"/>
        <v>0</v>
      </c>
      <c r="CA8" s="271">
        <f t="shared" si="11"/>
        <v>0</v>
      </c>
      <c r="CC8" s="280">
        <f t="shared" si="12"/>
        <v>-912908.48616666696</v>
      </c>
    </row>
    <row r="9" spans="1:86">
      <c r="A9" s="275">
        <f>'Closed Deals 25'!D10</f>
        <v>11574</v>
      </c>
      <c r="B9" s="275" t="str">
        <f>'Closed Deals 25'!B10</f>
        <v>Beyer HS</v>
      </c>
      <c r="C9" s="276"/>
      <c r="D9" s="277">
        <f>'Closed Deals 25'!E10</f>
        <v>246171.81</v>
      </c>
      <c r="E9" s="278">
        <f>'Closed Deals 25'!H10</f>
        <v>45694</v>
      </c>
      <c r="F9" s="278">
        <v>45884</v>
      </c>
      <c r="G9" s="279">
        <f t="shared" si="4"/>
        <v>190</v>
      </c>
      <c r="H9" s="278">
        <f t="shared" si="13"/>
        <v>45884</v>
      </c>
      <c r="I9" s="279">
        <v>1</v>
      </c>
      <c r="K9" s="271">
        <f t="shared" si="5"/>
        <v>0</v>
      </c>
      <c r="L9" s="271">
        <f t="shared" si="5"/>
        <v>29950.903549999999</v>
      </c>
      <c r="M9" s="271">
        <f t="shared" si="5"/>
        <v>29950.903549999999</v>
      </c>
      <c r="N9" s="271">
        <f t="shared" si="5"/>
        <v>29950.903549999999</v>
      </c>
      <c r="O9" s="271">
        <f t="shared" si="5"/>
        <v>29950.903549999999</v>
      </c>
      <c r="P9" s="271">
        <f t="shared" si="5"/>
        <v>29950.903549999999</v>
      </c>
      <c r="Q9" s="271">
        <f t="shared" si="5"/>
        <v>29950.903549999999</v>
      </c>
      <c r="R9" s="271">
        <f t="shared" si="5"/>
        <v>0</v>
      </c>
      <c r="S9" s="271">
        <f t="shared" si="5"/>
        <v>0</v>
      </c>
      <c r="T9" s="271">
        <f t="shared" si="5"/>
        <v>0</v>
      </c>
      <c r="U9" s="271">
        <f t="shared" si="6"/>
        <v>0</v>
      </c>
      <c r="V9" s="271">
        <f t="shared" si="6"/>
        <v>0</v>
      </c>
      <c r="W9" s="271">
        <f t="shared" si="6"/>
        <v>0</v>
      </c>
      <c r="X9" s="271">
        <f t="shared" si="6"/>
        <v>0</v>
      </c>
      <c r="Y9" s="271">
        <f t="shared" si="6"/>
        <v>0</v>
      </c>
      <c r="Z9" s="271">
        <f t="shared" si="6"/>
        <v>0</v>
      </c>
      <c r="AA9" s="271">
        <f t="shared" si="6"/>
        <v>0</v>
      </c>
      <c r="AB9" s="271">
        <f t="shared" si="6"/>
        <v>0</v>
      </c>
      <c r="AC9" s="271">
        <f t="shared" si="6"/>
        <v>0</v>
      </c>
      <c r="AD9" s="271">
        <f t="shared" si="6"/>
        <v>0</v>
      </c>
      <c r="AE9" s="271">
        <f t="shared" si="7"/>
        <v>0</v>
      </c>
      <c r="AF9" s="271">
        <f t="shared" si="7"/>
        <v>0</v>
      </c>
      <c r="AG9" s="271">
        <f t="shared" si="7"/>
        <v>0</v>
      </c>
      <c r="AH9" s="271">
        <f t="shared" si="7"/>
        <v>0</v>
      </c>
      <c r="AI9" s="271">
        <f t="shared" si="7"/>
        <v>0</v>
      </c>
      <c r="AJ9" s="271">
        <f t="shared" si="7"/>
        <v>0</v>
      </c>
      <c r="AK9" s="271">
        <f t="shared" si="7"/>
        <v>0</v>
      </c>
      <c r="AL9" s="271">
        <f t="shared" si="7"/>
        <v>0</v>
      </c>
      <c r="AM9" s="271">
        <f t="shared" si="7"/>
        <v>0</v>
      </c>
      <c r="AN9" s="271">
        <f t="shared" si="7"/>
        <v>0</v>
      </c>
      <c r="AO9" s="271">
        <f t="shared" si="8"/>
        <v>0</v>
      </c>
      <c r="AP9" s="271">
        <f t="shared" si="8"/>
        <v>0</v>
      </c>
      <c r="AQ9" s="271">
        <f t="shared" si="8"/>
        <v>0</v>
      </c>
      <c r="AR9" s="271">
        <f t="shared" si="8"/>
        <v>0</v>
      </c>
      <c r="AS9" s="271">
        <f t="shared" si="8"/>
        <v>0</v>
      </c>
      <c r="AT9" s="271">
        <f t="shared" si="8"/>
        <v>0</v>
      </c>
      <c r="AU9" s="271">
        <f t="shared" si="8"/>
        <v>0</v>
      </c>
      <c r="AV9" s="271">
        <f t="shared" si="8"/>
        <v>0</v>
      </c>
      <c r="AW9" s="271">
        <f t="shared" si="8"/>
        <v>0</v>
      </c>
      <c r="AX9" s="271">
        <f t="shared" si="8"/>
        <v>0</v>
      </c>
      <c r="AY9" s="271">
        <f t="shared" si="9"/>
        <v>0</v>
      </c>
      <c r="AZ9" s="271">
        <f t="shared" si="9"/>
        <v>0</v>
      </c>
      <c r="BA9" s="271">
        <f t="shared" si="9"/>
        <v>0</v>
      </c>
      <c r="BB9" s="271">
        <f t="shared" si="9"/>
        <v>0</v>
      </c>
      <c r="BC9" s="271">
        <f t="shared" si="9"/>
        <v>0</v>
      </c>
      <c r="BD9" s="271">
        <f t="shared" si="9"/>
        <v>0</v>
      </c>
      <c r="BE9" s="271">
        <f t="shared" si="9"/>
        <v>0</v>
      </c>
      <c r="BF9" s="271">
        <f t="shared" si="9"/>
        <v>0</v>
      </c>
      <c r="BG9" s="271">
        <f t="shared" si="9"/>
        <v>0</v>
      </c>
      <c r="BH9" s="271">
        <f t="shared" si="9"/>
        <v>0</v>
      </c>
      <c r="BI9" s="271">
        <f t="shared" si="10"/>
        <v>0</v>
      </c>
      <c r="BJ9" s="271">
        <f t="shared" si="10"/>
        <v>0</v>
      </c>
      <c r="BK9" s="271">
        <f t="shared" si="10"/>
        <v>0</v>
      </c>
      <c r="BL9" s="271">
        <f t="shared" si="10"/>
        <v>0</v>
      </c>
      <c r="BM9" s="271">
        <f t="shared" si="10"/>
        <v>0</v>
      </c>
      <c r="BN9" s="271">
        <f t="shared" si="10"/>
        <v>0</v>
      </c>
      <c r="BO9" s="271">
        <f t="shared" si="10"/>
        <v>0</v>
      </c>
      <c r="BP9" s="271">
        <f t="shared" si="10"/>
        <v>0</v>
      </c>
      <c r="BQ9" s="271">
        <f t="shared" si="10"/>
        <v>0</v>
      </c>
      <c r="BR9" s="271">
        <f t="shared" si="10"/>
        <v>0</v>
      </c>
      <c r="BS9" s="271">
        <f t="shared" si="11"/>
        <v>0</v>
      </c>
      <c r="BT9" s="271">
        <f t="shared" si="11"/>
        <v>0</v>
      </c>
      <c r="BU9" s="271">
        <f t="shared" si="11"/>
        <v>0</v>
      </c>
      <c r="BV9" s="271">
        <f t="shared" si="11"/>
        <v>0</v>
      </c>
      <c r="BW9" s="271">
        <f t="shared" si="11"/>
        <v>0</v>
      </c>
      <c r="BX9" s="271">
        <f t="shared" si="11"/>
        <v>0</v>
      </c>
      <c r="BY9" s="271">
        <f t="shared" si="11"/>
        <v>0</v>
      </c>
      <c r="BZ9" s="271">
        <f t="shared" si="11"/>
        <v>0</v>
      </c>
      <c r="CA9" s="271">
        <f t="shared" si="11"/>
        <v>0</v>
      </c>
      <c r="CC9" s="280">
        <f t="shared" si="12"/>
        <v>-20582.38870000001</v>
      </c>
    </row>
    <row r="10" spans="1:86">
      <c r="A10" s="275">
        <f>'Closed Deals 25'!D11</f>
        <v>11442</v>
      </c>
      <c r="B10" s="275" t="str">
        <f>'Closed Deals 25'!B11</f>
        <v xml:space="preserve">Fire Academy </v>
      </c>
      <c r="C10" s="276"/>
      <c r="D10" s="277">
        <f>'Closed Deals 25'!E11</f>
        <v>227900.33</v>
      </c>
      <c r="E10" s="278">
        <f>'Closed Deals 25'!H11</f>
        <v>45694</v>
      </c>
      <c r="F10" s="278">
        <v>45884</v>
      </c>
      <c r="G10" s="279">
        <f t="shared" si="4"/>
        <v>190</v>
      </c>
      <c r="H10" s="278">
        <f t="shared" si="13"/>
        <v>45884</v>
      </c>
      <c r="I10" s="279">
        <v>2</v>
      </c>
      <c r="K10" s="271">
        <f t="shared" si="5"/>
        <v>0</v>
      </c>
      <c r="L10" s="271">
        <f t="shared" si="5"/>
        <v>27727.873483333329</v>
      </c>
      <c r="M10" s="271">
        <f t="shared" si="5"/>
        <v>27727.873483333329</v>
      </c>
      <c r="N10" s="271">
        <f t="shared" si="5"/>
        <v>27727.873483333329</v>
      </c>
      <c r="O10" s="271">
        <f t="shared" si="5"/>
        <v>27727.873483333329</v>
      </c>
      <c r="P10" s="271">
        <f t="shared" si="5"/>
        <v>27727.873483333329</v>
      </c>
      <c r="Q10" s="271">
        <f t="shared" si="5"/>
        <v>27727.873483333329</v>
      </c>
      <c r="R10" s="271">
        <f t="shared" si="5"/>
        <v>0</v>
      </c>
      <c r="S10" s="271">
        <f t="shared" si="5"/>
        <v>0</v>
      </c>
      <c r="T10" s="271">
        <f t="shared" si="5"/>
        <v>0</v>
      </c>
      <c r="U10" s="271">
        <f t="shared" si="6"/>
        <v>0</v>
      </c>
      <c r="V10" s="271">
        <f t="shared" si="6"/>
        <v>0</v>
      </c>
      <c r="W10" s="271">
        <f t="shared" si="6"/>
        <v>0</v>
      </c>
      <c r="X10" s="271">
        <f t="shared" si="6"/>
        <v>0</v>
      </c>
      <c r="Y10" s="271">
        <f t="shared" si="6"/>
        <v>0</v>
      </c>
      <c r="Z10" s="271">
        <f t="shared" si="6"/>
        <v>0</v>
      </c>
      <c r="AA10" s="271">
        <f t="shared" si="6"/>
        <v>0</v>
      </c>
      <c r="AB10" s="271">
        <f t="shared" si="6"/>
        <v>0</v>
      </c>
      <c r="AC10" s="271">
        <f t="shared" si="6"/>
        <v>0</v>
      </c>
      <c r="AD10" s="271">
        <f t="shared" si="6"/>
        <v>0</v>
      </c>
      <c r="AE10" s="271">
        <f t="shared" si="7"/>
        <v>0</v>
      </c>
      <c r="AF10" s="271">
        <f t="shared" si="7"/>
        <v>0</v>
      </c>
      <c r="AG10" s="271">
        <f t="shared" si="7"/>
        <v>0</v>
      </c>
      <c r="AH10" s="271">
        <f t="shared" si="7"/>
        <v>0</v>
      </c>
      <c r="AI10" s="271">
        <f t="shared" si="7"/>
        <v>0</v>
      </c>
      <c r="AJ10" s="271">
        <f t="shared" si="7"/>
        <v>0</v>
      </c>
      <c r="AK10" s="271">
        <f t="shared" si="7"/>
        <v>0</v>
      </c>
      <c r="AL10" s="271">
        <f t="shared" si="7"/>
        <v>0</v>
      </c>
      <c r="AM10" s="271">
        <f t="shared" si="7"/>
        <v>0</v>
      </c>
      <c r="AN10" s="271">
        <f t="shared" si="7"/>
        <v>0</v>
      </c>
      <c r="AO10" s="271">
        <f t="shared" si="8"/>
        <v>0</v>
      </c>
      <c r="AP10" s="271">
        <f t="shared" si="8"/>
        <v>0</v>
      </c>
      <c r="AQ10" s="271">
        <f t="shared" si="8"/>
        <v>0</v>
      </c>
      <c r="AR10" s="271">
        <f t="shared" si="8"/>
        <v>0</v>
      </c>
      <c r="AS10" s="271">
        <f t="shared" si="8"/>
        <v>0</v>
      </c>
      <c r="AT10" s="271">
        <f t="shared" si="8"/>
        <v>0</v>
      </c>
      <c r="AU10" s="271">
        <f t="shared" si="8"/>
        <v>0</v>
      </c>
      <c r="AV10" s="271">
        <f t="shared" si="8"/>
        <v>0</v>
      </c>
      <c r="AW10" s="271">
        <f t="shared" si="8"/>
        <v>0</v>
      </c>
      <c r="AX10" s="271">
        <f t="shared" si="8"/>
        <v>0</v>
      </c>
      <c r="AY10" s="271">
        <f t="shared" si="9"/>
        <v>0</v>
      </c>
      <c r="AZ10" s="271">
        <f t="shared" si="9"/>
        <v>0</v>
      </c>
      <c r="BA10" s="271">
        <f t="shared" si="9"/>
        <v>0</v>
      </c>
      <c r="BB10" s="271">
        <f t="shared" si="9"/>
        <v>0</v>
      </c>
      <c r="BC10" s="271">
        <f t="shared" si="9"/>
        <v>0</v>
      </c>
      <c r="BD10" s="271">
        <f t="shared" si="9"/>
        <v>0</v>
      </c>
      <c r="BE10" s="271">
        <f t="shared" si="9"/>
        <v>0</v>
      </c>
      <c r="BF10" s="271">
        <f t="shared" si="9"/>
        <v>0</v>
      </c>
      <c r="BG10" s="271">
        <f t="shared" si="9"/>
        <v>0</v>
      </c>
      <c r="BH10" s="271">
        <f t="shared" si="9"/>
        <v>0</v>
      </c>
      <c r="BI10" s="271">
        <f t="shared" si="10"/>
        <v>0</v>
      </c>
      <c r="BJ10" s="271">
        <f t="shared" si="10"/>
        <v>0</v>
      </c>
      <c r="BK10" s="271">
        <f t="shared" si="10"/>
        <v>0</v>
      </c>
      <c r="BL10" s="271">
        <f t="shared" si="10"/>
        <v>0</v>
      </c>
      <c r="BM10" s="271">
        <f t="shared" si="10"/>
        <v>0</v>
      </c>
      <c r="BN10" s="271">
        <f t="shared" si="10"/>
        <v>0</v>
      </c>
      <c r="BO10" s="271">
        <f t="shared" si="10"/>
        <v>0</v>
      </c>
      <c r="BP10" s="271">
        <f t="shared" si="10"/>
        <v>0</v>
      </c>
      <c r="BQ10" s="271">
        <f t="shared" si="10"/>
        <v>0</v>
      </c>
      <c r="BR10" s="271">
        <f t="shared" si="10"/>
        <v>0</v>
      </c>
      <c r="BS10" s="271">
        <f t="shared" si="11"/>
        <v>0</v>
      </c>
      <c r="BT10" s="271">
        <f t="shared" si="11"/>
        <v>0</v>
      </c>
      <c r="BU10" s="271">
        <f t="shared" si="11"/>
        <v>0</v>
      </c>
      <c r="BV10" s="271">
        <f t="shared" si="11"/>
        <v>0</v>
      </c>
      <c r="BW10" s="271">
        <f t="shared" si="11"/>
        <v>0</v>
      </c>
      <c r="BX10" s="271">
        <f t="shared" si="11"/>
        <v>0</v>
      </c>
      <c r="BY10" s="271">
        <f t="shared" si="11"/>
        <v>0</v>
      </c>
      <c r="BZ10" s="271">
        <f t="shared" si="11"/>
        <v>0</v>
      </c>
      <c r="CA10" s="271">
        <f t="shared" si="11"/>
        <v>0</v>
      </c>
      <c r="CC10" s="280">
        <f t="shared" si="12"/>
        <v>-15649.089100000012</v>
      </c>
    </row>
    <row r="11" spans="1:86">
      <c r="A11" s="275">
        <f>'Closed Deals 25'!D12</f>
        <v>11558</v>
      </c>
      <c r="B11" s="275" t="str">
        <f>'Closed Deals 25'!B12</f>
        <v>Harada ES</v>
      </c>
      <c r="C11" s="276"/>
      <c r="D11" s="277">
        <f>'Closed Deals 25'!E12</f>
        <v>998332</v>
      </c>
      <c r="E11" s="278">
        <f>'Closed Deals 25'!H12</f>
        <v>45695</v>
      </c>
      <c r="F11" s="278">
        <f>'Closed Deals 25'!I12</f>
        <v>45768</v>
      </c>
      <c r="G11" s="279">
        <f t="shared" si="4"/>
        <v>73</v>
      </c>
      <c r="H11" s="278">
        <f t="shared" si="13"/>
        <v>45768</v>
      </c>
      <c r="I11" s="279">
        <v>2</v>
      </c>
      <c r="K11" s="271">
        <f t="shared" si="5"/>
        <v>0</v>
      </c>
      <c r="L11" s="271">
        <f t="shared" si="5"/>
        <v>121463.72666666667</v>
      </c>
      <c r="M11" s="271">
        <f t="shared" si="5"/>
        <v>121463.72666666667</v>
      </c>
      <c r="N11" s="271">
        <f t="shared" si="5"/>
        <v>121463.72666666667</v>
      </c>
      <c r="O11" s="271">
        <f t="shared" si="5"/>
        <v>121463.72666666667</v>
      </c>
      <c r="P11" s="271">
        <f t="shared" si="5"/>
        <v>121463.72666666667</v>
      </c>
      <c r="Q11" s="271">
        <f t="shared" si="5"/>
        <v>121463.72666666667</v>
      </c>
      <c r="R11" s="271">
        <f t="shared" si="5"/>
        <v>0</v>
      </c>
      <c r="S11" s="271">
        <f t="shared" si="5"/>
        <v>0</v>
      </c>
      <c r="T11" s="271">
        <f t="shared" si="5"/>
        <v>0</v>
      </c>
      <c r="U11" s="271">
        <f t="shared" si="6"/>
        <v>0</v>
      </c>
      <c r="V11" s="271">
        <f t="shared" si="6"/>
        <v>0</v>
      </c>
      <c r="W11" s="271">
        <f t="shared" si="6"/>
        <v>0</v>
      </c>
      <c r="X11" s="271">
        <f t="shared" si="6"/>
        <v>0</v>
      </c>
      <c r="Y11" s="271">
        <f t="shared" si="6"/>
        <v>0</v>
      </c>
      <c r="Z11" s="271">
        <f t="shared" si="6"/>
        <v>0</v>
      </c>
      <c r="AA11" s="271">
        <f t="shared" si="6"/>
        <v>0</v>
      </c>
      <c r="AB11" s="271">
        <f t="shared" si="6"/>
        <v>0</v>
      </c>
      <c r="AC11" s="271">
        <f t="shared" si="6"/>
        <v>0</v>
      </c>
      <c r="AD11" s="271">
        <f t="shared" si="6"/>
        <v>0</v>
      </c>
      <c r="AE11" s="271">
        <f t="shared" si="7"/>
        <v>0</v>
      </c>
      <c r="AF11" s="271">
        <f t="shared" si="7"/>
        <v>0</v>
      </c>
      <c r="AG11" s="271">
        <f t="shared" si="7"/>
        <v>0</v>
      </c>
      <c r="AH11" s="271">
        <f t="shared" si="7"/>
        <v>0</v>
      </c>
      <c r="AI11" s="271">
        <f t="shared" si="7"/>
        <v>0</v>
      </c>
      <c r="AJ11" s="271">
        <f t="shared" si="7"/>
        <v>0</v>
      </c>
      <c r="AK11" s="271">
        <f t="shared" si="7"/>
        <v>0</v>
      </c>
      <c r="AL11" s="271">
        <f t="shared" si="7"/>
        <v>0</v>
      </c>
      <c r="AM11" s="271">
        <f t="shared" si="7"/>
        <v>0</v>
      </c>
      <c r="AN11" s="271">
        <f t="shared" si="7"/>
        <v>0</v>
      </c>
      <c r="AO11" s="271">
        <f t="shared" si="8"/>
        <v>0</v>
      </c>
      <c r="AP11" s="271">
        <f t="shared" si="8"/>
        <v>0</v>
      </c>
      <c r="AQ11" s="271">
        <f t="shared" si="8"/>
        <v>0</v>
      </c>
      <c r="AR11" s="271">
        <f t="shared" si="8"/>
        <v>0</v>
      </c>
      <c r="AS11" s="271">
        <f t="shared" si="8"/>
        <v>0</v>
      </c>
      <c r="AT11" s="271">
        <f t="shared" si="8"/>
        <v>0</v>
      </c>
      <c r="AU11" s="271">
        <f t="shared" si="8"/>
        <v>0</v>
      </c>
      <c r="AV11" s="271">
        <f t="shared" si="8"/>
        <v>0</v>
      </c>
      <c r="AW11" s="271">
        <f t="shared" si="8"/>
        <v>0</v>
      </c>
      <c r="AX11" s="271">
        <f t="shared" si="8"/>
        <v>0</v>
      </c>
      <c r="AY11" s="271">
        <f t="shared" si="9"/>
        <v>0</v>
      </c>
      <c r="AZ11" s="271">
        <f t="shared" si="9"/>
        <v>0</v>
      </c>
      <c r="BA11" s="271">
        <f t="shared" si="9"/>
        <v>0</v>
      </c>
      <c r="BB11" s="271">
        <f t="shared" si="9"/>
        <v>0</v>
      </c>
      <c r="BC11" s="271">
        <f t="shared" si="9"/>
        <v>0</v>
      </c>
      <c r="BD11" s="271">
        <f t="shared" si="9"/>
        <v>0</v>
      </c>
      <c r="BE11" s="271">
        <f t="shared" si="9"/>
        <v>0</v>
      </c>
      <c r="BF11" s="271">
        <f t="shared" si="9"/>
        <v>0</v>
      </c>
      <c r="BG11" s="271">
        <f t="shared" si="9"/>
        <v>0</v>
      </c>
      <c r="BH11" s="271">
        <f t="shared" si="9"/>
        <v>0</v>
      </c>
      <c r="BI11" s="271">
        <f t="shared" si="10"/>
        <v>0</v>
      </c>
      <c r="BJ11" s="271">
        <f t="shared" si="10"/>
        <v>0</v>
      </c>
      <c r="BK11" s="271">
        <f t="shared" si="10"/>
        <v>0</v>
      </c>
      <c r="BL11" s="271">
        <f t="shared" si="10"/>
        <v>0</v>
      </c>
      <c r="BM11" s="271">
        <f t="shared" si="10"/>
        <v>0</v>
      </c>
      <c r="BN11" s="271">
        <f t="shared" si="10"/>
        <v>0</v>
      </c>
      <c r="BO11" s="271">
        <f t="shared" si="10"/>
        <v>0</v>
      </c>
      <c r="BP11" s="271">
        <f t="shared" si="10"/>
        <v>0</v>
      </c>
      <c r="BQ11" s="271">
        <f t="shared" si="10"/>
        <v>0</v>
      </c>
      <c r="BR11" s="271">
        <f t="shared" si="10"/>
        <v>0</v>
      </c>
      <c r="BS11" s="271">
        <f t="shared" si="11"/>
        <v>0</v>
      </c>
      <c r="BT11" s="271">
        <f t="shared" si="11"/>
        <v>0</v>
      </c>
      <c r="BU11" s="271">
        <f t="shared" si="11"/>
        <v>0</v>
      </c>
      <c r="BV11" s="271">
        <f t="shared" si="11"/>
        <v>0</v>
      </c>
      <c r="BW11" s="271">
        <f t="shared" si="11"/>
        <v>0</v>
      </c>
      <c r="BX11" s="271">
        <f t="shared" si="11"/>
        <v>0</v>
      </c>
      <c r="BY11" s="271">
        <f t="shared" si="11"/>
        <v>0</v>
      </c>
      <c r="BZ11" s="271">
        <f t="shared" si="11"/>
        <v>0</v>
      </c>
      <c r="CA11" s="271">
        <f t="shared" si="11"/>
        <v>0</v>
      </c>
      <c r="CC11" s="280">
        <f t="shared" si="12"/>
        <v>-223781.64</v>
      </c>
    </row>
    <row r="12" spans="1:86">
      <c r="A12" s="275">
        <f>'Closed Deals 25'!D13</f>
        <v>11502</v>
      </c>
      <c r="B12" s="275" t="str">
        <f>'Closed Deals 25'!B13</f>
        <v xml:space="preserve">Vineland ES </v>
      </c>
      <c r="C12" s="276"/>
      <c r="D12" s="277">
        <f>'Closed Deals 25'!E13</f>
        <v>3006336.75</v>
      </c>
      <c r="E12" s="278">
        <f>'Closed Deals 25'!H13</f>
        <v>45702</v>
      </c>
      <c r="F12" s="278"/>
      <c r="G12" s="279"/>
      <c r="H12" s="278">
        <f t="shared" si="13"/>
        <v>45702</v>
      </c>
      <c r="I12" s="279">
        <v>2</v>
      </c>
      <c r="K12" s="271">
        <f t="shared" si="5"/>
        <v>0</v>
      </c>
      <c r="L12" s="271">
        <f t="shared" si="5"/>
        <v>365770.97125</v>
      </c>
      <c r="M12" s="271">
        <f t="shared" si="5"/>
        <v>365770.97125</v>
      </c>
      <c r="N12" s="271">
        <f t="shared" si="5"/>
        <v>365770.97125</v>
      </c>
      <c r="O12" s="271">
        <f t="shared" si="5"/>
        <v>365770.97125</v>
      </c>
      <c r="P12" s="271">
        <f t="shared" si="5"/>
        <v>365770.97125</v>
      </c>
      <c r="Q12" s="271">
        <f t="shared" si="5"/>
        <v>365770.97125</v>
      </c>
      <c r="R12" s="271">
        <f t="shared" si="5"/>
        <v>0</v>
      </c>
      <c r="S12" s="271">
        <f t="shared" si="5"/>
        <v>0</v>
      </c>
      <c r="T12" s="271">
        <f t="shared" si="5"/>
        <v>0</v>
      </c>
      <c r="U12" s="271">
        <f t="shared" si="6"/>
        <v>0</v>
      </c>
      <c r="V12" s="271">
        <f t="shared" si="6"/>
        <v>0</v>
      </c>
      <c r="W12" s="271">
        <f t="shared" si="6"/>
        <v>0</v>
      </c>
      <c r="X12" s="271">
        <f t="shared" si="6"/>
        <v>0</v>
      </c>
      <c r="Y12" s="271">
        <f t="shared" si="6"/>
        <v>0</v>
      </c>
      <c r="Z12" s="271">
        <f t="shared" si="6"/>
        <v>0</v>
      </c>
      <c r="AA12" s="271">
        <f t="shared" si="6"/>
        <v>0</v>
      </c>
      <c r="AB12" s="271">
        <f t="shared" si="6"/>
        <v>0</v>
      </c>
      <c r="AC12" s="271">
        <f t="shared" si="6"/>
        <v>0</v>
      </c>
      <c r="AD12" s="271">
        <f t="shared" si="6"/>
        <v>0</v>
      </c>
      <c r="AE12" s="271">
        <f t="shared" si="7"/>
        <v>0</v>
      </c>
      <c r="AF12" s="271">
        <f t="shared" si="7"/>
        <v>0</v>
      </c>
      <c r="AG12" s="271">
        <f t="shared" si="7"/>
        <v>0</v>
      </c>
      <c r="AH12" s="271">
        <f t="shared" si="7"/>
        <v>0</v>
      </c>
      <c r="AI12" s="271">
        <f t="shared" si="7"/>
        <v>0</v>
      </c>
      <c r="AJ12" s="271">
        <f t="shared" si="7"/>
        <v>0</v>
      </c>
      <c r="AK12" s="271">
        <f t="shared" si="7"/>
        <v>0</v>
      </c>
      <c r="AL12" s="271">
        <f t="shared" si="7"/>
        <v>0</v>
      </c>
      <c r="AM12" s="271">
        <f t="shared" si="7"/>
        <v>0</v>
      </c>
      <c r="AN12" s="271">
        <f t="shared" si="7"/>
        <v>0</v>
      </c>
      <c r="AO12" s="271">
        <f t="shared" si="8"/>
        <v>0</v>
      </c>
      <c r="AP12" s="271">
        <f t="shared" si="8"/>
        <v>0</v>
      </c>
      <c r="AQ12" s="271">
        <f t="shared" si="8"/>
        <v>0</v>
      </c>
      <c r="AR12" s="271">
        <f t="shared" si="8"/>
        <v>0</v>
      </c>
      <c r="AS12" s="271">
        <f t="shared" si="8"/>
        <v>0</v>
      </c>
      <c r="AT12" s="271">
        <f t="shared" si="8"/>
        <v>0</v>
      </c>
      <c r="AU12" s="271">
        <f t="shared" si="8"/>
        <v>0</v>
      </c>
      <c r="AV12" s="271">
        <f t="shared" si="8"/>
        <v>0</v>
      </c>
      <c r="AW12" s="271">
        <f t="shared" si="8"/>
        <v>0</v>
      </c>
      <c r="AX12" s="271">
        <f t="shared" si="8"/>
        <v>0</v>
      </c>
      <c r="AY12" s="271">
        <f t="shared" si="9"/>
        <v>0</v>
      </c>
      <c r="AZ12" s="271">
        <f t="shared" si="9"/>
        <v>0</v>
      </c>
      <c r="BA12" s="271">
        <f t="shared" si="9"/>
        <v>0</v>
      </c>
      <c r="BB12" s="271">
        <f t="shared" si="9"/>
        <v>0</v>
      </c>
      <c r="BC12" s="271">
        <f t="shared" si="9"/>
        <v>0</v>
      </c>
      <c r="BD12" s="271">
        <f t="shared" si="9"/>
        <v>0</v>
      </c>
      <c r="BE12" s="271">
        <f t="shared" si="9"/>
        <v>0</v>
      </c>
      <c r="BF12" s="271">
        <f t="shared" si="9"/>
        <v>0</v>
      </c>
      <c r="BG12" s="271">
        <f t="shared" si="9"/>
        <v>0</v>
      </c>
      <c r="BH12" s="271">
        <f t="shared" si="9"/>
        <v>0</v>
      </c>
      <c r="BI12" s="271">
        <f t="shared" si="10"/>
        <v>0</v>
      </c>
      <c r="BJ12" s="271">
        <f t="shared" si="10"/>
        <v>0</v>
      </c>
      <c r="BK12" s="271">
        <f t="shared" si="10"/>
        <v>0</v>
      </c>
      <c r="BL12" s="271">
        <f t="shared" si="10"/>
        <v>0</v>
      </c>
      <c r="BM12" s="271">
        <f t="shared" si="10"/>
        <v>0</v>
      </c>
      <c r="BN12" s="271">
        <f t="shared" si="10"/>
        <v>0</v>
      </c>
      <c r="BO12" s="271">
        <f t="shared" si="10"/>
        <v>0</v>
      </c>
      <c r="BP12" s="271">
        <f t="shared" si="10"/>
        <v>0</v>
      </c>
      <c r="BQ12" s="271">
        <f t="shared" si="10"/>
        <v>0</v>
      </c>
      <c r="BR12" s="271">
        <f t="shared" si="10"/>
        <v>0</v>
      </c>
      <c r="BS12" s="271">
        <f t="shared" si="11"/>
        <v>0</v>
      </c>
      <c r="BT12" s="271">
        <f t="shared" si="11"/>
        <v>0</v>
      </c>
      <c r="BU12" s="271">
        <f t="shared" si="11"/>
        <v>0</v>
      </c>
      <c r="BV12" s="271">
        <f t="shared" si="11"/>
        <v>0</v>
      </c>
      <c r="BW12" s="271">
        <f t="shared" si="11"/>
        <v>0</v>
      </c>
      <c r="BX12" s="271">
        <f t="shared" si="11"/>
        <v>0</v>
      </c>
      <c r="BY12" s="271">
        <f t="shared" si="11"/>
        <v>0</v>
      </c>
      <c r="BZ12" s="271">
        <f t="shared" si="11"/>
        <v>0</v>
      </c>
      <c r="CA12" s="271">
        <f t="shared" si="11"/>
        <v>0</v>
      </c>
      <c r="CC12" s="280">
        <f t="shared" si="12"/>
        <v>-766008.92249999987</v>
      </c>
    </row>
    <row r="13" spans="1:86">
      <c r="A13" s="275">
        <f>'Closed Deals 25'!D14</f>
        <v>11559</v>
      </c>
      <c r="B13" s="275" t="str">
        <f>'Closed Deals 25'!B14</f>
        <v>Temescal ES</v>
      </c>
      <c r="C13" s="276"/>
      <c r="D13" s="277">
        <f>'Closed Deals 25'!E14</f>
        <v>332944</v>
      </c>
      <c r="E13" s="278">
        <f>'Closed Deals 25'!H14</f>
        <v>45706</v>
      </c>
      <c r="F13" s="278"/>
      <c r="G13" s="279"/>
      <c r="H13" s="278">
        <f t="shared" si="13"/>
        <v>45706</v>
      </c>
      <c r="I13" s="279">
        <v>2</v>
      </c>
      <c r="K13" s="271">
        <f t="shared" ref="K13:T22" si="15">IF(AND($E13&lt;=K$2, K$2&lt;EDATE($E13,6)), (0.73*$D13)/6, 0)</f>
        <v>0</v>
      </c>
      <c r="L13" s="271">
        <f t="shared" si="15"/>
        <v>40508.186666666668</v>
      </c>
      <c r="M13" s="271">
        <f t="shared" si="15"/>
        <v>40508.186666666668</v>
      </c>
      <c r="N13" s="271">
        <f t="shared" si="15"/>
        <v>40508.186666666668</v>
      </c>
      <c r="O13" s="271">
        <f t="shared" si="15"/>
        <v>40508.186666666668</v>
      </c>
      <c r="P13" s="271">
        <f t="shared" si="15"/>
        <v>40508.186666666668</v>
      </c>
      <c r="Q13" s="271">
        <f t="shared" si="15"/>
        <v>40508.186666666668</v>
      </c>
      <c r="R13" s="271">
        <f t="shared" si="15"/>
        <v>0</v>
      </c>
      <c r="S13" s="271">
        <f t="shared" si="15"/>
        <v>0</v>
      </c>
      <c r="T13" s="271">
        <f t="shared" si="15"/>
        <v>0</v>
      </c>
      <c r="U13" s="271">
        <f t="shared" ref="U13:AD22" si="16">IF(AND($E13&lt;=U$2, U$2&lt;EDATE($E13,6)), (0.73*$D13)/6, 0)</f>
        <v>0</v>
      </c>
      <c r="V13" s="271">
        <f t="shared" si="16"/>
        <v>0</v>
      </c>
      <c r="W13" s="271">
        <f t="shared" si="16"/>
        <v>0</v>
      </c>
      <c r="X13" s="271">
        <f t="shared" si="16"/>
        <v>0</v>
      </c>
      <c r="Y13" s="271">
        <f t="shared" si="16"/>
        <v>0</v>
      </c>
      <c r="Z13" s="271">
        <f t="shared" si="16"/>
        <v>0</v>
      </c>
      <c r="AA13" s="271">
        <f t="shared" si="16"/>
        <v>0</v>
      </c>
      <c r="AB13" s="271">
        <f t="shared" si="16"/>
        <v>0</v>
      </c>
      <c r="AC13" s="271">
        <f t="shared" si="16"/>
        <v>0</v>
      </c>
      <c r="AD13" s="271">
        <f t="shared" si="16"/>
        <v>0</v>
      </c>
      <c r="AE13" s="271">
        <f t="shared" ref="AE13:AN22" si="17">IF(AND($E13&lt;=AE$2, AE$2&lt;EDATE($E13,6)), (0.73*$D13)/6, 0)</f>
        <v>0</v>
      </c>
      <c r="AF13" s="271">
        <f t="shared" si="17"/>
        <v>0</v>
      </c>
      <c r="AG13" s="271">
        <f t="shared" si="17"/>
        <v>0</v>
      </c>
      <c r="AH13" s="271">
        <f t="shared" si="17"/>
        <v>0</v>
      </c>
      <c r="AI13" s="271">
        <f t="shared" si="17"/>
        <v>0</v>
      </c>
      <c r="AJ13" s="271">
        <f t="shared" si="17"/>
        <v>0</v>
      </c>
      <c r="AK13" s="271">
        <f t="shared" si="17"/>
        <v>0</v>
      </c>
      <c r="AL13" s="271">
        <f t="shared" si="17"/>
        <v>0</v>
      </c>
      <c r="AM13" s="271">
        <f t="shared" si="17"/>
        <v>0</v>
      </c>
      <c r="AN13" s="271">
        <f t="shared" si="17"/>
        <v>0</v>
      </c>
      <c r="AO13" s="271">
        <f t="shared" ref="AO13:AX22" si="18">IF(AND($E13&lt;=AO$2, AO$2&lt;EDATE($E13,6)), (0.73*$D13)/6, 0)</f>
        <v>0</v>
      </c>
      <c r="AP13" s="271">
        <f t="shared" si="18"/>
        <v>0</v>
      </c>
      <c r="AQ13" s="271">
        <f t="shared" si="18"/>
        <v>0</v>
      </c>
      <c r="AR13" s="271">
        <f t="shared" si="18"/>
        <v>0</v>
      </c>
      <c r="AS13" s="271">
        <f t="shared" si="18"/>
        <v>0</v>
      </c>
      <c r="AT13" s="271">
        <f t="shared" si="18"/>
        <v>0</v>
      </c>
      <c r="AU13" s="271">
        <f t="shared" si="18"/>
        <v>0</v>
      </c>
      <c r="AV13" s="271">
        <f t="shared" si="18"/>
        <v>0</v>
      </c>
      <c r="AW13" s="271">
        <f t="shared" si="18"/>
        <v>0</v>
      </c>
      <c r="AX13" s="271">
        <f t="shared" si="18"/>
        <v>0</v>
      </c>
      <c r="AY13" s="271">
        <f t="shared" ref="AY13:BH22" si="19">IF(AND($E13&lt;=AY$2, AY$2&lt;EDATE($E13,6)), (0.73*$D13)/6, 0)</f>
        <v>0</v>
      </c>
      <c r="AZ13" s="271">
        <f t="shared" si="19"/>
        <v>0</v>
      </c>
      <c r="BA13" s="271">
        <f t="shared" si="19"/>
        <v>0</v>
      </c>
      <c r="BB13" s="271">
        <f t="shared" si="19"/>
        <v>0</v>
      </c>
      <c r="BC13" s="271">
        <f t="shared" si="19"/>
        <v>0</v>
      </c>
      <c r="BD13" s="271">
        <f t="shared" si="19"/>
        <v>0</v>
      </c>
      <c r="BE13" s="271">
        <f t="shared" si="19"/>
        <v>0</v>
      </c>
      <c r="BF13" s="271">
        <f t="shared" si="19"/>
        <v>0</v>
      </c>
      <c r="BG13" s="271">
        <f t="shared" si="19"/>
        <v>0</v>
      </c>
      <c r="BH13" s="271">
        <f t="shared" si="19"/>
        <v>0</v>
      </c>
      <c r="BI13" s="271">
        <f t="shared" ref="BI13:BR22" si="20">IF(AND($E13&lt;=BI$2, BI$2&lt;EDATE($E13,6)), (0.73*$D13)/6, 0)</f>
        <v>0</v>
      </c>
      <c r="BJ13" s="271">
        <f t="shared" si="20"/>
        <v>0</v>
      </c>
      <c r="BK13" s="271">
        <f t="shared" si="20"/>
        <v>0</v>
      </c>
      <c r="BL13" s="271">
        <f t="shared" si="20"/>
        <v>0</v>
      </c>
      <c r="BM13" s="271">
        <f t="shared" si="20"/>
        <v>0</v>
      </c>
      <c r="BN13" s="271">
        <f t="shared" si="20"/>
        <v>0</v>
      </c>
      <c r="BO13" s="271">
        <f t="shared" si="20"/>
        <v>0</v>
      </c>
      <c r="BP13" s="271">
        <f t="shared" si="20"/>
        <v>0</v>
      </c>
      <c r="BQ13" s="271">
        <f t="shared" si="20"/>
        <v>0</v>
      </c>
      <c r="BR13" s="271">
        <f t="shared" si="20"/>
        <v>0</v>
      </c>
      <c r="BS13" s="271">
        <f t="shared" ref="BS13:CA22" si="21">IF(AND($E13&lt;=BS$2, BS$2&lt;EDATE($E13,6)), (0.73*$D13)/6, 0)</f>
        <v>0</v>
      </c>
      <c r="BT13" s="271">
        <f t="shared" si="21"/>
        <v>0</v>
      </c>
      <c r="BU13" s="271">
        <f t="shared" si="21"/>
        <v>0</v>
      </c>
      <c r="BV13" s="271">
        <f t="shared" si="21"/>
        <v>0</v>
      </c>
      <c r="BW13" s="271">
        <f t="shared" si="21"/>
        <v>0</v>
      </c>
      <c r="BX13" s="271">
        <f t="shared" si="21"/>
        <v>0</v>
      </c>
      <c r="BY13" s="271">
        <f t="shared" si="21"/>
        <v>0</v>
      </c>
      <c r="BZ13" s="271">
        <f t="shared" si="21"/>
        <v>0</v>
      </c>
      <c r="CA13" s="271">
        <f t="shared" si="21"/>
        <v>0</v>
      </c>
      <c r="CC13" s="280">
        <f t="shared" si="12"/>
        <v>-44188.879999999976</v>
      </c>
    </row>
    <row r="14" spans="1:86">
      <c r="A14" s="275">
        <f>'Closed Deals 25'!D15</f>
        <v>11560</v>
      </c>
      <c r="B14" s="275" t="str">
        <f>'Closed Deals 25'!B15</f>
        <v>Jefferson ES</v>
      </c>
      <c r="C14" s="276"/>
      <c r="D14" s="277">
        <f>'Closed Deals 25'!E15</f>
        <v>792600</v>
      </c>
      <c r="E14" s="278">
        <f>'Closed Deals 25'!H15</f>
        <v>45709</v>
      </c>
      <c r="F14" s="278">
        <f>'Closed Deals 25'!I15</f>
        <v>45743</v>
      </c>
      <c r="G14" s="279">
        <f t="shared" ref="G14:G25" si="22">IFERROR(F14-E14,F14)</f>
        <v>34</v>
      </c>
      <c r="H14" s="278">
        <f t="shared" si="13"/>
        <v>45743</v>
      </c>
      <c r="I14" s="279">
        <v>2</v>
      </c>
      <c r="K14" s="271">
        <f t="shared" si="15"/>
        <v>0</v>
      </c>
      <c r="L14" s="271">
        <f t="shared" si="15"/>
        <v>96433</v>
      </c>
      <c r="M14" s="271">
        <f t="shared" si="15"/>
        <v>96433</v>
      </c>
      <c r="N14" s="271">
        <f t="shared" si="15"/>
        <v>96433</v>
      </c>
      <c r="O14" s="271">
        <f t="shared" si="15"/>
        <v>96433</v>
      </c>
      <c r="P14" s="271">
        <f t="shared" si="15"/>
        <v>96433</v>
      </c>
      <c r="Q14" s="271">
        <f t="shared" si="15"/>
        <v>96433</v>
      </c>
      <c r="R14" s="271">
        <f t="shared" si="15"/>
        <v>0</v>
      </c>
      <c r="S14" s="271">
        <f t="shared" si="15"/>
        <v>0</v>
      </c>
      <c r="T14" s="271">
        <f t="shared" si="15"/>
        <v>0</v>
      </c>
      <c r="U14" s="271">
        <f t="shared" si="16"/>
        <v>0</v>
      </c>
      <c r="V14" s="271">
        <f t="shared" si="16"/>
        <v>0</v>
      </c>
      <c r="W14" s="271">
        <f t="shared" si="16"/>
        <v>0</v>
      </c>
      <c r="X14" s="271">
        <f t="shared" si="16"/>
        <v>0</v>
      </c>
      <c r="Y14" s="271">
        <f t="shared" si="16"/>
        <v>0</v>
      </c>
      <c r="Z14" s="271">
        <f t="shared" si="16"/>
        <v>0</v>
      </c>
      <c r="AA14" s="271">
        <f t="shared" si="16"/>
        <v>0</v>
      </c>
      <c r="AB14" s="271">
        <f t="shared" si="16"/>
        <v>0</v>
      </c>
      <c r="AC14" s="271">
        <f t="shared" si="16"/>
        <v>0</v>
      </c>
      <c r="AD14" s="271">
        <f t="shared" si="16"/>
        <v>0</v>
      </c>
      <c r="AE14" s="271">
        <f t="shared" si="17"/>
        <v>0</v>
      </c>
      <c r="AF14" s="271">
        <f t="shared" si="17"/>
        <v>0</v>
      </c>
      <c r="AG14" s="271">
        <f t="shared" si="17"/>
        <v>0</v>
      </c>
      <c r="AH14" s="271">
        <f t="shared" si="17"/>
        <v>0</v>
      </c>
      <c r="AI14" s="271">
        <f t="shared" si="17"/>
        <v>0</v>
      </c>
      <c r="AJ14" s="271">
        <f t="shared" si="17"/>
        <v>0</v>
      </c>
      <c r="AK14" s="271">
        <f t="shared" si="17"/>
        <v>0</v>
      </c>
      <c r="AL14" s="271">
        <f t="shared" si="17"/>
        <v>0</v>
      </c>
      <c r="AM14" s="271">
        <f t="shared" si="17"/>
        <v>0</v>
      </c>
      <c r="AN14" s="271">
        <f t="shared" si="17"/>
        <v>0</v>
      </c>
      <c r="AO14" s="271">
        <f t="shared" si="18"/>
        <v>0</v>
      </c>
      <c r="AP14" s="271">
        <f t="shared" si="18"/>
        <v>0</v>
      </c>
      <c r="AQ14" s="271">
        <f t="shared" si="18"/>
        <v>0</v>
      </c>
      <c r="AR14" s="271">
        <f t="shared" si="18"/>
        <v>0</v>
      </c>
      <c r="AS14" s="271">
        <f t="shared" si="18"/>
        <v>0</v>
      </c>
      <c r="AT14" s="271">
        <f t="shared" si="18"/>
        <v>0</v>
      </c>
      <c r="AU14" s="271">
        <f t="shared" si="18"/>
        <v>0</v>
      </c>
      <c r="AV14" s="271">
        <f t="shared" si="18"/>
        <v>0</v>
      </c>
      <c r="AW14" s="271">
        <f t="shared" si="18"/>
        <v>0</v>
      </c>
      <c r="AX14" s="271">
        <f t="shared" si="18"/>
        <v>0</v>
      </c>
      <c r="AY14" s="271">
        <f t="shared" si="19"/>
        <v>0</v>
      </c>
      <c r="AZ14" s="271">
        <f t="shared" si="19"/>
        <v>0</v>
      </c>
      <c r="BA14" s="271">
        <f t="shared" si="19"/>
        <v>0</v>
      </c>
      <c r="BB14" s="271">
        <f t="shared" si="19"/>
        <v>0</v>
      </c>
      <c r="BC14" s="271">
        <f t="shared" si="19"/>
        <v>0</v>
      </c>
      <c r="BD14" s="271">
        <f t="shared" si="19"/>
        <v>0</v>
      </c>
      <c r="BE14" s="271">
        <f t="shared" si="19"/>
        <v>0</v>
      </c>
      <c r="BF14" s="271">
        <f t="shared" si="19"/>
        <v>0</v>
      </c>
      <c r="BG14" s="271">
        <f t="shared" si="19"/>
        <v>0</v>
      </c>
      <c r="BH14" s="271">
        <f t="shared" si="19"/>
        <v>0</v>
      </c>
      <c r="BI14" s="271">
        <f t="shared" si="20"/>
        <v>0</v>
      </c>
      <c r="BJ14" s="271">
        <f t="shared" si="20"/>
        <v>0</v>
      </c>
      <c r="BK14" s="271">
        <f t="shared" si="20"/>
        <v>0</v>
      </c>
      <c r="BL14" s="271">
        <f t="shared" si="20"/>
        <v>0</v>
      </c>
      <c r="BM14" s="271">
        <f t="shared" si="20"/>
        <v>0</v>
      </c>
      <c r="BN14" s="271">
        <f t="shared" si="20"/>
        <v>0</v>
      </c>
      <c r="BO14" s="271">
        <f t="shared" si="20"/>
        <v>0</v>
      </c>
      <c r="BP14" s="271">
        <f t="shared" si="20"/>
        <v>0</v>
      </c>
      <c r="BQ14" s="271">
        <f t="shared" si="20"/>
        <v>0</v>
      </c>
      <c r="BR14" s="271">
        <f t="shared" si="20"/>
        <v>0</v>
      </c>
      <c r="BS14" s="271">
        <f t="shared" si="21"/>
        <v>0</v>
      </c>
      <c r="BT14" s="271">
        <f t="shared" si="21"/>
        <v>0</v>
      </c>
      <c r="BU14" s="271">
        <f t="shared" si="21"/>
        <v>0</v>
      </c>
      <c r="BV14" s="271">
        <f t="shared" si="21"/>
        <v>0</v>
      </c>
      <c r="BW14" s="271">
        <f t="shared" si="21"/>
        <v>0</v>
      </c>
      <c r="BX14" s="271">
        <f t="shared" si="21"/>
        <v>0</v>
      </c>
      <c r="BY14" s="271">
        <f t="shared" si="21"/>
        <v>0</v>
      </c>
      <c r="BZ14" s="271">
        <f t="shared" si="21"/>
        <v>0</v>
      </c>
      <c r="CA14" s="271">
        <f t="shared" si="21"/>
        <v>0</v>
      </c>
      <c r="CC14" s="280">
        <f t="shared" si="12"/>
        <v>-168259</v>
      </c>
    </row>
    <row r="15" spans="1:86">
      <c r="A15" s="275">
        <f>'Closed Deals 25'!D16</f>
        <v>11519</v>
      </c>
      <c r="B15" s="275" t="str">
        <f>'Closed Deals 25'!B16</f>
        <v>Meridian ES</v>
      </c>
      <c r="C15" s="276"/>
      <c r="D15" s="277">
        <f>'Closed Deals 25'!E16</f>
        <v>199336</v>
      </c>
      <c r="E15" s="278">
        <f>'Closed Deals 25'!H16</f>
        <v>45723</v>
      </c>
      <c r="F15" s="278">
        <f>'Closed Deals 25'!I16</f>
        <v>45839</v>
      </c>
      <c r="G15" s="279">
        <f t="shared" si="22"/>
        <v>116</v>
      </c>
      <c r="H15" s="278">
        <f t="shared" si="13"/>
        <v>45839</v>
      </c>
      <c r="I15" s="279">
        <v>3</v>
      </c>
      <c r="K15" s="271">
        <f t="shared" si="15"/>
        <v>0</v>
      </c>
      <c r="L15" s="271">
        <f t="shared" si="15"/>
        <v>0</v>
      </c>
      <c r="M15" s="271">
        <f t="shared" si="15"/>
        <v>24252.546666666665</v>
      </c>
      <c r="N15" s="271">
        <f t="shared" si="15"/>
        <v>24252.546666666665</v>
      </c>
      <c r="O15" s="271">
        <f t="shared" si="15"/>
        <v>24252.546666666665</v>
      </c>
      <c r="P15" s="271">
        <f t="shared" si="15"/>
        <v>24252.546666666665</v>
      </c>
      <c r="Q15" s="271">
        <f t="shared" si="15"/>
        <v>24252.546666666665</v>
      </c>
      <c r="R15" s="271">
        <f t="shared" si="15"/>
        <v>24252.546666666665</v>
      </c>
      <c r="S15" s="271">
        <f t="shared" si="15"/>
        <v>0</v>
      </c>
      <c r="T15" s="271">
        <f t="shared" si="15"/>
        <v>0</v>
      </c>
      <c r="U15" s="271">
        <f t="shared" si="16"/>
        <v>0</v>
      </c>
      <c r="V15" s="271">
        <f t="shared" si="16"/>
        <v>0</v>
      </c>
      <c r="W15" s="271">
        <f t="shared" si="16"/>
        <v>0</v>
      </c>
      <c r="X15" s="271">
        <f t="shared" si="16"/>
        <v>0</v>
      </c>
      <c r="Y15" s="271">
        <f t="shared" si="16"/>
        <v>0</v>
      </c>
      <c r="Z15" s="271">
        <f t="shared" si="16"/>
        <v>0</v>
      </c>
      <c r="AA15" s="271">
        <f t="shared" si="16"/>
        <v>0</v>
      </c>
      <c r="AB15" s="271">
        <f t="shared" si="16"/>
        <v>0</v>
      </c>
      <c r="AC15" s="271">
        <f t="shared" si="16"/>
        <v>0</v>
      </c>
      <c r="AD15" s="271">
        <f t="shared" si="16"/>
        <v>0</v>
      </c>
      <c r="AE15" s="271">
        <f t="shared" si="17"/>
        <v>0</v>
      </c>
      <c r="AF15" s="271">
        <f t="shared" si="17"/>
        <v>0</v>
      </c>
      <c r="AG15" s="271">
        <f t="shared" si="17"/>
        <v>0</v>
      </c>
      <c r="AH15" s="271">
        <f t="shared" si="17"/>
        <v>0</v>
      </c>
      <c r="AI15" s="271">
        <f t="shared" si="17"/>
        <v>0</v>
      </c>
      <c r="AJ15" s="271">
        <f t="shared" si="17"/>
        <v>0</v>
      </c>
      <c r="AK15" s="271">
        <f t="shared" si="17"/>
        <v>0</v>
      </c>
      <c r="AL15" s="271">
        <f t="shared" si="17"/>
        <v>0</v>
      </c>
      <c r="AM15" s="271">
        <f t="shared" si="17"/>
        <v>0</v>
      </c>
      <c r="AN15" s="271">
        <f t="shared" si="17"/>
        <v>0</v>
      </c>
      <c r="AO15" s="271">
        <f t="shared" si="18"/>
        <v>0</v>
      </c>
      <c r="AP15" s="271">
        <f t="shared" si="18"/>
        <v>0</v>
      </c>
      <c r="AQ15" s="271">
        <f t="shared" si="18"/>
        <v>0</v>
      </c>
      <c r="AR15" s="271">
        <f t="shared" si="18"/>
        <v>0</v>
      </c>
      <c r="AS15" s="271">
        <f t="shared" si="18"/>
        <v>0</v>
      </c>
      <c r="AT15" s="271">
        <f t="shared" si="18"/>
        <v>0</v>
      </c>
      <c r="AU15" s="271">
        <f t="shared" si="18"/>
        <v>0</v>
      </c>
      <c r="AV15" s="271">
        <f t="shared" si="18"/>
        <v>0</v>
      </c>
      <c r="AW15" s="271">
        <f t="shared" si="18"/>
        <v>0</v>
      </c>
      <c r="AX15" s="271">
        <f t="shared" si="18"/>
        <v>0</v>
      </c>
      <c r="AY15" s="271">
        <f t="shared" si="19"/>
        <v>0</v>
      </c>
      <c r="AZ15" s="271">
        <f t="shared" si="19"/>
        <v>0</v>
      </c>
      <c r="BA15" s="271">
        <f t="shared" si="19"/>
        <v>0</v>
      </c>
      <c r="BB15" s="271">
        <f t="shared" si="19"/>
        <v>0</v>
      </c>
      <c r="BC15" s="271">
        <f t="shared" si="19"/>
        <v>0</v>
      </c>
      <c r="BD15" s="271">
        <f t="shared" si="19"/>
        <v>0</v>
      </c>
      <c r="BE15" s="271">
        <f t="shared" si="19"/>
        <v>0</v>
      </c>
      <c r="BF15" s="271">
        <f t="shared" si="19"/>
        <v>0</v>
      </c>
      <c r="BG15" s="271">
        <f t="shared" si="19"/>
        <v>0</v>
      </c>
      <c r="BH15" s="271">
        <f t="shared" si="19"/>
        <v>0</v>
      </c>
      <c r="BI15" s="271">
        <f t="shared" si="20"/>
        <v>0</v>
      </c>
      <c r="BJ15" s="271">
        <f t="shared" si="20"/>
        <v>0</v>
      </c>
      <c r="BK15" s="271">
        <f t="shared" si="20"/>
        <v>0</v>
      </c>
      <c r="BL15" s="271">
        <f t="shared" si="20"/>
        <v>0</v>
      </c>
      <c r="BM15" s="271">
        <f t="shared" si="20"/>
        <v>0</v>
      </c>
      <c r="BN15" s="271">
        <f t="shared" si="20"/>
        <v>0</v>
      </c>
      <c r="BO15" s="271">
        <f t="shared" si="20"/>
        <v>0</v>
      </c>
      <c r="BP15" s="271">
        <f t="shared" si="20"/>
        <v>0</v>
      </c>
      <c r="BQ15" s="271">
        <f t="shared" si="20"/>
        <v>0</v>
      </c>
      <c r="BR15" s="271">
        <f t="shared" si="20"/>
        <v>0</v>
      </c>
      <c r="BS15" s="271">
        <f t="shared" si="21"/>
        <v>0</v>
      </c>
      <c r="BT15" s="271">
        <f t="shared" si="21"/>
        <v>0</v>
      </c>
      <c r="BU15" s="271">
        <f t="shared" si="21"/>
        <v>0</v>
      </c>
      <c r="BV15" s="271">
        <f t="shared" si="21"/>
        <v>0</v>
      </c>
      <c r="BW15" s="271">
        <f t="shared" si="21"/>
        <v>0</v>
      </c>
      <c r="BX15" s="271">
        <f t="shared" si="21"/>
        <v>0</v>
      </c>
      <c r="BY15" s="271">
        <f t="shared" si="21"/>
        <v>0</v>
      </c>
      <c r="BZ15" s="271">
        <f t="shared" si="21"/>
        <v>0</v>
      </c>
      <c r="CA15" s="271">
        <f t="shared" si="21"/>
        <v>0</v>
      </c>
      <c r="CC15" s="280">
        <f t="shared" si="12"/>
        <v>-7981.7200000000012</v>
      </c>
    </row>
    <row r="16" spans="1:86">
      <c r="A16" s="275">
        <f>'Closed Deals 25'!D17</f>
        <v>11588</v>
      </c>
      <c r="B16" s="275" t="str">
        <f>'Closed Deals 25'!B17</f>
        <v>Hans Christensen ES</v>
      </c>
      <c r="C16" s="276"/>
      <c r="D16" s="277">
        <f>'Closed Deals 25'!E17</f>
        <v>3084567.29</v>
      </c>
      <c r="E16" s="278">
        <f>'Closed Deals 25'!H17</f>
        <v>45726</v>
      </c>
      <c r="F16" s="278">
        <f>'Closed Deals 25'!I17</f>
        <v>45838</v>
      </c>
      <c r="G16" s="279">
        <f t="shared" si="22"/>
        <v>112</v>
      </c>
      <c r="H16" s="278">
        <f t="shared" si="13"/>
        <v>45838</v>
      </c>
      <c r="I16" s="279">
        <v>3</v>
      </c>
      <c r="K16" s="271">
        <f t="shared" si="15"/>
        <v>0</v>
      </c>
      <c r="L16" s="271">
        <f t="shared" si="15"/>
        <v>0</v>
      </c>
      <c r="M16" s="271">
        <f t="shared" si="15"/>
        <v>375289.02028333332</v>
      </c>
      <c r="N16" s="271">
        <f t="shared" si="15"/>
        <v>375289.02028333332</v>
      </c>
      <c r="O16" s="271">
        <f t="shared" si="15"/>
        <v>375289.02028333332</v>
      </c>
      <c r="P16" s="271">
        <f t="shared" si="15"/>
        <v>375289.02028333332</v>
      </c>
      <c r="Q16" s="271">
        <f t="shared" si="15"/>
        <v>375289.02028333332</v>
      </c>
      <c r="R16" s="271">
        <f t="shared" si="15"/>
        <v>375289.02028333332</v>
      </c>
      <c r="S16" s="271">
        <f t="shared" si="15"/>
        <v>0</v>
      </c>
      <c r="T16" s="271">
        <f t="shared" si="15"/>
        <v>0</v>
      </c>
      <c r="U16" s="271">
        <f t="shared" si="16"/>
        <v>0</v>
      </c>
      <c r="V16" s="271">
        <f t="shared" si="16"/>
        <v>0</v>
      </c>
      <c r="W16" s="271">
        <f t="shared" si="16"/>
        <v>0</v>
      </c>
      <c r="X16" s="271">
        <f t="shared" si="16"/>
        <v>0</v>
      </c>
      <c r="Y16" s="271">
        <f t="shared" si="16"/>
        <v>0</v>
      </c>
      <c r="Z16" s="271">
        <f t="shared" si="16"/>
        <v>0</v>
      </c>
      <c r="AA16" s="271">
        <f t="shared" si="16"/>
        <v>0</v>
      </c>
      <c r="AB16" s="271">
        <f t="shared" si="16"/>
        <v>0</v>
      </c>
      <c r="AC16" s="271">
        <f t="shared" si="16"/>
        <v>0</v>
      </c>
      <c r="AD16" s="271">
        <f t="shared" si="16"/>
        <v>0</v>
      </c>
      <c r="AE16" s="271">
        <f t="shared" si="17"/>
        <v>0</v>
      </c>
      <c r="AF16" s="271">
        <f t="shared" si="17"/>
        <v>0</v>
      </c>
      <c r="AG16" s="271">
        <f t="shared" si="17"/>
        <v>0</v>
      </c>
      <c r="AH16" s="271">
        <f t="shared" si="17"/>
        <v>0</v>
      </c>
      <c r="AI16" s="271">
        <f t="shared" si="17"/>
        <v>0</v>
      </c>
      <c r="AJ16" s="271">
        <f t="shared" si="17"/>
        <v>0</v>
      </c>
      <c r="AK16" s="271">
        <f t="shared" si="17"/>
        <v>0</v>
      </c>
      <c r="AL16" s="271">
        <f t="shared" si="17"/>
        <v>0</v>
      </c>
      <c r="AM16" s="271">
        <f t="shared" si="17"/>
        <v>0</v>
      </c>
      <c r="AN16" s="271">
        <f t="shared" si="17"/>
        <v>0</v>
      </c>
      <c r="AO16" s="271">
        <f t="shared" si="18"/>
        <v>0</v>
      </c>
      <c r="AP16" s="271">
        <f t="shared" si="18"/>
        <v>0</v>
      </c>
      <c r="AQ16" s="271">
        <f t="shared" si="18"/>
        <v>0</v>
      </c>
      <c r="AR16" s="271">
        <f t="shared" si="18"/>
        <v>0</v>
      </c>
      <c r="AS16" s="271">
        <f t="shared" si="18"/>
        <v>0</v>
      </c>
      <c r="AT16" s="271">
        <f t="shared" si="18"/>
        <v>0</v>
      </c>
      <c r="AU16" s="271">
        <f t="shared" si="18"/>
        <v>0</v>
      </c>
      <c r="AV16" s="271">
        <f t="shared" si="18"/>
        <v>0</v>
      </c>
      <c r="AW16" s="271">
        <f t="shared" si="18"/>
        <v>0</v>
      </c>
      <c r="AX16" s="271">
        <f t="shared" si="18"/>
        <v>0</v>
      </c>
      <c r="AY16" s="271">
        <f t="shared" si="19"/>
        <v>0</v>
      </c>
      <c r="AZ16" s="271">
        <f t="shared" si="19"/>
        <v>0</v>
      </c>
      <c r="BA16" s="271">
        <f t="shared" si="19"/>
        <v>0</v>
      </c>
      <c r="BB16" s="271">
        <f t="shared" si="19"/>
        <v>0</v>
      </c>
      <c r="BC16" s="271">
        <f t="shared" si="19"/>
        <v>0</v>
      </c>
      <c r="BD16" s="271">
        <f t="shared" si="19"/>
        <v>0</v>
      </c>
      <c r="BE16" s="271">
        <f t="shared" si="19"/>
        <v>0</v>
      </c>
      <c r="BF16" s="271">
        <f t="shared" si="19"/>
        <v>0</v>
      </c>
      <c r="BG16" s="271">
        <f t="shared" si="19"/>
        <v>0</v>
      </c>
      <c r="BH16" s="271">
        <f t="shared" si="19"/>
        <v>0</v>
      </c>
      <c r="BI16" s="271">
        <f t="shared" si="20"/>
        <v>0</v>
      </c>
      <c r="BJ16" s="271">
        <f t="shared" si="20"/>
        <v>0</v>
      </c>
      <c r="BK16" s="271">
        <f t="shared" si="20"/>
        <v>0</v>
      </c>
      <c r="BL16" s="271">
        <f t="shared" si="20"/>
        <v>0</v>
      </c>
      <c r="BM16" s="271">
        <f t="shared" si="20"/>
        <v>0</v>
      </c>
      <c r="BN16" s="271">
        <f t="shared" si="20"/>
        <v>0</v>
      </c>
      <c r="BO16" s="271">
        <f t="shared" si="20"/>
        <v>0</v>
      </c>
      <c r="BP16" s="271">
        <f t="shared" si="20"/>
        <v>0</v>
      </c>
      <c r="BQ16" s="271">
        <f t="shared" si="20"/>
        <v>0</v>
      </c>
      <c r="BR16" s="271">
        <f t="shared" si="20"/>
        <v>0</v>
      </c>
      <c r="BS16" s="271">
        <f t="shared" si="21"/>
        <v>0</v>
      </c>
      <c r="BT16" s="271">
        <f t="shared" si="21"/>
        <v>0</v>
      </c>
      <c r="BU16" s="271">
        <f t="shared" si="21"/>
        <v>0</v>
      </c>
      <c r="BV16" s="271">
        <f t="shared" si="21"/>
        <v>0</v>
      </c>
      <c r="BW16" s="271">
        <f t="shared" si="21"/>
        <v>0</v>
      </c>
      <c r="BX16" s="271">
        <f t="shared" si="21"/>
        <v>0</v>
      </c>
      <c r="BY16" s="271">
        <f t="shared" si="21"/>
        <v>0</v>
      </c>
      <c r="BZ16" s="271">
        <f t="shared" si="21"/>
        <v>0</v>
      </c>
      <c r="CA16" s="271">
        <f t="shared" si="21"/>
        <v>0</v>
      </c>
      <c r="CC16" s="280">
        <f t="shared" si="12"/>
        <v>-786995.16830000002</v>
      </c>
    </row>
    <row r="17" spans="1:81">
      <c r="A17" s="275">
        <f>'Closed Deals 25'!D18</f>
        <v>11435</v>
      </c>
      <c r="B17" s="275" t="str">
        <f>'Closed Deals 25'!B18</f>
        <v xml:space="preserve">Mesa Grande ES </v>
      </c>
      <c r="C17" s="276"/>
      <c r="D17" s="277">
        <f>'Closed Deals 25'!E18</f>
        <v>817329</v>
      </c>
      <c r="E17" s="278">
        <f>'Closed Deals 25'!H18</f>
        <v>45727</v>
      </c>
      <c r="F17" s="278">
        <f>'Closed Deals 25'!I18</f>
        <v>45869</v>
      </c>
      <c r="G17" s="279">
        <f t="shared" si="22"/>
        <v>142</v>
      </c>
      <c r="H17" s="278">
        <f t="shared" si="13"/>
        <v>45869</v>
      </c>
      <c r="I17" s="279">
        <v>3</v>
      </c>
      <c r="K17" s="271">
        <f t="shared" si="15"/>
        <v>0</v>
      </c>
      <c r="L17" s="271">
        <f t="shared" si="15"/>
        <v>0</v>
      </c>
      <c r="M17" s="271">
        <f t="shared" si="15"/>
        <v>99441.695000000007</v>
      </c>
      <c r="N17" s="271">
        <f t="shared" si="15"/>
        <v>99441.695000000007</v>
      </c>
      <c r="O17" s="271">
        <f t="shared" si="15"/>
        <v>99441.695000000007</v>
      </c>
      <c r="P17" s="271">
        <f t="shared" si="15"/>
        <v>99441.695000000007</v>
      </c>
      <c r="Q17" s="271">
        <f t="shared" si="15"/>
        <v>99441.695000000007</v>
      </c>
      <c r="R17" s="271">
        <f t="shared" si="15"/>
        <v>99441.695000000007</v>
      </c>
      <c r="S17" s="271">
        <f t="shared" si="15"/>
        <v>0</v>
      </c>
      <c r="T17" s="271">
        <f t="shared" si="15"/>
        <v>0</v>
      </c>
      <c r="U17" s="271">
        <f t="shared" si="16"/>
        <v>0</v>
      </c>
      <c r="V17" s="271">
        <f t="shared" si="16"/>
        <v>0</v>
      </c>
      <c r="W17" s="271">
        <f t="shared" si="16"/>
        <v>0</v>
      </c>
      <c r="X17" s="271">
        <f t="shared" si="16"/>
        <v>0</v>
      </c>
      <c r="Y17" s="271">
        <f t="shared" si="16"/>
        <v>0</v>
      </c>
      <c r="Z17" s="271">
        <f t="shared" si="16"/>
        <v>0</v>
      </c>
      <c r="AA17" s="271">
        <f t="shared" si="16"/>
        <v>0</v>
      </c>
      <c r="AB17" s="271">
        <f t="shared" si="16"/>
        <v>0</v>
      </c>
      <c r="AC17" s="271">
        <f t="shared" si="16"/>
        <v>0</v>
      </c>
      <c r="AD17" s="271">
        <f t="shared" si="16"/>
        <v>0</v>
      </c>
      <c r="AE17" s="271">
        <f t="shared" si="17"/>
        <v>0</v>
      </c>
      <c r="AF17" s="271">
        <f t="shared" si="17"/>
        <v>0</v>
      </c>
      <c r="AG17" s="271">
        <f t="shared" si="17"/>
        <v>0</v>
      </c>
      <c r="AH17" s="271">
        <f t="shared" si="17"/>
        <v>0</v>
      </c>
      <c r="AI17" s="271">
        <f t="shared" si="17"/>
        <v>0</v>
      </c>
      <c r="AJ17" s="271">
        <f t="shared" si="17"/>
        <v>0</v>
      </c>
      <c r="AK17" s="271">
        <f t="shared" si="17"/>
        <v>0</v>
      </c>
      <c r="AL17" s="271">
        <f t="shared" si="17"/>
        <v>0</v>
      </c>
      <c r="AM17" s="271">
        <f t="shared" si="17"/>
        <v>0</v>
      </c>
      <c r="AN17" s="271">
        <f t="shared" si="17"/>
        <v>0</v>
      </c>
      <c r="AO17" s="271">
        <f t="shared" si="18"/>
        <v>0</v>
      </c>
      <c r="AP17" s="271">
        <f t="shared" si="18"/>
        <v>0</v>
      </c>
      <c r="AQ17" s="271">
        <f t="shared" si="18"/>
        <v>0</v>
      </c>
      <c r="AR17" s="271">
        <f t="shared" si="18"/>
        <v>0</v>
      </c>
      <c r="AS17" s="271">
        <f t="shared" si="18"/>
        <v>0</v>
      </c>
      <c r="AT17" s="271">
        <f t="shared" si="18"/>
        <v>0</v>
      </c>
      <c r="AU17" s="271">
        <f t="shared" si="18"/>
        <v>0</v>
      </c>
      <c r="AV17" s="271">
        <f t="shared" si="18"/>
        <v>0</v>
      </c>
      <c r="AW17" s="271">
        <f t="shared" si="18"/>
        <v>0</v>
      </c>
      <c r="AX17" s="271">
        <f t="shared" si="18"/>
        <v>0</v>
      </c>
      <c r="AY17" s="271">
        <f t="shared" si="19"/>
        <v>0</v>
      </c>
      <c r="AZ17" s="271">
        <f t="shared" si="19"/>
        <v>0</v>
      </c>
      <c r="BA17" s="271">
        <f t="shared" si="19"/>
        <v>0</v>
      </c>
      <c r="BB17" s="271">
        <f t="shared" si="19"/>
        <v>0</v>
      </c>
      <c r="BC17" s="271">
        <f t="shared" si="19"/>
        <v>0</v>
      </c>
      <c r="BD17" s="271">
        <f t="shared" si="19"/>
        <v>0</v>
      </c>
      <c r="BE17" s="271">
        <f t="shared" si="19"/>
        <v>0</v>
      </c>
      <c r="BF17" s="271">
        <f t="shared" si="19"/>
        <v>0</v>
      </c>
      <c r="BG17" s="271">
        <f t="shared" si="19"/>
        <v>0</v>
      </c>
      <c r="BH17" s="271">
        <f t="shared" si="19"/>
        <v>0</v>
      </c>
      <c r="BI17" s="271">
        <f t="shared" si="20"/>
        <v>0</v>
      </c>
      <c r="BJ17" s="271">
        <f t="shared" si="20"/>
        <v>0</v>
      </c>
      <c r="BK17" s="271">
        <f t="shared" si="20"/>
        <v>0</v>
      </c>
      <c r="BL17" s="271">
        <f t="shared" si="20"/>
        <v>0</v>
      </c>
      <c r="BM17" s="271">
        <f t="shared" si="20"/>
        <v>0</v>
      </c>
      <c r="BN17" s="271">
        <f t="shared" si="20"/>
        <v>0</v>
      </c>
      <c r="BO17" s="271">
        <f t="shared" si="20"/>
        <v>0</v>
      </c>
      <c r="BP17" s="271">
        <f t="shared" si="20"/>
        <v>0</v>
      </c>
      <c r="BQ17" s="271">
        <f t="shared" si="20"/>
        <v>0</v>
      </c>
      <c r="BR17" s="271">
        <f t="shared" si="20"/>
        <v>0</v>
      </c>
      <c r="BS17" s="271">
        <f t="shared" si="21"/>
        <v>0</v>
      </c>
      <c r="BT17" s="271">
        <f t="shared" si="21"/>
        <v>0</v>
      </c>
      <c r="BU17" s="271">
        <f t="shared" si="21"/>
        <v>0</v>
      </c>
      <c r="BV17" s="271">
        <f t="shared" si="21"/>
        <v>0</v>
      </c>
      <c r="BW17" s="271">
        <f t="shared" si="21"/>
        <v>0</v>
      </c>
      <c r="BX17" s="271">
        <f t="shared" si="21"/>
        <v>0</v>
      </c>
      <c r="BY17" s="271">
        <f t="shared" si="21"/>
        <v>0</v>
      </c>
      <c r="BZ17" s="271">
        <f t="shared" si="21"/>
        <v>0</v>
      </c>
      <c r="CA17" s="271">
        <f t="shared" si="21"/>
        <v>0</v>
      </c>
      <c r="CC17" s="280">
        <f t="shared" si="12"/>
        <v>-174809.82999999996</v>
      </c>
    </row>
    <row r="18" spans="1:81">
      <c r="A18" s="275">
        <f>'Closed Deals 25'!D19</f>
        <v>11507</v>
      </c>
      <c r="B18" s="275" t="str">
        <f>'Closed Deals 25'!B19</f>
        <v xml:space="preserve">Claremont HS </v>
      </c>
      <c r="C18" s="276"/>
      <c r="D18" s="277">
        <f>'Closed Deals 25'!E19</f>
        <v>191440</v>
      </c>
      <c r="E18" s="278">
        <f>'Closed Deals 25'!H19</f>
        <v>45734</v>
      </c>
      <c r="F18" s="278">
        <f>'Closed Deals 25'!I19</f>
        <v>45869</v>
      </c>
      <c r="G18" s="279">
        <f t="shared" si="22"/>
        <v>135</v>
      </c>
      <c r="H18" s="278">
        <f t="shared" si="13"/>
        <v>45869</v>
      </c>
      <c r="I18" s="279">
        <v>3</v>
      </c>
      <c r="K18" s="271">
        <f t="shared" si="15"/>
        <v>0</v>
      </c>
      <c r="L18" s="271">
        <f t="shared" si="15"/>
        <v>0</v>
      </c>
      <c r="M18" s="271">
        <f t="shared" si="15"/>
        <v>23291.866666666665</v>
      </c>
      <c r="N18" s="271">
        <f t="shared" si="15"/>
        <v>23291.866666666665</v>
      </c>
      <c r="O18" s="271">
        <f t="shared" si="15"/>
        <v>23291.866666666665</v>
      </c>
      <c r="P18" s="271">
        <f t="shared" si="15"/>
        <v>23291.866666666665</v>
      </c>
      <c r="Q18" s="271">
        <f t="shared" si="15"/>
        <v>23291.866666666665</v>
      </c>
      <c r="R18" s="271">
        <f t="shared" si="15"/>
        <v>23291.866666666665</v>
      </c>
      <c r="S18" s="271">
        <f t="shared" si="15"/>
        <v>0</v>
      </c>
      <c r="T18" s="271">
        <f t="shared" si="15"/>
        <v>0</v>
      </c>
      <c r="U18" s="271">
        <f t="shared" si="16"/>
        <v>0</v>
      </c>
      <c r="V18" s="271">
        <f t="shared" si="16"/>
        <v>0</v>
      </c>
      <c r="W18" s="271">
        <f t="shared" si="16"/>
        <v>0</v>
      </c>
      <c r="X18" s="271">
        <f t="shared" si="16"/>
        <v>0</v>
      </c>
      <c r="Y18" s="271">
        <f t="shared" si="16"/>
        <v>0</v>
      </c>
      <c r="Z18" s="271">
        <f t="shared" si="16"/>
        <v>0</v>
      </c>
      <c r="AA18" s="271">
        <f t="shared" si="16"/>
        <v>0</v>
      </c>
      <c r="AB18" s="271">
        <f t="shared" si="16"/>
        <v>0</v>
      </c>
      <c r="AC18" s="271">
        <f t="shared" si="16"/>
        <v>0</v>
      </c>
      <c r="AD18" s="271">
        <f t="shared" si="16"/>
        <v>0</v>
      </c>
      <c r="AE18" s="271">
        <f t="shared" si="17"/>
        <v>0</v>
      </c>
      <c r="AF18" s="271">
        <f t="shared" si="17"/>
        <v>0</v>
      </c>
      <c r="AG18" s="271">
        <f t="shared" si="17"/>
        <v>0</v>
      </c>
      <c r="AH18" s="271">
        <f t="shared" si="17"/>
        <v>0</v>
      </c>
      <c r="AI18" s="271">
        <f t="shared" si="17"/>
        <v>0</v>
      </c>
      <c r="AJ18" s="271">
        <f t="shared" si="17"/>
        <v>0</v>
      </c>
      <c r="AK18" s="271">
        <f t="shared" si="17"/>
        <v>0</v>
      </c>
      <c r="AL18" s="271">
        <f t="shared" si="17"/>
        <v>0</v>
      </c>
      <c r="AM18" s="271">
        <f t="shared" si="17"/>
        <v>0</v>
      </c>
      <c r="AN18" s="271">
        <f t="shared" si="17"/>
        <v>0</v>
      </c>
      <c r="AO18" s="271">
        <f t="shared" si="18"/>
        <v>0</v>
      </c>
      <c r="AP18" s="271">
        <f t="shared" si="18"/>
        <v>0</v>
      </c>
      <c r="AQ18" s="271">
        <f t="shared" si="18"/>
        <v>0</v>
      </c>
      <c r="AR18" s="271">
        <f t="shared" si="18"/>
        <v>0</v>
      </c>
      <c r="AS18" s="271">
        <f t="shared" si="18"/>
        <v>0</v>
      </c>
      <c r="AT18" s="271">
        <f t="shared" si="18"/>
        <v>0</v>
      </c>
      <c r="AU18" s="271">
        <f t="shared" si="18"/>
        <v>0</v>
      </c>
      <c r="AV18" s="271">
        <f t="shared" si="18"/>
        <v>0</v>
      </c>
      <c r="AW18" s="271">
        <f t="shared" si="18"/>
        <v>0</v>
      </c>
      <c r="AX18" s="271">
        <f t="shared" si="18"/>
        <v>0</v>
      </c>
      <c r="AY18" s="271">
        <f t="shared" si="19"/>
        <v>0</v>
      </c>
      <c r="AZ18" s="271">
        <f t="shared" si="19"/>
        <v>0</v>
      </c>
      <c r="BA18" s="271">
        <f t="shared" si="19"/>
        <v>0</v>
      </c>
      <c r="BB18" s="271">
        <f t="shared" si="19"/>
        <v>0</v>
      </c>
      <c r="BC18" s="271">
        <f t="shared" si="19"/>
        <v>0</v>
      </c>
      <c r="BD18" s="271">
        <f t="shared" si="19"/>
        <v>0</v>
      </c>
      <c r="BE18" s="271">
        <f t="shared" si="19"/>
        <v>0</v>
      </c>
      <c r="BF18" s="271">
        <f t="shared" si="19"/>
        <v>0</v>
      </c>
      <c r="BG18" s="271">
        <f t="shared" si="19"/>
        <v>0</v>
      </c>
      <c r="BH18" s="271">
        <f t="shared" si="19"/>
        <v>0</v>
      </c>
      <c r="BI18" s="271">
        <f t="shared" si="20"/>
        <v>0</v>
      </c>
      <c r="BJ18" s="271">
        <f t="shared" si="20"/>
        <v>0</v>
      </c>
      <c r="BK18" s="271">
        <f t="shared" si="20"/>
        <v>0</v>
      </c>
      <c r="BL18" s="271">
        <f t="shared" si="20"/>
        <v>0</v>
      </c>
      <c r="BM18" s="271">
        <f t="shared" si="20"/>
        <v>0</v>
      </c>
      <c r="BN18" s="271">
        <f t="shared" si="20"/>
        <v>0</v>
      </c>
      <c r="BO18" s="271">
        <f t="shared" si="20"/>
        <v>0</v>
      </c>
      <c r="BP18" s="271">
        <f t="shared" si="20"/>
        <v>0</v>
      </c>
      <c r="BQ18" s="271">
        <f t="shared" si="20"/>
        <v>0</v>
      </c>
      <c r="BR18" s="271">
        <f t="shared" si="20"/>
        <v>0</v>
      </c>
      <c r="BS18" s="271">
        <f t="shared" si="21"/>
        <v>0</v>
      </c>
      <c r="BT18" s="271">
        <f t="shared" si="21"/>
        <v>0</v>
      </c>
      <c r="BU18" s="271">
        <f t="shared" si="21"/>
        <v>0</v>
      </c>
      <c r="BV18" s="271">
        <f t="shared" si="21"/>
        <v>0</v>
      </c>
      <c r="BW18" s="271">
        <f t="shared" si="21"/>
        <v>0</v>
      </c>
      <c r="BX18" s="271">
        <f t="shared" si="21"/>
        <v>0</v>
      </c>
      <c r="BY18" s="271">
        <f t="shared" si="21"/>
        <v>0</v>
      </c>
      <c r="BZ18" s="271">
        <f t="shared" si="21"/>
        <v>0</v>
      </c>
      <c r="CA18" s="271">
        <f t="shared" si="21"/>
        <v>0</v>
      </c>
      <c r="CC18" s="280">
        <f t="shared" si="12"/>
        <v>-5819.8000000000175</v>
      </c>
    </row>
    <row r="19" spans="1:81">
      <c r="A19" s="275">
        <f>'Closed Deals 25'!D20</f>
        <v>11546</v>
      </c>
      <c r="B19" s="275" t="str">
        <f>'Closed Deals 25'!B20</f>
        <v xml:space="preserve">Hollyvale ES </v>
      </c>
      <c r="C19" s="276"/>
      <c r="D19" s="277">
        <f>'Closed Deals 25'!E20</f>
        <v>420981.5</v>
      </c>
      <c r="E19" s="278">
        <f>'Closed Deals 25'!H20</f>
        <v>45736</v>
      </c>
      <c r="F19" s="278">
        <f>'Closed Deals 25'!I20</f>
        <v>45869</v>
      </c>
      <c r="G19" s="279">
        <f t="shared" si="22"/>
        <v>133</v>
      </c>
      <c r="H19" s="278">
        <f t="shared" si="13"/>
        <v>45869</v>
      </c>
      <c r="I19" s="279">
        <v>3</v>
      </c>
      <c r="K19" s="271">
        <f t="shared" si="15"/>
        <v>0</v>
      </c>
      <c r="L19" s="271">
        <f t="shared" si="15"/>
        <v>0</v>
      </c>
      <c r="M19" s="271">
        <f t="shared" si="15"/>
        <v>51219.415833333333</v>
      </c>
      <c r="N19" s="271">
        <f t="shared" si="15"/>
        <v>51219.415833333333</v>
      </c>
      <c r="O19" s="271">
        <f t="shared" si="15"/>
        <v>51219.415833333333</v>
      </c>
      <c r="P19" s="271">
        <f t="shared" si="15"/>
        <v>51219.415833333333</v>
      </c>
      <c r="Q19" s="271">
        <f t="shared" si="15"/>
        <v>51219.415833333333</v>
      </c>
      <c r="R19" s="271">
        <f t="shared" si="15"/>
        <v>51219.415833333333</v>
      </c>
      <c r="S19" s="271">
        <f t="shared" si="15"/>
        <v>0</v>
      </c>
      <c r="T19" s="271">
        <f t="shared" si="15"/>
        <v>0</v>
      </c>
      <c r="U19" s="271">
        <f t="shared" si="16"/>
        <v>0</v>
      </c>
      <c r="V19" s="271">
        <f t="shared" si="16"/>
        <v>0</v>
      </c>
      <c r="W19" s="271">
        <f t="shared" si="16"/>
        <v>0</v>
      </c>
      <c r="X19" s="271">
        <f t="shared" si="16"/>
        <v>0</v>
      </c>
      <c r="Y19" s="271">
        <f t="shared" si="16"/>
        <v>0</v>
      </c>
      <c r="Z19" s="271">
        <f t="shared" si="16"/>
        <v>0</v>
      </c>
      <c r="AA19" s="271">
        <f t="shared" si="16"/>
        <v>0</v>
      </c>
      <c r="AB19" s="271">
        <f t="shared" si="16"/>
        <v>0</v>
      </c>
      <c r="AC19" s="271">
        <f t="shared" si="16"/>
        <v>0</v>
      </c>
      <c r="AD19" s="271">
        <f t="shared" si="16"/>
        <v>0</v>
      </c>
      <c r="AE19" s="271">
        <f t="shared" si="17"/>
        <v>0</v>
      </c>
      <c r="AF19" s="271">
        <f t="shared" si="17"/>
        <v>0</v>
      </c>
      <c r="AG19" s="271">
        <f t="shared" si="17"/>
        <v>0</v>
      </c>
      <c r="AH19" s="271">
        <f t="shared" si="17"/>
        <v>0</v>
      </c>
      <c r="AI19" s="271">
        <f t="shared" si="17"/>
        <v>0</v>
      </c>
      <c r="AJ19" s="271">
        <f t="shared" si="17"/>
        <v>0</v>
      </c>
      <c r="AK19" s="271">
        <f t="shared" si="17"/>
        <v>0</v>
      </c>
      <c r="AL19" s="271">
        <f t="shared" si="17"/>
        <v>0</v>
      </c>
      <c r="AM19" s="271">
        <f t="shared" si="17"/>
        <v>0</v>
      </c>
      <c r="AN19" s="271">
        <f t="shared" si="17"/>
        <v>0</v>
      </c>
      <c r="AO19" s="271">
        <f t="shared" si="18"/>
        <v>0</v>
      </c>
      <c r="AP19" s="271">
        <f t="shared" si="18"/>
        <v>0</v>
      </c>
      <c r="AQ19" s="271">
        <f t="shared" si="18"/>
        <v>0</v>
      </c>
      <c r="AR19" s="271">
        <f t="shared" si="18"/>
        <v>0</v>
      </c>
      <c r="AS19" s="271">
        <f t="shared" si="18"/>
        <v>0</v>
      </c>
      <c r="AT19" s="271">
        <f t="shared" si="18"/>
        <v>0</v>
      </c>
      <c r="AU19" s="271">
        <f t="shared" si="18"/>
        <v>0</v>
      </c>
      <c r="AV19" s="271">
        <f t="shared" si="18"/>
        <v>0</v>
      </c>
      <c r="AW19" s="271">
        <f t="shared" si="18"/>
        <v>0</v>
      </c>
      <c r="AX19" s="271">
        <f t="shared" si="18"/>
        <v>0</v>
      </c>
      <c r="AY19" s="271">
        <f t="shared" si="19"/>
        <v>0</v>
      </c>
      <c r="AZ19" s="271">
        <f t="shared" si="19"/>
        <v>0</v>
      </c>
      <c r="BA19" s="271">
        <f t="shared" si="19"/>
        <v>0</v>
      </c>
      <c r="BB19" s="271">
        <f t="shared" si="19"/>
        <v>0</v>
      </c>
      <c r="BC19" s="271">
        <f t="shared" si="19"/>
        <v>0</v>
      </c>
      <c r="BD19" s="271">
        <f t="shared" si="19"/>
        <v>0</v>
      </c>
      <c r="BE19" s="271">
        <f t="shared" si="19"/>
        <v>0</v>
      </c>
      <c r="BF19" s="271">
        <f t="shared" si="19"/>
        <v>0</v>
      </c>
      <c r="BG19" s="271">
        <f t="shared" si="19"/>
        <v>0</v>
      </c>
      <c r="BH19" s="271">
        <f t="shared" si="19"/>
        <v>0</v>
      </c>
      <c r="BI19" s="271">
        <f t="shared" si="20"/>
        <v>0</v>
      </c>
      <c r="BJ19" s="271">
        <f t="shared" si="20"/>
        <v>0</v>
      </c>
      <c r="BK19" s="271">
        <f t="shared" si="20"/>
        <v>0</v>
      </c>
      <c r="BL19" s="271">
        <f t="shared" si="20"/>
        <v>0</v>
      </c>
      <c r="BM19" s="271">
        <f t="shared" si="20"/>
        <v>0</v>
      </c>
      <c r="BN19" s="271">
        <f t="shared" si="20"/>
        <v>0</v>
      </c>
      <c r="BO19" s="271">
        <f t="shared" si="20"/>
        <v>0</v>
      </c>
      <c r="BP19" s="271">
        <f t="shared" si="20"/>
        <v>0</v>
      </c>
      <c r="BQ19" s="271">
        <f t="shared" si="20"/>
        <v>0</v>
      </c>
      <c r="BR19" s="271">
        <f t="shared" si="20"/>
        <v>0</v>
      </c>
      <c r="BS19" s="271">
        <f t="shared" si="21"/>
        <v>0</v>
      </c>
      <c r="BT19" s="271">
        <f t="shared" si="21"/>
        <v>0</v>
      </c>
      <c r="BU19" s="271">
        <f t="shared" si="21"/>
        <v>0</v>
      </c>
      <c r="BV19" s="271">
        <f t="shared" si="21"/>
        <v>0</v>
      </c>
      <c r="BW19" s="271">
        <f t="shared" si="21"/>
        <v>0</v>
      </c>
      <c r="BX19" s="271">
        <f t="shared" si="21"/>
        <v>0</v>
      </c>
      <c r="BY19" s="271">
        <f t="shared" si="21"/>
        <v>0</v>
      </c>
      <c r="BZ19" s="271">
        <f t="shared" si="21"/>
        <v>0</v>
      </c>
      <c r="CA19" s="271">
        <f t="shared" si="21"/>
        <v>0</v>
      </c>
      <c r="CC19" s="280">
        <f t="shared" si="12"/>
        <v>-67796.005000000005</v>
      </c>
    </row>
    <row r="20" spans="1:81">
      <c r="A20" s="275">
        <f>'Closed Deals 25'!D21</f>
        <v>11534</v>
      </c>
      <c r="B20" s="275" t="str">
        <f>'Closed Deals 25'!B21</f>
        <v>Harding ES</v>
      </c>
      <c r="C20" s="276"/>
      <c r="D20" s="277">
        <f>'Closed Deals 25'!E21</f>
        <v>2816398</v>
      </c>
      <c r="E20" s="278">
        <f>'Closed Deals 25'!H21</f>
        <v>45742</v>
      </c>
      <c r="F20" s="278">
        <v>45884</v>
      </c>
      <c r="G20" s="279">
        <f t="shared" si="22"/>
        <v>142</v>
      </c>
      <c r="H20" s="278">
        <f t="shared" si="13"/>
        <v>45884</v>
      </c>
      <c r="I20" s="279">
        <v>3</v>
      </c>
      <c r="K20" s="271">
        <f t="shared" si="15"/>
        <v>0</v>
      </c>
      <c r="L20" s="271">
        <f t="shared" si="15"/>
        <v>0</v>
      </c>
      <c r="M20" s="271">
        <f t="shared" si="15"/>
        <v>342661.75666666665</v>
      </c>
      <c r="N20" s="271">
        <f t="shared" si="15"/>
        <v>342661.75666666665</v>
      </c>
      <c r="O20" s="271">
        <f t="shared" si="15"/>
        <v>342661.75666666665</v>
      </c>
      <c r="P20" s="271">
        <f t="shared" si="15"/>
        <v>342661.75666666665</v>
      </c>
      <c r="Q20" s="271">
        <f t="shared" si="15"/>
        <v>342661.75666666665</v>
      </c>
      <c r="R20" s="271">
        <f t="shared" si="15"/>
        <v>342661.75666666665</v>
      </c>
      <c r="S20" s="271">
        <f t="shared" si="15"/>
        <v>0</v>
      </c>
      <c r="T20" s="271">
        <f t="shared" si="15"/>
        <v>0</v>
      </c>
      <c r="U20" s="271">
        <f t="shared" si="16"/>
        <v>0</v>
      </c>
      <c r="V20" s="271">
        <f t="shared" si="16"/>
        <v>0</v>
      </c>
      <c r="W20" s="271">
        <f t="shared" si="16"/>
        <v>0</v>
      </c>
      <c r="X20" s="271">
        <f t="shared" si="16"/>
        <v>0</v>
      </c>
      <c r="Y20" s="271">
        <f t="shared" si="16"/>
        <v>0</v>
      </c>
      <c r="Z20" s="271">
        <f t="shared" si="16"/>
        <v>0</v>
      </c>
      <c r="AA20" s="271">
        <f t="shared" si="16"/>
        <v>0</v>
      </c>
      <c r="AB20" s="271">
        <f t="shared" si="16"/>
        <v>0</v>
      </c>
      <c r="AC20" s="271">
        <f t="shared" si="16"/>
        <v>0</v>
      </c>
      <c r="AD20" s="271">
        <f t="shared" si="16"/>
        <v>0</v>
      </c>
      <c r="AE20" s="271">
        <f t="shared" si="17"/>
        <v>0</v>
      </c>
      <c r="AF20" s="271">
        <f t="shared" si="17"/>
        <v>0</v>
      </c>
      <c r="AG20" s="271">
        <f t="shared" si="17"/>
        <v>0</v>
      </c>
      <c r="AH20" s="271">
        <f t="shared" si="17"/>
        <v>0</v>
      </c>
      <c r="AI20" s="271">
        <f t="shared" si="17"/>
        <v>0</v>
      </c>
      <c r="AJ20" s="271">
        <f t="shared" si="17"/>
        <v>0</v>
      </c>
      <c r="AK20" s="271">
        <f t="shared" si="17"/>
        <v>0</v>
      </c>
      <c r="AL20" s="271">
        <f t="shared" si="17"/>
        <v>0</v>
      </c>
      <c r="AM20" s="271">
        <f t="shared" si="17"/>
        <v>0</v>
      </c>
      <c r="AN20" s="271">
        <f t="shared" si="17"/>
        <v>0</v>
      </c>
      <c r="AO20" s="271">
        <f t="shared" si="18"/>
        <v>0</v>
      </c>
      <c r="AP20" s="271">
        <f t="shared" si="18"/>
        <v>0</v>
      </c>
      <c r="AQ20" s="271">
        <f t="shared" si="18"/>
        <v>0</v>
      </c>
      <c r="AR20" s="271">
        <f t="shared" si="18"/>
        <v>0</v>
      </c>
      <c r="AS20" s="271">
        <f t="shared" si="18"/>
        <v>0</v>
      </c>
      <c r="AT20" s="271">
        <f t="shared" si="18"/>
        <v>0</v>
      </c>
      <c r="AU20" s="271">
        <f t="shared" si="18"/>
        <v>0</v>
      </c>
      <c r="AV20" s="271">
        <f t="shared" si="18"/>
        <v>0</v>
      </c>
      <c r="AW20" s="271">
        <f t="shared" si="18"/>
        <v>0</v>
      </c>
      <c r="AX20" s="271">
        <f t="shared" si="18"/>
        <v>0</v>
      </c>
      <c r="AY20" s="271">
        <f t="shared" si="19"/>
        <v>0</v>
      </c>
      <c r="AZ20" s="271">
        <f t="shared" si="19"/>
        <v>0</v>
      </c>
      <c r="BA20" s="271">
        <f t="shared" si="19"/>
        <v>0</v>
      </c>
      <c r="BB20" s="271">
        <f t="shared" si="19"/>
        <v>0</v>
      </c>
      <c r="BC20" s="271">
        <f t="shared" si="19"/>
        <v>0</v>
      </c>
      <c r="BD20" s="271">
        <f t="shared" si="19"/>
        <v>0</v>
      </c>
      <c r="BE20" s="271">
        <f t="shared" si="19"/>
        <v>0</v>
      </c>
      <c r="BF20" s="271">
        <f t="shared" si="19"/>
        <v>0</v>
      </c>
      <c r="BG20" s="271">
        <f t="shared" si="19"/>
        <v>0</v>
      </c>
      <c r="BH20" s="271">
        <f t="shared" si="19"/>
        <v>0</v>
      </c>
      <c r="BI20" s="271">
        <f t="shared" si="20"/>
        <v>0</v>
      </c>
      <c r="BJ20" s="271">
        <f t="shared" si="20"/>
        <v>0</v>
      </c>
      <c r="BK20" s="271">
        <f t="shared" si="20"/>
        <v>0</v>
      </c>
      <c r="BL20" s="271">
        <f t="shared" si="20"/>
        <v>0</v>
      </c>
      <c r="BM20" s="271">
        <f t="shared" si="20"/>
        <v>0</v>
      </c>
      <c r="BN20" s="271">
        <f t="shared" si="20"/>
        <v>0</v>
      </c>
      <c r="BO20" s="271">
        <f t="shared" si="20"/>
        <v>0</v>
      </c>
      <c r="BP20" s="271">
        <f t="shared" si="20"/>
        <v>0</v>
      </c>
      <c r="BQ20" s="271">
        <f t="shared" si="20"/>
        <v>0</v>
      </c>
      <c r="BR20" s="271">
        <f t="shared" si="20"/>
        <v>0</v>
      </c>
      <c r="BS20" s="271">
        <f t="shared" si="21"/>
        <v>0</v>
      </c>
      <c r="BT20" s="271">
        <f t="shared" si="21"/>
        <v>0</v>
      </c>
      <c r="BU20" s="271">
        <f t="shared" si="21"/>
        <v>0</v>
      </c>
      <c r="BV20" s="271">
        <f t="shared" si="21"/>
        <v>0</v>
      </c>
      <c r="BW20" s="271">
        <f t="shared" si="21"/>
        <v>0</v>
      </c>
      <c r="BX20" s="271">
        <f t="shared" si="21"/>
        <v>0</v>
      </c>
      <c r="BY20" s="271">
        <f t="shared" si="21"/>
        <v>0</v>
      </c>
      <c r="BZ20" s="271">
        <f t="shared" si="21"/>
        <v>0</v>
      </c>
      <c r="CA20" s="271">
        <f t="shared" si="21"/>
        <v>0</v>
      </c>
      <c r="CC20" s="280">
        <f t="shared" si="12"/>
        <v>-714543.4600000002</v>
      </c>
    </row>
    <row r="21" spans="1:81">
      <c r="A21" s="275">
        <f>'Closed Deals 25'!D22</f>
        <v>11525</v>
      </c>
      <c r="B21" s="275" t="str">
        <f>'Closed Deals 25'!B22</f>
        <v>Pasadera Early Childhood Education Center</v>
      </c>
      <c r="C21" s="276"/>
      <c r="D21" s="277">
        <f>'Closed Deals 25'!E22</f>
        <v>1641711.33</v>
      </c>
      <c r="E21" s="278">
        <f>'Closed Deals 25'!H22</f>
        <v>45742</v>
      </c>
      <c r="F21" s="278">
        <v>45717</v>
      </c>
      <c r="G21" s="279">
        <f t="shared" si="22"/>
        <v>-25</v>
      </c>
      <c r="H21" s="278">
        <f t="shared" si="13"/>
        <v>45717</v>
      </c>
      <c r="I21" s="279">
        <v>3</v>
      </c>
      <c r="K21" s="271">
        <f t="shared" si="15"/>
        <v>0</v>
      </c>
      <c r="L21" s="271">
        <f t="shared" si="15"/>
        <v>0</v>
      </c>
      <c r="M21" s="271">
        <f t="shared" si="15"/>
        <v>199741.54515000002</v>
      </c>
      <c r="N21" s="271">
        <f t="shared" si="15"/>
        <v>199741.54515000002</v>
      </c>
      <c r="O21" s="271">
        <f t="shared" si="15"/>
        <v>199741.54515000002</v>
      </c>
      <c r="P21" s="271">
        <f t="shared" si="15"/>
        <v>199741.54515000002</v>
      </c>
      <c r="Q21" s="271">
        <f t="shared" si="15"/>
        <v>199741.54515000002</v>
      </c>
      <c r="R21" s="271">
        <f t="shared" si="15"/>
        <v>199741.54515000002</v>
      </c>
      <c r="S21" s="271">
        <f t="shared" si="15"/>
        <v>0</v>
      </c>
      <c r="T21" s="271">
        <f t="shared" si="15"/>
        <v>0</v>
      </c>
      <c r="U21" s="271">
        <f t="shared" si="16"/>
        <v>0</v>
      </c>
      <c r="V21" s="271">
        <f t="shared" si="16"/>
        <v>0</v>
      </c>
      <c r="W21" s="271">
        <f t="shared" si="16"/>
        <v>0</v>
      </c>
      <c r="X21" s="271">
        <f t="shared" si="16"/>
        <v>0</v>
      </c>
      <c r="Y21" s="271">
        <f t="shared" si="16"/>
        <v>0</v>
      </c>
      <c r="Z21" s="271">
        <f t="shared" si="16"/>
        <v>0</v>
      </c>
      <c r="AA21" s="271">
        <f t="shared" si="16"/>
        <v>0</v>
      </c>
      <c r="AB21" s="271">
        <f t="shared" si="16"/>
        <v>0</v>
      </c>
      <c r="AC21" s="271">
        <f t="shared" si="16"/>
        <v>0</v>
      </c>
      <c r="AD21" s="271">
        <f t="shared" si="16"/>
        <v>0</v>
      </c>
      <c r="AE21" s="271">
        <f t="shared" si="17"/>
        <v>0</v>
      </c>
      <c r="AF21" s="271">
        <f t="shared" si="17"/>
        <v>0</v>
      </c>
      <c r="AG21" s="271">
        <f t="shared" si="17"/>
        <v>0</v>
      </c>
      <c r="AH21" s="271">
        <f t="shared" si="17"/>
        <v>0</v>
      </c>
      <c r="AI21" s="271">
        <f t="shared" si="17"/>
        <v>0</v>
      </c>
      <c r="AJ21" s="271">
        <f t="shared" si="17"/>
        <v>0</v>
      </c>
      <c r="AK21" s="271">
        <f t="shared" si="17"/>
        <v>0</v>
      </c>
      <c r="AL21" s="271">
        <f t="shared" si="17"/>
        <v>0</v>
      </c>
      <c r="AM21" s="271">
        <f t="shared" si="17"/>
        <v>0</v>
      </c>
      <c r="AN21" s="271">
        <f t="shared" si="17"/>
        <v>0</v>
      </c>
      <c r="AO21" s="271">
        <f t="shared" si="18"/>
        <v>0</v>
      </c>
      <c r="AP21" s="271">
        <f t="shared" si="18"/>
        <v>0</v>
      </c>
      <c r="AQ21" s="271">
        <f t="shared" si="18"/>
        <v>0</v>
      </c>
      <c r="AR21" s="271">
        <f t="shared" si="18"/>
        <v>0</v>
      </c>
      <c r="AS21" s="271">
        <f t="shared" si="18"/>
        <v>0</v>
      </c>
      <c r="AT21" s="271">
        <f t="shared" si="18"/>
        <v>0</v>
      </c>
      <c r="AU21" s="271">
        <f t="shared" si="18"/>
        <v>0</v>
      </c>
      <c r="AV21" s="271">
        <f t="shared" si="18"/>
        <v>0</v>
      </c>
      <c r="AW21" s="271">
        <f t="shared" si="18"/>
        <v>0</v>
      </c>
      <c r="AX21" s="271">
        <f t="shared" si="18"/>
        <v>0</v>
      </c>
      <c r="AY21" s="271">
        <f t="shared" si="19"/>
        <v>0</v>
      </c>
      <c r="AZ21" s="271">
        <f t="shared" si="19"/>
        <v>0</v>
      </c>
      <c r="BA21" s="271">
        <f t="shared" si="19"/>
        <v>0</v>
      </c>
      <c r="BB21" s="271">
        <f t="shared" si="19"/>
        <v>0</v>
      </c>
      <c r="BC21" s="271">
        <f t="shared" si="19"/>
        <v>0</v>
      </c>
      <c r="BD21" s="271">
        <f t="shared" si="19"/>
        <v>0</v>
      </c>
      <c r="BE21" s="271">
        <f t="shared" si="19"/>
        <v>0</v>
      </c>
      <c r="BF21" s="271">
        <f t="shared" si="19"/>
        <v>0</v>
      </c>
      <c r="BG21" s="271">
        <f t="shared" si="19"/>
        <v>0</v>
      </c>
      <c r="BH21" s="271">
        <f t="shared" si="19"/>
        <v>0</v>
      </c>
      <c r="BI21" s="271">
        <f t="shared" si="20"/>
        <v>0</v>
      </c>
      <c r="BJ21" s="271">
        <f t="shared" si="20"/>
        <v>0</v>
      </c>
      <c r="BK21" s="271">
        <f t="shared" si="20"/>
        <v>0</v>
      </c>
      <c r="BL21" s="271">
        <f t="shared" si="20"/>
        <v>0</v>
      </c>
      <c r="BM21" s="271">
        <f t="shared" si="20"/>
        <v>0</v>
      </c>
      <c r="BN21" s="271">
        <f t="shared" si="20"/>
        <v>0</v>
      </c>
      <c r="BO21" s="271">
        <f t="shared" si="20"/>
        <v>0</v>
      </c>
      <c r="BP21" s="271">
        <f t="shared" si="20"/>
        <v>0</v>
      </c>
      <c r="BQ21" s="271">
        <f t="shared" si="20"/>
        <v>0</v>
      </c>
      <c r="BR21" s="271">
        <f t="shared" si="20"/>
        <v>0</v>
      </c>
      <c r="BS21" s="271">
        <f t="shared" si="21"/>
        <v>0</v>
      </c>
      <c r="BT21" s="271">
        <f t="shared" si="21"/>
        <v>0</v>
      </c>
      <c r="BU21" s="271">
        <f t="shared" si="21"/>
        <v>0</v>
      </c>
      <c r="BV21" s="271">
        <f t="shared" si="21"/>
        <v>0</v>
      </c>
      <c r="BW21" s="271">
        <f t="shared" si="21"/>
        <v>0</v>
      </c>
      <c r="BX21" s="271">
        <f t="shared" si="21"/>
        <v>0</v>
      </c>
      <c r="BY21" s="271">
        <f t="shared" si="21"/>
        <v>0</v>
      </c>
      <c r="BZ21" s="271">
        <f t="shared" si="21"/>
        <v>0</v>
      </c>
      <c r="CA21" s="271">
        <f t="shared" si="21"/>
        <v>0</v>
      </c>
      <c r="CC21" s="280">
        <f t="shared" si="12"/>
        <v>-397545.05909999995</v>
      </c>
    </row>
    <row r="22" spans="1:81">
      <c r="A22" s="275">
        <f>'Closed Deals 25'!D23</f>
        <v>11552</v>
      </c>
      <c r="B22" s="275" t="str">
        <f>'Closed Deals 25'!B23</f>
        <v xml:space="preserve">Mesa Grande </v>
      </c>
      <c r="C22" s="276"/>
      <c r="D22" s="277">
        <f>'Closed Deals 25'!E23</f>
        <v>623161</v>
      </c>
      <c r="E22" s="278">
        <f>'Closed Deals 25'!H23</f>
        <v>45749</v>
      </c>
      <c r="F22" s="278">
        <f>'Closed Deals 25'!I23</f>
        <v>45869</v>
      </c>
      <c r="G22" s="279">
        <f t="shared" si="22"/>
        <v>120</v>
      </c>
      <c r="H22" s="278">
        <f t="shared" si="13"/>
        <v>45869</v>
      </c>
      <c r="I22" s="279">
        <v>1</v>
      </c>
      <c r="K22" s="271">
        <f t="shared" si="15"/>
        <v>0</v>
      </c>
      <c r="L22" s="271">
        <f t="shared" si="15"/>
        <v>0</v>
      </c>
      <c r="M22" s="271">
        <f t="shared" si="15"/>
        <v>0</v>
      </c>
      <c r="N22" s="271">
        <f t="shared" si="15"/>
        <v>75817.921666666662</v>
      </c>
      <c r="O22" s="271">
        <f t="shared" si="15"/>
        <v>75817.921666666662</v>
      </c>
      <c r="P22" s="271">
        <f t="shared" si="15"/>
        <v>75817.921666666662</v>
      </c>
      <c r="Q22" s="271">
        <f t="shared" si="15"/>
        <v>75817.921666666662</v>
      </c>
      <c r="R22" s="271">
        <f t="shared" si="15"/>
        <v>75817.921666666662</v>
      </c>
      <c r="S22" s="271">
        <f t="shared" si="15"/>
        <v>75817.921666666662</v>
      </c>
      <c r="T22" s="271">
        <f t="shared" si="15"/>
        <v>0</v>
      </c>
      <c r="U22" s="271">
        <f t="shared" si="16"/>
        <v>0</v>
      </c>
      <c r="V22" s="271">
        <f t="shared" si="16"/>
        <v>0</v>
      </c>
      <c r="W22" s="271">
        <f t="shared" si="16"/>
        <v>0</v>
      </c>
      <c r="X22" s="271">
        <f t="shared" si="16"/>
        <v>0</v>
      </c>
      <c r="Y22" s="271">
        <f t="shared" si="16"/>
        <v>0</v>
      </c>
      <c r="Z22" s="271">
        <f t="shared" si="16"/>
        <v>0</v>
      </c>
      <c r="AA22" s="271">
        <f t="shared" si="16"/>
        <v>0</v>
      </c>
      <c r="AB22" s="271">
        <f t="shared" si="16"/>
        <v>0</v>
      </c>
      <c r="AC22" s="271">
        <f t="shared" si="16"/>
        <v>0</v>
      </c>
      <c r="AD22" s="271">
        <f t="shared" si="16"/>
        <v>0</v>
      </c>
      <c r="AE22" s="271">
        <f t="shared" si="17"/>
        <v>0</v>
      </c>
      <c r="AF22" s="271">
        <f t="shared" si="17"/>
        <v>0</v>
      </c>
      <c r="AG22" s="271">
        <f t="shared" si="17"/>
        <v>0</v>
      </c>
      <c r="AH22" s="271">
        <f t="shared" si="17"/>
        <v>0</v>
      </c>
      <c r="AI22" s="271">
        <f t="shared" si="17"/>
        <v>0</v>
      </c>
      <c r="AJ22" s="271">
        <f t="shared" si="17"/>
        <v>0</v>
      </c>
      <c r="AK22" s="271">
        <f t="shared" si="17"/>
        <v>0</v>
      </c>
      <c r="AL22" s="271">
        <f t="shared" si="17"/>
        <v>0</v>
      </c>
      <c r="AM22" s="271">
        <f t="shared" si="17"/>
        <v>0</v>
      </c>
      <c r="AN22" s="271">
        <f t="shared" si="17"/>
        <v>0</v>
      </c>
      <c r="AO22" s="271">
        <f t="shared" si="18"/>
        <v>0</v>
      </c>
      <c r="AP22" s="271">
        <f t="shared" si="18"/>
        <v>0</v>
      </c>
      <c r="AQ22" s="271">
        <f t="shared" si="18"/>
        <v>0</v>
      </c>
      <c r="AR22" s="271">
        <f t="shared" si="18"/>
        <v>0</v>
      </c>
      <c r="AS22" s="271">
        <f t="shared" si="18"/>
        <v>0</v>
      </c>
      <c r="AT22" s="271">
        <f t="shared" si="18"/>
        <v>0</v>
      </c>
      <c r="AU22" s="271">
        <f t="shared" si="18"/>
        <v>0</v>
      </c>
      <c r="AV22" s="271">
        <f t="shared" si="18"/>
        <v>0</v>
      </c>
      <c r="AW22" s="271">
        <f t="shared" si="18"/>
        <v>0</v>
      </c>
      <c r="AX22" s="271">
        <f t="shared" si="18"/>
        <v>0</v>
      </c>
      <c r="AY22" s="271">
        <f t="shared" si="19"/>
        <v>0</v>
      </c>
      <c r="AZ22" s="271">
        <f t="shared" si="19"/>
        <v>0</v>
      </c>
      <c r="BA22" s="271">
        <f t="shared" si="19"/>
        <v>0</v>
      </c>
      <c r="BB22" s="271">
        <f t="shared" si="19"/>
        <v>0</v>
      </c>
      <c r="BC22" s="271">
        <f t="shared" si="19"/>
        <v>0</v>
      </c>
      <c r="BD22" s="271">
        <f t="shared" si="19"/>
        <v>0</v>
      </c>
      <c r="BE22" s="271">
        <f t="shared" si="19"/>
        <v>0</v>
      </c>
      <c r="BF22" s="271">
        <f t="shared" si="19"/>
        <v>0</v>
      </c>
      <c r="BG22" s="271">
        <f t="shared" si="19"/>
        <v>0</v>
      </c>
      <c r="BH22" s="271">
        <f t="shared" si="19"/>
        <v>0</v>
      </c>
      <c r="BI22" s="271">
        <f t="shared" si="20"/>
        <v>0</v>
      </c>
      <c r="BJ22" s="271">
        <f t="shared" si="20"/>
        <v>0</v>
      </c>
      <c r="BK22" s="271">
        <f t="shared" si="20"/>
        <v>0</v>
      </c>
      <c r="BL22" s="271">
        <f t="shared" si="20"/>
        <v>0</v>
      </c>
      <c r="BM22" s="271">
        <f t="shared" si="20"/>
        <v>0</v>
      </c>
      <c r="BN22" s="271">
        <f t="shared" si="20"/>
        <v>0</v>
      </c>
      <c r="BO22" s="271">
        <f t="shared" si="20"/>
        <v>0</v>
      </c>
      <c r="BP22" s="271">
        <f t="shared" si="20"/>
        <v>0</v>
      </c>
      <c r="BQ22" s="271">
        <f t="shared" si="20"/>
        <v>0</v>
      </c>
      <c r="BR22" s="271">
        <f t="shared" si="20"/>
        <v>0</v>
      </c>
      <c r="BS22" s="271">
        <f t="shared" si="21"/>
        <v>0</v>
      </c>
      <c r="BT22" s="271">
        <f t="shared" si="21"/>
        <v>0</v>
      </c>
      <c r="BU22" s="271">
        <f t="shared" si="21"/>
        <v>0</v>
      </c>
      <c r="BV22" s="271">
        <f t="shared" si="21"/>
        <v>0</v>
      </c>
      <c r="BW22" s="271">
        <f t="shared" si="21"/>
        <v>0</v>
      </c>
      <c r="BX22" s="271">
        <f t="shared" si="21"/>
        <v>0</v>
      </c>
      <c r="BY22" s="271">
        <f t="shared" si="21"/>
        <v>0</v>
      </c>
      <c r="BZ22" s="271">
        <f t="shared" si="21"/>
        <v>0</v>
      </c>
      <c r="CA22" s="271">
        <f t="shared" si="21"/>
        <v>0</v>
      </c>
      <c r="CC22" s="280">
        <f t="shared" si="12"/>
        <v>-122384.47000000009</v>
      </c>
    </row>
    <row r="23" spans="1:81">
      <c r="A23" s="275">
        <f>'Closed Deals 25'!D24</f>
        <v>11616</v>
      </c>
      <c r="B23" s="275" t="str">
        <f>'Closed Deals 25'!B24</f>
        <v>Mesa Grande ES</v>
      </c>
      <c r="C23" s="276"/>
      <c r="D23" s="277">
        <f>'Closed Deals 25'!E24</f>
        <v>152362</v>
      </c>
      <c r="E23" s="278">
        <f>'Closed Deals 25'!H24</f>
        <v>45754</v>
      </c>
      <c r="F23" s="278">
        <v>45884</v>
      </c>
      <c r="G23" s="279">
        <f t="shared" si="22"/>
        <v>130</v>
      </c>
      <c r="H23" s="278">
        <f t="shared" si="13"/>
        <v>45884</v>
      </c>
      <c r="I23" s="279">
        <v>1</v>
      </c>
      <c r="K23" s="271">
        <f t="shared" ref="K23:T32" si="23">IF(AND($E23&lt;=K$2, K$2&lt;EDATE($E23,6)), (0.73*$D23)/6, 0)</f>
        <v>0</v>
      </c>
      <c r="L23" s="271">
        <f t="shared" si="23"/>
        <v>0</v>
      </c>
      <c r="M23" s="271">
        <f t="shared" si="23"/>
        <v>0</v>
      </c>
      <c r="N23" s="271">
        <f t="shared" si="23"/>
        <v>18537.376666666667</v>
      </c>
      <c r="O23" s="271">
        <f t="shared" si="23"/>
        <v>18537.376666666667</v>
      </c>
      <c r="P23" s="271">
        <f t="shared" si="23"/>
        <v>18537.376666666667</v>
      </c>
      <c r="Q23" s="271">
        <f t="shared" si="23"/>
        <v>18537.376666666667</v>
      </c>
      <c r="R23" s="271">
        <f t="shared" si="23"/>
        <v>18537.376666666667</v>
      </c>
      <c r="S23" s="271">
        <f t="shared" si="23"/>
        <v>18537.376666666667</v>
      </c>
      <c r="T23" s="271">
        <f t="shared" si="23"/>
        <v>0</v>
      </c>
      <c r="U23" s="271">
        <f t="shared" ref="U23:AD32" si="24">IF(AND($E23&lt;=U$2, U$2&lt;EDATE($E23,6)), (0.73*$D23)/6, 0)</f>
        <v>0</v>
      </c>
      <c r="V23" s="271">
        <f t="shared" si="24"/>
        <v>0</v>
      </c>
      <c r="W23" s="271">
        <f t="shared" si="24"/>
        <v>0</v>
      </c>
      <c r="X23" s="271">
        <f t="shared" si="24"/>
        <v>0</v>
      </c>
      <c r="Y23" s="271">
        <f t="shared" si="24"/>
        <v>0</v>
      </c>
      <c r="Z23" s="271">
        <f t="shared" si="24"/>
        <v>0</v>
      </c>
      <c r="AA23" s="271">
        <f t="shared" si="24"/>
        <v>0</v>
      </c>
      <c r="AB23" s="271">
        <f t="shared" si="24"/>
        <v>0</v>
      </c>
      <c r="AC23" s="271">
        <f t="shared" si="24"/>
        <v>0</v>
      </c>
      <c r="AD23" s="271">
        <f t="shared" si="24"/>
        <v>0</v>
      </c>
      <c r="AE23" s="271">
        <f t="shared" ref="AE23:AN32" si="25">IF(AND($E23&lt;=AE$2, AE$2&lt;EDATE($E23,6)), (0.73*$D23)/6, 0)</f>
        <v>0</v>
      </c>
      <c r="AF23" s="271">
        <f t="shared" si="25"/>
        <v>0</v>
      </c>
      <c r="AG23" s="271">
        <f t="shared" si="25"/>
        <v>0</v>
      </c>
      <c r="AH23" s="271">
        <f t="shared" si="25"/>
        <v>0</v>
      </c>
      <c r="AI23" s="271">
        <f t="shared" si="25"/>
        <v>0</v>
      </c>
      <c r="AJ23" s="271">
        <f t="shared" si="25"/>
        <v>0</v>
      </c>
      <c r="AK23" s="271">
        <f t="shared" si="25"/>
        <v>0</v>
      </c>
      <c r="AL23" s="271">
        <f t="shared" si="25"/>
        <v>0</v>
      </c>
      <c r="AM23" s="271">
        <f t="shared" si="25"/>
        <v>0</v>
      </c>
      <c r="AN23" s="271">
        <f t="shared" si="25"/>
        <v>0</v>
      </c>
      <c r="AO23" s="271">
        <f t="shared" ref="AO23:AX32" si="26">IF(AND($E23&lt;=AO$2, AO$2&lt;EDATE($E23,6)), (0.73*$D23)/6, 0)</f>
        <v>0</v>
      </c>
      <c r="AP23" s="271">
        <f t="shared" si="26"/>
        <v>0</v>
      </c>
      <c r="AQ23" s="271">
        <f t="shared" si="26"/>
        <v>0</v>
      </c>
      <c r="AR23" s="271">
        <f t="shared" si="26"/>
        <v>0</v>
      </c>
      <c r="AS23" s="271">
        <f t="shared" si="26"/>
        <v>0</v>
      </c>
      <c r="AT23" s="271">
        <f t="shared" si="26"/>
        <v>0</v>
      </c>
      <c r="AU23" s="271">
        <f t="shared" si="26"/>
        <v>0</v>
      </c>
      <c r="AV23" s="271">
        <f t="shared" si="26"/>
        <v>0</v>
      </c>
      <c r="AW23" s="271">
        <f t="shared" si="26"/>
        <v>0</v>
      </c>
      <c r="AX23" s="271">
        <f t="shared" si="26"/>
        <v>0</v>
      </c>
      <c r="AY23" s="271">
        <f t="shared" ref="AY23:BH32" si="27">IF(AND($E23&lt;=AY$2, AY$2&lt;EDATE($E23,6)), (0.73*$D23)/6, 0)</f>
        <v>0</v>
      </c>
      <c r="AZ23" s="271">
        <f t="shared" si="27"/>
        <v>0</v>
      </c>
      <c r="BA23" s="271">
        <f t="shared" si="27"/>
        <v>0</v>
      </c>
      <c r="BB23" s="271">
        <f t="shared" si="27"/>
        <v>0</v>
      </c>
      <c r="BC23" s="271">
        <f t="shared" si="27"/>
        <v>0</v>
      </c>
      <c r="BD23" s="271">
        <f t="shared" si="27"/>
        <v>0</v>
      </c>
      <c r="BE23" s="271">
        <f t="shared" si="27"/>
        <v>0</v>
      </c>
      <c r="BF23" s="271">
        <f t="shared" si="27"/>
        <v>0</v>
      </c>
      <c r="BG23" s="271">
        <f t="shared" si="27"/>
        <v>0</v>
      </c>
      <c r="BH23" s="271">
        <f t="shared" si="27"/>
        <v>0</v>
      </c>
      <c r="BI23" s="271">
        <f t="shared" ref="BI23:BR32" si="28">IF(AND($E23&lt;=BI$2, BI$2&lt;EDATE($E23,6)), (0.73*$D23)/6, 0)</f>
        <v>0</v>
      </c>
      <c r="BJ23" s="271">
        <f t="shared" si="28"/>
        <v>0</v>
      </c>
      <c r="BK23" s="271">
        <f t="shared" si="28"/>
        <v>0</v>
      </c>
      <c r="BL23" s="271">
        <f t="shared" si="28"/>
        <v>0</v>
      </c>
      <c r="BM23" s="271">
        <f t="shared" si="28"/>
        <v>0</v>
      </c>
      <c r="BN23" s="271">
        <f t="shared" si="28"/>
        <v>0</v>
      </c>
      <c r="BO23" s="271">
        <f t="shared" si="28"/>
        <v>0</v>
      </c>
      <c r="BP23" s="271">
        <f t="shared" si="28"/>
        <v>0</v>
      </c>
      <c r="BQ23" s="271">
        <f t="shared" si="28"/>
        <v>0</v>
      </c>
      <c r="BR23" s="271">
        <f t="shared" si="28"/>
        <v>0</v>
      </c>
      <c r="BS23" s="271">
        <f t="shared" ref="BS23:CA32" si="29">IF(AND($E23&lt;=BS$2, BS$2&lt;EDATE($E23,6)), (0.73*$D23)/6, 0)</f>
        <v>0</v>
      </c>
      <c r="BT23" s="271">
        <f t="shared" si="29"/>
        <v>0</v>
      </c>
      <c r="BU23" s="271">
        <f t="shared" si="29"/>
        <v>0</v>
      </c>
      <c r="BV23" s="271">
        <f t="shared" si="29"/>
        <v>0</v>
      </c>
      <c r="BW23" s="271">
        <f t="shared" si="29"/>
        <v>0</v>
      </c>
      <c r="BX23" s="271">
        <f t="shared" si="29"/>
        <v>0</v>
      </c>
      <c r="BY23" s="271">
        <f t="shared" si="29"/>
        <v>0</v>
      </c>
      <c r="BZ23" s="271">
        <f t="shared" si="29"/>
        <v>0</v>
      </c>
      <c r="CA23" s="271">
        <f t="shared" si="29"/>
        <v>0</v>
      </c>
      <c r="CC23" s="280">
        <f t="shared" si="12"/>
        <v>4746.2599999999948</v>
      </c>
    </row>
    <row r="24" spans="1:81">
      <c r="A24" s="275">
        <f>'Closed Deals 25'!D25</f>
        <v>11506</v>
      </c>
      <c r="B24" s="275" t="str">
        <f>'Closed Deals 25'!B25</f>
        <v xml:space="preserve">Beaumont Adult School </v>
      </c>
      <c r="C24" s="276"/>
      <c r="D24" s="277">
        <f>'Closed Deals 25'!E25</f>
        <v>1420634.95</v>
      </c>
      <c r="E24" s="278">
        <f>'Closed Deals 25'!H25</f>
        <v>45756</v>
      </c>
      <c r="F24" s="278">
        <f>'Closed Deals 25'!I25</f>
        <v>45748</v>
      </c>
      <c r="G24" s="279">
        <f t="shared" si="22"/>
        <v>-8</v>
      </c>
      <c r="H24" s="278">
        <f t="shared" si="13"/>
        <v>45748</v>
      </c>
      <c r="I24" s="279"/>
      <c r="K24" s="271">
        <f t="shared" si="23"/>
        <v>0</v>
      </c>
      <c r="L24" s="271">
        <f t="shared" si="23"/>
        <v>0</v>
      </c>
      <c r="M24" s="271">
        <f t="shared" si="23"/>
        <v>0</v>
      </c>
      <c r="N24" s="271">
        <f t="shared" si="23"/>
        <v>172843.91891666665</v>
      </c>
      <c r="O24" s="271">
        <f t="shared" si="23"/>
        <v>172843.91891666665</v>
      </c>
      <c r="P24" s="271">
        <f t="shared" si="23"/>
        <v>172843.91891666665</v>
      </c>
      <c r="Q24" s="271">
        <f t="shared" si="23"/>
        <v>172843.91891666665</v>
      </c>
      <c r="R24" s="271">
        <f t="shared" si="23"/>
        <v>172843.91891666665</v>
      </c>
      <c r="S24" s="271">
        <f t="shared" si="23"/>
        <v>172843.91891666665</v>
      </c>
      <c r="T24" s="271">
        <f t="shared" si="23"/>
        <v>0</v>
      </c>
      <c r="U24" s="271">
        <f t="shared" si="24"/>
        <v>0</v>
      </c>
      <c r="V24" s="271">
        <f t="shared" si="24"/>
        <v>0</v>
      </c>
      <c r="W24" s="271">
        <f t="shared" si="24"/>
        <v>0</v>
      </c>
      <c r="X24" s="271">
        <f t="shared" si="24"/>
        <v>0</v>
      </c>
      <c r="Y24" s="271">
        <f t="shared" si="24"/>
        <v>0</v>
      </c>
      <c r="Z24" s="271">
        <f t="shared" si="24"/>
        <v>0</v>
      </c>
      <c r="AA24" s="271">
        <f t="shared" si="24"/>
        <v>0</v>
      </c>
      <c r="AB24" s="271">
        <f t="shared" si="24"/>
        <v>0</v>
      </c>
      <c r="AC24" s="271">
        <f t="shared" si="24"/>
        <v>0</v>
      </c>
      <c r="AD24" s="271">
        <f t="shared" si="24"/>
        <v>0</v>
      </c>
      <c r="AE24" s="271">
        <f t="shared" si="25"/>
        <v>0</v>
      </c>
      <c r="AF24" s="271">
        <f t="shared" si="25"/>
        <v>0</v>
      </c>
      <c r="AG24" s="271">
        <f t="shared" si="25"/>
        <v>0</v>
      </c>
      <c r="AH24" s="271">
        <f t="shared" si="25"/>
        <v>0</v>
      </c>
      <c r="AI24" s="271">
        <f t="shared" si="25"/>
        <v>0</v>
      </c>
      <c r="AJ24" s="271">
        <f t="shared" si="25"/>
        <v>0</v>
      </c>
      <c r="AK24" s="271">
        <f t="shared" si="25"/>
        <v>0</v>
      </c>
      <c r="AL24" s="271">
        <f t="shared" si="25"/>
        <v>0</v>
      </c>
      <c r="AM24" s="271">
        <f t="shared" si="25"/>
        <v>0</v>
      </c>
      <c r="AN24" s="271">
        <f t="shared" si="25"/>
        <v>0</v>
      </c>
      <c r="AO24" s="271">
        <f t="shared" si="26"/>
        <v>0</v>
      </c>
      <c r="AP24" s="271">
        <f t="shared" si="26"/>
        <v>0</v>
      </c>
      <c r="AQ24" s="271">
        <f t="shared" si="26"/>
        <v>0</v>
      </c>
      <c r="AR24" s="271">
        <f t="shared" si="26"/>
        <v>0</v>
      </c>
      <c r="AS24" s="271">
        <f t="shared" si="26"/>
        <v>0</v>
      </c>
      <c r="AT24" s="271">
        <f t="shared" si="26"/>
        <v>0</v>
      </c>
      <c r="AU24" s="271">
        <f t="shared" si="26"/>
        <v>0</v>
      </c>
      <c r="AV24" s="271">
        <f t="shared" si="26"/>
        <v>0</v>
      </c>
      <c r="AW24" s="271">
        <f t="shared" si="26"/>
        <v>0</v>
      </c>
      <c r="AX24" s="271">
        <f t="shared" si="26"/>
        <v>0</v>
      </c>
      <c r="AY24" s="271">
        <f t="shared" si="27"/>
        <v>0</v>
      </c>
      <c r="AZ24" s="271">
        <f t="shared" si="27"/>
        <v>0</v>
      </c>
      <c r="BA24" s="271">
        <f t="shared" si="27"/>
        <v>0</v>
      </c>
      <c r="BB24" s="271">
        <f t="shared" si="27"/>
        <v>0</v>
      </c>
      <c r="BC24" s="271">
        <f t="shared" si="27"/>
        <v>0</v>
      </c>
      <c r="BD24" s="271">
        <f t="shared" si="27"/>
        <v>0</v>
      </c>
      <c r="BE24" s="271">
        <f t="shared" si="27"/>
        <v>0</v>
      </c>
      <c r="BF24" s="271">
        <f t="shared" si="27"/>
        <v>0</v>
      </c>
      <c r="BG24" s="271">
        <f t="shared" si="27"/>
        <v>0</v>
      </c>
      <c r="BH24" s="271">
        <f t="shared" si="27"/>
        <v>0</v>
      </c>
      <c r="BI24" s="271">
        <f t="shared" si="28"/>
        <v>0</v>
      </c>
      <c r="BJ24" s="271">
        <f t="shared" si="28"/>
        <v>0</v>
      </c>
      <c r="BK24" s="271">
        <f t="shared" si="28"/>
        <v>0</v>
      </c>
      <c r="BL24" s="271">
        <f t="shared" si="28"/>
        <v>0</v>
      </c>
      <c r="BM24" s="271">
        <f t="shared" si="28"/>
        <v>0</v>
      </c>
      <c r="BN24" s="271">
        <f t="shared" si="28"/>
        <v>0</v>
      </c>
      <c r="BO24" s="271">
        <f t="shared" si="28"/>
        <v>0</v>
      </c>
      <c r="BP24" s="271">
        <f t="shared" si="28"/>
        <v>0</v>
      </c>
      <c r="BQ24" s="271">
        <f t="shared" si="28"/>
        <v>0</v>
      </c>
      <c r="BR24" s="271">
        <f t="shared" si="28"/>
        <v>0</v>
      </c>
      <c r="BS24" s="271">
        <f t="shared" si="29"/>
        <v>0</v>
      </c>
      <c r="BT24" s="271">
        <f t="shared" si="29"/>
        <v>0</v>
      </c>
      <c r="BU24" s="271">
        <f t="shared" si="29"/>
        <v>0</v>
      </c>
      <c r="BV24" s="271">
        <f t="shared" si="29"/>
        <v>0</v>
      </c>
      <c r="BW24" s="271">
        <f t="shared" si="29"/>
        <v>0</v>
      </c>
      <c r="BX24" s="271">
        <f t="shared" si="29"/>
        <v>0</v>
      </c>
      <c r="BY24" s="271">
        <f t="shared" si="29"/>
        <v>0</v>
      </c>
      <c r="BZ24" s="271">
        <f t="shared" si="29"/>
        <v>0</v>
      </c>
      <c r="CA24" s="271">
        <f t="shared" si="29"/>
        <v>0</v>
      </c>
      <c r="CC24" s="280">
        <f t="shared" si="12"/>
        <v>-337823.43650000007</v>
      </c>
    </row>
    <row r="25" spans="1:81">
      <c r="A25" s="275">
        <f>'Closed Deals 25'!D26</f>
        <v>11604</v>
      </c>
      <c r="B25" s="275" t="str">
        <f>'Closed Deals 25'!B26</f>
        <v>Ethan Chase MS</v>
      </c>
      <c r="C25" s="276"/>
      <c r="D25" s="277">
        <f>'Closed Deals 25'!E26</f>
        <v>316914.98</v>
      </c>
      <c r="E25" s="278">
        <f>'Closed Deals 25'!H26</f>
        <v>45758</v>
      </c>
      <c r="F25" s="278">
        <f>'Closed Deals 25'!I26</f>
        <v>45809</v>
      </c>
      <c r="G25" s="279">
        <f t="shared" si="22"/>
        <v>51</v>
      </c>
      <c r="H25" s="278">
        <f t="shared" si="13"/>
        <v>45809</v>
      </c>
      <c r="I25" s="279">
        <v>1</v>
      </c>
      <c r="K25" s="271">
        <f t="shared" si="23"/>
        <v>0</v>
      </c>
      <c r="L25" s="271">
        <f t="shared" si="23"/>
        <v>0</v>
      </c>
      <c r="M25" s="271">
        <f t="shared" si="23"/>
        <v>0</v>
      </c>
      <c r="N25" s="271">
        <f t="shared" si="23"/>
        <v>38557.989233333334</v>
      </c>
      <c r="O25" s="271">
        <f t="shared" si="23"/>
        <v>38557.989233333334</v>
      </c>
      <c r="P25" s="271">
        <f t="shared" si="23"/>
        <v>38557.989233333334</v>
      </c>
      <c r="Q25" s="271">
        <f t="shared" si="23"/>
        <v>38557.989233333334</v>
      </c>
      <c r="R25" s="271">
        <f t="shared" si="23"/>
        <v>38557.989233333334</v>
      </c>
      <c r="S25" s="271">
        <f t="shared" si="23"/>
        <v>38557.989233333334</v>
      </c>
      <c r="T25" s="271">
        <f t="shared" si="23"/>
        <v>0</v>
      </c>
      <c r="U25" s="271">
        <f t="shared" si="24"/>
        <v>0</v>
      </c>
      <c r="V25" s="271">
        <f t="shared" si="24"/>
        <v>0</v>
      </c>
      <c r="W25" s="271">
        <f t="shared" si="24"/>
        <v>0</v>
      </c>
      <c r="X25" s="271">
        <f t="shared" si="24"/>
        <v>0</v>
      </c>
      <c r="Y25" s="271">
        <f t="shared" si="24"/>
        <v>0</v>
      </c>
      <c r="Z25" s="271">
        <f t="shared" si="24"/>
        <v>0</v>
      </c>
      <c r="AA25" s="271">
        <f t="shared" si="24"/>
        <v>0</v>
      </c>
      <c r="AB25" s="271">
        <f t="shared" si="24"/>
        <v>0</v>
      </c>
      <c r="AC25" s="271">
        <f t="shared" si="24"/>
        <v>0</v>
      </c>
      <c r="AD25" s="271">
        <f t="shared" si="24"/>
        <v>0</v>
      </c>
      <c r="AE25" s="271">
        <f t="shared" si="25"/>
        <v>0</v>
      </c>
      <c r="AF25" s="271">
        <f t="shared" si="25"/>
        <v>0</v>
      </c>
      <c r="AG25" s="271">
        <f t="shared" si="25"/>
        <v>0</v>
      </c>
      <c r="AH25" s="271">
        <f t="shared" si="25"/>
        <v>0</v>
      </c>
      <c r="AI25" s="271">
        <f t="shared" si="25"/>
        <v>0</v>
      </c>
      <c r="AJ25" s="271">
        <f t="shared" si="25"/>
        <v>0</v>
      </c>
      <c r="AK25" s="271">
        <f t="shared" si="25"/>
        <v>0</v>
      </c>
      <c r="AL25" s="271">
        <f t="shared" si="25"/>
        <v>0</v>
      </c>
      <c r="AM25" s="271">
        <f t="shared" si="25"/>
        <v>0</v>
      </c>
      <c r="AN25" s="271">
        <f t="shared" si="25"/>
        <v>0</v>
      </c>
      <c r="AO25" s="271">
        <f t="shared" si="26"/>
        <v>0</v>
      </c>
      <c r="AP25" s="271">
        <f t="shared" si="26"/>
        <v>0</v>
      </c>
      <c r="AQ25" s="271">
        <f t="shared" si="26"/>
        <v>0</v>
      </c>
      <c r="AR25" s="271">
        <f t="shared" si="26"/>
        <v>0</v>
      </c>
      <c r="AS25" s="271">
        <f t="shared" si="26"/>
        <v>0</v>
      </c>
      <c r="AT25" s="271">
        <f t="shared" si="26"/>
        <v>0</v>
      </c>
      <c r="AU25" s="271">
        <f t="shared" si="26"/>
        <v>0</v>
      </c>
      <c r="AV25" s="271">
        <f t="shared" si="26"/>
        <v>0</v>
      </c>
      <c r="AW25" s="271">
        <f t="shared" si="26"/>
        <v>0</v>
      </c>
      <c r="AX25" s="271">
        <f t="shared" si="26"/>
        <v>0</v>
      </c>
      <c r="AY25" s="271">
        <f t="shared" si="27"/>
        <v>0</v>
      </c>
      <c r="AZ25" s="271">
        <f t="shared" si="27"/>
        <v>0</v>
      </c>
      <c r="BA25" s="271">
        <f t="shared" si="27"/>
        <v>0</v>
      </c>
      <c r="BB25" s="271">
        <f t="shared" si="27"/>
        <v>0</v>
      </c>
      <c r="BC25" s="271">
        <f t="shared" si="27"/>
        <v>0</v>
      </c>
      <c r="BD25" s="271">
        <f t="shared" si="27"/>
        <v>0</v>
      </c>
      <c r="BE25" s="271">
        <f t="shared" si="27"/>
        <v>0</v>
      </c>
      <c r="BF25" s="271">
        <f t="shared" si="27"/>
        <v>0</v>
      </c>
      <c r="BG25" s="271">
        <f t="shared" si="27"/>
        <v>0</v>
      </c>
      <c r="BH25" s="271">
        <f t="shared" si="27"/>
        <v>0</v>
      </c>
      <c r="BI25" s="271">
        <f t="shared" si="28"/>
        <v>0</v>
      </c>
      <c r="BJ25" s="271">
        <f t="shared" si="28"/>
        <v>0</v>
      </c>
      <c r="BK25" s="271">
        <f t="shared" si="28"/>
        <v>0</v>
      </c>
      <c r="BL25" s="271">
        <f t="shared" si="28"/>
        <v>0</v>
      </c>
      <c r="BM25" s="271">
        <f t="shared" si="28"/>
        <v>0</v>
      </c>
      <c r="BN25" s="271">
        <f t="shared" si="28"/>
        <v>0</v>
      </c>
      <c r="BO25" s="271">
        <f t="shared" si="28"/>
        <v>0</v>
      </c>
      <c r="BP25" s="271">
        <f t="shared" si="28"/>
        <v>0</v>
      </c>
      <c r="BQ25" s="271">
        <f t="shared" si="28"/>
        <v>0</v>
      </c>
      <c r="BR25" s="271">
        <f t="shared" si="28"/>
        <v>0</v>
      </c>
      <c r="BS25" s="271">
        <f t="shared" si="29"/>
        <v>0</v>
      </c>
      <c r="BT25" s="271">
        <f t="shared" si="29"/>
        <v>0</v>
      </c>
      <c r="BU25" s="271">
        <f t="shared" si="29"/>
        <v>0</v>
      </c>
      <c r="BV25" s="271">
        <f t="shared" si="29"/>
        <v>0</v>
      </c>
      <c r="BW25" s="271">
        <f t="shared" si="29"/>
        <v>0</v>
      </c>
      <c r="BX25" s="271">
        <f t="shared" si="29"/>
        <v>0</v>
      </c>
      <c r="BY25" s="271">
        <f t="shared" si="29"/>
        <v>0</v>
      </c>
      <c r="BZ25" s="271">
        <f t="shared" si="29"/>
        <v>0</v>
      </c>
      <c r="CA25" s="271">
        <f t="shared" si="29"/>
        <v>0</v>
      </c>
      <c r="CC25" s="280">
        <f t="shared" si="12"/>
        <v>-39758.044599999994</v>
      </c>
    </row>
    <row r="26" spans="1:81">
      <c r="A26" s="275">
        <f>'Closed Deals 25'!D27</f>
        <v>11601</v>
      </c>
      <c r="B26" s="275" t="str">
        <f>'Closed Deals 25'!B27</f>
        <v>Romoland ES</v>
      </c>
      <c r="C26" s="276"/>
      <c r="D26" s="277">
        <f>'Closed Deals 25'!E27</f>
        <v>495340.6</v>
      </c>
      <c r="E26" s="278">
        <f>'Closed Deals 25'!H27</f>
        <v>45768</v>
      </c>
      <c r="F26" s="278">
        <f>'Closed Deals 25'!I27</f>
        <v>45809</v>
      </c>
      <c r="G26" s="279"/>
      <c r="H26" s="277"/>
      <c r="I26" s="279">
        <v>2</v>
      </c>
      <c r="K26" s="271">
        <f t="shared" si="23"/>
        <v>0</v>
      </c>
      <c r="L26" s="271">
        <f t="shared" si="23"/>
        <v>0</v>
      </c>
      <c r="M26" s="271">
        <f t="shared" si="23"/>
        <v>0</v>
      </c>
      <c r="N26" s="271">
        <f t="shared" si="23"/>
        <v>60266.439666666665</v>
      </c>
      <c r="O26" s="271">
        <f t="shared" si="23"/>
        <v>60266.439666666665</v>
      </c>
      <c r="P26" s="271">
        <f t="shared" si="23"/>
        <v>60266.439666666665</v>
      </c>
      <c r="Q26" s="271">
        <f t="shared" si="23"/>
        <v>60266.439666666665</v>
      </c>
      <c r="R26" s="271">
        <f t="shared" si="23"/>
        <v>60266.439666666665</v>
      </c>
      <c r="S26" s="271">
        <f t="shared" si="23"/>
        <v>60266.439666666665</v>
      </c>
      <c r="T26" s="271">
        <f t="shared" si="23"/>
        <v>0</v>
      </c>
      <c r="U26" s="271">
        <f t="shared" si="24"/>
        <v>0</v>
      </c>
      <c r="V26" s="271">
        <f t="shared" si="24"/>
        <v>0</v>
      </c>
      <c r="W26" s="271">
        <f t="shared" si="24"/>
        <v>0</v>
      </c>
      <c r="X26" s="271">
        <f t="shared" si="24"/>
        <v>0</v>
      </c>
      <c r="Y26" s="271">
        <f t="shared" si="24"/>
        <v>0</v>
      </c>
      <c r="Z26" s="271">
        <f t="shared" si="24"/>
        <v>0</v>
      </c>
      <c r="AA26" s="271">
        <f t="shared" si="24"/>
        <v>0</v>
      </c>
      <c r="AB26" s="271">
        <f t="shared" si="24"/>
        <v>0</v>
      </c>
      <c r="AC26" s="271">
        <f t="shared" si="24"/>
        <v>0</v>
      </c>
      <c r="AD26" s="271">
        <f t="shared" si="24"/>
        <v>0</v>
      </c>
      <c r="AE26" s="271">
        <f t="shared" si="25"/>
        <v>0</v>
      </c>
      <c r="AF26" s="271">
        <f t="shared" si="25"/>
        <v>0</v>
      </c>
      <c r="AG26" s="271">
        <f t="shared" si="25"/>
        <v>0</v>
      </c>
      <c r="AH26" s="271">
        <f t="shared" si="25"/>
        <v>0</v>
      </c>
      <c r="AI26" s="271">
        <f t="shared" si="25"/>
        <v>0</v>
      </c>
      <c r="AJ26" s="271">
        <f t="shared" si="25"/>
        <v>0</v>
      </c>
      <c r="AK26" s="271">
        <f t="shared" si="25"/>
        <v>0</v>
      </c>
      <c r="AL26" s="271">
        <f t="shared" si="25"/>
        <v>0</v>
      </c>
      <c r="AM26" s="271">
        <f t="shared" si="25"/>
        <v>0</v>
      </c>
      <c r="AN26" s="271">
        <f t="shared" si="25"/>
        <v>0</v>
      </c>
      <c r="AO26" s="271">
        <f t="shared" si="26"/>
        <v>0</v>
      </c>
      <c r="AP26" s="271">
        <f t="shared" si="26"/>
        <v>0</v>
      </c>
      <c r="AQ26" s="271">
        <f t="shared" si="26"/>
        <v>0</v>
      </c>
      <c r="AR26" s="271">
        <f t="shared" si="26"/>
        <v>0</v>
      </c>
      <c r="AS26" s="271">
        <f t="shared" si="26"/>
        <v>0</v>
      </c>
      <c r="AT26" s="271">
        <f t="shared" si="26"/>
        <v>0</v>
      </c>
      <c r="AU26" s="271">
        <f t="shared" si="26"/>
        <v>0</v>
      </c>
      <c r="AV26" s="271">
        <f t="shared" si="26"/>
        <v>0</v>
      </c>
      <c r="AW26" s="271">
        <f t="shared" si="26"/>
        <v>0</v>
      </c>
      <c r="AX26" s="271">
        <f t="shared" si="26"/>
        <v>0</v>
      </c>
      <c r="AY26" s="271">
        <f t="shared" si="27"/>
        <v>0</v>
      </c>
      <c r="AZ26" s="271">
        <f t="shared" si="27"/>
        <v>0</v>
      </c>
      <c r="BA26" s="271">
        <f t="shared" si="27"/>
        <v>0</v>
      </c>
      <c r="BB26" s="271">
        <f t="shared" si="27"/>
        <v>0</v>
      </c>
      <c r="BC26" s="271">
        <f t="shared" si="27"/>
        <v>0</v>
      </c>
      <c r="BD26" s="271">
        <f t="shared" si="27"/>
        <v>0</v>
      </c>
      <c r="BE26" s="271">
        <f t="shared" si="27"/>
        <v>0</v>
      </c>
      <c r="BF26" s="271">
        <f t="shared" si="27"/>
        <v>0</v>
      </c>
      <c r="BG26" s="271">
        <f t="shared" si="27"/>
        <v>0</v>
      </c>
      <c r="BH26" s="271">
        <f t="shared" si="27"/>
        <v>0</v>
      </c>
      <c r="BI26" s="271">
        <f t="shared" si="28"/>
        <v>0</v>
      </c>
      <c r="BJ26" s="271">
        <f t="shared" si="28"/>
        <v>0</v>
      </c>
      <c r="BK26" s="271">
        <f t="shared" si="28"/>
        <v>0</v>
      </c>
      <c r="BL26" s="271">
        <f t="shared" si="28"/>
        <v>0</v>
      </c>
      <c r="BM26" s="271">
        <f t="shared" si="28"/>
        <v>0</v>
      </c>
      <c r="BN26" s="271">
        <f t="shared" si="28"/>
        <v>0</v>
      </c>
      <c r="BO26" s="271">
        <f t="shared" si="28"/>
        <v>0</v>
      </c>
      <c r="BP26" s="271">
        <f t="shared" si="28"/>
        <v>0</v>
      </c>
      <c r="BQ26" s="271">
        <f t="shared" si="28"/>
        <v>0</v>
      </c>
      <c r="BR26" s="271">
        <f t="shared" si="28"/>
        <v>0</v>
      </c>
      <c r="BS26" s="271">
        <f t="shared" si="29"/>
        <v>0</v>
      </c>
      <c r="BT26" s="271">
        <f t="shared" si="29"/>
        <v>0</v>
      </c>
      <c r="BU26" s="271">
        <f t="shared" si="29"/>
        <v>0</v>
      </c>
      <c r="BV26" s="271">
        <f t="shared" si="29"/>
        <v>0</v>
      </c>
      <c r="BW26" s="271">
        <f t="shared" si="29"/>
        <v>0</v>
      </c>
      <c r="BX26" s="271">
        <f t="shared" si="29"/>
        <v>0</v>
      </c>
      <c r="BY26" s="271">
        <f t="shared" si="29"/>
        <v>0</v>
      </c>
      <c r="BZ26" s="271">
        <f t="shared" si="29"/>
        <v>0</v>
      </c>
      <c r="CA26" s="271">
        <f t="shared" si="29"/>
        <v>0</v>
      </c>
      <c r="CC26" s="280">
        <f t="shared" si="12"/>
        <v>-133741.962</v>
      </c>
    </row>
    <row r="27" spans="1:81">
      <c r="A27" s="275">
        <f>'Closed Deals 25'!D28</f>
        <v>11602</v>
      </c>
      <c r="B27" s="275" t="str">
        <f>'Closed Deals 25'!B28</f>
        <v>Harvest Valley ES</v>
      </c>
      <c r="C27" s="276"/>
      <c r="D27" s="277">
        <f>'Closed Deals 25'!E28</f>
        <v>316914.98</v>
      </c>
      <c r="E27" s="278">
        <f>'Closed Deals 25'!H28</f>
        <v>45768</v>
      </c>
      <c r="F27" s="278">
        <v>45884</v>
      </c>
      <c r="G27" s="279">
        <f>IFERROR(F27-E27,F27)</f>
        <v>116</v>
      </c>
      <c r="H27" s="277"/>
      <c r="I27" s="279">
        <v>2</v>
      </c>
      <c r="K27" s="271">
        <f t="shared" si="23"/>
        <v>0</v>
      </c>
      <c r="L27" s="271">
        <f t="shared" si="23"/>
        <v>0</v>
      </c>
      <c r="M27" s="271">
        <f t="shared" si="23"/>
        <v>0</v>
      </c>
      <c r="N27" s="271">
        <f t="shared" si="23"/>
        <v>38557.989233333334</v>
      </c>
      <c r="O27" s="271">
        <f t="shared" si="23"/>
        <v>38557.989233333334</v>
      </c>
      <c r="P27" s="271">
        <f t="shared" si="23"/>
        <v>38557.989233333334</v>
      </c>
      <c r="Q27" s="271">
        <f t="shared" si="23"/>
        <v>38557.989233333334</v>
      </c>
      <c r="R27" s="271">
        <f t="shared" si="23"/>
        <v>38557.989233333334</v>
      </c>
      <c r="S27" s="271">
        <f t="shared" si="23"/>
        <v>38557.989233333334</v>
      </c>
      <c r="T27" s="271">
        <f t="shared" si="23"/>
        <v>0</v>
      </c>
      <c r="U27" s="271">
        <f t="shared" si="24"/>
        <v>0</v>
      </c>
      <c r="V27" s="271">
        <f t="shared" si="24"/>
        <v>0</v>
      </c>
      <c r="W27" s="271">
        <f t="shared" si="24"/>
        <v>0</v>
      </c>
      <c r="X27" s="271">
        <f t="shared" si="24"/>
        <v>0</v>
      </c>
      <c r="Y27" s="271">
        <f t="shared" si="24"/>
        <v>0</v>
      </c>
      <c r="Z27" s="271">
        <f t="shared" si="24"/>
        <v>0</v>
      </c>
      <c r="AA27" s="271">
        <f t="shared" si="24"/>
        <v>0</v>
      </c>
      <c r="AB27" s="271">
        <f t="shared" si="24"/>
        <v>0</v>
      </c>
      <c r="AC27" s="271">
        <f t="shared" si="24"/>
        <v>0</v>
      </c>
      <c r="AD27" s="271">
        <f t="shared" si="24"/>
        <v>0</v>
      </c>
      <c r="AE27" s="271">
        <f t="shared" si="25"/>
        <v>0</v>
      </c>
      <c r="AF27" s="271">
        <f t="shared" si="25"/>
        <v>0</v>
      </c>
      <c r="AG27" s="271">
        <f t="shared" si="25"/>
        <v>0</v>
      </c>
      <c r="AH27" s="271">
        <f t="shared" si="25"/>
        <v>0</v>
      </c>
      <c r="AI27" s="271">
        <f t="shared" si="25"/>
        <v>0</v>
      </c>
      <c r="AJ27" s="271">
        <f t="shared" si="25"/>
        <v>0</v>
      </c>
      <c r="AK27" s="271">
        <f t="shared" si="25"/>
        <v>0</v>
      </c>
      <c r="AL27" s="271">
        <f t="shared" si="25"/>
        <v>0</v>
      </c>
      <c r="AM27" s="271">
        <f t="shared" si="25"/>
        <v>0</v>
      </c>
      <c r="AN27" s="271">
        <f t="shared" si="25"/>
        <v>0</v>
      </c>
      <c r="AO27" s="271">
        <f t="shared" si="26"/>
        <v>0</v>
      </c>
      <c r="AP27" s="271">
        <f t="shared" si="26"/>
        <v>0</v>
      </c>
      <c r="AQ27" s="271">
        <f t="shared" si="26"/>
        <v>0</v>
      </c>
      <c r="AR27" s="271">
        <f t="shared" si="26"/>
        <v>0</v>
      </c>
      <c r="AS27" s="271">
        <f t="shared" si="26"/>
        <v>0</v>
      </c>
      <c r="AT27" s="271">
        <f t="shared" si="26"/>
        <v>0</v>
      </c>
      <c r="AU27" s="271">
        <f t="shared" si="26"/>
        <v>0</v>
      </c>
      <c r="AV27" s="271">
        <f t="shared" si="26"/>
        <v>0</v>
      </c>
      <c r="AW27" s="271">
        <f t="shared" si="26"/>
        <v>0</v>
      </c>
      <c r="AX27" s="271">
        <f t="shared" si="26"/>
        <v>0</v>
      </c>
      <c r="AY27" s="271">
        <f t="shared" si="27"/>
        <v>0</v>
      </c>
      <c r="AZ27" s="271">
        <f t="shared" si="27"/>
        <v>0</v>
      </c>
      <c r="BA27" s="271">
        <f t="shared" si="27"/>
        <v>0</v>
      </c>
      <c r="BB27" s="271">
        <f t="shared" si="27"/>
        <v>0</v>
      </c>
      <c r="BC27" s="271">
        <f t="shared" si="27"/>
        <v>0</v>
      </c>
      <c r="BD27" s="271">
        <f t="shared" si="27"/>
        <v>0</v>
      </c>
      <c r="BE27" s="271">
        <f t="shared" si="27"/>
        <v>0</v>
      </c>
      <c r="BF27" s="271">
        <f t="shared" si="27"/>
        <v>0</v>
      </c>
      <c r="BG27" s="271">
        <f t="shared" si="27"/>
        <v>0</v>
      </c>
      <c r="BH27" s="271">
        <f t="shared" si="27"/>
        <v>0</v>
      </c>
      <c r="BI27" s="271">
        <f t="shared" si="28"/>
        <v>0</v>
      </c>
      <c r="BJ27" s="271">
        <f t="shared" si="28"/>
        <v>0</v>
      </c>
      <c r="BK27" s="271">
        <f t="shared" si="28"/>
        <v>0</v>
      </c>
      <c r="BL27" s="271">
        <f t="shared" si="28"/>
        <v>0</v>
      </c>
      <c r="BM27" s="271">
        <f t="shared" si="28"/>
        <v>0</v>
      </c>
      <c r="BN27" s="271">
        <f t="shared" si="28"/>
        <v>0</v>
      </c>
      <c r="BO27" s="271">
        <f t="shared" si="28"/>
        <v>0</v>
      </c>
      <c r="BP27" s="271">
        <f t="shared" si="28"/>
        <v>0</v>
      </c>
      <c r="BQ27" s="271">
        <f t="shared" si="28"/>
        <v>0</v>
      </c>
      <c r="BR27" s="271">
        <f t="shared" si="28"/>
        <v>0</v>
      </c>
      <c r="BS27" s="271">
        <f t="shared" si="29"/>
        <v>0</v>
      </c>
      <c r="BT27" s="271">
        <f t="shared" si="29"/>
        <v>0</v>
      </c>
      <c r="BU27" s="271">
        <f t="shared" si="29"/>
        <v>0</v>
      </c>
      <c r="BV27" s="271">
        <f t="shared" si="29"/>
        <v>0</v>
      </c>
      <c r="BW27" s="271">
        <f t="shared" si="29"/>
        <v>0</v>
      </c>
      <c r="BX27" s="271">
        <f t="shared" si="29"/>
        <v>0</v>
      </c>
      <c r="BY27" s="271">
        <f t="shared" si="29"/>
        <v>0</v>
      </c>
      <c r="BZ27" s="271">
        <f t="shared" si="29"/>
        <v>0</v>
      </c>
      <c r="CA27" s="271">
        <f t="shared" si="29"/>
        <v>0</v>
      </c>
      <c r="CC27" s="280">
        <f t="shared" si="12"/>
        <v>-85567.044599999994</v>
      </c>
    </row>
    <row r="28" spans="1:81">
      <c r="A28" s="275">
        <f>'Closed Deals 25'!D32</f>
        <v>11586</v>
      </c>
      <c r="B28" s="275" t="str">
        <f>'Closed Deals 25'!B32</f>
        <v>Emerson ES</v>
      </c>
      <c r="C28" s="276"/>
      <c r="D28" s="277">
        <f>'Closed Deals 25'!E32</f>
        <v>244043</v>
      </c>
      <c r="E28" s="278">
        <f>'Closed Deals 25'!H32</f>
        <v>45778</v>
      </c>
      <c r="F28" s="278">
        <f>'Closed Deals 25'!I32</f>
        <v>45838</v>
      </c>
      <c r="G28" s="279"/>
      <c r="H28" s="277"/>
      <c r="I28" s="279"/>
      <c r="K28" s="271">
        <f t="shared" si="23"/>
        <v>0</v>
      </c>
      <c r="L28" s="271">
        <f t="shared" si="23"/>
        <v>0</v>
      </c>
      <c r="M28" s="271">
        <f t="shared" si="23"/>
        <v>0</v>
      </c>
      <c r="N28" s="271">
        <f t="shared" si="23"/>
        <v>0</v>
      </c>
      <c r="O28" s="271">
        <f t="shared" si="23"/>
        <v>29691.898333333331</v>
      </c>
      <c r="P28" s="271">
        <f t="shared" si="23"/>
        <v>29691.898333333331</v>
      </c>
      <c r="Q28" s="271">
        <f t="shared" si="23"/>
        <v>29691.898333333331</v>
      </c>
      <c r="R28" s="271">
        <f t="shared" si="23"/>
        <v>29691.898333333331</v>
      </c>
      <c r="S28" s="271">
        <f t="shared" si="23"/>
        <v>29691.898333333331</v>
      </c>
      <c r="T28" s="271">
        <f t="shared" si="23"/>
        <v>29691.898333333331</v>
      </c>
      <c r="U28" s="271">
        <f t="shared" si="24"/>
        <v>0</v>
      </c>
      <c r="V28" s="271">
        <f t="shared" si="24"/>
        <v>0</v>
      </c>
      <c r="W28" s="271">
        <f t="shared" si="24"/>
        <v>0</v>
      </c>
      <c r="X28" s="271">
        <f t="shared" si="24"/>
        <v>0</v>
      </c>
      <c r="Y28" s="271">
        <f t="shared" si="24"/>
        <v>0</v>
      </c>
      <c r="Z28" s="271">
        <f t="shared" si="24"/>
        <v>0</v>
      </c>
      <c r="AA28" s="271">
        <f t="shared" si="24"/>
        <v>0</v>
      </c>
      <c r="AB28" s="271">
        <f t="shared" si="24"/>
        <v>0</v>
      </c>
      <c r="AC28" s="271">
        <f t="shared" si="24"/>
        <v>0</v>
      </c>
      <c r="AD28" s="271">
        <f t="shared" si="24"/>
        <v>0</v>
      </c>
      <c r="AE28" s="271">
        <f t="shared" si="25"/>
        <v>0</v>
      </c>
      <c r="AF28" s="271">
        <f t="shared" si="25"/>
        <v>0</v>
      </c>
      <c r="AG28" s="271">
        <f t="shared" si="25"/>
        <v>0</v>
      </c>
      <c r="AH28" s="271">
        <f t="shared" si="25"/>
        <v>0</v>
      </c>
      <c r="AI28" s="271">
        <f t="shared" si="25"/>
        <v>0</v>
      </c>
      <c r="AJ28" s="271">
        <f t="shared" si="25"/>
        <v>0</v>
      </c>
      <c r="AK28" s="271">
        <f t="shared" si="25"/>
        <v>0</v>
      </c>
      <c r="AL28" s="271">
        <f t="shared" si="25"/>
        <v>0</v>
      </c>
      <c r="AM28" s="271">
        <f t="shared" si="25"/>
        <v>0</v>
      </c>
      <c r="AN28" s="271">
        <f t="shared" si="25"/>
        <v>0</v>
      </c>
      <c r="AO28" s="271">
        <f t="shared" si="26"/>
        <v>0</v>
      </c>
      <c r="AP28" s="271">
        <f t="shared" si="26"/>
        <v>0</v>
      </c>
      <c r="AQ28" s="271">
        <f t="shared" si="26"/>
        <v>0</v>
      </c>
      <c r="AR28" s="271">
        <f t="shared" si="26"/>
        <v>0</v>
      </c>
      <c r="AS28" s="271">
        <f t="shared" si="26"/>
        <v>0</v>
      </c>
      <c r="AT28" s="271">
        <f t="shared" si="26"/>
        <v>0</v>
      </c>
      <c r="AU28" s="271">
        <f t="shared" si="26"/>
        <v>0</v>
      </c>
      <c r="AV28" s="271">
        <f t="shared" si="26"/>
        <v>0</v>
      </c>
      <c r="AW28" s="271">
        <f t="shared" si="26"/>
        <v>0</v>
      </c>
      <c r="AX28" s="271">
        <f t="shared" si="26"/>
        <v>0</v>
      </c>
      <c r="AY28" s="271">
        <f t="shared" si="27"/>
        <v>0</v>
      </c>
      <c r="AZ28" s="271">
        <f t="shared" si="27"/>
        <v>0</v>
      </c>
      <c r="BA28" s="271">
        <f t="shared" si="27"/>
        <v>0</v>
      </c>
      <c r="BB28" s="271">
        <f t="shared" si="27"/>
        <v>0</v>
      </c>
      <c r="BC28" s="271">
        <f t="shared" si="27"/>
        <v>0</v>
      </c>
      <c r="BD28" s="271">
        <f t="shared" si="27"/>
        <v>0</v>
      </c>
      <c r="BE28" s="271">
        <f t="shared" si="27"/>
        <v>0</v>
      </c>
      <c r="BF28" s="271">
        <f t="shared" si="27"/>
        <v>0</v>
      </c>
      <c r="BG28" s="271">
        <f t="shared" si="27"/>
        <v>0</v>
      </c>
      <c r="BH28" s="271">
        <f t="shared" si="27"/>
        <v>0</v>
      </c>
      <c r="BI28" s="271">
        <f t="shared" si="28"/>
        <v>0</v>
      </c>
      <c r="BJ28" s="271">
        <f t="shared" si="28"/>
        <v>0</v>
      </c>
      <c r="BK28" s="271">
        <f t="shared" si="28"/>
        <v>0</v>
      </c>
      <c r="BL28" s="271">
        <f t="shared" si="28"/>
        <v>0</v>
      </c>
      <c r="BM28" s="271">
        <f t="shared" si="28"/>
        <v>0</v>
      </c>
      <c r="BN28" s="271">
        <f t="shared" si="28"/>
        <v>0</v>
      </c>
      <c r="BO28" s="271">
        <f t="shared" si="28"/>
        <v>0</v>
      </c>
      <c r="BP28" s="271">
        <f t="shared" si="28"/>
        <v>0</v>
      </c>
      <c r="BQ28" s="271">
        <f t="shared" si="28"/>
        <v>0</v>
      </c>
      <c r="BR28" s="271">
        <f t="shared" si="28"/>
        <v>0</v>
      </c>
      <c r="BS28" s="271">
        <f t="shared" si="29"/>
        <v>0</v>
      </c>
      <c r="BT28" s="271">
        <f t="shared" si="29"/>
        <v>0</v>
      </c>
      <c r="BU28" s="271">
        <f t="shared" si="29"/>
        <v>0</v>
      </c>
      <c r="BV28" s="271">
        <f t="shared" si="29"/>
        <v>0</v>
      </c>
      <c r="BW28" s="271">
        <f t="shared" si="29"/>
        <v>0</v>
      </c>
      <c r="BX28" s="271">
        <f t="shared" si="29"/>
        <v>0</v>
      </c>
      <c r="BY28" s="271">
        <f t="shared" si="29"/>
        <v>0</v>
      </c>
      <c r="BZ28" s="271">
        <f t="shared" si="29"/>
        <v>0</v>
      </c>
      <c r="CA28" s="271">
        <f t="shared" si="29"/>
        <v>0</v>
      </c>
      <c r="CC28" s="280">
        <f t="shared" si="12"/>
        <v>-65891.610000000044</v>
      </c>
    </row>
    <row r="29" spans="1:81">
      <c r="A29" s="275">
        <f>'Closed Deals 25'!D33</f>
        <v>11533</v>
      </c>
      <c r="B29" s="275" t="str">
        <f>'Closed Deals 25'!B33</f>
        <v>Veterans ES</v>
      </c>
      <c r="C29" s="276"/>
      <c r="D29" s="277">
        <f>'Closed Deals 25'!E33</f>
        <v>1196119.99</v>
      </c>
      <c r="E29" s="278">
        <f>'Closed Deals 25'!H33</f>
        <v>45782</v>
      </c>
      <c r="F29" s="278">
        <v>45884</v>
      </c>
      <c r="G29" s="279">
        <f t="shared" ref="G29:G46" si="30">IFERROR(F29-E29,F29)</f>
        <v>102</v>
      </c>
      <c r="H29" s="277"/>
      <c r="I29" s="279">
        <v>2</v>
      </c>
      <c r="K29" s="271">
        <f t="shared" si="23"/>
        <v>0</v>
      </c>
      <c r="L29" s="271">
        <f t="shared" si="23"/>
        <v>0</v>
      </c>
      <c r="M29" s="271">
        <f t="shared" si="23"/>
        <v>0</v>
      </c>
      <c r="N29" s="271">
        <f t="shared" si="23"/>
        <v>0</v>
      </c>
      <c r="O29" s="271">
        <f t="shared" si="23"/>
        <v>145527.93211666666</v>
      </c>
      <c r="P29" s="271">
        <f t="shared" si="23"/>
        <v>145527.93211666666</v>
      </c>
      <c r="Q29" s="271">
        <f t="shared" si="23"/>
        <v>145527.93211666666</v>
      </c>
      <c r="R29" s="271">
        <f t="shared" si="23"/>
        <v>145527.93211666666</v>
      </c>
      <c r="S29" s="271">
        <f t="shared" si="23"/>
        <v>145527.93211666666</v>
      </c>
      <c r="T29" s="271">
        <f t="shared" si="23"/>
        <v>145527.93211666666</v>
      </c>
      <c r="U29" s="271">
        <f t="shared" si="24"/>
        <v>0</v>
      </c>
      <c r="V29" s="271">
        <f t="shared" si="24"/>
        <v>0</v>
      </c>
      <c r="W29" s="271">
        <f t="shared" si="24"/>
        <v>0</v>
      </c>
      <c r="X29" s="271">
        <f t="shared" si="24"/>
        <v>0</v>
      </c>
      <c r="Y29" s="271">
        <f t="shared" si="24"/>
        <v>0</v>
      </c>
      <c r="Z29" s="271">
        <f t="shared" si="24"/>
        <v>0</v>
      </c>
      <c r="AA29" s="271">
        <f t="shared" si="24"/>
        <v>0</v>
      </c>
      <c r="AB29" s="271">
        <f t="shared" si="24"/>
        <v>0</v>
      </c>
      <c r="AC29" s="271">
        <f t="shared" si="24"/>
        <v>0</v>
      </c>
      <c r="AD29" s="271">
        <f t="shared" si="24"/>
        <v>0</v>
      </c>
      <c r="AE29" s="271">
        <f t="shared" si="25"/>
        <v>0</v>
      </c>
      <c r="AF29" s="271">
        <f t="shared" si="25"/>
        <v>0</v>
      </c>
      <c r="AG29" s="271">
        <f t="shared" si="25"/>
        <v>0</v>
      </c>
      <c r="AH29" s="271">
        <f t="shared" si="25"/>
        <v>0</v>
      </c>
      <c r="AI29" s="271">
        <f t="shared" si="25"/>
        <v>0</v>
      </c>
      <c r="AJ29" s="271">
        <f t="shared" si="25"/>
        <v>0</v>
      </c>
      <c r="AK29" s="271">
        <f t="shared" si="25"/>
        <v>0</v>
      </c>
      <c r="AL29" s="271">
        <f t="shared" si="25"/>
        <v>0</v>
      </c>
      <c r="AM29" s="271">
        <f t="shared" si="25"/>
        <v>0</v>
      </c>
      <c r="AN29" s="271">
        <f t="shared" si="25"/>
        <v>0</v>
      </c>
      <c r="AO29" s="271">
        <f t="shared" si="26"/>
        <v>0</v>
      </c>
      <c r="AP29" s="271">
        <f t="shared" si="26"/>
        <v>0</v>
      </c>
      <c r="AQ29" s="271">
        <f t="shared" si="26"/>
        <v>0</v>
      </c>
      <c r="AR29" s="271">
        <f t="shared" si="26"/>
        <v>0</v>
      </c>
      <c r="AS29" s="271">
        <f t="shared" si="26"/>
        <v>0</v>
      </c>
      <c r="AT29" s="271">
        <f t="shared" si="26"/>
        <v>0</v>
      </c>
      <c r="AU29" s="271">
        <f t="shared" si="26"/>
        <v>0</v>
      </c>
      <c r="AV29" s="271">
        <f t="shared" si="26"/>
        <v>0</v>
      </c>
      <c r="AW29" s="271">
        <f t="shared" si="26"/>
        <v>0</v>
      </c>
      <c r="AX29" s="271">
        <f t="shared" si="26"/>
        <v>0</v>
      </c>
      <c r="AY29" s="271">
        <f t="shared" si="27"/>
        <v>0</v>
      </c>
      <c r="AZ29" s="271">
        <f t="shared" si="27"/>
        <v>0</v>
      </c>
      <c r="BA29" s="271">
        <f t="shared" si="27"/>
        <v>0</v>
      </c>
      <c r="BB29" s="271">
        <f t="shared" si="27"/>
        <v>0</v>
      </c>
      <c r="BC29" s="271">
        <f t="shared" si="27"/>
        <v>0</v>
      </c>
      <c r="BD29" s="271">
        <f t="shared" si="27"/>
        <v>0</v>
      </c>
      <c r="BE29" s="271">
        <f t="shared" si="27"/>
        <v>0</v>
      </c>
      <c r="BF29" s="271">
        <f t="shared" si="27"/>
        <v>0</v>
      </c>
      <c r="BG29" s="271">
        <f t="shared" si="27"/>
        <v>0</v>
      </c>
      <c r="BH29" s="271">
        <f t="shared" si="27"/>
        <v>0</v>
      </c>
      <c r="BI29" s="271">
        <f t="shared" si="28"/>
        <v>0</v>
      </c>
      <c r="BJ29" s="271">
        <f t="shared" si="28"/>
        <v>0</v>
      </c>
      <c r="BK29" s="271">
        <f t="shared" si="28"/>
        <v>0</v>
      </c>
      <c r="BL29" s="271">
        <f t="shared" si="28"/>
        <v>0</v>
      </c>
      <c r="BM29" s="271">
        <f t="shared" si="28"/>
        <v>0</v>
      </c>
      <c r="BN29" s="271">
        <f t="shared" si="28"/>
        <v>0</v>
      </c>
      <c r="BO29" s="271">
        <f t="shared" si="28"/>
        <v>0</v>
      </c>
      <c r="BP29" s="271">
        <f t="shared" si="28"/>
        <v>0</v>
      </c>
      <c r="BQ29" s="271">
        <f t="shared" si="28"/>
        <v>0</v>
      </c>
      <c r="BR29" s="271">
        <f t="shared" si="28"/>
        <v>0</v>
      </c>
      <c r="BS29" s="271">
        <f t="shared" si="29"/>
        <v>0</v>
      </c>
      <c r="BT29" s="271">
        <f t="shared" si="29"/>
        <v>0</v>
      </c>
      <c r="BU29" s="271">
        <f t="shared" si="29"/>
        <v>0</v>
      </c>
      <c r="BV29" s="271">
        <f t="shared" si="29"/>
        <v>0</v>
      </c>
      <c r="BW29" s="271">
        <f t="shared" si="29"/>
        <v>0</v>
      </c>
      <c r="BX29" s="271">
        <f t="shared" si="29"/>
        <v>0</v>
      </c>
      <c r="BY29" s="271">
        <f t="shared" si="29"/>
        <v>0</v>
      </c>
      <c r="BZ29" s="271">
        <f t="shared" si="29"/>
        <v>0</v>
      </c>
      <c r="CA29" s="271">
        <f t="shared" si="29"/>
        <v>0</v>
      </c>
      <c r="CC29" s="280">
        <f t="shared" si="12"/>
        <v>-322952.39729999995</v>
      </c>
    </row>
    <row r="30" spans="1:81">
      <c r="A30" s="275">
        <f>'Closed Deals 25'!D34</f>
        <v>11539</v>
      </c>
      <c r="B30" s="275" t="str">
        <f>'Closed Deals 25'!B34</f>
        <v>Olive Drive ES</v>
      </c>
      <c r="C30" s="276"/>
      <c r="D30" s="277">
        <f>'Closed Deals 25'!E34</f>
        <v>847983.87</v>
      </c>
      <c r="E30" s="278">
        <f>'Closed Deals 25'!H34</f>
        <v>45783</v>
      </c>
      <c r="F30" s="278">
        <v>45838</v>
      </c>
      <c r="G30" s="279">
        <f t="shared" si="30"/>
        <v>55</v>
      </c>
      <c r="H30" s="277"/>
      <c r="I30" s="279">
        <v>2</v>
      </c>
      <c r="K30" s="271">
        <f t="shared" si="23"/>
        <v>0</v>
      </c>
      <c r="L30" s="271">
        <f t="shared" si="23"/>
        <v>0</v>
      </c>
      <c r="M30" s="271">
        <f t="shared" si="23"/>
        <v>0</v>
      </c>
      <c r="N30" s="271">
        <f t="shared" si="23"/>
        <v>0</v>
      </c>
      <c r="O30" s="271">
        <f t="shared" si="23"/>
        <v>103171.37085000001</v>
      </c>
      <c r="P30" s="271">
        <f t="shared" si="23"/>
        <v>103171.37085000001</v>
      </c>
      <c r="Q30" s="271">
        <f t="shared" si="23"/>
        <v>103171.37085000001</v>
      </c>
      <c r="R30" s="271">
        <f t="shared" si="23"/>
        <v>103171.37085000001</v>
      </c>
      <c r="S30" s="271">
        <f t="shared" si="23"/>
        <v>103171.37085000001</v>
      </c>
      <c r="T30" s="271">
        <f t="shared" si="23"/>
        <v>103171.37085000001</v>
      </c>
      <c r="U30" s="271">
        <f t="shared" si="24"/>
        <v>0</v>
      </c>
      <c r="V30" s="271">
        <f t="shared" si="24"/>
        <v>0</v>
      </c>
      <c r="W30" s="271">
        <f t="shared" si="24"/>
        <v>0</v>
      </c>
      <c r="X30" s="271">
        <f t="shared" si="24"/>
        <v>0</v>
      </c>
      <c r="Y30" s="271">
        <f t="shared" si="24"/>
        <v>0</v>
      </c>
      <c r="Z30" s="271">
        <f t="shared" si="24"/>
        <v>0</v>
      </c>
      <c r="AA30" s="271">
        <f t="shared" si="24"/>
        <v>0</v>
      </c>
      <c r="AB30" s="271">
        <f t="shared" si="24"/>
        <v>0</v>
      </c>
      <c r="AC30" s="271">
        <f t="shared" si="24"/>
        <v>0</v>
      </c>
      <c r="AD30" s="271">
        <f t="shared" si="24"/>
        <v>0</v>
      </c>
      <c r="AE30" s="271">
        <f t="shared" si="25"/>
        <v>0</v>
      </c>
      <c r="AF30" s="271">
        <f t="shared" si="25"/>
        <v>0</v>
      </c>
      <c r="AG30" s="271">
        <f t="shared" si="25"/>
        <v>0</v>
      </c>
      <c r="AH30" s="271">
        <f t="shared" si="25"/>
        <v>0</v>
      </c>
      <c r="AI30" s="271">
        <f t="shared" si="25"/>
        <v>0</v>
      </c>
      <c r="AJ30" s="271">
        <f t="shared" si="25"/>
        <v>0</v>
      </c>
      <c r="AK30" s="271">
        <f t="shared" si="25"/>
        <v>0</v>
      </c>
      <c r="AL30" s="271">
        <f t="shared" si="25"/>
        <v>0</v>
      </c>
      <c r="AM30" s="271">
        <f t="shared" si="25"/>
        <v>0</v>
      </c>
      <c r="AN30" s="271">
        <f t="shared" si="25"/>
        <v>0</v>
      </c>
      <c r="AO30" s="271">
        <f t="shared" si="26"/>
        <v>0</v>
      </c>
      <c r="AP30" s="271">
        <f t="shared" si="26"/>
        <v>0</v>
      </c>
      <c r="AQ30" s="271">
        <f t="shared" si="26"/>
        <v>0</v>
      </c>
      <c r="AR30" s="271">
        <f t="shared" si="26"/>
        <v>0</v>
      </c>
      <c r="AS30" s="271">
        <f t="shared" si="26"/>
        <v>0</v>
      </c>
      <c r="AT30" s="271">
        <f t="shared" si="26"/>
        <v>0</v>
      </c>
      <c r="AU30" s="271">
        <f t="shared" si="26"/>
        <v>0</v>
      </c>
      <c r="AV30" s="271">
        <f t="shared" si="26"/>
        <v>0</v>
      </c>
      <c r="AW30" s="271">
        <f t="shared" si="26"/>
        <v>0</v>
      </c>
      <c r="AX30" s="271">
        <f t="shared" si="26"/>
        <v>0</v>
      </c>
      <c r="AY30" s="271">
        <f t="shared" si="27"/>
        <v>0</v>
      </c>
      <c r="AZ30" s="271">
        <f t="shared" si="27"/>
        <v>0</v>
      </c>
      <c r="BA30" s="271">
        <f t="shared" si="27"/>
        <v>0</v>
      </c>
      <c r="BB30" s="271">
        <f t="shared" si="27"/>
        <v>0</v>
      </c>
      <c r="BC30" s="271">
        <f t="shared" si="27"/>
        <v>0</v>
      </c>
      <c r="BD30" s="271">
        <f t="shared" si="27"/>
        <v>0</v>
      </c>
      <c r="BE30" s="271">
        <f t="shared" si="27"/>
        <v>0</v>
      </c>
      <c r="BF30" s="271">
        <f t="shared" si="27"/>
        <v>0</v>
      </c>
      <c r="BG30" s="271">
        <f t="shared" si="27"/>
        <v>0</v>
      </c>
      <c r="BH30" s="271">
        <f t="shared" si="27"/>
        <v>0</v>
      </c>
      <c r="BI30" s="271">
        <f t="shared" si="28"/>
        <v>0</v>
      </c>
      <c r="BJ30" s="271">
        <f t="shared" si="28"/>
        <v>0</v>
      </c>
      <c r="BK30" s="271">
        <f t="shared" si="28"/>
        <v>0</v>
      </c>
      <c r="BL30" s="271">
        <f t="shared" si="28"/>
        <v>0</v>
      </c>
      <c r="BM30" s="271">
        <f t="shared" si="28"/>
        <v>0</v>
      </c>
      <c r="BN30" s="271">
        <f t="shared" si="28"/>
        <v>0</v>
      </c>
      <c r="BO30" s="271">
        <f t="shared" si="28"/>
        <v>0</v>
      </c>
      <c r="BP30" s="271">
        <f t="shared" si="28"/>
        <v>0</v>
      </c>
      <c r="BQ30" s="271">
        <f t="shared" si="28"/>
        <v>0</v>
      </c>
      <c r="BR30" s="271">
        <f t="shared" si="28"/>
        <v>0</v>
      </c>
      <c r="BS30" s="271">
        <f t="shared" si="29"/>
        <v>0</v>
      </c>
      <c r="BT30" s="271">
        <f t="shared" si="29"/>
        <v>0</v>
      </c>
      <c r="BU30" s="271">
        <f t="shared" si="29"/>
        <v>0</v>
      </c>
      <c r="BV30" s="271">
        <f t="shared" si="29"/>
        <v>0</v>
      </c>
      <c r="BW30" s="271">
        <f t="shared" si="29"/>
        <v>0</v>
      </c>
      <c r="BX30" s="271">
        <f t="shared" si="29"/>
        <v>0</v>
      </c>
      <c r="BY30" s="271">
        <f t="shared" si="29"/>
        <v>0</v>
      </c>
      <c r="BZ30" s="271">
        <f t="shared" si="29"/>
        <v>0</v>
      </c>
      <c r="CA30" s="271">
        <f t="shared" si="29"/>
        <v>0</v>
      </c>
      <c r="CC30" s="280">
        <f t="shared" si="12"/>
        <v>-228955.64489999996</v>
      </c>
    </row>
    <row r="31" spans="1:81">
      <c r="A31" s="275">
        <f>'Closed Deals 25'!D35</f>
        <v>11615</v>
      </c>
      <c r="B31" s="275" t="str">
        <f>'Closed Deals 25'!B35</f>
        <v>Jesse Brewer Park</v>
      </c>
      <c r="C31" s="276"/>
      <c r="D31" s="277">
        <f>'Closed Deals 25'!E35</f>
        <v>320036.44</v>
      </c>
      <c r="E31" s="278">
        <f>'Closed Deals 25'!H35</f>
        <v>45790</v>
      </c>
      <c r="F31" s="278">
        <v>45884</v>
      </c>
      <c r="G31" s="279">
        <f t="shared" si="30"/>
        <v>94</v>
      </c>
      <c r="H31" s="277"/>
      <c r="I31" s="279">
        <v>2</v>
      </c>
      <c r="K31" s="271">
        <f t="shared" si="23"/>
        <v>0</v>
      </c>
      <c r="L31" s="271">
        <f t="shared" si="23"/>
        <v>0</v>
      </c>
      <c r="M31" s="271">
        <f t="shared" si="23"/>
        <v>0</v>
      </c>
      <c r="N31" s="271">
        <f t="shared" si="23"/>
        <v>0</v>
      </c>
      <c r="O31" s="271">
        <f t="shared" si="23"/>
        <v>38937.766866666665</v>
      </c>
      <c r="P31" s="271">
        <f t="shared" si="23"/>
        <v>38937.766866666665</v>
      </c>
      <c r="Q31" s="271">
        <f t="shared" si="23"/>
        <v>38937.766866666665</v>
      </c>
      <c r="R31" s="271">
        <f t="shared" si="23"/>
        <v>38937.766866666665</v>
      </c>
      <c r="S31" s="271">
        <f t="shared" si="23"/>
        <v>38937.766866666665</v>
      </c>
      <c r="T31" s="271">
        <f t="shared" si="23"/>
        <v>38937.766866666665</v>
      </c>
      <c r="U31" s="271">
        <f t="shared" si="24"/>
        <v>0</v>
      </c>
      <c r="V31" s="271">
        <f t="shared" si="24"/>
        <v>0</v>
      </c>
      <c r="W31" s="271">
        <f t="shared" si="24"/>
        <v>0</v>
      </c>
      <c r="X31" s="271">
        <f t="shared" si="24"/>
        <v>0</v>
      </c>
      <c r="Y31" s="271">
        <f t="shared" si="24"/>
        <v>0</v>
      </c>
      <c r="Z31" s="271">
        <f t="shared" si="24"/>
        <v>0</v>
      </c>
      <c r="AA31" s="271">
        <f t="shared" si="24"/>
        <v>0</v>
      </c>
      <c r="AB31" s="271">
        <f t="shared" si="24"/>
        <v>0</v>
      </c>
      <c r="AC31" s="271">
        <f t="shared" si="24"/>
        <v>0</v>
      </c>
      <c r="AD31" s="271">
        <f t="shared" si="24"/>
        <v>0</v>
      </c>
      <c r="AE31" s="271">
        <f t="shared" si="25"/>
        <v>0</v>
      </c>
      <c r="AF31" s="271">
        <f t="shared" si="25"/>
        <v>0</v>
      </c>
      <c r="AG31" s="271">
        <f t="shared" si="25"/>
        <v>0</v>
      </c>
      <c r="AH31" s="271">
        <f t="shared" si="25"/>
        <v>0</v>
      </c>
      <c r="AI31" s="271">
        <f t="shared" si="25"/>
        <v>0</v>
      </c>
      <c r="AJ31" s="271">
        <f t="shared" si="25"/>
        <v>0</v>
      </c>
      <c r="AK31" s="271">
        <f t="shared" si="25"/>
        <v>0</v>
      </c>
      <c r="AL31" s="271">
        <f t="shared" si="25"/>
        <v>0</v>
      </c>
      <c r="AM31" s="271">
        <f t="shared" si="25"/>
        <v>0</v>
      </c>
      <c r="AN31" s="271">
        <f t="shared" si="25"/>
        <v>0</v>
      </c>
      <c r="AO31" s="271">
        <f t="shared" si="26"/>
        <v>0</v>
      </c>
      <c r="AP31" s="271">
        <f t="shared" si="26"/>
        <v>0</v>
      </c>
      <c r="AQ31" s="271">
        <f t="shared" si="26"/>
        <v>0</v>
      </c>
      <c r="AR31" s="271">
        <f t="shared" si="26"/>
        <v>0</v>
      </c>
      <c r="AS31" s="271">
        <f t="shared" si="26"/>
        <v>0</v>
      </c>
      <c r="AT31" s="271">
        <f t="shared" si="26"/>
        <v>0</v>
      </c>
      <c r="AU31" s="271">
        <f t="shared" si="26"/>
        <v>0</v>
      </c>
      <c r="AV31" s="271">
        <f t="shared" si="26"/>
        <v>0</v>
      </c>
      <c r="AW31" s="271">
        <f t="shared" si="26"/>
        <v>0</v>
      </c>
      <c r="AX31" s="271">
        <f t="shared" si="26"/>
        <v>0</v>
      </c>
      <c r="AY31" s="271">
        <f t="shared" si="27"/>
        <v>0</v>
      </c>
      <c r="AZ31" s="271">
        <f t="shared" si="27"/>
        <v>0</v>
      </c>
      <c r="BA31" s="271">
        <f t="shared" si="27"/>
        <v>0</v>
      </c>
      <c r="BB31" s="271">
        <f t="shared" si="27"/>
        <v>0</v>
      </c>
      <c r="BC31" s="271">
        <f t="shared" si="27"/>
        <v>0</v>
      </c>
      <c r="BD31" s="271">
        <f t="shared" si="27"/>
        <v>0</v>
      </c>
      <c r="BE31" s="271">
        <f t="shared" si="27"/>
        <v>0</v>
      </c>
      <c r="BF31" s="271">
        <f t="shared" si="27"/>
        <v>0</v>
      </c>
      <c r="BG31" s="271">
        <f t="shared" si="27"/>
        <v>0</v>
      </c>
      <c r="BH31" s="271">
        <f t="shared" si="27"/>
        <v>0</v>
      </c>
      <c r="BI31" s="271">
        <f t="shared" si="28"/>
        <v>0</v>
      </c>
      <c r="BJ31" s="271">
        <f t="shared" si="28"/>
        <v>0</v>
      </c>
      <c r="BK31" s="271">
        <f t="shared" si="28"/>
        <v>0</v>
      </c>
      <c r="BL31" s="271">
        <f t="shared" si="28"/>
        <v>0</v>
      </c>
      <c r="BM31" s="271">
        <f t="shared" si="28"/>
        <v>0</v>
      </c>
      <c r="BN31" s="271">
        <f t="shared" si="28"/>
        <v>0</v>
      </c>
      <c r="BO31" s="271">
        <f t="shared" si="28"/>
        <v>0</v>
      </c>
      <c r="BP31" s="271">
        <f t="shared" si="28"/>
        <v>0</v>
      </c>
      <c r="BQ31" s="271">
        <f t="shared" si="28"/>
        <v>0</v>
      </c>
      <c r="BR31" s="271">
        <f t="shared" si="28"/>
        <v>0</v>
      </c>
      <c r="BS31" s="271">
        <f t="shared" si="29"/>
        <v>0</v>
      </c>
      <c r="BT31" s="271">
        <f t="shared" si="29"/>
        <v>0</v>
      </c>
      <c r="BU31" s="271">
        <f t="shared" si="29"/>
        <v>0</v>
      </c>
      <c r="BV31" s="271">
        <f t="shared" si="29"/>
        <v>0</v>
      </c>
      <c r="BW31" s="271">
        <f t="shared" si="29"/>
        <v>0</v>
      </c>
      <c r="BX31" s="271">
        <f t="shared" si="29"/>
        <v>0</v>
      </c>
      <c r="BY31" s="271">
        <f t="shared" si="29"/>
        <v>0</v>
      </c>
      <c r="BZ31" s="271">
        <f t="shared" si="29"/>
        <v>0</v>
      </c>
      <c r="CA31" s="271">
        <f t="shared" si="29"/>
        <v>0</v>
      </c>
      <c r="CC31" s="280">
        <f t="shared" si="12"/>
        <v>-86409.838799999998</v>
      </c>
    </row>
    <row r="32" spans="1:81">
      <c r="A32" s="275">
        <f>'Closed Deals 25'!D36</f>
        <v>11580</v>
      </c>
      <c r="B32" s="275" t="str">
        <f>'Closed Deals 25'!B36</f>
        <v>Maple Hills ES</v>
      </c>
      <c r="C32" s="276"/>
      <c r="D32" s="277">
        <f>'Closed Deals 25'!E36</f>
        <v>963241.27</v>
      </c>
      <c r="E32" s="278">
        <f>'Closed Deals 25'!H36</f>
        <v>45791</v>
      </c>
      <c r="F32" s="278">
        <v>45884</v>
      </c>
      <c r="G32" s="279">
        <f t="shared" si="30"/>
        <v>93</v>
      </c>
      <c r="H32" s="277"/>
      <c r="I32" s="279">
        <v>2</v>
      </c>
      <c r="K32" s="271">
        <f t="shared" si="23"/>
        <v>0</v>
      </c>
      <c r="L32" s="271">
        <f t="shared" si="23"/>
        <v>0</v>
      </c>
      <c r="M32" s="271">
        <f t="shared" si="23"/>
        <v>0</v>
      </c>
      <c r="N32" s="271">
        <f t="shared" si="23"/>
        <v>0</v>
      </c>
      <c r="O32" s="271">
        <f t="shared" si="23"/>
        <v>117194.35451666667</v>
      </c>
      <c r="P32" s="271">
        <f t="shared" si="23"/>
        <v>117194.35451666667</v>
      </c>
      <c r="Q32" s="271">
        <f t="shared" si="23"/>
        <v>117194.35451666667</v>
      </c>
      <c r="R32" s="271">
        <f t="shared" si="23"/>
        <v>117194.35451666667</v>
      </c>
      <c r="S32" s="271">
        <f t="shared" si="23"/>
        <v>117194.35451666667</v>
      </c>
      <c r="T32" s="271">
        <f t="shared" si="23"/>
        <v>117194.35451666667</v>
      </c>
      <c r="U32" s="271">
        <f t="shared" si="24"/>
        <v>0</v>
      </c>
      <c r="V32" s="271">
        <f t="shared" si="24"/>
        <v>0</v>
      </c>
      <c r="W32" s="271">
        <f t="shared" si="24"/>
        <v>0</v>
      </c>
      <c r="X32" s="271">
        <f t="shared" si="24"/>
        <v>0</v>
      </c>
      <c r="Y32" s="271">
        <f t="shared" si="24"/>
        <v>0</v>
      </c>
      <c r="Z32" s="271">
        <f t="shared" si="24"/>
        <v>0</v>
      </c>
      <c r="AA32" s="271">
        <f t="shared" si="24"/>
        <v>0</v>
      </c>
      <c r="AB32" s="271">
        <f t="shared" si="24"/>
        <v>0</v>
      </c>
      <c r="AC32" s="271">
        <f t="shared" si="24"/>
        <v>0</v>
      </c>
      <c r="AD32" s="271">
        <f t="shared" si="24"/>
        <v>0</v>
      </c>
      <c r="AE32" s="271">
        <f t="shared" si="25"/>
        <v>0</v>
      </c>
      <c r="AF32" s="271">
        <f t="shared" si="25"/>
        <v>0</v>
      </c>
      <c r="AG32" s="271">
        <f t="shared" si="25"/>
        <v>0</v>
      </c>
      <c r="AH32" s="271">
        <f t="shared" si="25"/>
        <v>0</v>
      </c>
      <c r="AI32" s="271">
        <f t="shared" si="25"/>
        <v>0</v>
      </c>
      <c r="AJ32" s="271">
        <f t="shared" si="25"/>
        <v>0</v>
      </c>
      <c r="AK32" s="271">
        <f t="shared" si="25"/>
        <v>0</v>
      </c>
      <c r="AL32" s="271">
        <f t="shared" si="25"/>
        <v>0</v>
      </c>
      <c r="AM32" s="271">
        <f t="shared" si="25"/>
        <v>0</v>
      </c>
      <c r="AN32" s="271">
        <f t="shared" si="25"/>
        <v>0</v>
      </c>
      <c r="AO32" s="271">
        <f t="shared" si="26"/>
        <v>0</v>
      </c>
      <c r="AP32" s="271">
        <f t="shared" si="26"/>
        <v>0</v>
      </c>
      <c r="AQ32" s="271">
        <f t="shared" si="26"/>
        <v>0</v>
      </c>
      <c r="AR32" s="271">
        <f t="shared" si="26"/>
        <v>0</v>
      </c>
      <c r="AS32" s="271">
        <f t="shared" si="26"/>
        <v>0</v>
      </c>
      <c r="AT32" s="271">
        <f t="shared" si="26"/>
        <v>0</v>
      </c>
      <c r="AU32" s="271">
        <f t="shared" si="26"/>
        <v>0</v>
      </c>
      <c r="AV32" s="271">
        <f t="shared" si="26"/>
        <v>0</v>
      </c>
      <c r="AW32" s="271">
        <f t="shared" si="26"/>
        <v>0</v>
      </c>
      <c r="AX32" s="271">
        <f t="shared" si="26"/>
        <v>0</v>
      </c>
      <c r="AY32" s="271">
        <f t="shared" si="27"/>
        <v>0</v>
      </c>
      <c r="AZ32" s="271">
        <f t="shared" si="27"/>
        <v>0</v>
      </c>
      <c r="BA32" s="271">
        <f t="shared" si="27"/>
        <v>0</v>
      </c>
      <c r="BB32" s="271">
        <f t="shared" si="27"/>
        <v>0</v>
      </c>
      <c r="BC32" s="271">
        <f t="shared" si="27"/>
        <v>0</v>
      </c>
      <c r="BD32" s="271">
        <f t="shared" si="27"/>
        <v>0</v>
      </c>
      <c r="BE32" s="271">
        <f t="shared" si="27"/>
        <v>0</v>
      </c>
      <c r="BF32" s="271">
        <f t="shared" si="27"/>
        <v>0</v>
      </c>
      <c r="BG32" s="271">
        <f t="shared" si="27"/>
        <v>0</v>
      </c>
      <c r="BH32" s="271">
        <f t="shared" si="27"/>
        <v>0</v>
      </c>
      <c r="BI32" s="271">
        <f t="shared" si="28"/>
        <v>0</v>
      </c>
      <c r="BJ32" s="271">
        <f t="shared" si="28"/>
        <v>0</v>
      </c>
      <c r="BK32" s="271">
        <f t="shared" si="28"/>
        <v>0</v>
      </c>
      <c r="BL32" s="271">
        <f t="shared" si="28"/>
        <v>0</v>
      </c>
      <c r="BM32" s="271">
        <f t="shared" si="28"/>
        <v>0</v>
      </c>
      <c r="BN32" s="271">
        <f t="shared" si="28"/>
        <v>0</v>
      </c>
      <c r="BO32" s="271">
        <f t="shared" si="28"/>
        <v>0</v>
      </c>
      <c r="BP32" s="271">
        <f t="shared" si="28"/>
        <v>0</v>
      </c>
      <c r="BQ32" s="271">
        <f t="shared" si="28"/>
        <v>0</v>
      </c>
      <c r="BR32" s="271">
        <f t="shared" si="28"/>
        <v>0</v>
      </c>
      <c r="BS32" s="271">
        <f t="shared" si="29"/>
        <v>0</v>
      </c>
      <c r="BT32" s="271">
        <f t="shared" si="29"/>
        <v>0</v>
      </c>
      <c r="BU32" s="271">
        <f t="shared" si="29"/>
        <v>0</v>
      </c>
      <c r="BV32" s="271">
        <f t="shared" si="29"/>
        <v>0</v>
      </c>
      <c r="BW32" s="271">
        <f t="shared" si="29"/>
        <v>0</v>
      </c>
      <c r="BX32" s="271">
        <f t="shared" si="29"/>
        <v>0</v>
      </c>
      <c r="BY32" s="271">
        <f t="shared" si="29"/>
        <v>0</v>
      </c>
      <c r="BZ32" s="271">
        <f t="shared" si="29"/>
        <v>0</v>
      </c>
      <c r="CA32" s="271">
        <f t="shared" si="29"/>
        <v>0</v>
      </c>
      <c r="CC32" s="280">
        <f t="shared" si="12"/>
        <v>-260075.14290000009</v>
      </c>
    </row>
    <row r="33" spans="1:81">
      <c r="A33" s="275">
        <f>'Closed Deals 25'!D37</f>
        <v>11614</v>
      </c>
      <c r="B33" s="275" t="str">
        <f>'Closed Deals 25'!B37</f>
        <v>Dieterich ES</v>
      </c>
      <c r="C33" s="276"/>
      <c r="D33" s="277">
        <f>'Closed Deals 25'!E37</f>
        <v>254338</v>
      </c>
      <c r="E33" s="278">
        <f>'Closed Deals 25'!H37</f>
        <v>45792</v>
      </c>
      <c r="F33" s="278">
        <f>'Closed Deals 25'!I37</f>
        <v>45838</v>
      </c>
      <c r="G33" s="279">
        <f t="shared" si="30"/>
        <v>46</v>
      </c>
      <c r="H33" s="277"/>
      <c r="I33" s="279">
        <v>2</v>
      </c>
      <c r="K33" s="271">
        <f t="shared" ref="K33:T42" si="31">IF(AND($E33&lt;=K$2, K$2&lt;EDATE($E33,6)), (0.73*$D33)/6, 0)</f>
        <v>0</v>
      </c>
      <c r="L33" s="271">
        <f t="shared" si="31"/>
        <v>0</v>
      </c>
      <c r="M33" s="271">
        <f t="shared" si="31"/>
        <v>0</v>
      </c>
      <c r="N33" s="271">
        <f t="shared" si="31"/>
        <v>0</v>
      </c>
      <c r="O33" s="271">
        <f t="shared" si="31"/>
        <v>30944.456666666665</v>
      </c>
      <c r="P33" s="271">
        <f t="shared" si="31"/>
        <v>30944.456666666665</v>
      </c>
      <c r="Q33" s="271">
        <f t="shared" si="31"/>
        <v>30944.456666666665</v>
      </c>
      <c r="R33" s="271">
        <f t="shared" si="31"/>
        <v>30944.456666666665</v>
      </c>
      <c r="S33" s="271">
        <f t="shared" si="31"/>
        <v>30944.456666666665</v>
      </c>
      <c r="T33" s="271">
        <f t="shared" si="31"/>
        <v>30944.456666666665</v>
      </c>
      <c r="U33" s="271">
        <f t="shared" ref="U33:AD42" si="32">IF(AND($E33&lt;=U$2, U$2&lt;EDATE($E33,6)), (0.73*$D33)/6, 0)</f>
        <v>0</v>
      </c>
      <c r="V33" s="271">
        <f t="shared" si="32"/>
        <v>0</v>
      </c>
      <c r="W33" s="271">
        <f t="shared" si="32"/>
        <v>0</v>
      </c>
      <c r="X33" s="271">
        <f t="shared" si="32"/>
        <v>0</v>
      </c>
      <c r="Y33" s="271">
        <f t="shared" si="32"/>
        <v>0</v>
      </c>
      <c r="Z33" s="271">
        <f t="shared" si="32"/>
        <v>0</v>
      </c>
      <c r="AA33" s="271">
        <f t="shared" si="32"/>
        <v>0</v>
      </c>
      <c r="AB33" s="271">
        <f t="shared" si="32"/>
        <v>0</v>
      </c>
      <c r="AC33" s="271">
        <f t="shared" si="32"/>
        <v>0</v>
      </c>
      <c r="AD33" s="271">
        <f t="shared" si="32"/>
        <v>0</v>
      </c>
      <c r="AE33" s="271">
        <f t="shared" ref="AE33:AN42" si="33">IF(AND($E33&lt;=AE$2, AE$2&lt;EDATE($E33,6)), (0.73*$D33)/6, 0)</f>
        <v>0</v>
      </c>
      <c r="AF33" s="271">
        <f t="shared" si="33"/>
        <v>0</v>
      </c>
      <c r="AG33" s="271">
        <f t="shared" si="33"/>
        <v>0</v>
      </c>
      <c r="AH33" s="271">
        <f t="shared" si="33"/>
        <v>0</v>
      </c>
      <c r="AI33" s="271">
        <f t="shared" si="33"/>
        <v>0</v>
      </c>
      <c r="AJ33" s="271">
        <f t="shared" si="33"/>
        <v>0</v>
      </c>
      <c r="AK33" s="271">
        <f t="shared" si="33"/>
        <v>0</v>
      </c>
      <c r="AL33" s="271">
        <f t="shared" si="33"/>
        <v>0</v>
      </c>
      <c r="AM33" s="271">
        <f t="shared" si="33"/>
        <v>0</v>
      </c>
      <c r="AN33" s="271">
        <f t="shared" si="33"/>
        <v>0</v>
      </c>
      <c r="AO33" s="271">
        <f t="shared" ref="AO33:AX42" si="34">IF(AND($E33&lt;=AO$2, AO$2&lt;EDATE($E33,6)), (0.73*$D33)/6, 0)</f>
        <v>0</v>
      </c>
      <c r="AP33" s="271">
        <f t="shared" si="34"/>
        <v>0</v>
      </c>
      <c r="AQ33" s="271">
        <f t="shared" si="34"/>
        <v>0</v>
      </c>
      <c r="AR33" s="271">
        <f t="shared" si="34"/>
        <v>0</v>
      </c>
      <c r="AS33" s="271">
        <f t="shared" si="34"/>
        <v>0</v>
      </c>
      <c r="AT33" s="271">
        <f t="shared" si="34"/>
        <v>0</v>
      </c>
      <c r="AU33" s="271">
        <f t="shared" si="34"/>
        <v>0</v>
      </c>
      <c r="AV33" s="271">
        <f t="shared" si="34"/>
        <v>0</v>
      </c>
      <c r="AW33" s="271">
        <f t="shared" si="34"/>
        <v>0</v>
      </c>
      <c r="AX33" s="271">
        <f t="shared" si="34"/>
        <v>0</v>
      </c>
      <c r="AY33" s="271">
        <f t="shared" ref="AY33:BH42" si="35">IF(AND($E33&lt;=AY$2, AY$2&lt;EDATE($E33,6)), (0.73*$D33)/6, 0)</f>
        <v>0</v>
      </c>
      <c r="AZ33" s="271">
        <f t="shared" si="35"/>
        <v>0</v>
      </c>
      <c r="BA33" s="271">
        <f t="shared" si="35"/>
        <v>0</v>
      </c>
      <c r="BB33" s="271">
        <f t="shared" si="35"/>
        <v>0</v>
      </c>
      <c r="BC33" s="271">
        <f t="shared" si="35"/>
        <v>0</v>
      </c>
      <c r="BD33" s="271">
        <f t="shared" si="35"/>
        <v>0</v>
      </c>
      <c r="BE33" s="271">
        <f t="shared" si="35"/>
        <v>0</v>
      </c>
      <c r="BF33" s="271">
        <f t="shared" si="35"/>
        <v>0</v>
      </c>
      <c r="BG33" s="271">
        <f t="shared" si="35"/>
        <v>0</v>
      </c>
      <c r="BH33" s="271">
        <f t="shared" si="35"/>
        <v>0</v>
      </c>
      <c r="BI33" s="271">
        <f t="shared" ref="BI33:BR42" si="36">IF(AND($E33&lt;=BI$2, BI$2&lt;EDATE($E33,6)), (0.73*$D33)/6, 0)</f>
        <v>0</v>
      </c>
      <c r="BJ33" s="271">
        <f t="shared" si="36"/>
        <v>0</v>
      </c>
      <c r="BK33" s="271">
        <f t="shared" si="36"/>
        <v>0</v>
      </c>
      <c r="BL33" s="271">
        <f t="shared" si="36"/>
        <v>0</v>
      </c>
      <c r="BM33" s="271">
        <f t="shared" si="36"/>
        <v>0</v>
      </c>
      <c r="BN33" s="271">
        <f t="shared" si="36"/>
        <v>0</v>
      </c>
      <c r="BO33" s="271">
        <f t="shared" si="36"/>
        <v>0</v>
      </c>
      <c r="BP33" s="271">
        <f t="shared" si="36"/>
        <v>0</v>
      </c>
      <c r="BQ33" s="271">
        <f t="shared" si="36"/>
        <v>0</v>
      </c>
      <c r="BR33" s="271">
        <f t="shared" si="36"/>
        <v>0</v>
      </c>
      <c r="BS33" s="271">
        <f t="shared" ref="BS33:CA42" si="37">IF(AND($E33&lt;=BS$2, BS$2&lt;EDATE($E33,6)), (0.73*$D33)/6, 0)</f>
        <v>0</v>
      </c>
      <c r="BT33" s="271">
        <f t="shared" si="37"/>
        <v>0</v>
      </c>
      <c r="BU33" s="271">
        <f t="shared" si="37"/>
        <v>0</v>
      </c>
      <c r="BV33" s="271">
        <f t="shared" si="37"/>
        <v>0</v>
      </c>
      <c r="BW33" s="271">
        <f t="shared" si="37"/>
        <v>0</v>
      </c>
      <c r="BX33" s="271">
        <f t="shared" si="37"/>
        <v>0</v>
      </c>
      <c r="BY33" s="271">
        <f t="shared" si="37"/>
        <v>0</v>
      </c>
      <c r="BZ33" s="271">
        <f t="shared" si="37"/>
        <v>0</v>
      </c>
      <c r="CA33" s="271">
        <f t="shared" si="37"/>
        <v>0</v>
      </c>
      <c r="CC33" s="280">
        <f t="shared" si="12"/>
        <v>-68671.260000000009</v>
      </c>
    </row>
    <row r="34" spans="1:81">
      <c r="A34" s="275">
        <f>'Closed Deals 25'!D38</f>
        <v>11613</v>
      </c>
      <c r="B34" s="275" t="str">
        <f>'Closed Deals 25'!B38</f>
        <v>Chrysler ES</v>
      </c>
      <c r="C34" s="276"/>
      <c r="D34" s="277">
        <f>'Closed Deals 25'!E38</f>
        <v>254338</v>
      </c>
      <c r="E34" s="278">
        <f>'Closed Deals 25'!H38</f>
        <v>45796</v>
      </c>
      <c r="F34" s="278">
        <v>45884</v>
      </c>
      <c r="G34" s="279">
        <f t="shared" si="30"/>
        <v>88</v>
      </c>
      <c r="H34" s="277"/>
      <c r="I34" s="279">
        <v>2</v>
      </c>
      <c r="K34" s="271">
        <f t="shared" si="31"/>
        <v>0</v>
      </c>
      <c r="L34" s="271">
        <f t="shared" si="31"/>
        <v>0</v>
      </c>
      <c r="M34" s="271">
        <f t="shared" si="31"/>
        <v>0</v>
      </c>
      <c r="N34" s="271">
        <f t="shared" si="31"/>
        <v>0</v>
      </c>
      <c r="O34" s="271">
        <f t="shared" si="31"/>
        <v>30944.456666666665</v>
      </c>
      <c r="P34" s="271">
        <f t="shared" si="31"/>
        <v>30944.456666666665</v>
      </c>
      <c r="Q34" s="271">
        <f t="shared" si="31"/>
        <v>30944.456666666665</v>
      </c>
      <c r="R34" s="271">
        <f t="shared" si="31"/>
        <v>30944.456666666665</v>
      </c>
      <c r="S34" s="271">
        <f t="shared" si="31"/>
        <v>30944.456666666665</v>
      </c>
      <c r="T34" s="271">
        <f t="shared" si="31"/>
        <v>30944.456666666665</v>
      </c>
      <c r="U34" s="271">
        <f t="shared" si="32"/>
        <v>0</v>
      </c>
      <c r="V34" s="271">
        <f t="shared" si="32"/>
        <v>0</v>
      </c>
      <c r="W34" s="271">
        <f t="shared" si="32"/>
        <v>0</v>
      </c>
      <c r="X34" s="271">
        <f t="shared" si="32"/>
        <v>0</v>
      </c>
      <c r="Y34" s="271">
        <f t="shared" si="32"/>
        <v>0</v>
      </c>
      <c r="Z34" s="271">
        <f t="shared" si="32"/>
        <v>0</v>
      </c>
      <c r="AA34" s="271">
        <f t="shared" si="32"/>
        <v>0</v>
      </c>
      <c r="AB34" s="271">
        <f t="shared" si="32"/>
        <v>0</v>
      </c>
      <c r="AC34" s="271">
        <f t="shared" si="32"/>
        <v>0</v>
      </c>
      <c r="AD34" s="271">
        <f t="shared" si="32"/>
        <v>0</v>
      </c>
      <c r="AE34" s="271">
        <f t="shared" si="33"/>
        <v>0</v>
      </c>
      <c r="AF34" s="271">
        <f t="shared" si="33"/>
        <v>0</v>
      </c>
      <c r="AG34" s="271">
        <f t="shared" si="33"/>
        <v>0</v>
      </c>
      <c r="AH34" s="271">
        <f t="shared" si="33"/>
        <v>0</v>
      </c>
      <c r="AI34" s="271">
        <f t="shared" si="33"/>
        <v>0</v>
      </c>
      <c r="AJ34" s="271">
        <f t="shared" si="33"/>
        <v>0</v>
      </c>
      <c r="AK34" s="271">
        <f t="shared" si="33"/>
        <v>0</v>
      </c>
      <c r="AL34" s="271">
        <f t="shared" si="33"/>
        <v>0</v>
      </c>
      <c r="AM34" s="271">
        <f t="shared" si="33"/>
        <v>0</v>
      </c>
      <c r="AN34" s="271">
        <f t="shared" si="33"/>
        <v>0</v>
      </c>
      <c r="AO34" s="271">
        <f t="shared" si="34"/>
        <v>0</v>
      </c>
      <c r="AP34" s="271">
        <f t="shared" si="34"/>
        <v>0</v>
      </c>
      <c r="AQ34" s="271">
        <f t="shared" si="34"/>
        <v>0</v>
      </c>
      <c r="AR34" s="271">
        <f t="shared" si="34"/>
        <v>0</v>
      </c>
      <c r="AS34" s="271">
        <f t="shared" si="34"/>
        <v>0</v>
      </c>
      <c r="AT34" s="271">
        <f t="shared" si="34"/>
        <v>0</v>
      </c>
      <c r="AU34" s="271">
        <f t="shared" si="34"/>
        <v>0</v>
      </c>
      <c r="AV34" s="271">
        <f t="shared" si="34"/>
        <v>0</v>
      </c>
      <c r="AW34" s="271">
        <f t="shared" si="34"/>
        <v>0</v>
      </c>
      <c r="AX34" s="271">
        <f t="shared" si="34"/>
        <v>0</v>
      </c>
      <c r="AY34" s="271">
        <f t="shared" si="35"/>
        <v>0</v>
      </c>
      <c r="AZ34" s="271">
        <f t="shared" si="35"/>
        <v>0</v>
      </c>
      <c r="BA34" s="271">
        <f t="shared" si="35"/>
        <v>0</v>
      </c>
      <c r="BB34" s="271">
        <f t="shared" si="35"/>
        <v>0</v>
      </c>
      <c r="BC34" s="271">
        <f t="shared" si="35"/>
        <v>0</v>
      </c>
      <c r="BD34" s="271">
        <f t="shared" si="35"/>
        <v>0</v>
      </c>
      <c r="BE34" s="271">
        <f t="shared" si="35"/>
        <v>0</v>
      </c>
      <c r="BF34" s="271">
        <f t="shared" si="35"/>
        <v>0</v>
      </c>
      <c r="BG34" s="271">
        <f t="shared" si="35"/>
        <v>0</v>
      </c>
      <c r="BH34" s="271">
        <f t="shared" si="35"/>
        <v>0</v>
      </c>
      <c r="BI34" s="271">
        <f t="shared" si="36"/>
        <v>0</v>
      </c>
      <c r="BJ34" s="271">
        <f t="shared" si="36"/>
        <v>0</v>
      </c>
      <c r="BK34" s="271">
        <f t="shared" si="36"/>
        <v>0</v>
      </c>
      <c r="BL34" s="271">
        <f t="shared" si="36"/>
        <v>0</v>
      </c>
      <c r="BM34" s="271">
        <f t="shared" si="36"/>
        <v>0</v>
      </c>
      <c r="BN34" s="271">
        <f t="shared" si="36"/>
        <v>0</v>
      </c>
      <c r="BO34" s="271">
        <f t="shared" si="36"/>
        <v>0</v>
      </c>
      <c r="BP34" s="271">
        <f t="shared" si="36"/>
        <v>0</v>
      </c>
      <c r="BQ34" s="271">
        <f t="shared" si="36"/>
        <v>0</v>
      </c>
      <c r="BR34" s="271">
        <f t="shared" si="36"/>
        <v>0</v>
      </c>
      <c r="BS34" s="271">
        <f t="shared" si="37"/>
        <v>0</v>
      </c>
      <c r="BT34" s="271">
        <f t="shared" si="37"/>
        <v>0</v>
      </c>
      <c r="BU34" s="271">
        <f t="shared" si="37"/>
        <v>0</v>
      </c>
      <c r="BV34" s="271">
        <f t="shared" si="37"/>
        <v>0</v>
      </c>
      <c r="BW34" s="271">
        <f t="shared" si="37"/>
        <v>0</v>
      </c>
      <c r="BX34" s="271">
        <f t="shared" si="37"/>
        <v>0</v>
      </c>
      <c r="BY34" s="271">
        <f t="shared" si="37"/>
        <v>0</v>
      </c>
      <c r="BZ34" s="271">
        <f t="shared" si="37"/>
        <v>0</v>
      </c>
      <c r="CA34" s="271">
        <f t="shared" si="37"/>
        <v>0</v>
      </c>
      <c r="CC34" s="280">
        <f t="shared" si="12"/>
        <v>-68671.260000000009</v>
      </c>
    </row>
    <row r="35" spans="1:81">
      <c r="A35" s="275">
        <f>'Closed Deals 25'!D39</f>
        <v>11612</v>
      </c>
      <c r="B35" s="275" t="str">
        <f>'Closed Deals 25'!B39</f>
        <v>Baptist ES</v>
      </c>
      <c r="C35" s="276"/>
      <c r="D35" s="277">
        <f>'Closed Deals 25'!E39</f>
        <v>254338</v>
      </c>
      <c r="E35" s="278">
        <f>'Closed Deals 25'!H39</f>
        <v>45797</v>
      </c>
      <c r="F35" s="278">
        <f>'Closed Deals 25'!I39</f>
        <v>45838</v>
      </c>
      <c r="G35" s="279">
        <f t="shared" si="30"/>
        <v>41</v>
      </c>
      <c r="H35" s="277"/>
      <c r="I35" s="279">
        <v>2</v>
      </c>
      <c r="K35" s="271">
        <f t="shared" si="31"/>
        <v>0</v>
      </c>
      <c r="L35" s="271">
        <f t="shared" si="31"/>
        <v>0</v>
      </c>
      <c r="M35" s="271">
        <f t="shared" si="31"/>
        <v>0</v>
      </c>
      <c r="N35" s="271">
        <f t="shared" si="31"/>
        <v>0</v>
      </c>
      <c r="O35" s="271">
        <f t="shared" si="31"/>
        <v>30944.456666666665</v>
      </c>
      <c r="P35" s="271">
        <f t="shared" si="31"/>
        <v>30944.456666666665</v>
      </c>
      <c r="Q35" s="271">
        <f t="shared" si="31"/>
        <v>30944.456666666665</v>
      </c>
      <c r="R35" s="271">
        <f t="shared" si="31"/>
        <v>30944.456666666665</v>
      </c>
      <c r="S35" s="271">
        <f t="shared" si="31"/>
        <v>30944.456666666665</v>
      </c>
      <c r="T35" s="271">
        <f t="shared" si="31"/>
        <v>30944.456666666665</v>
      </c>
      <c r="U35" s="271">
        <f t="shared" si="32"/>
        <v>0</v>
      </c>
      <c r="V35" s="271">
        <f t="shared" si="32"/>
        <v>0</v>
      </c>
      <c r="W35" s="271">
        <f t="shared" si="32"/>
        <v>0</v>
      </c>
      <c r="X35" s="271">
        <f t="shared" si="32"/>
        <v>0</v>
      </c>
      <c r="Y35" s="271">
        <f t="shared" si="32"/>
        <v>0</v>
      </c>
      <c r="Z35" s="271">
        <f t="shared" si="32"/>
        <v>0</v>
      </c>
      <c r="AA35" s="271">
        <f t="shared" si="32"/>
        <v>0</v>
      </c>
      <c r="AB35" s="271">
        <f t="shared" si="32"/>
        <v>0</v>
      </c>
      <c r="AC35" s="271">
        <f t="shared" si="32"/>
        <v>0</v>
      </c>
      <c r="AD35" s="271">
        <f t="shared" si="32"/>
        <v>0</v>
      </c>
      <c r="AE35" s="271">
        <f t="shared" si="33"/>
        <v>0</v>
      </c>
      <c r="AF35" s="271">
        <f t="shared" si="33"/>
        <v>0</v>
      </c>
      <c r="AG35" s="271">
        <f t="shared" si="33"/>
        <v>0</v>
      </c>
      <c r="AH35" s="271">
        <f t="shared" si="33"/>
        <v>0</v>
      </c>
      <c r="AI35" s="271">
        <f t="shared" si="33"/>
        <v>0</v>
      </c>
      <c r="AJ35" s="271">
        <f t="shared" si="33"/>
        <v>0</v>
      </c>
      <c r="AK35" s="271">
        <f t="shared" si="33"/>
        <v>0</v>
      </c>
      <c r="AL35" s="271">
        <f t="shared" si="33"/>
        <v>0</v>
      </c>
      <c r="AM35" s="271">
        <f t="shared" si="33"/>
        <v>0</v>
      </c>
      <c r="AN35" s="271">
        <f t="shared" si="33"/>
        <v>0</v>
      </c>
      <c r="AO35" s="271">
        <f t="shared" si="34"/>
        <v>0</v>
      </c>
      <c r="AP35" s="271">
        <f t="shared" si="34"/>
        <v>0</v>
      </c>
      <c r="AQ35" s="271">
        <f t="shared" si="34"/>
        <v>0</v>
      </c>
      <c r="AR35" s="271">
        <f t="shared" si="34"/>
        <v>0</v>
      </c>
      <c r="AS35" s="271">
        <f t="shared" si="34"/>
        <v>0</v>
      </c>
      <c r="AT35" s="271">
        <f t="shared" si="34"/>
        <v>0</v>
      </c>
      <c r="AU35" s="271">
        <f t="shared" si="34"/>
        <v>0</v>
      </c>
      <c r="AV35" s="271">
        <f t="shared" si="34"/>
        <v>0</v>
      </c>
      <c r="AW35" s="271">
        <f t="shared" si="34"/>
        <v>0</v>
      </c>
      <c r="AX35" s="271">
        <f t="shared" si="34"/>
        <v>0</v>
      </c>
      <c r="AY35" s="271">
        <f t="shared" si="35"/>
        <v>0</v>
      </c>
      <c r="AZ35" s="271">
        <f t="shared" si="35"/>
        <v>0</v>
      </c>
      <c r="BA35" s="271">
        <f t="shared" si="35"/>
        <v>0</v>
      </c>
      <c r="BB35" s="271">
        <f t="shared" si="35"/>
        <v>0</v>
      </c>
      <c r="BC35" s="271">
        <f t="shared" si="35"/>
        <v>0</v>
      </c>
      <c r="BD35" s="271">
        <f t="shared" si="35"/>
        <v>0</v>
      </c>
      <c r="BE35" s="271">
        <f t="shared" si="35"/>
        <v>0</v>
      </c>
      <c r="BF35" s="271">
        <f t="shared" si="35"/>
        <v>0</v>
      </c>
      <c r="BG35" s="271">
        <f t="shared" si="35"/>
        <v>0</v>
      </c>
      <c r="BH35" s="271">
        <f t="shared" si="35"/>
        <v>0</v>
      </c>
      <c r="BI35" s="271">
        <f t="shared" si="36"/>
        <v>0</v>
      </c>
      <c r="BJ35" s="271">
        <f t="shared" si="36"/>
        <v>0</v>
      </c>
      <c r="BK35" s="271">
        <f t="shared" si="36"/>
        <v>0</v>
      </c>
      <c r="BL35" s="271">
        <f t="shared" si="36"/>
        <v>0</v>
      </c>
      <c r="BM35" s="271">
        <f t="shared" si="36"/>
        <v>0</v>
      </c>
      <c r="BN35" s="271">
        <f t="shared" si="36"/>
        <v>0</v>
      </c>
      <c r="BO35" s="271">
        <f t="shared" si="36"/>
        <v>0</v>
      </c>
      <c r="BP35" s="271">
        <f t="shared" si="36"/>
        <v>0</v>
      </c>
      <c r="BQ35" s="271">
        <f t="shared" si="36"/>
        <v>0</v>
      </c>
      <c r="BR35" s="271">
        <f t="shared" si="36"/>
        <v>0</v>
      </c>
      <c r="BS35" s="271">
        <f t="shared" si="37"/>
        <v>0</v>
      </c>
      <c r="BT35" s="271">
        <f t="shared" si="37"/>
        <v>0</v>
      </c>
      <c r="BU35" s="271">
        <f t="shared" si="37"/>
        <v>0</v>
      </c>
      <c r="BV35" s="271">
        <f t="shared" si="37"/>
        <v>0</v>
      </c>
      <c r="BW35" s="271">
        <f t="shared" si="37"/>
        <v>0</v>
      </c>
      <c r="BX35" s="271">
        <f t="shared" si="37"/>
        <v>0</v>
      </c>
      <c r="BY35" s="271">
        <f t="shared" si="37"/>
        <v>0</v>
      </c>
      <c r="BZ35" s="271">
        <f t="shared" si="37"/>
        <v>0</v>
      </c>
      <c r="CA35" s="271">
        <f t="shared" si="37"/>
        <v>0</v>
      </c>
      <c r="CC35" s="280">
        <f t="shared" ref="CC35:CC62" si="38">SUM(K35:CA35)-(D35-H35)</f>
        <v>-68671.260000000009</v>
      </c>
    </row>
    <row r="36" spans="1:81">
      <c r="A36" s="275">
        <f>'Closed Deals 25'!D40</f>
        <v>11535</v>
      </c>
      <c r="B36" s="275" t="str">
        <f>'Closed Deals 25'!B40</f>
        <v>Kennedy ES</v>
      </c>
      <c r="C36" s="276"/>
      <c r="D36" s="277">
        <f>'Closed Deals 25'!E40</f>
        <v>728293</v>
      </c>
      <c r="E36" s="278">
        <f>'Closed Deals 25'!H40</f>
        <v>45799</v>
      </c>
      <c r="F36" s="278">
        <f>'Closed Deals 25'!I40</f>
        <v>45839</v>
      </c>
      <c r="G36" s="279">
        <f t="shared" si="30"/>
        <v>40</v>
      </c>
      <c r="H36" s="277"/>
      <c r="I36" s="279">
        <v>1</v>
      </c>
      <c r="K36" s="271">
        <f t="shared" si="31"/>
        <v>0</v>
      </c>
      <c r="L36" s="271">
        <f t="shared" si="31"/>
        <v>0</v>
      </c>
      <c r="M36" s="271">
        <f t="shared" si="31"/>
        <v>0</v>
      </c>
      <c r="N36" s="271">
        <f t="shared" si="31"/>
        <v>0</v>
      </c>
      <c r="O36" s="271">
        <f t="shared" si="31"/>
        <v>88608.981666666674</v>
      </c>
      <c r="P36" s="271">
        <f t="shared" si="31"/>
        <v>88608.981666666674</v>
      </c>
      <c r="Q36" s="271">
        <f t="shared" si="31"/>
        <v>88608.981666666674</v>
      </c>
      <c r="R36" s="271">
        <f t="shared" si="31"/>
        <v>88608.981666666674</v>
      </c>
      <c r="S36" s="271">
        <f t="shared" si="31"/>
        <v>88608.981666666674</v>
      </c>
      <c r="T36" s="271">
        <f t="shared" si="31"/>
        <v>88608.981666666674</v>
      </c>
      <c r="U36" s="271">
        <f t="shared" si="32"/>
        <v>0</v>
      </c>
      <c r="V36" s="271">
        <f t="shared" si="32"/>
        <v>0</v>
      </c>
      <c r="W36" s="271">
        <f t="shared" si="32"/>
        <v>0</v>
      </c>
      <c r="X36" s="271">
        <f t="shared" si="32"/>
        <v>0</v>
      </c>
      <c r="Y36" s="271">
        <f t="shared" si="32"/>
        <v>0</v>
      </c>
      <c r="Z36" s="271">
        <f t="shared" si="32"/>
        <v>0</v>
      </c>
      <c r="AA36" s="271">
        <f t="shared" si="32"/>
        <v>0</v>
      </c>
      <c r="AB36" s="271">
        <f t="shared" si="32"/>
        <v>0</v>
      </c>
      <c r="AC36" s="271">
        <f t="shared" si="32"/>
        <v>0</v>
      </c>
      <c r="AD36" s="271">
        <f t="shared" si="32"/>
        <v>0</v>
      </c>
      <c r="AE36" s="271">
        <f t="shared" si="33"/>
        <v>0</v>
      </c>
      <c r="AF36" s="271">
        <f t="shared" si="33"/>
        <v>0</v>
      </c>
      <c r="AG36" s="271">
        <f t="shared" si="33"/>
        <v>0</v>
      </c>
      <c r="AH36" s="271">
        <f t="shared" si="33"/>
        <v>0</v>
      </c>
      <c r="AI36" s="271">
        <f t="shared" si="33"/>
        <v>0</v>
      </c>
      <c r="AJ36" s="271">
        <f t="shared" si="33"/>
        <v>0</v>
      </c>
      <c r="AK36" s="271">
        <f t="shared" si="33"/>
        <v>0</v>
      </c>
      <c r="AL36" s="271">
        <f t="shared" si="33"/>
        <v>0</v>
      </c>
      <c r="AM36" s="271">
        <f t="shared" si="33"/>
        <v>0</v>
      </c>
      <c r="AN36" s="271">
        <f t="shared" si="33"/>
        <v>0</v>
      </c>
      <c r="AO36" s="271">
        <f t="shared" si="34"/>
        <v>0</v>
      </c>
      <c r="AP36" s="271">
        <f t="shared" si="34"/>
        <v>0</v>
      </c>
      <c r="AQ36" s="271">
        <f t="shared" si="34"/>
        <v>0</v>
      </c>
      <c r="AR36" s="271">
        <f t="shared" si="34"/>
        <v>0</v>
      </c>
      <c r="AS36" s="271">
        <f t="shared" si="34"/>
        <v>0</v>
      </c>
      <c r="AT36" s="271">
        <f t="shared" si="34"/>
        <v>0</v>
      </c>
      <c r="AU36" s="271">
        <f t="shared" si="34"/>
        <v>0</v>
      </c>
      <c r="AV36" s="271">
        <f t="shared" si="34"/>
        <v>0</v>
      </c>
      <c r="AW36" s="271">
        <f t="shared" si="34"/>
        <v>0</v>
      </c>
      <c r="AX36" s="271">
        <f t="shared" si="34"/>
        <v>0</v>
      </c>
      <c r="AY36" s="271">
        <f t="shared" si="35"/>
        <v>0</v>
      </c>
      <c r="AZ36" s="271">
        <f t="shared" si="35"/>
        <v>0</v>
      </c>
      <c r="BA36" s="271">
        <f t="shared" si="35"/>
        <v>0</v>
      </c>
      <c r="BB36" s="271">
        <f t="shared" si="35"/>
        <v>0</v>
      </c>
      <c r="BC36" s="271">
        <f t="shared" si="35"/>
        <v>0</v>
      </c>
      <c r="BD36" s="271">
        <f t="shared" si="35"/>
        <v>0</v>
      </c>
      <c r="BE36" s="271">
        <f t="shared" si="35"/>
        <v>0</v>
      </c>
      <c r="BF36" s="271">
        <f t="shared" si="35"/>
        <v>0</v>
      </c>
      <c r="BG36" s="271">
        <f t="shared" si="35"/>
        <v>0</v>
      </c>
      <c r="BH36" s="271">
        <f t="shared" si="35"/>
        <v>0</v>
      </c>
      <c r="BI36" s="271">
        <f t="shared" si="36"/>
        <v>0</v>
      </c>
      <c r="BJ36" s="271">
        <f t="shared" si="36"/>
        <v>0</v>
      </c>
      <c r="BK36" s="271">
        <f t="shared" si="36"/>
        <v>0</v>
      </c>
      <c r="BL36" s="271">
        <f t="shared" si="36"/>
        <v>0</v>
      </c>
      <c r="BM36" s="271">
        <f t="shared" si="36"/>
        <v>0</v>
      </c>
      <c r="BN36" s="271">
        <f t="shared" si="36"/>
        <v>0</v>
      </c>
      <c r="BO36" s="271">
        <f t="shared" si="36"/>
        <v>0</v>
      </c>
      <c r="BP36" s="271">
        <f t="shared" si="36"/>
        <v>0</v>
      </c>
      <c r="BQ36" s="271">
        <f t="shared" si="36"/>
        <v>0</v>
      </c>
      <c r="BR36" s="271">
        <f t="shared" si="36"/>
        <v>0</v>
      </c>
      <c r="BS36" s="271">
        <f t="shared" si="37"/>
        <v>0</v>
      </c>
      <c r="BT36" s="271">
        <f t="shared" si="37"/>
        <v>0</v>
      </c>
      <c r="BU36" s="271">
        <f t="shared" si="37"/>
        <v>0</v>
      </c>
      <c r="BV36" s="271">
        <f t="shared" si="37"/>
        <v>0</v>
      </c>
      <c r="BW36" s="271">
        <f t="shared" si="37"/>
        <v>0</v>
      </c>
      <c r="BX36" s="271">
        <f t="shared" si="37"/>
        <v>0</v>
      </c>
      <c r="BY36" s="271">
        <f t="shared" si="37"/>
        <v>0</v>
      </c>
      <c r="BZ36" s="271">
        <f t="shared" si="37"/>
        <v>0</v>
      </c>
      <c r="CA36" s="271">
        <f t="shared" si="37"/>
        <v>0</v>
      </c>
      <c r="CC36" s="280">
        <f t="shared" si="38"/>
        <v>-196639.11</v>
      </c>
    </row>
    <row r="37" spans="1:81">
      <c r="A37" s="275">
        <f>'Closed Deals 25'!D46</f>
        <v>11605</v>
      </c>
      <c r="B37" s="275" t="str">
        <f>'Closed Deals 25'!B46</f>
        <v>Vista Magnet MS</v>
      </c>
      <c r="C37" s="276"/>
      <c r="D37" s="277">
        <f>'Closed Deals 25'!E46</f>
        <v>153956.79</v>
      </c>
      <c r="E37" s="278">
        <f>'Closed Deals 25'!H46</f>
        <v>45811</v>
      </c>
      <c r="F37" s="278">
        <f>'Closed Deals 25'!I46</f>
        <v>46009</v>
      </c>
      <c r="G37" s="279">
        <f t="shared" si="30"/>
        <v>198</v>
      </c>
      <c r="H37" s="277"/>
      <c r="I37" s="279">
        <v>2</v>
      </c>
      <c r="K37" s="271">
        <f t="shared" si="31"/>
        <v>0</v>
      </c>
      <c r="L37" s="271">
        <f t="shared" si="31"/>
        <v>0</v>
      </c>
      <c r="M37" s="271">
        <f t="shared" si="31"/>
        <v>0</v>
      </c>
      <c r="N37" s="271">
        <f t="shared" si="31"/>
        <v>0</v>
      </c>
      <c r="O37" s="271">
        <f t="shared" si="31"/>
        <v>0</v>
      </c>
      <c r="P37" s="271">
        <f t="shared" si="31"/>
        <v>18731.409450000003</v>
      </c>
      <c r="Q37" s="271">
        <f t="shared" si="31"/>
        <v>18731.409450000003</v>
      </c>
      <c r="R37" s="271">
        <f t="shared" si="31"/>
        <v>18731.409450000003</v>
      </c>
      <c r="S37" s="271">
        <f t="shared" si="31"/>
        <v>18731.409450000003</v>
      </c>
      <c r="T37" s="271">
        <f t="shared" si="31"/>
        <v>18731.409450000003</v>
      </c>
      <c r="U37" s="271">
        <f t="shared" si="32"/>
        <v>18731.409450000003</v>
      </c>
      <c r="V37" s="271">
        <f t="shared" si="32"/>
        <v>0</v>
      </c>
      <c r="W37" s="271">
        <f t="shared" si="32"/>
        <v>0</v>
      </c>
      <c r="X37" s="271">
        <f t="shared" si="32"/>
        <v>0</v>
      </c>
      <c r="Y37" s="271">
        <f t="shared" si="32"/>
        <v>0</v>
      </c>
      <c r="Z37" s="271">
        <f t="shared" si="32"/>
        <v>0</v>
      </c>
      <c r="AA37" s="271">
        <f t="shared" si="32"/>
        <v>0</v>
      </c>
      <c r="AB37" s="271">
        <f t="shared" si="32"/>
        <v>0</v>
      </c>
      <c r="AC37" s="271">
        <f t="shared" si="32"/>
        <v>0</v>
      </c>
      <c r="AD37" s="271">
        <f t="shared" si="32"/>
        <v>0</v>
      </c>
      <c r="AE37" s="271">
        <f t="shared" si="33"/>
        <v>0</v>
      </c>
      <c r="AF37" s="271">
        <f t="shared" si="33"/>
        <v>0</v>
      </c>
      <c r="AG37" s="271">
        <f t="shared" si="33"/>
        <v>0</v>
      </c>
      <c r="AH37" s="271">
        <f t="shared" si="33"/>
        <v>0</v>
      </c>
      <c r="AI37" s="271">
        <f t="shared" si="33"/>
        <v>0</v>
      </c>
      <c r="AJ37" s="271">
        <f t="shared" si="33"/>
        <v>0</v>
      </c>
      <c r="AK37" s="271">
        <f t="shared" si="33"/>
        <v>0</v>
      </c>
      <c r="AL37" s="271">
        <f t="shared" si="33"/>
        <v>0</v>
      </c>
      <c r="AM37" s="271">
        <f t="shared" si="33"/>
        <v>0</v>
      </c>
      <c r="AN37" s="271">
        <f t="shared" si="33"/>
        <v>0</v>
      </c>
      <c r="AO37" s="271">
        <f t="shared" si="34"/>
        <v>0</v>
      </c>
      <c r="AP37" s="271">
        <f t="shared" si="34"/>
        <v>0</v>
      </c>
      <c r="AQ37" s="271">
        <f t="shared" si="34"/>
        <v>0</v>
      </c>
      <c r="AR37" s="271">
        <f t="shared" si="34"/>
        <v>0</v>
      </c>
      <c r="AS37" s="271">
        <f t="shared" si="34"/>
        <v>0</v>
      </c>
      <c r="AT37" s="271">
        <f t="shared" si="34"/>
        <v>0</v>
      </c>
      <c r="AU37" s="271">
        <f t="shared" si="34"/>
        <v>0</v>
      </c>
      <c r="AV37" s="271">
        <f t="shared" si="34"/>
        <v>0</v>
      </c>
      <c r="AW37" s="271">
        <f t="shared" si="34"/>
        <v>0</v>
      </c>
      <c r="AX37" s="271">
        <f t="shared" si="34"/>
        <v>0</v>
      </c>
      <c r="AY37" s="271">
        <f t="shared" si="35"/>
        <v>0</v>
      </c>
      <c r="AZ37" s="271">
        <f t="shared" si="35"/>
        <v>0</v>
      </c>
      <c r="BA37" s="271">
        <f t="shared" si="35"/>
        <v>0</v>
      </c>
      <c r="BB37" s="271">
        <f t="shared" si="35"/>
        <v>0</v>
      </c>
      <c r="BC37" s="271">
        <f t="shared" si="35"/>
        <v>0</v>
      </c>
      <c r="BD37" s="271">
        <f t="shared" si="35"/>
        <v>0</v>
      </c>
      <c r="BE37" s="271">
        <f t="shared" si="35"/>
        <v>0</v>
      </c>
      <c r="BF37" s="271">
        <f t="shared" si="35"/>
        <v>0</v>
      </c>
      <c r="BG37" s="271">
        <f t="shared" si="35"/>
        <v>0</v>
      </c>
      <c r="BH37" s="271">
        <f t="shared" si="35"/>
        <v>0</v>
      </c>
      <c r="BI37" s="271">
        <f t="shared" si="36"/>
        <v>0</v>
      </c>
      <c r="BJ37" s="271">
        <f t="shared" si="36"/>
        <v>0</v>
      </c>
      <c r="BK37" s="271">
        <f t="shared" si="36"/>
        <v>0</v>
      </c>
      <c r="BL37" s="271">
        <f t="shared" si="36"/>
        <v>0</v>
      </c>
      <c r="BM37" s="271">
        <f t="shared" si="36"/>
        <v>0</v>
      </c>
      <c r="BN37" s="271">
        <f t="shared" si="36"/>
        <v>0</v>
      </c>
      <c r="BO37" s="271">
        <f t="shared" si="36"/>
        <v>0</v>
      </c>
      <c r="BP37" s="271">
        <f t="shared" si="36"/>
        <v>0</v>
      </c>
      <c r="BQ37" s="271">
        <f t="shared" si="36"/>
        <v>0</v>
      </c>
      <c r="BR37" s="271">
        <f t="shared" si="36"/>
        <v>0</v>
      </c>
      <c r="BS37" s="271">
        <f t="shared" si="37"/>
        <v>0</v>
      </c>
      <c r="BT37" s="271">
        <f t="shared" si="37"/>
        <v>0</v>
      </c>
      <c r="BU37" s="271">
        <f t="shared" si="37"/>
        <v>0</v>
      </c>
      <c r="BV37" s="271">
        <f t="shared" si="37"/>
        <v>0</v>
      </c>
      <c r="BW37" s="271">
        <f t="shared" si="37"/>
        <v>0</v>
      </c>
      <c r="BX37" s="271">
        <f t="shared" si="37"/>
        <v>0</v>
      </c>
      <c r="BY37" s="271">
        <f t="shared" si="37"/>
        <v>0</v>
      </c>
      <c r="BZ37" s="271">
        <f t="shared" si="37"/>
        <v>0</v>
      </c>
      <c r="CA37" s="271">
        <f t="shared" si="37"/>
        <v>0</v>
      </c>
      <c r="CC37" s="280">
        <f t="shared" si="38"/>
        <v>-41568.333299999984</v>
      </c>
    </row>
    <row r="38" spans="1:81">
      <c r="A38" s="275">
        <f>'Closed Deals 25'!D47</f>
        <v>11551</v>
      </c>
      <c r="B38" s="275" t="str">
        <f>'Closed Deals 25'!B47</f>
        <v xml:space="preserve">Juniper ES </v>
      </c>
      <c r="C38" s="276"/>
      <c r="D38" s="277">
        <f>'Closed Deals 25'!E47</f>
        <v>280655</v>
      </c>
      <c r="E38" s="278">
        <f>'Closed Deals 25'!H47</f>
        <v>45811</v>
      </c>
      <c r="F38" s="278">
        <v>45838</v>
      </c>
      <c r="G38" s="279">
        <f t="shared" si="30"/>
        <v>27</v>
      </c>
      <c r="H38" s="277"/>
      <c r="I38" s="279">
        <v>1</v>
      </c>
      <c r="K38" s="271">
        <f t="shared" si="31"/>
        <v>0</v>
      </c>
      <c r="L38" s="271">
        <f t="shared" si="31"/>
        <v>0</v>
      </c>
      <c r="M38" s="271">
        <f t="shared" si="31"/>
        <v>0</v>
      </c>
      <c r="N38" s="271">
        <f t="shared" si="31"/>
        <v>0</v>
      </c>
      <c r="O38" s="271">
        <f t="shared" si="31"/>
        <v>0</v>
      </c>
      <c r="P38" s="271">
        <f t="shared" si="31"/>
        <v>34146.35833333333</v>
      </c>
      <c r="Q38" s="271">
        <f t="shared" si="31"/>
        <v>34146.35833333333</v>
      </c>
      <c r="R38" s="271">
        <f t="shared" si="31"/>
        <v>34146.35833333333</v>
      </c>
      <c r="S38" s="271">
        <f t="shared" si="31"/>
        <v>34146.35833333333</v>
      </c>
      <c r="T38" s="271">
        <f t="shared" si="31"/>
        <v>34146.35833333333</v>
      </c>
      <c r="U38" s="271">
        <f t="shared" si="32"/>
        <v>34146.35833333333</v>
      </c>
      <c r="V38" s="271">
        <f t="shared" si="32"/>
        <v>0</v>
      </c>
      <c r="W38" s="271">
        <f t="shared" si="32"/>
        <v>0</v>
      </c>
      <c r="X38" s="271">
        <f t="shared" si="32"/>
        <v>0</v>
      </c>
      <c r="Y38" s="271">
        <f t="shared" si="32"/>
        <v>0</v>
      </c>
      <c r="Z38" s="271">
        <f t="shared" si="32"/>
        <v>0</v>
      </c>
      <c r="AA38" s="271">
        <f t="shared" si="32"/>
        <v>0</v>
      </c>
      <c r="AB38" s="271">
        <f t="shared" si="32"/>
        <v>0</v>
      </c>
      <c r="AC38" s="271">
        <f t="shared" si="32"/>
        <v>0</v>
      </c>
      <c r="AD38" s="271">
        <f t="shared" si="32"/>
        <v>0</v>
      </c>
      <c r="AE38" s="271">
        <f t="shared" si="33"/>
        <v>0</v>
      </c>
      <c r="AF38" s="271">
        <f t="shared" si="33"/>
        <v>0</v>
      </c>
      <c r="AG38" s="271">
        <f t="shared" si="33"/>
        <v>0</v>
      </c>
      <c r="AH38" s="271">
        <f t="shared" si="33"/>
        <v>0</v>
      </c>
      <c r="AI38" s="271">
        <f t="shared" si="33"/>
        <v>0</v>
      </c>
      <c r="AJ38" s="271">
        <f t="shared" si="33"/>
        <v>0</v>
      </c>
      <c r="AK38" s="271">
        <f t="shared" si="33"/>
        <v>0</v>
      </c>
      <c r="AL38" s="271">
        <f t="shared" si="33"/>
        <v>0</v>
      </c>
      <c r="AM38" s="271">
        <f t="shared" si="33"/>
        <v>0</v>
      </c>
      <c r="AN38" s="271">
        <f t="shared" si="33"/>
        <v>0</v>
      </c>
      <c r="AO38" s="271">
        <f t="shared" si="34"/>
        <v>0</v>
      </c>
      <c r="AP38" s="271">
        <f t="shared" si="34"/>
        <v>0</v>
      </c>
      <c r="AQ38" s="271">
        <f t="shared" si="34"/>
        <v>0</v>
      </c>
      <c r="AR38" s="271">
        <f t="shared" si="34"/>
        <v>0</v>
      </c>
      <c r="AS38" s="271">
        <f t="shared" si="34"/>
        <v>0</v>
      </c>
      <c r="AT38" s="271">
        <f t="shared" si="34"/>
        <v>0</v>
      </c>
      <c r="AU38" s="271">
        <f t="shared" si="34"/>
        <v>0</v>
      </c>
      <c r="AV38" s="271">
        <f t="shared" si="34"/>
        <v>0</v>
      </c>
      <c r="AW38" s="271">
        <f t="shared" si="34"/>
        <v>0</v>
      </c>
      <c r="AX38" s="271">
        <f t="shared" si="34"/>
        <v>0</v>
      </c>
      <c r="AY38" s="271">
        <f t="shared" si="35"/>
        <v>0</v>
      </c>
      <c r="AZ38" s="271">
        <f t="shared" si="35"/>
        <v>0</v>
      </c>
      <c r="BA38" s="271">
        <f t="shared" si="35"/>
        <v>0</v>
      </c>
      <c r="BB38" s="271">
        <f t="shared" si="35"/>
        <v>0</v>
      </c>
      <c r="BC38" s="271">
        <f t="shared" si="35"/>
        <v>0</v>
      </c>
      <c r="BD38" s="271">
        <f t="shared" si="35"/>
        <v>0</v>
      </c>
      <c r="BE38" s="271">
        <f t="shared" si="35"/>
        <v>0</v>
      </c>
      <c r="BF38" s="271">
        <f t="shared" si="35"/>
        <v>0</v>
      </c>
      <c r="BG38" s="271">
        <f t="shared" si="35"/>
        <v>0</v>
      </c>
      <c r="BH38" s="271">
        <f t="shared" si="35"/>
        <v>0</v>
      </c>
      <c r="BI38" s="271">
        <f t="shared" si="36"/>
        <v>0</v>
      </c>
      <c r="BJ38" s="271">
        <f t="shared" si="36"/>
        <v>0</v>
      </c>
      <c r="BK38" s="271">
        <f t="shared" si="36"/>
        <v>0</v>
      </c>
      <c r="BL38" s="271">
        <f t="shared" si="36"/>
        <v>0</v>
      </c>
      <c r="BM38" s="271">
        <f t="shared" si="36"/>
        <v>0</v>
      </c>
      <c r="BN38" s="271">
        <f t="shared" si="36"/>
        <v>0</v>
      </c>
      <c r="BO38" s="271">
        <f t="shared" si="36"/>
        <v>0</v>
      </c>
      <c r="BP38" s="271">
        <f t="shared" si="36"/>
        <v>0</v>
      </c>
      <c r="BQ38" s="271">
        <f t="shared" si="36"/>
        <v>0</v>
      </c>
      <c r="BR38" s="271">
        <f t="shared" si="36"/>
        <v>0</v>
      </c>
      <c r="BS38" s="271">
        <f t="shared" si="37"/>
        <v>0</v>
      </c>
      <c r="BT38" s="271">
        <f t="shared" si="37"/>
        <v>0</v>
      </c>
      <c r="BU38" s="271">
        <f t="shared" si="37"/>
        <v>0</v>
      </c>
      <c r="BV38" s="271">
        <f t="shared" si="37"/>
        <v>0</v>
      </c>
      <c r="BW38" s="271">
        <f t="shared" si="37"/>
        <v>0</v>
      </c>
      <c r="BX38" s="271">
        <f t="shared" si="37"/>
        <v>0</v>
      </c>
      <c r="BY38" s="271">
        <f t="shared" si="37"/>
        <v>0</v>
      </c>
      <c r="BZ38" s="271">
        <f t="shared" si="37"/>
        <v>0</v>
      </c>
      <c r="CA38" s="271">
        <f t="shared" si="37"/>
        <v>0</v>
      </c>
      <c r="CC38" s="280">
        <f t="shared" si="38"/>
        <v>-75776.850000000006</v>
      </c>
    </row>
    <row r="39" spans="1:81">
      <c r="A39" s="275">
        <f>'Closed Deals 25'!D48</f>
        <v>11500</v>
      </c>
      <c r="B39" s="275" t="str">
        <f>'Closed Deals 25'!B48</f>
        <v xml:space="preserve">Carr ES </v>
      </c>
      <c r="C39" s="276"/>
      <c r="D39" s="277">
        <f>'Closed Deals 25'!E48</f>
        <v>2392640.86</v>
      </c>
      <c r="E39" s="278">
        <f>'Closed Deals 25'!H48</f>
        <v>45812</v>
      </c>
      <c r="F39" s="278">
        <v>45853</v>
      </c>
      <c r="G39" s="279">
        <f t="shared" si="30"/>
        <v>41</v>
      </c>
      <c r="H39" s="277"/>
      <c r="I39" s="279">
        <v>2</v>
      </c>
      <c r="K39" s="271">
        <f t="shared" si="31"/>
        <v>0</v>
      </c>
      <c r="L39" s="271">
        <f t="shared" si="31"/>
        <v>0</v>
      </c>
      <c r="M39" s="271">
        <f t="shared" si="31"/>
        <v>0</v>
      </c>
      <c r="N39" s="271">
        <f t="shared" si="31"/>
        <v>0</v>
      </c>
      <c r="O39" s="271">
        <f t="shared" si="31"/>
        <v>0</v>
      </c>
      <c r="P39" s="271">
        <f t="shared" si="31"/>
        <v>291104.63796666666</v>
      </c>
      <c r="Q39" s="271">
        <f t="shared" si="31"/>
        <v>291104.63796666666</v>
      </c>
      <c r="R39" s="271">
        <f t="shared" si="31"/>
        <v>291104.63796666666</v>
      </c>
      <c r="S39" s="271">
        <f t="shared" si="31"/>
        <v>291104.63796666666</v>
      </c>
      <c r="T39" s="271">
        <f t="shared" si="31"/>
        <v>291104.63796666666</v>
      </c>
      <c r="U39" s="271">
        <f t="shared" si="32"/>
        <v>291104.63796666666</v>
      </c>
      <c r="V39" s="271">
        <f t="shared" si="32"/>
        <v>0</v>
      </c>
      <c r="W39" s="271">
        <f t="shared" si="32"/>
        <v>0</v>
      </c>
      <c r="X39" s="271">
        <f t="shared" si="32"/>
        <v>0</v>
      </c>
      <c r="Y39" s="271">
        <f t="shared" si="32"/>
        <v>0</v>
      </c>
      <c r="Z39" s="271">
        <f t="shared" si="32"/>
        <v>0</v>
      </c>
      <c r="AA39" s="271">
        <f t="shared" si="32"/>
        <v>0</v>
      </c>
      <c r="AB39" s="271">
        <f t="shared" si="32"/>
        <v>0</v>
      </c>
      <c r="AC39" s="271">
        <f t="shared" si="32"/>
        <v>0</v>
      </c>
      <c r="AD39" s="271">
        <f t="shared" si="32"/>
        <v>0</v>
      </c>
      <c r="AE39" s="271">
        <f t="shared" si="33"/>
        <v>0</v>
      </c>
      <c r="AF39" s="271">
        <f t="shared" si="33"/>
        <v>0</v>
      </c>
      <c r="AG39" s="271">
        <f t="shared" si="33"/>
        <v>0</v>
      </c>
      <c r="AH39" s="271">
        <f t="shared" si="33"/>
        <v>0</v>
      </c>
      <c r="AI39" s="271">
        <f t="shared" si="33"/>
        <v>0</v>
      </c>
      <c r="AJ39" s="271">
        <f t="shared" si="33"/>
        <v>0</v>
      </c>
      <c r="AK39" s="271">
        <f t="shared" si="33"/>
        <v>0</v>
      </c>
      <c r="AL39" s="271">
        <f t="shared" si="33"/>
        <v>0</v>
      </c>
      <c r="AM39" s="271">
        <f t="shared" si="33"/>
        <v>0</v>
      </c>
      <c r="AN39" s="271">
        <f t="shared" si="33"/>
        <v>0</v>
      </c>
      <c r="AO39" s="271">
        <f t="shared" si="34"/>
        <v>0</v>
      </c>
      <c r="AP39" s="271">
        <f t="shared" si="34"/>
        <v>0</v>
      </c>
      <c r="AQ39" s="271">
        <f t="shared" si="34"/>
        <v>0</v>
      </c>
      <c r="AR39" s="271">
        <f t="shared" si="34"/>
        <v>0</v>
      </c>
      <c r="AS39" s="271">
        <f t="shared" si="34"/>
        <v>0</v>
      </c>
      <c r="AT39" s="271">
        <f t="shared" si="34"/>
        <v>0</v>
      </c>
      <c r="AU39" s="271">
        <f t="shared" si="34"/>
        <v>0</v>
      </c>
      <c r="AV39" s="271">
        <f t="shared" si="34"/>
        <v>0</v>
      </c>
      <c r="AW39" s="271">
        <f t="shared" si="34"/>
        <v>0</v>
      </c>
      <c r="AX39" s="271">
        <f t="shared" si="34"/>
        <v>0</v>
      </c>
      <c r="AY39" s="271">
        <f t="shared" si="35"/>
        <v>0</v>
      </c>
      <c r="AZ39" s="271">
        <f t="shared" si="35"/>
        <v>0</v>
      </c>
      <c r="BA39" s="271">
        <f t="shared" si="35"/>
        <v>0</v>
      </c>
      <c r="BB39" s="271">
        <f t="shared" si="35"/>
        <v>0</v>
      </c>
      <c r="BC39" s="271">
        <f t="shared" si="35"/>
        <v>0</v>
      </c>
      <c r="BD39" s="271">
        <f t="shared" si="35"/>
        <v>0</v>
      </c>
      <c r="BE39" s="271">
        <f t="shared" si="35"/>
        <v>0</v>
      </c>
      <c r="BF39" s="271">
        <f t="shared" si="35"/>
        <v>0</v>
      </c>
      <c r="BG39" s="271">
        <f t="shared" si="35"/>
        <v>0</v>
      </c>
      <c r="BH39" s="271">
        <f t="shared" si="35"/>
        <v>0</v>
      </c>
      <c r="BI39" s="271">
        <f t="shared" si="36"/>
        <v>0</v>
      </c>
      <c r="BJ39" s="271">
        <f t="shared" si="36"/>
        <v>0</v>
      </c>
      <c r="BK39" s="271">
        <f t="shared" si="36"/>
        <v>0</v>
      </c>
      <c r="BL39" s="271">
        <f t="shared" si="36"/>
        <v>0</v>
      </c>
      <c r="BM39" s="271">
        <f t="shared" si="36"/>
        <v>0</v>
      </c>
      <c r="BN39" s="271">
        <f t="shared" si="36"/>
        <v>0</v>
      </c>
      <c r="BO39" s="271">
        <f t="shared" si="36"/>
        <v>0</v>
      </c>
      <c r="BP39" s="271">
        <f t="shared" si="36"/>
        <v>0</v>
      </c>
      <c r="BQ39" s="271">
        <f t="shared" si="36"/>
        <v>0</v>
      </c>
      <c r="BR39" s="271">
        <f t="shared" si="36"/>
        <v>0</v>
      </c>
      <c r="BS39" s="271">
        <f t="shared" si="37"/>
        <v>0</v>
      </c>
      <c r="BT39" s="271">
        <f t="shared" si="37"/>
        <v>0</v>
      </c>
      <c r="BU39" s="271">
        <f t="shared" si="37"/>
        <v>0</v>
      </c>
      <c r="BV39" s="271">
        <f t="shared" si="37"/>
        <v>0</v>
      </c>
      <c r="BW39" s="271">
        <f t="shared" si="37"/>
        <v>0</v>
      </c>
      <c r="BX39" s="271">
        <f t="shared" si="37"/>
        <v>0</v>
      </c>
      <c r="BY39" s="271">
        <f t="shared" si="37"/>
        <v>0</v>
      </c>
      <c r="BZ39" s="271">
        <f t="shared" si="37"/>
        <v>0</v>
      </c>
      <c r="CA39" s="271">
        <f t="shared" si="37"/>
        <v>0</v>
      </c>
      <c r="CC39" s="280">
        <f t="shared" si="38"/>
        <v>-646013.03220000002</v>
      </c>
    </row>
    <row r="40" spans="1:81">
      <c r="A40" s="275">
        <f>'Closed Deals 25'!D49</f>
        <v>11622</v>
      </c>
      <c r="B40" s="275" t="str">
        <f>'Closed Deals 25'!B49</f>
        <v>Kingston ES</v>
      </c>
      <c r="C40" s="276"/>
      <c r="D40" s="277">
        <f>'Closed Deals 25'!E49</f>
        <v>152362</v>
      </c>
      <c r="E40" s="278">
        <f>'Closed Deals 25'!H49</f>
        <v>45813</v>
      </c>
      <c r="F40" s="278">
        <v>45838</v>
      </c>
      <c r="G40" s="279">
        <f t="shared" si="30"/>
        <v>25</v>
      </c>
      <c r="H40" s="277"/>
      <c r="I40" s="279">
        <v>2</v>
      </c>
      <c r="K40" s="271">
        <f t="shared" si="31"/>
        <v>0</v>
      </c>
      <c r="L40" s="271">
        <f t="shared" si="31"/>
        <v>0</v>
      </c>
      <c r="M40" s="271">
        <f t="shared" si="31"/>
        <v>0</v>
      </c>
      <c r="N40" s="271">
        <f t="shared" si="31"/>
        <v>0</v>
      </c>
      <c r="O40" s="271">
        <f t="shared" si="31"/>
        <v>0</v>
      </c>
      <c r="P40" s="271">
        <f t="shared" si="31"/>
        <v>18537.376666666667</v>
      </c>
      <c r="Q40" s="271">
        <f t="shared" si="31"/>
        <v>18537.376666666667</v>
      </c>
      <c r="R40" s="271">
        <f t="shared" si="31"/>
        <v>18537.376666666667</v>
      </c>
      <c r="S40" s="271">
        <f t="shared" si="31"/>
        <v>18537.376666666667</v>
      </c>
      <c r="T40" s="271">
        <f t="shared" si="31"/>
        <v>18537.376666666667</v>
      </c>
      <c r="U40" s="271">
        <f t="shared" si="32"/>
        <v>18537.376666666667</v>
      </c>
      <c r="V40" s="271">
        <f t="shared" si="32"/>
        <v>0</v>
      </c>
      <c r="W40" s="271">
        <f t="shared" si="32"/>
        <v>0</v>
      </c>
      <c r="X40" s="271">
        <f t="shared" si="32"/>
        <v>0</v>
      </c>
      <c r="Y40" s="271">
        <f t="shared" si="32"/>
        <v>0</v>
      </c>
      <c r="Z40" s="271">
        <f t="shared" si="32"/>
        <v>0</v>
      </c>
      <c r="AA40" s="271">
        <f t="shared" si="32"/>
        <v>0</v>
      </c>
      <c r="AB40" s="271">
        <f t="shared" si="32"/>
        <v>0</v>
      </c>
      <c r="AC40" s="271">
        <f t="shared" si="32"/>
        <v>0</v>
      </c>
      <c r="AD40" s="271">
        <f t="shared" si="32"/>
        <v>0</v>
      </c>
      <c r="AE40" s="271">
        <f t="shared" si="33"/>
        <v>0</v>
      </c>
      <c r="AF40" s="271">
        <f t="shared" si="33"/>
        <v>0</v>
      </c>
      <c r="AG40" s="271">
        <f t="shared" si="33"/>
        <v>0</v>
      </c>
      <c r="AH40" s="271">
        <f t="shared" si="33"/>
        <v>0</v>
      </c>
      <c r="AI40" s="271">
        <f t="shared" si="33"/>
        <v>0</v>
      </c>
      <c r="AJ40" s="271">
        <f t="shared" si="33"/>
        <v>0</v>
      </c>
      <c r="AK40" s="271">
        <f t="shared" si="33"/>
        <v>0</v>
      </c>
      <c r="AL40" s="271">
        <f t="shared" si="33"/>
        <v>0</v>
      </c>
      <c r="AM40" s="271">
        <f t="shared" si="33"/>
        <v>0</v>
      </c>
      <c r="AN40" s="271">
        <f t="shared" si="33"/>
        <v>0</v>
      </c>
      <c r="AO40" s="271">
        <f t="shared" si="34"/>
        <v>0</v>
      </c>
      <c r="AP40" s="271">
        <f t="shared" si="34"/>
        <v>0</v>
      </c>
      <c r="AQ40" s="271">
        <f t="shared" si="34"/>
        <v>0</v>
      </c>
      <c r="AR40" s="271">
        <f t="shared" si="34"/>
        <v>0</v>
      </c>
      <c r="AS40" s="271">
        <f t="shared" si="34"/>
        <v>0</v>
      </c>
      <c r="AT40" s="271">
        <f t="shared" si="34"/>
        <v>0</v>
      </c>
      <c r="AU40" s="271">
        <f t="shared" si="34"/>
        <v>0</v>
      </c>
      <c r="AV40" s="271">
        <f t="shared" si="34"/>
        <v>0</v>
      </c>
      <c r="AW40" s="271">
        <f t="shared" si="34"/>
        <v>0</v>
      </c>
      <c r="AX40" s="271">
        <f t="shared" si="34"/>
        <v>0</v>
      </c>
      <c r="AY40" s="271">
        <f t="shared" si="35"/>
        <v>0</v>
      </c>
      <c r="AZ40" s="271">
        <f t="shared" si="35"/>
        <v>0</v>
      </c>
      <c r="BA40" s="271">
        <f t="shared" si="35"/>
        <v>0</v>
      </c>
      <c r="BB40" s="271">
        <f t="shared" si="35"/>
        <v>0</v>
      </c>
      <c r="BC40" s="271">
        <f t="shared" si="35"/>
        <v>0</v>
      </c>
      <c r="BD40" s="271">
        <f t="shared" si="35"/>
        <v>0</v>
      </c>
      <c r="BE40" s="271">
        <f t="shared" si="35"/>
        <v>0</v>
      </c>
      <c r="BF40" s="271">
        <f t="shared" si="35"/>
        <v>0</v>
      </c>
      <c r="BG40" s="271">
        <f t="shared" si="35"/>
        <v>0</v>
      </c>
      <c r="BH40" s="271">
        <f t="shared" si="35"/>
        <v>0</v>
      </c>
      <c r="BI40" s="271">
        <f t="shared" si="36"/>
        <v>0</v>
      </c>
      <c r="BJ40" s="271">
        <f t="shared" si="36"/>
        <v>0</v>
      </c>
      <c r="BK40" s="271">
        <f t="shared" si="36"/>
        <v>0</v>
      </c>
      <c r="BL40" s="271">
        <f t="shared" si="36"/>
        <v>0</v>
      </c>
      <c r="BM40" s="271">
        <f t="shared" si="36"/>
        <v>0</v>
      </c>
      <c r="BN40" s="271">
        <f t="shared" si="36"/>
        <v>0</v>
      </c>
      <c r="BO40" s="271">
        <f t="shared" si="36"/>
        <v>0</v>
      </c>
      <c r="BP40" s="271">
        <f t="shared" si="36"/>
        <v>0</v>
      </c>
      <c r="BQ40" s="271">
        <f t="shared" si="36"/>
        <v>0</v>
      </c>
      <c r="BR40" s="271">
        <f t="shared" si="36"/>
        <v>0</v>
      </c>
      <c r="BS40" s="271">
        <f t="shared" si="37"/>
        <v>0</v>
      </c>
      <c r="BT40" s="271">
        <f t="shared" si="37"/>
        <v>0</v>
      </c>
      <c r="BU40" s="271">
        <f t="shared" si="37"/>
        <v>0</v>
      </c>
      <c r="BV40" s="271">
        <f t="shared" si="37"/>
        <v>0</v>
      </c>
      <c r="BW40" s="271">
        <f t="shared" si="37"/>
        <v>0</v>
      </c>
      <c r="BX40" s="271">
        <f t="shared" si="37"/>
        <v>0</v>
      </c>
      <c r="BY40" s="271">
        <f t="shared" si="37"/>
        <v>0</v>
      </c>
      <c r="BZ40" s="271">
        <f t="shared" si="37"/>
        <v>0</v>
      </c>
      <c r="CA40" s="271">
        <f t="shared" si="37"/>
        <v>0</v>
      </c>
      <c r="CC40" s="280">
        <f t="shared" si="38"/>
        <v>-41137.740000000005</v>
      </c>
    </row>
    <row r="41" spans="1:81">
      <c r="A41" s="275">
        <f>'Closed Deals 25'!D50</f>
        <v>11621</v>
      </c>
      <c r="B41" s="275" t="str">
        <f>'Closed Deals 25'!B50</f>
        <v>Krystal ES</v>
      </c>
      <c r="C41" s="276"/>
      <c r="D41" s="277">
        <f>'Closed Deals 25'!E50</f>
        <v>171547.96</v>
      </c>
      <c r="E41" s="278">
        <f>'Closed Deals 25'!H50</f>
        <v>45814</v>
      </c>
      <c r="F41" s="278">
        <f>'Closed Deals 25'!I50</f>
        <v>45900</v>
      </c>
      <c r="G41" s="279">
        <f t="shared" si="30"/>
        <v>86</v>
      </c>
      <c r="H41" s="277"/>
      <c r="I41" s="279">
        <v>2</v>
      </c>
      <c r="K41" s="271">
        <f t="shared" si="31"/>
        <v>0</v>
      </c>
      <c r="L41" s="271">
        <f t="shared" si="31"/>
        <v>0</v>
      </c>
      <c r="M41" s="271">
        <f t="shared" si="31"/>
        <v>0</v>
      </c>
      <c r="N41" s="271">
        <f t="shared" si="31"/>
        <v>0</v>
      </c>
      <c r="O41" s="271">
        <f t="shared" si="31"/>
        <v>0</v>
      </c>
      <c r="P41" s="271">
        <f t="shared" si="31"/>
        <v>20871.668466666666</v>
      </c>
      <c r="Q41" s="271">
        <f t="shared" si="31"/>
        <v>20871.668466666666</v>
      </c>
      <c r="R41" s="271">
        <f t="shared" si="31"/>
        <v>20871.668466666666</v>
      </c>
      <c r="S41" s="271">
        <f t="shared" si="31"/>
        <v>20871.668466666666</v>
      </c>
      <c r="T41" s="271">
        <f t="shared" si="31"/>
        <v>20871.668466666666</v>
      </c>
      <c r="U41" s="271">
        <f t="shared" si="32"/>
        <v>20871.668466666666</v>
      </c>
      <c r="V41" s="271">
        <f t="shared" si="32"/>
        <v>0</v>
      </c>
      <c r="W41" s="271">
        <f t="shared" si="32"/>
        <v>0</v>
      </c>
      <c r="X41" s="271">
        <f t="shared" si="32"/>
        <v>0</v>
      </c>
      <c r="Y41" s="271">
        <f t="shared" si="32"/>
        <v>0</v>
      </c>
      <c r="Z41" s="271">
        <f t="shared" si="32"/>
        <v>0</v>
      </c>
      <c r="AA41" s="271">
        <f t="shared" si="32"/>
        <v>0</v>
      </c>
      <c r="AB41" s="271">
        <f t="shared" si="32"/>
        <v>0</v>
      </c>
      <c r="AC41" s="271">
        <f t="shared" si="32"/>
        <v>0</v>
      </c>
      <c r="AD41" s="271">
        <f t="shared" si="32"/>
        <v>0</v>
      </c>
      <c r="AE41" s="271">
        <f t="shared" si="33"/>
        <v>0</v>
      </c>
      <c r="AF41" s="271">
        <f t="shared" si="33"/>
        <v>0</v>
      </c>
      <c r="AG41" s="271">
        <f t="shared" si="33"/>
        <v>0</v>
      </c>
      <c r="AH41" s="271">
        <f t="shared" si="33"/>
        <v>0</v>
      </c>
      <c r="AI41" s="271">
        <f t="shared" si="33"/>
        <v>0</v>
      </c>
      <c r="AJ41" s="271">
        <f t="shared" si="33"/>
        <v>0</v>
      </c>
      <c r="AK41" s="271">
        <f t="shared" si="33"/>
        <v>0</v>
      </c>
      <c r="AL41" s="271">
        <f t="shared" si="33"/>
        <v>0</v>
      </c>
      <c r="AM41" s="271">
        <f t="shared" si="33"/>
        <v>0</v>
      </c>
      <c r="AN41" s="271">
        <f t="shared" si="33"/>
        <v>0</v>
      </c>
      <c r="AO41" s="271">
        <f t="shared" si="34"/>
        <v>0</v>
      </c>
      <c r="AP41" s="271">
        <f t="shared" si="34"/>
        <v>0</v>
      </c>
      <c r="AQ41" s="271">
        <f t="shared" si="34"/>
        <v>0</v>
      </c>
      <c r="AR41" s="271">
        <f t="shared" si="34"/>
        <v>0</v>
      </c>
      <c r="AS41" s="271">
        <f t="shared" si="34"/>
        <v>0</v>
      </c>
      <c r="AT41" s="271">
        <f t="shared" si="34"/>
        <v>0</v>
      </c>
      <c r="AU41" s="271">
        <f t="shared" si="34"/>
        <v>0</v>
      </c>
      <c r="AV41" s="271">
        <f t="shared" si="34"/>
        <v>0</v>
      </c>
      <c r="AW41" s="271">
        <f t="shared" si="34"/>
        <v>0</v>
      </c>
      <c r="AX41" s="271">
        <f t="shared" si="34"/>
        <v>0</v>
      </c>
      <c r="AY41" s="271">
        <f t="shared" si="35"/>
        <v>0</v>
      </c>
      <c r="AZ41" s="271">
        <f t="shared" si="35"/>
        <v>0</v>
      </c>
      <c r="BA41" s="271">
        <f t="shared" si="35"/>
        <v>0</v>
      </c>
      <c r="BB41" s="271">
        <f t="shared" si="35"/>
        <v>0</v>
      </c>
      <c r="BC41" s="271">
        <f t="shared" si="35"/>
        <v>0</v>
      </c>
      <c r="BD41" s="271">
        <f t="shared" si="35"/>
        <v>0</v>
      </c>
      <c r="BE41" s="271">
        <f t="shared" si="35"/>
        <v>0</v>
      </c>
      <c r="BF41" s="271">
        <f t="shared" si="35"/>
        <v>0</v>
      </c>
      <c r="BG41" s="271">
        <f t="shared" si="35"/>
        <v>0</v>
      </c>
      <c r="BH41" s="271">
        <f t="shared" si="35"/>
        <v>0</v>
      </c>
      <c r="BI41" s="271">
        <f t="shared" si="36"/>
        <v>0</v>
      </c>
      <c r="BJ41" s="271">
        <f t="shared" si="36"/>
        <v>0</v>
      </c>
      <c r="BK41" s="271">
        <f t="shared" si="36"/>
        <v>0</v>
      </c>
      <c r="BL41" s="271">
        <f t="shared" si="36"/>
        <v>0</v>
      </c>
      <c r="BM41" s="271">
        <f t="shared" si="36"/>
        <v>0</v>
      </c>
      <c r="BN41" s="271">
        <f t="shared" si="36"/>
        <v>0</v>
      </c>
      <c r="BO41" s="271">
        <f t="shared" si="36"/>
        <v>0</v>
      </c>
      <c r="BP41" s="271">
        <f t="shared" si="36"/>
        <v>0</v>
      </c>
      <c r="BQ41" s="271">
        <f t="shared" si="36"/>
        <v>0</v>
      </c>
      <c r="BR41" s="271">
        <f t="shared" si="36"/>
        <v>0</v>
      </c>
      <c r="BS41" s="271">
        <f t="shared" si="37"/>
        <v>0</v>
      </c>
      <c r="BT41" s="271">
        <f t="shared" si="37"/>
        <v>0</v>
      </c>
      <c r="BU41" s="271">
        <f t="shared" si="37"/>
        <v>0</v>
      </c>
      <c r="BV41" s="271">
        <f t="shared" si="37"/>
        <v>0</v>
      </c>
      <c r="BW41" s="271">
        <f t="shared" si="37"/>
        <v>0</v>
      </c>
      <c r="BX41" s="271">
        <f t="shared" si="37"/>
        <v>0</v>
      </c>
      <c r="BY41" s="271">
        <f t="shared" si="37"/>
        <v>0</v>
      </c>
      <c r="BZ41" s="271">
        <f t="shared" si="37"/>
        <v>0</v>
      </c>
      <c r="CA41" s="271">
        <f t="shared" si="37"/>
        <v>0</v>
      </c>
      <c r="CC41" s="280">
        <f t="shared" si="38"/>
        <v>-46317.949199999988</v>
      </c>
    </row>
    <row r="42" spans="1:81">
      <c r="A42" s="275">
        <f>'Closed Deals 25'!D51</f>
        <v>11564</v>
      </c>
      <c r="B42" s="275" t="str">
        <f>'Closed Deals 25'!B51</f>
        <v>Bella Vista ES</v>
      </c>
      <c r="C42" s="276"/>
      <c r="D42" s="277">
        <f>'Closed Deals 25'!E51</f>
        <v>621295.64</v>
      </c>
      <c r="E42" s="278">
        <f>'Closed Deals 25'!H51</f>
        <v>45817</v>
      </c>
      <c r="F42" s="278">
        <v>45874</v>
      </c>
      <c r="G42" s="279">
        <f t="shared" si="30"/>
        <v>57</v>
      </c>
      <c r="H42" s="277"/>
      <c r="I42" s="279">
        <v>2</v>
      </c>
      <c r="K42" s="271">
        <f t="shared" si="31"/>
        <v>0</v>
      </c>
      <c r="L42" s="271">
        <f t="shared" si="31"/>
        <v>0</v>
      </c>
      <c r="M42" s="271">
        <f t="shared" si="31"/>
        <v>0</v>
      </c>
      <c r="N42" s="271">
        <f t="shared" si="31"/>
        <v>0</v>
      </c>
      <c r="O42" s="271">
        <f t="shared" si="31"/>
        <v>0</v>
      </c>
      <c r="P42" s="271">
        <f t="shared" si="31"/>
        <v>75590.969533333337</v>
      </c>
      <c r="Q42" s="271">
        <f t="shared" si="31"/>
        <v>75590.969533333337</v>
      </c>
      <c r="R42" s="271">
        <f t="shared" si="31"/>
        <v>75590.969533333337</v>
      </c>
      <c r="S42" s="271">
        <f t="shared" si="31"/>
        <v>75590.969533333337</v>
      </c>
      <c r="T42" s="271">
        <f t="shared" si="31"/>
        <v>75590.969533333337</v>
      </c>
      <c r="U42" s="271">
        <f t="shared" si="32"/>
        <v>75590.969533333337</v>
      </c>
      <c r="V42" s="271">
        <f t="shared" si="32"/>
        <v>0</v>
      </c>
      <c r="W42" s="271">
        <f t="shared" si="32"/>
        <v>0</v>
      </c>
      <c r="X42" s="271">
        <f t="shared" si="32"/>
        <v>0</v>
      </c>
      <c r="Y42" s="271">
        <f t="shared" si="32"/>
        <v>0</v>
      </c>
      <c r="Z42" s="271">
        <f t="shared" si="32"/>
        <v>0</v>
      </c>
      <c r="AA42" s="271">
        <f t="shared" si="32"/>
        <v>0</v>
      </c>
      <c r="AB42" s="271">
        <f t="shared" si="32"/>
        <v>0</v>
      </c>
      <c r="AC42" s="271">
        <f t="shared" si="32"/>
        <v>0</v>
      </c>
      <c r="AD42" s="271">
        <f t="shared" si="32"/>
        <v>0</v>
      </c>
      <c r="AE42" s="271">
        <f t="shared" si="33"/>
        <v>0</v>
      </c>
      <c r="AF42" s="271">
        <f t="shared" si="33"/>
        <v>0</v>
      </c>
      <c r="AG42" s="271">
        <f t="shared" si="33"/>
        <v>0</v>
      </c>
      <c r="AH42" s="271">
        <f t="shared" si="33"/>
        <v>0</v>
      </c>
      <c r="AI42" s="271">
        <f t="shared" si="33"/>
        <v>0</v>
      </c>
      <c r="AJ42" s="271">
        <f t="shared" si="33"/>
        <v>0</v>
      </c>
      <c r="AK42" s="271">
        <f t="shared" si="33"/>
        <v>0</v>
      </c>
      <c r="AL42" s="271">
        <f t="shared" si="33"/>
        <v>0</v>
      </c>
      <c r="AM42" s="271">
        <f t="shared" si="33"/>
        <v>0</v>
      </c>
      <c r="AN42" s="271">
        <f t="shared" si="33"/>
        <v>0</v>
      </c>
      <c r="AO42" s="271">
        <f t="shared" si="34"/>
        <v>0</v>
      </c>
      <c r="AP42" s="271">
        <f t="shared" si="34"/>
        <v>0</v>
      </c>
      <c r="AQ42" s="271">
        <f t="shared" si="34"/>
        <v>0</v>
      </c>
      <c r="AR42" s="271">
        <f t="shared" si="34"/>
        <v>0</v>
      </c>
      <c r="AS42" s="271">
        <f t="shared" si="34"/>
        <v>0</v>
      </c>
      <c r="AT42" s="271">
        <f t="shared" si="34"/>
        <v>0</v>
      </c>
      <c r="AU42" s="271">
        <f t="shared" si="34"/>
        <v>0</v>
      </c>
      <c r="AV42" s="271">
        <f t="shared" si="34"/>
        <v>0</v>
      </c>
      <c r="AW42" s="271">
        <f t="shared" si="34"/>
        <v>0</v>
      </c>
      <c r="AX42" s="271">
        <f t="shared" si="34"/>
        <v>0</v>
      </c>
      <c r="AY42" s="271">
        <f t="shared" si="35"/>
        <v>0</v>
      </c>
      <c r="AZ42" s="271">
        <f t="shared" si="35"/>
        <v>0</v>
      </c>
      <c r="BA42" s="271">
        <f t="shared" si="35"/>
        <v>0</v>
      </c>
      <c r="BB42" s="271">
        <f t="shared" si="35"/>
        <v>0</v>
      </c>
      <c r="BC42" s="271">
        <f t="shared" si="35"/>
        <v>0</v>
      </c>
      <c r="BD42" s="271">
        <f t="shared" si="35"/>
        <v>0</v>
      </c>
      <c r="BE42" s="271">
        <f t="shared" si="35"/>
        <v>0</v>
      </c>
      <c r="BF42" s="271">
        <f t="shared" si="35"/>
        <v>0</v>
      </c>
      <c r="BG42" s="271">
        <f t="shared" si="35"/>
        <v>0</v>
      </c>
      <c r="BH42" s="271">
        <f t="shared" si="35"/>
        <v>0</v>
      </c>
      <c r="BI42" s="271">
        <f t="shared" si="36"/>
        <v>0</v>
      </c>
      <c r="BJ42" s="271">
        <f t="shared" si="36"/>
        <v>0</v>
      </c>
      <c r="BK42" s="271">
        <f t="shared" si="36"/>
        <v>0</v>
      </c>
      <c r="BL42" s="271">
        <f t="shared" si="36"/>
        <v>0</v>
      </c>
      <c r="BM42" s="271">
        <f t="shared" si="36"/>
        <v>0</v>
      </c>
      <c r="BN42" s="271">
        <f t="shared" si="36"/>
        <v>0</v>
      </c>
      <c r="BO42" s="271">
        <f t="shared" si="36"/>
        <v>0</v>
      </c>
      <c r="BP42" s="271">
        <f t="shared" si="36"/>
        <v>0</v>
      </c>
      <c r="BQ42" s="271">
        <f t="shared" si="36"/>
        <v>0</v>
      </c>
      <c r="BR42" s="271">
        <f t="shared" si="36"/>
        <v>0</v>
      </c>
      <c r="BS42" s="271">
        <f t="shared" si="37"/>
        <v>0</v>
      </c>
      <c r="BT42" s="271">
        <f t="shared" si="37"/>
        <v>0</v>
      </c>
      <c r="BU42" s="271">
        <f t="shared" si="37"/>
        <v>0</v>
      </c>
      <c r="BV42" s="271">
        <f t="shared" si="37"/>
        <v>0</v>
      </c>
      <c r="BW42" s="271">
        <f t="shared" si="37"/>
        <v>0</v>
      </c>
      <c r="BX42" s="271">
        <f t="shared" si="37"/>
        <v>0</v>
      </c>
      <c r="BY42" s="271">
        <f t="shared" si="37"/>
        <v>0</v>
      </c>
      <c r="BZ42" s="271">
        <f t="shared" si="37"/>
        <v>0</v>
      </c>
      <c r="CA42" s="271">
        <f t="shared" si="37"/>
        <v>0</v>
      </c>
      <c r="CC42" s="280">
        <f t="shared" si="38"/>
        <v>-167749.82280000002</v>
      </c>
    </row>
    <row r="43" spans="1:81">
      <c r="A43" s="275">
        <f>'Closed Deals 25'!D52</f>
        <v>11521</v>
      </c>
      <c r="B43" s="275" t="str">
        <f>'Closed Deals 25'!B52</f>
        <v xml:space="preserve">Cabot Yerxa ES </v>
      </c>
      <c r="C43" s="276"/>
      <c r="D43" s="277">
        <f>'Closed Deals 25'!E52</f>
        <v>713569.32</v>
      </c>
      <c r="E43" s="278">
        <f>'Closed Deals 25'!H52</f>
        <v>45818</v>
      </c>
      <c r="F43" s="278">
        <v>45874</v>
      </c>
      <c r="G43" s="279">
        <f t="shared" si="30"/>
        <v>56</v>
      </c>
      <c r="H43" s="277"/>
      <c r="I43" s="279">
        <v>2</v>
      </c>
      <c r="K43" s="271">
        <f t="shared" ref="K43:T52" si="39">IF(AND($E43&lt;=K$2, K$2&lt;EDATE($E43,6)), (0.73*$D43)/6, 0)</f>
        <v>0</v>
      </c>
      <c r="L43" s="271">
        <f t="shared" si="39"/>
        <v>0</v>
      </c>
      <c r="M43" s="271">
        <f t="shared" si="39"/>
        <v>0</v>
      </c>
      <c r="N43" s="271">
        <f t="shared" si="39"/>
        <v>0</v>
      </c>
      <c r="O43" s="271">
        <f t="shared" si="39"/>
        <v>0</v>
      </c>
      <c r="P43" s="271">
        <f t="shared" si="39"/>
        <v>86817.600599999991</v>
      </c>
      <c r="Q43" s="271">
        <f t="shared" si="39"/>
        <v>86817.600599999991</v>
      </c>
      <c r="R43" s="271">
        <f t="shared" si="39"/>
        <v>86817.600599999991</v>
      </c>
      <c r="S43" s="271">
        <f t="shared" si="39"/>
        <v>86817.600599999991</v>
      </c>
      <c r="T43" s="271">
        <f t="shared" si="39"/>
        <v>86817.600599999991</v>
      </c>
      <c r="U43" s="271">
        <f t="shared" ref="U43:AD52" si="40">IF(AND($E43&lt;=U$2, U$2&lt;EDATE($E43,6)), (0.73*$D43)/6, 0)</f>
        <v>86817.600599999991</v>
      </c>
      <c r="V43" s="271">
        <f t="shared" si="40"/>
        <v>0</v>
      </c>
      <c r="W43" s="271">
        <f t="shared" si="40"/>
        <v>0</v>
      </c>
      <c r="X43" s="271">
        <f t="shared" si="40"/>
        <v>0</v>
      </c>
      <c r="Y43" s="271">
        <f t="shared" si="40"/>
        <v>0</v>
      </c>
      <c r="Z43" s="271">
        <f t="shared" si="40"/>
        <v>0</v>
      </c>
      <c r="AA43" s="271">
        <f t="shared" si="40"/>
        <v>0</v>
      </c>
      <c r="AB43" s="271">
        <f t="shared" si="40"/>
        <v>0</v>
      </c>
      <c r="AC43" s="271">
        <f t="shared" si="40"/>
        <v>0</v>
      </c>
      <c r="AD43" s="271">
        <f t="shared" si="40"/>
        <v>0</v>
      </c>
      <c r="AE43" s="271">
        <f t="shared" ref="AE43:AN52" si="41">IF(AND($E43&lt;=AE$2, AE$2&lt;EDATE($E43,6)), (0.73*$D43)/6, 0)</f>
        <v>0</v>
      </c>
      <c r="AF43" s="271">
        <f t="shared" si="41"/>
        <v>0</v>
      </c>
      <c r="AG43" s="271">
        <f t="shared" si="41"/>
        <v>0</v>
      </c>
      <c r="AH43" s="271">
        <f t="shared" si="41"/>
        <v>0</v>
      </c>
      <c r="AI43" s="271">
        <f t="shared" si="41"/>
        <v>0</v>
      </c>
      <c r="AJ43" s="271">
        <f t="shared" si="41"/>
        <v>0</v>
      </c>
      <c r="AK43" s="271">
        <f t="shared" si="41"/>
        <v>0</v>
      </c>
      <c r="AL43" s="271">
        <f t="shared" si="41"/>
        <v>0</v>
      </c>
      <c r="AM43" s="271">
        <f t="shared" si="41"/>
        <v>0</v>
      </c>
      <c r="AN43" s="271">
        <f t="shared" si="41"/>
        <v>0</v>
      </c>
      <c r="AO43" s="271">
        <f t="shared" ref="AO43:AX52" si="42">IF(AND($E43&lt;=AO$2, AO$2&lt;EDATE($E43,6)), (0.73*$D43)/6, 0)</f>
        <v>0</v>
      </c>
      <c r="AP43" s="271">
        <f t="shared" si="42"/>
        <v>0</v>
      </c>
      <c r="AQ43" s="271">
        <f t="shared" si="42"/>
        <v>0</v>
      </c>
      <c r="AR43" s="271">
        <f t="shared" si="42"/>
        <v>0</v>
      </c>
      <c r="AS43" s="271">
        <f t="shared" si="42"/>
        <v>0</v>
      </c>
      <c r="AT43" s="271">
        <f t="shared" si="42"/>
        <v>0</v>
      </c>
      <c r="AU43" s="271">
        <f t="shared" si="42"/>
        <v>0</v>
      </c>
      <c r="AV43" s="271">
        <f t="shared" si="42"/>
        <v>0</v>
      </c>
      <c r="AW43" s="271">
        <f t="shared" si="42"/>
        <v>0</v>
      </c>
      <c r="AX43" s="271">
        <f t="shared" si="42"/>
        <v>0</v>
      </c>
      <c r="AY43" s="271">
        <f t="shared" ref="AY43:BH52" si="43">IF(AND($E43&lt;=AY$2, AY$2&lt;EDATE($E43,6)), (0.73*$D43)/6, 0)</f>
        <v>0</v>
      </c>
      <c r="AZ43" s="271">
        <f t="shared" si="43"/>
        <v>0</v>
      </c>
      <c r="BA43" s="271">
        <f t="shared" si="43"/>
        <v>0</v>
      </c>
      <c r="BB43" s="271">
        <f t="shared" si="43"/>
        <v>0</v>
      </c>
      <c r="BC43" s="271">
        <f t="shared" si="43"/>
        <v>0</v>
      </c>
      <c r="BD43" s="271">
        <f t="shared" si="43"/>
        <v>0</v>
      </c>
      <c r="BE43" s="271">
        <f t="shared" si="43"/>
        <v>0</v>
      </c>
      <c r="BF43" s="271">
        <f t="shared" si="43"/>
        <v>0</v>
      </c>
      <c r="BG43" s="271">
        <f t="shared" si="43"/>
        <v>0</v>
      </c>
      <c r="BH43" s="271">
        <f t="shared" si="43"/>
        <v>0</v>
      </c>
      <c r="BI43" s="271">
        <f t="shared" ref="BI43:BR52" si="44">IF(AND($E43&lt;=BI$2, BI$2&lt;EDATE($E43,6)), (0.73*$D43)/6, 0)</f>
        <v>0</v>
      </c>
      <c r="BJ43" s="271">
        <f t="shared" si="44"/>
        <v>0</v>
      </c>
      <c r="BK43" s="271">
        <f t="shared" si="44"/>
        <v>0</v>
      </c>
      <c r="BL43" s="271">
        <f t="shared" si="44"/>
        <v>0</v>
      </c>
      <c r="BM43" s="271">
        <f t="shared" si="44"/>
        <v>0</v>
      </c>
      <c r="BN43" s="271">
        <f t="shared" si="44"/>
        <v>0</v>
      </c>
      <c r="BO43" s="271">
        <f t="shared" si="44"/>
        <v>0</v>
      </c>
      <c r="BP43" s="271">
        <f t="shared" si="44"/>
        <v>0</v>
      </c>
      <c r="BQ43" s="271">
        <f t="shared" si="44"/>
        <v>0</v>
      </c>
      <c r="BR43" s="271">
        <f t="shared" si="44"/>
        <v>0</v>
      </c>
      <c r="BS43" s="271">
        <f t="shared" ref="BS43:CA52" si="45">IF(AND($E43&lt;=BS$2, BS$2&lt;EDATE($E43,6)), (0.73*$D43)/6, 0)</f>
        <v>0</v>
      </c>
      <c r="BT43" s="271">
        <f t="shared" si="45"/>
        <v>0</v>
      </c>
      <c r="BU43" s="271">
        <f t="shared" si="45"/>
        <v>0</v>
      </c>
      <c r="BV43" s="271">
        <f t="shared" si="45"/>
        <v>0</v>
      </c>
      <c r="BW43" s="271">
        <f t="shared" si="45"/>
        <v>0</v>
      </c>
      <c r="BX43" s="271">
        <f t="shared" si="45"/>
        <v>0</v>
      </c>
      <c r="BY43" s="271">
        <f t="shared" si="45"/>
        <v>0</v>
      </c>
      <c r="BZ43" s="271">
        <f t="shared" si="45"/>
        <v>0</v>
      </c>
      <c r="CA43" s="271">
        <f t="shared" si="45"/>
        <v>0</v>
      </c>
      <c r="CC43" s="280">
        <f t="shared" si="38"/>
        <v>-192663.71639999998</v>
      </c>
    </row>
    <row r="44" spans="1:81">
      <c r="A44" s="275">
        <f>'Closed Deals 25'!D53</f>
        <v>11611</v>
      </c>
      <c r="B44" s="275" t="str">
        <f>'Closed Deals 25'!B53</f>
        <v>Scott Ave ES</v>
      </c>
      <c r="C44" s="276"/>
      <c r="D44" s="277">
        <f>'Closed Deals 25'!E53</f>
        <v>159382.01999999999</v>
      </c>
      <c r="E44" s="278">
        <f>'Closed Deals 25'!H53</f>
        <v>45821</v>
      </c>
      <c r="F44" s="278">
        <v>45874</v>
      </c>
      <c r="G44" s="279">
        <f t="shared" si="30"/>
        <v>53</v>
      </c>
      <c r="H44" s="277"/>
      <c r="I44" s="279">
        <v>2</v>
      </c>
      <c r="K44" s="271">
        <f t="shared" si="39"/>
        <v>0</v>
      </c>
      <c r="L44" s="271">
        <f t="shared" si="39"/>
        <v>0</v>
      </c>
      <c r="M44" s="271">
        <f t="shared" si="39"/>
        <v>0</v>
      </c>
      <c r="N44" s="271">
        <f t="shared" si="39"/>
        <v>0</v>
      </c>
      <c r="O44" s="271">
        <f t="shared" si="39"/>
        <v>0</v>
      </c>
      <c r="P44" s="271">
        <f t="shared" si="39"/>
        <v>19391.4791</v>
      </c>
      <c r="Q44" s="271">
        <f t="shared" si="39"/>
        <v>19391.4791</v>
      </c>
      <c r="R44" s="271">
        <f t="shared" si="39"/>
        <v>19391.4791</v>
      </c>
      <c r="S44" s="271">
        <f t="shared" si="39"/>
        <v>19391.4791</v>
      </c>
      <c r="T44" s="271">
        <f t="shared" si="39"/>
        <v>19391.4791</v>
      </c>
      <c r="U44" s="271">
        <f t="shared" si="40"/>
        <v>19391.4791</v>
      </c>
      <c r="V44" s="271">
        <f t="shared" si="40"/>
        <v>0</v>
      </c>
      <c r="W44" s="271">
        <f t="shared" si="40"/>
        <v>0</v>
      </c>
      <c r="X44" s="271">
        <f t="shared" si="40"/>
        <v>0</v>
      </c>
      <c r="Y44" s="271">
        <f t="shared" si="40"/>
        <v>0</v>
      </c>
      <c r="Z44" s="271">
        <f t="shared" si="40"/>
        <v>0</v>
      </c>
      <c r="AA44" s="271">
        <f t="shared" si="40"/>
        <v>0</v>
      </c>
      <c r="AB44" s="271">
        <f t="shared" si="40"/>
        <v>0</v>
      </c>
      <c r="AC44" s="271">
        <f t="shared" si="40"/>
        <v>0</v>
      </c>
      <c r="AD44" s="271">
        <f t="shared" si="40"/>
        <v>0</v>
      </c>
      <c r="AE44" s="271">
        <f t="shared" si="41"/>
        <v>0</v>
      </c>
      <c r="AF44" s="271">
        <f t="shared" si="41"/>
        <v>0</v>
      </c>
      <c r="AG44" s="271">
        <f t="shared" si="41"/>
        <v>0</v>
      </c>
      <c r="AH44" s="271">
        <f t="shared" si="41"/>
        <v>0</v>
      </c>
      <c r="AI44" s="271">
        <f t="shared" si="41"/>
        <v>0</v>
      </c>
      <c r="AJ44" s="271">
        <f t="shared" si="41"/>
        <v>0</v>
      </c>
      <c r="AK44" s="271">
        <f t="shared" si="41"/>
        <v>0</v>
      </c>
      <c r="AL44" s="271">
        <f t="shared" si="41"/>
        <v>0</v>
      </c>
      <c r="AM44" s="271">
        <f t="shared" si="41"/>
        <v>0</v>
      </c>
      <c r="AN44" s="271">
        <f t="shared" si="41"/>
        <v>0</v>
      </c>
      <c r="AO44" s="271">
        <f t="shared" si="42"/>
        <v>0</v>
      </c>
      <c r="AP44" s="271">
        <f t="shared" si="42"/>
        <v>0</v>
      </c>
      <c r="AQ44" s="271">
        <f t="shared" si="42"/>
        <v>0</v>
      </c>
      <c r="AR44" s="271">
        <f t="shared" si="42"/>
        <v>0</v>
      </c>
      <c r="AS44" s="271">
        <f t="shared" si="42"/>
        <v>0</v>
      </c>
      <c r="AT44" s="271">
        <f t="shared" si="42"/>
        <v>0</v>
      </c>
      <c r="AU44" s="271">
        <f t="shared" si="42"/>
        <v>0</v>
      </c>
      <c r="AV44" s="271">
        <f t="shared" si="42"/>
        <v>0</v>
      </c>
      <c r="AW44" s="271">
        <f t="shared" si="42"/>
        <v>0</v>
      </c>
      <c r="AX44" s="271">
        <f t="shared" si="42"/>
        <v>0</v>
      </c>
      <c r="AY44" s="271">
        <f t="shared" si="43"/>
        <v>0</v>
      </c>
      <c r="AZ44" s="271">
        <f t="shared" si="43"/>
        <v>0</v>
      </c>
      <c r="BA44" s="271">
        <f t="shared" si="43"/>
        <v>0</v>
      </c>
      <c r="BB44" s="271">
        <f t="shared" si="43"/>
        <v>0</v>
      </c>
      <c r="BC44" s="271">
        <f t="shared" si="43"/>
        <v>0</v>
      </c>
      <c r="BD44" s="271">
        <f t="shared" si="43"/>
        <v>0</v>
      </c>
      <c r="BE44" s="271">
        <f t="shared" si="43"/>
        <v>0</v>
      </c>
      <c r="BF44" s="271">
        <f t="shared" si="43"/>
        <v>0</v>
      </c>
      <c r="BG44" s="271">
        <f t="shared" si="43"/>
        <v>0</v>
      </c>
      <c r="BH44" s="271">
        <f t="shared" si="43"/>
        <v>0</v>
      </c>
      <c r="BI44" s="271">
        <f t="shared" si="44"/>
        <v>0</v>
      </c>
      <c r="BJ44" s="271">
        <f t="shared" si="44"/>
        <v>0</v>
      </c>
      <c r="BK44" s="271">
        <f t="shared" si="44"/>
        <v>0</v>
      </c>
      <c r="BL44" s="271">
        <f t="shared" si="44"/>
        <v>0</v>
      </c>
      <c r="BM44" s="271">
        <f t="shared" si="44"/>
        <v>0</v>
      </c>
      <c r="BN44" s="271">
        <f t="shared" si="44"/>
        <v>0</v>
      </c>
      <c r="BO44" s="271">
        <f t="shared" si="44"/>
        <v>0</v>
      </c>
      <c r="BP44" s="271">
        <f t="shared" si="44"/>
        <v>0</v>
      </c>
      <c r="BQ44" s="271">
        <f t="shared" si="44"/>
        <v>0</v>
      </c>
      <c r="BR44" s="271">
        <f t="shared" si="44"/>
        <v>0</v>
      </c>
      <c r="BS44" s="271">
        <f t="shared" si="45"/>
        <v>0</v>
      </c>
      <c r="BT44" s="271">
        <f t="shared" si="45"/>
        <v>0</v>
      </c>
      <c r="BU44" s="271">
        <f t="shared" si="45"/>
        <v>0</v>
      </c>
      <c r="BV44" s="271">
        <f t="shared" si="45"/>
        <v>0</v>
      </c>
      <c r="BW44" s="271">
        <f t="shared" si="45"/>
        <v>0</v>
      </c>
      <c r="BX44" s="271">
        <f t="shared" si="45"/>
        <v>0</v>
      </c>
      <c r="BY44" s="271">
        <f t="shared" si="45"/>
        <v>0</v>
      </c>
      <c r="BZ44" s="271">
        <f t="shared" si="45"/>
        <v>0</v>
      </c>
      <c r="CA44" s="271">
        <f t="shared" si="45"/>
        <v>0</v>
      </c>
      <c r="CC44" s="280">
        <f t="shared" si="38"/>
        <v>-43033.145399999994</v>
      </c>
    </row>
    <row r="45" spans="1:81">
      <c r="A45" s="275">
        <f>'Closed Deals 25'!D54</f>
        <v>11590</v>
      </c>
      <c r="B45" s="275" t="str">
        <f>'Closed Deals 25'!B54</f>
        <v>Ocean View ES</v>
      </c>
      <c r="C45" s="276"/>
      <c r="D45" s="277">
        <f>'Closed Deals 25'!E54</f>
        <v>157449.01999999999</v>
      </c>
      <c r="E45" s="278">
        <f>'Closed Deals 25'!H54</f>
        <v>45824</v>
      </c>
      <c r="F45" s="278">
        <v>45839</v>
      </c>
      <c r="G45" s="279">
        <f t="shared" si="30"/>
        <v>15</v>
      </c>
      <c r="H45" s="277"/>
      <c r="I45" s="279"/>
      <c r="K45" s="271">
        <f t="shared" si="39"/>
        <v>0</v>
      </c>
      <c r="L45" s="271">
        <f t="shared" si="39"/>
        <v>0</v>
      </c>
      <c r="M45" s="271">
        <f t="shared" si="39"/>
        <v>0</v>
      </c>
      <c r="N45" s="271">
        <f t="shared" si="39"/>
        <v>0</v>
      </c>
      <c r="O45" s="271">
        <f t="shared" si="39"/>
        <v>0</v>
      </c>
      <c r="P45" s="271">
        <f t="shared" si="39"/>
        <v>19156.29743333333</v>
      </c>
      <c r="Q45" s="271">
        <f t="shared" si="39"/>
        <v>19156.29743333333</v>
      </c>
      <c r="R45" s="271">
        <f t="shared" si="39"/>
        <v>19156.29743333333</v>
      </c>
      <c r="S45" s="271">
        <f t="shared" si="39"/>
        <v>19156.29743333333</v>
      </c>
      <c r="T45" s="271">
        <f t="shared" si="39"/>
        <v>19156.29743333333</v>
      </c>
      <c r="U45" s="271">
        <f t="shared" si="40"/>
        <v>19156.29743333333</v>
      </c>
      <c r="V45" s="271">
        <f t="shared" si="40"/>
        <v>0</v>
      </c>
      <c r="W45" s="271">
        <f t="shared" si="40"/>
        <v>0</v>
      </c>
      <c r="X45" s="271">
        <f t="shared" si="40"/>
        <v>0</v>
      </c>
      <c r="Y45" s="271">
        <f t="shared" si="40"/>
        <v>0</v>
      </c>
      <c r="Z45" s="271">
        <f t="shared" si="40"/>
        <v>0</v>
      </c>
      <c r="AA45" s="271">
        <f t="shared" si="40"/>
        <v>0</v>
      </c>
      <c r="AB45" s="271">
        <f t="shared" si="40"/>
        <v>0</v>
      </c>
      <c r="AC45" s="271">
        <f t="shared" si="40"/>
        <v>0</v>
      </c>
      <c r="AD45" s="271">
        <f t="shared" si="40"/>
        <v>0</v>
      </c>
      <c r="AE45" s="271">
        <f t="shared" si="41"/>
        <v>0</v>
      </c>
      <c r="AF45" s="271">
        <f t="shared" si="41"/>
        <v>0</v>
      </c>
      <c r="AG45" s="271">
        <f t="shared" si="41"/>
        <v>0</v>
      </c>
      <c r="AH45" s="271">
        <f t="shared" si="41"/>
        <v>0</v>
      </c>
      <c r="AI45" s="271">
        <f t="shared" si="41"/>
        <v>0</v>
      </c>
      <c r="AJ45" s="271">
        <f t="shared" si="41"/>
        <v>0</v>
      </c>
      <c r="AK45" s="271">
        <f t="shared" si="41"/>
        <v>0</v>
      </c>
      <c r="AL45" s="271">
        <f t="shared" si="41"/>
        <v>0</v>
      </c>
      <c r="AM45" s="271">
        <f t="shared" si="41"/>
        <v>0</v>
      </c>
      <c r="AN45" s="271">
        <f t="shared" si="41"/>
        <v>0</v>
      </c>
      <c r="AO45" s="271">
        <f t="shared" si="42"/>
        <v>0</v>
      </c>
      <c r="AP45" s="271">
        <f t="shared" si="42"/>
        <v>0</v>
      </c>
      <c r="AQ45" s="271">
        <f t="shared" si="42"/>
        <v>0</v>
      </c>
      <c r="AR45" s="271">
        <f t="shared" si="42"/>
        <v>0</v>
      </c>
      <c r="AS45" s="271">
        <f t="shared" si="42"/>
        <v>0</v>
      </c>
      <c r="AT45" s="271">
        <f t="shared" si="42"/>
        <v>0</v>
      </c>
      <c r="AU45" s="271">
        <f t="shared" si="42"/>
        <v>0</v>
      </c>
      <c r="AV45" s="271">
        <f t="shared" si="42"/>
        <v>0</v>
      </c>
      <c r="AW45" s="271">
        <f t="shared" si="42"/>
        <v>0</v>
      </c>
      <c r="AX45" s="271">
        <f t="shared" si="42"/>
        <v>0</v>
      </c>
      <c r="AY45" s="271">
        <f t="shared" si="43"/>
        <v>0</v>
      </c>
      <c r="AZ45" s="271">
        <f t="shared" si="43"/>
        <v>0</v>
      </c>
      <c r="BA45" s="271">
        <f t="shared" si="43"/>
        <v>0</v>
      </c>
      <c r="BB45" s="271">
        <f t="shared" si="43"/>
        <v>0</v>
      </c>
      <c r="BC45" s="271">
        <f t="shared" si="43"/>
        <v>0</v>
      </c>
      <c r="BD45" s="271">
        <f t="shared" si="43"/>
        <v>0</v>
      </c>
      <c r="BE45" s="271">
        <f t="shared" si="43"/>
        <v>0</v>
      </c>
      <c r="BF45" s="271">
        <f t="shared" si="43"/>
        <v>0</v>
      </c>
      <c r="BG45" s="271">
        <f t="shared" si="43"/>
        <v>0</v>
      </c>
      <c r="BH45" s="271">
        <f t="shared" si="43"/>
        <v>0</v>
      </c>
      <c r="BI45" s="271">
        <f t="shared" si="44"/>
        <v>0</v>
      </c>
      <c r="BJ45" s="271">
        <f t="shared" si="44"/>
        <v>0</v>
      </c>
      <c r="BK45" s="271">
        <f t="shared" si="44"/>
        <v>0</v>
      </c>
      <c r="BL45" s="271">
        <f t="shared" si="44"/>
        <v>0</v>
      </c>
      <c r="BM45" s="271">
        <f t="shared" si="44"/>
        <v>0</v>
      </c>
      <c r="BN45" s="271">
        <f t="shared" si="44"/>
        <v>0</v>
      </c>
      <c r="BO45" s="271">
        <f t="shared" si="44"/>
        <v>0</v>
      </c>
      <c r="BP45" s="271">
        <f t="shared" si="44"/>
        <v>0</v>
      </c>
      <c r="BQ45" s="271">
        <f t="shared" si="44"/>
        <v>0</v>
      </c>
      <c r="BR45" s="271">
        <f t="shared" si="44"/>
        <v>0</v>
      </c>
      <c r="BS45" s="271">
        <f t="shared" si="45"/>
        <v>0</v>
      </c>
      <c r="BT45" s="271">
        <f t="shared" si="45"/>
        <v>0</v>
      </c>
      <c r="BU45" s="271">
        <f t="shared" si="45"/>
        <v>0</v>
      </c>
      <c r="BV45" s="271">
        <f t="shared" si="45"/>
        <v>0</v>
      </c>
      <c r="BW45" s="271">
        <f t="shared" si="45"/>
        <v>0</v>
      </c>
      <c r="BX45" s="271">
        <f t="shared" si="45"/>
        <v>0</v>
      </c>
      <c r="BY45" s="271">
        <f t="shared" si="45"/>
        <v>0</v>
      </c>
      <c r="BZ45" s="271">
        <f t="shared" si="45"/>
        <v>0</v>
      </c>
      <c r="CA45" s="271">
        <f t="shared" si="45"/>
        <v>0</v>
      </c>
      <c r="CC45" s="280">
        <f t="shared" si="38"/>
        <v>-42511.23540000002</v>
      </c>
    </row>
    <row r="46" spans="1:81">
      <c r="A46" s="275">
        <f>'Closed Deals 25'!D55</f>
        <v>11606</v>
      </c>
      <c r="B46" s="275" t="str">
        <f>'Closed Deals 25'!B55</f>
        <v>Colton MS</v>
      </c>
      <c r="C46" s="276"/>
      <c r="D46" s="277">
        <f>'Closed Deals 25'!E55</f>
        <v>160087</v>
      </c>
      <c r="E46" s="278">
        <f>'Closed Deals 25'!H55</f>
        <v>45825</v>
      </c>
      <c r="F46" s="278">
        <v>45839</v>
      </c>
      <c r="G46" s="279">
        <f t="shared" si="30"/>
        <v>14</v>
      </c>
      <c r="H46" s="277"/>
      <c r="I46" s="279"/>
      <c r="K46" s="271">
        <f t="shared" si="39"/>
        <v>0</v>
      </c>
      <c r="L46" s="271">
        <f t="shared" si="39"/>
        <v>0</v>
      </c>
      <c r="M46" s="271">
        <f t="shared" si="39"/>
        <v>0</v>
      </c>
      <c r="N46" s="271">
        <f t="shared" si="39"/>
        <v>0</v>
      </c>
      <c r="O46" s="271">
        <f t="shared" si="39"/>
        <v>0</v>
      </c>
      <c r="P46" s="271">
        <f t="shared" si="39"/>
        <v>19477.251666666667</v>
      </c>
      <c r="Q46" s="271">
        <f t="shared" si="39"/>
        <v>19477.251666666667</v>
      </c>
      <c r="R46" s="271">
        <f t="shared" si="39"/>
        <v>19477.251666666667</v>
      </c>
      <c r="S46" s="271">
        <f t="shared" si="39"/>
        <v>19477.251666666667</v>
      </c>
      <c r="T46" s="271">
        <f t="shared" si="39"/>
        <v>19477.251666666667</v>
      </c>
      <c r="U46" s="271">
        <f t="shared" si="40"/>
        <v>19477.251666666667</v>
      </c>
      <c r="V46" s="271">
        <f t="shared" si="40"/>
        <v>0</v>
      </c>
      <c r="W46" s="271">
        <f t="shared" si="40"/>
        <v>0</v>
      </c>
      <c r="X46" s="271">
        <f t="shared" si="40"/>
        <v>0</v>
      </c>
      <c r="Y46" s="271">
        <f t="shared" si="40"/>
        <v>0</v>
      </c>
      <c r="Z46" s="271">
        <f t="shared" si="40"/>
        <v>0</v>
      </c>
      <c r="AA46" s="271">
        <f t="shared" si="40"/>
        <v>0</v>
      </c>
      <c r="AB46" s="271">
        <f t="shared" si="40"/>
        <v>0</v>
      </c>
      <c r="AC46" s="271">
        <f t="shared" si="40"/>
        <v>0</v>
      </c>
      <c r="AD46" s="271">
        <f t="shared" si="40"/>
        <v>0</v>
      </c>
      <c r="AE46" s="271">
        <f t="shared" si="41"/>
        <v>0</v>
      </c>
      <c r="AF46" s="271">
        <f t="shared" si="41"/>
        <v>0</v>
      </c>
      <c r="AG46" s="271">
        <f t="shared" si="41"/>
        <v>0</v>
      </c>
      <c r="AH46" s="271">
        <f t="shared" si="41"/>
        <v>0</v>
      </c>
      <c r="AI46" s="271">
        <f t="shared" si="41"/>
        <v>0</v>
      </c>
      <c r="AJ46" s="271">
        <f t="shared" si="41"/>
        <v>0</v>
      </c>
      <c r="AK46" s="271">
        <f t="shared" si="41"/>
        <v>0</v>
      </c>
      <c r="AL46" s="271">
        <f t="shared" si="41"/>
        <v>0</v>
      </c>
      <c r="AM46" s="271">
        <f t="shared" si="41"/>
        <v>0</v>
      </c>
      <c r="AN46" s="271">
        <f t="shared" si="41"/>
        <v>0</v>
      </c>
      <c r="AO46" s="271">
        <f t="shared" si="42"/>
        <v>0</v>
      </c>
      <c r="AP46" s="271">
        <f t="shared" si="42"/>
        <v>0</v>
      </c>
      <c r="AQ46" s="271">
        <f t="shared" si="42"/>
        <v>0</v>
      </c>
      <c r="AR46" s="271">
        <f t="shared" si="42"/>
        <v>0</v>
      </c>
      <c r="AS46" s="271">
        <f t="shared" si="42"/>
        <v>0</v>
      </c>
      <c r="AT46" s="271">
        <f t="shared" si="42"/>
        <v>0</v>
      </c>
      <c r="AU46" s="271">
        <f t="shared" si="42"/>
        <v>0</v>
      </c>
      <c r="AV46" s="271">
        <f t="shared" si="42"/>
        <v>0</v>
      </c>
      <c r="AW46" s="271">
        <f t="shared" si="42"/>
        <v>0</v>
      </c>
      <c r="AX46" s="271">
        <f t="shared" si="42"/>
        <v>0</v>
      </c>
      <c r="AY46" s="271">
        <f t="shared" si="43"/>
        <v>0</v>
      </c>
      <c r="AZ46" s="271">
        <f t="shared" si="43"/>
        <v>0</v>
      </c>
      <c r="BA46" s="271">
        <f t="shared" si="43"/>
        <v>0</v>
      </c>
      <c r="BB46" s="271">
        <f t="shared" si="43"/>
        <v>0</v>
      </c>
      <c r="BC46" s="271">
        <f t="shared" si="43"/>
        <v>0</v>
      </c>
      <c r="BD46" s="271">
        <f t="shared" si="43"/>
        <v>0</v>
      </c>
      <c r="BE46" s="271">
        <f t="shared" si="43"/>
        <v>0</v>
      </c>
      <c r="BF46" s="271">
        <f t="shared" si="43"/>
        <v>0</v>
      </c>
      <c r="BG46" s="271">
        <f t="shared" si="43"/>
        <v>0</v>
      </c>
      <c r="BH46" s="271">
        <f t="shared" si="43"/>
        <v>0</v>
      </c>
      <c r="BI46" s="271">
        <f t="shared" si="44"/>
        <v>0</v>
      </c>
      <c r="BJ46" s="271">
        <f t="shared" si="44"/>
        <v>0</v>
      </c>
      <c r="BK46" s="271">
        <f t="shared" si="44"/>
        <v>0</v>
      </c>
      <c r="BL46" s="271">
        <f t="shared" si="44"/>
        <v>0</v>
      </c>
      <c r="BM46" s="271">
        <f t="shared" si="44"/>
        <v>0</v>
      </c>
      <c r="BN46" s="271">
        <f t="shared" si="44"/>
        <v>0</v>
      </c>
      <c r="BO46" s="271">
        <f t="shared" si="44"/>
        <v>0</v>
      </c>
      <c r="BP46" s="271">
        <f t="shared" si="44"/>
        <v>0</v>
      </c>
      <c r="BQ46" s="271">
        <f t="shared" si="44"/>
        <v>0</v>
      </c>
      <c r="BR46" s="271">
        <f t="shared" si="44"/>
        <v>0</v>
      </c>
      <c r="BS46" s="271">
        <f t="shared" si="45"/>
        <v>0</v>
      </c>
      <c r="BT46" s="271">
        <f t="shared" si="45"/>
        <v>0</v>
      </c>
      <c r="BU46" s="271">
        <f t="shared" si="45"/>
        <v>0</v>
      </c>
      <c r="BV46" s="271">
        <f t="shared" si="45"/>
        <v>0</v>
      </c>
      <c r="BW46" s="271">
        <f t="shared" si="45"/>
        <v>0</v>
      </c>
      <c r="BX46" s="271">
        <f t="shared" si="45"/>
        <v>0</v>
      </c>
      <c r="BY46" s="271">
        <f t="shared" si="45"/>
        <v>0</v>
      </c>
      <c r="BZ46" s="271">
        <f t="shared" si="45"/>
        <v>0</v>
      </c>
      <c r="CA46" s="271">
        <f t="shared" si="45"/>
        <v>0</v>
      </c>
      <c r="CC46" s="280">
        <f t="shared" si="38"/>
        <v>-43223.490000000005</v>
      </c>
    </row>
    <row r="47" spans="1:81">
      <c r="A47" s="275">
        <f>'Closed Deals 25'!D56</f>
        <v>11505</v>
      </c>
      <c r="B47" s="275" t="str">
        <f>'Closed Deals 25'!B56</f>
        <v xml:space="preserve">ACE/RMS </v>
      </c>
      <c r="C47" s="276"/>
      <c r="D47" s="277">
        <f>'Closed Deals 25'!E56</f>
        <v>479820.52</v>
      </c>
      <c r="E47" s="278">
        <f>'Closed Deals 25'!H56</f>
        <v>45825</v>
      </c>
      <c r="F47" s="278">
        <f>'Closed Deals 25'!I56</f>
        <v>45964</v>
      </c>
      <c r="G47" s="279"/>
      <c r="H47" s="277"/>
      <c r="I47" s="279"/>
      <c r="K47" s="271">
        <f t="shared" si="39"/>
        <v>0</v>
      </c>
      <c r="L47" s="271">
        <f t="shared" si="39"/>
        <v>0</v>
      </c>
      <c r="M47" s="271">
        <f t="shared" si="39"/>
        <v>0</v>
      </c>
      <c r="N47" s="271">
        <f t="shared" si="39"/>
        <v>0</v>
      </c>
      <c r="O47" s="271">
        <f t="shared" si="39"/>
        <v>0</v>
      </c>
      <c r="P47" s="271">
        <f t="shared" si="39"/>
        <v>58378.16326666667</v>
      </c>
      <c r="Q47" s="271">
        <f t="shared" si="39"/>
        <v>58378.16326666667</v>
      </c>
      <c r="R47" s="271">
        <f t="shared" si="39"/>
        <v>58378.16326666667</v>
      </c>
      <c r="S47" s="271">
        <f t="shared" si="39"/>
        <v>58378.16326666667</v>
      </c>
      <c r="T47" s="271">
        <f t="shared" si="39"/>
        <v>58378.16326666667</v>
      </c>
      <c r="U47" s="271">
        <f t="shared" si="40"/>
        <v>58378.16326666667</v>
      </c>
      <c r="V47" s="271">
        <f t="shared" si="40"/>
        <v>0</v>
      </c>
      <c r="W47" s="271">
        <f t="shared" si="40"/>
        <v>0</v>
      </c>
      <c r="X47" s="271">
        <f t="shared" si="40"/>
        <v>0</v>
      </c>
      <c r="Y47" s="271">
        <f t="shared" si="40"/>
        <v>0</v>
      </c>
      <c r="Z47" s="271">
        <f t="shared" si="40"/>
        <v>0</v>
      </c>
      <c r="AA47" s="271">
        <f t="shared" si="40"/>
        <v>0</v>
      </c>
      <c r="AB47" s="271">
        <f t="shared" si="40"/>
        <v>0</v>
      </c>
      <c r="AC47" s="271">
        <f t="shared" si="40"/>
        <v>0</v>
      </c>
      <c r="AD47" s="271">
        <f t="shared" si="40"/>
        <v>0</v>
      </c>
      <c r="AE47" s="271">
        <f t="shared" si="41"/>
        <v>0</v>
      </c>
      <c r="AF47" s="271">
        <f t="shared" si="41"/>
        <v>0</v>
      </c>
      <c r="AG47" s="271">
        <f t="shared" si="41"/>
        <v>0</v>
      </c>
      <c r="AH47" s="271">
        <f t="shared" si="41"/>
        <v>0</v>
      </c>
      <c r="AI47" s="271">
        <f t="shared" si="41"/>
        <v>0</v>
      </c>
      <c r="AJ47" s="271">
        <f t="shared" si="41"/>
        <v>0</v>
      </c>
      <c r="AK47" s="271">
        <f t="shared" si="41"/>
        <v>0</v>
      </c>
      <c r="AL47" s="271">
        <f t="shared" si="41"/>
        <v>0</v>
      </c>
      <c r="AM47" s="271">
        <f t="shared" si="41"/>
        <v>0</v>
      </c>
      <c r="AN47" s="271">
        <f t="shared" si="41"/>
        <v>0</v>
      </c>
      <c r="AO47" s="271">
        <f t="shared" si="42"/>
        <v>0</v>
      </c>
      <c r="AP47" s="271">
        <f t="shared" si="42"/>
        <v>0</v>
      </c>
      <c r="AQ47" s="271">
        <f t="shared" si="42"/>
        <v>0</v>
      </c>
      <c r="AR47" s="271">
        <f t="shared" si="42"/>
        <v>0</v>
      </c>
      <c r="AS47" s="271">
        <f t="shared" si="42"/>
        <v>0</v>
      </c>
      <c r="AT47" s="271">
        <f t="shared" si="42"/>
        <v>0</v>
      </c>
      <c r="AU47" s="271">
        <f t="shared" si="42"/>
        <v>0</v>
      </c>
      <c r="AV47" s="271">
        <f t="shared" si="42"/>
        <v>0</v>
      </c>
      <c r="AW47" s="271">
        <f t="shared" si="42"/>
        <v>0</v>
      </c>
      <c r="AX47" s="271">
        <f t="shared" si="42"/>
        <v>0</v>
      </c>
      <c r="AY47" s="271">
        <f t="shared" si="43"/>
        <v>0</v>
      </c>
      <c r="AZ47" s="271">
        <f t="shared" si="43"/>
        <v>0</v>
      </c>
      <c r="BA47" s="271">
        <f t="shared" si="43"/>
        <v>0</v>
      </c>
      <c r="BB47" s="271">
        <f t="shared" si="43"/>
        <v>0</v>
      </c>
      <c r="BC47" s="271">
        <f t="shared" si="43"/>
        <v>0</v>
      </c>
      <c r="BD47" s="271">
        <f t="shared" si="43"/>
        <v>0</v>
      </c>
      <c r="BE47" s="271">
        <f t="shared" si="43"/>
        <v>0</v>
      </c>
      <c r="BF47" s="271">
        <f t="shared" si="43"/>
        <v>0</v>
      </c>
      <c r="BG47" s="271">
        <f t="shared" si="43"/>
        <v>0</v>
      </c>
      <c r="BH47" s="271">
        <f t="shared" si="43"/>
        <v>0</v>
      </c>
      <c r="BI47" s="271">
        <f t="shared" si="44"/>
        <v>0</v>
      </c>
      <c r="BJ47" s="271">
        <f t="shared" si="44"/>
        <v>0</v>
      </c>
      <c r="BK47" s="271">
        <f t="shared" si="44"/>
        <v>0</v>
      </c>
      <c r="BL47" s="271">
        <f t="shared" si="44"/>
        <v>0</v>
      </c>
      <c r="BM47" s="271">
        <f t="shared" si="44"/>
        <v>0</v>
      </c>
      <c r="BN47" s="271">
        <f t="shared" si="44"/>
        <v>0</v>
      </c>
      <c r="BO47" s="271">
        <f t="shared" si="44"/>
        <v>0</v>
      </c>
      <c r="BP47" s="271">
        <f t="shared" si="44"/>
        <v>0</v>
      </c>
      <c r="BQ47" s="271">
        <f t="shared" si="44"/>
        <v>0</v>
      </c>
      <c r="BR47" s="271">
        <f t="shared" si="44"/>
        <v>0</v>
      </c>
      <c r="BS47" s="271">
        <f t="shared" si="45"/>
        <v>0</v>
      </c>
      <c r="BT47" s="271">
        <f t="shared" si="45"/>
        <v>0</v>
      </c>
      <c r="BU47" s="271">
        <f t="shared" si="45"/>
        <v>0</v>
      </c>
      <c r="BV47" s="271">
        <f t="shared" si="45"/>
        <v>0</v>
      </c>
      <c r="BW47" s="271">
        <f t="shared" si="45"/>
        <v>0</v>
      </c>
      <c r="BX47" s="271">
        <f t="shared" si="45"/>
        <v>0</v>
      </c>
      <c r="BY47" s="271">
        <f t="shared" si="45"/>
        <v>0</v>
      </c>
      <c r="BZ47" s="271">
        <f t="shared" si="45"/>
        <v>0</v>
      </c>
      <c r="CA47" s="271">
        <f t="shared" si="45"/>
        <v>0</v>
      </c>
      <c r="CC47" s="280">
        <f t="shared" si="38"/>
        <v>-129551.54039999994</v>
      </c>
    </row>
    <row r="48" spans="1:81">
      <c r="A48" s="275">
        <f>'Closed Deals 25'!D57</f>
        <v>11561</v>
      </c>
      <c r="B48" s="275" t="str">
        <f>'Closed Deals 25'!B57</f>
        <v>Cathedral City ES</v>
      </c>
      <c r="C48" s="276"/>
      <c r="D48" s="277">
        <f>'Closed Deals 25'!E57</f>
        <v>831305.99</v>
      </c>
      <c r="E48" s="278">
        <f>'Closed Deals 25'!H57</f>
        <v>45827</v>
      </c>
      <c r="F48" s="278">
        <v>45853</v>
      </c>
      <c r="G48" s="279">
        <f t="shared" ref="G48:G79" si="46">IFERROR(F48-E48,F48)</f>
        <v>26</v>
      </c>
      <c r="H48" s="277"/>
      <c r="I48" s="279">
        <v>3</v>
      </c>
      <c r="K48" s="271">
        <f t="shared" si="39"/>
        <v>0</v>
      </c>
      <c r="L48" s="271">
        <f t="shared" si="39"/>
        <v>0</v>
      </c>
      <c r="M48" s="271">
        <f t="shared" si="39"/>
        <v>0</v>
      </c>
      <c r="N48" s="271">
        <f t="shared" si="39"/>
        <v>0</v>
      </c>
      <c r="O48" s="271">
        <f t="shared" si="39"/>
        <v>0</v>
      </c>
      <c r="P48" s="271">
        <f t="shared" si="39"/>
        <v>101142.22878333332</v>
      </c>
      <c r="Q48" s="271">
        <f t="shared" si="39"/>
        <v>101142.22878333332</v>
      </c>
      <c r="R48" s="271">
        <f t="shared" si="39"/>
        <v>101142.22878333332</v>
      </c>
      <c r="S48" s="271">
        <f t="shared" si="39"/>
        <v>101142.22878333332</v>
      </c>
      <c r="T48" s="271">
        <f t="shared" si="39"/>
        <v>101142.22878333332</v>
      </c>
      <c r="U48" s="271">
        <f t="shared" si="40"/>
        <v>101142.22878333332</v>
      </c>
      <c r="V48" s="271">
        <f t="shared" si="40"/>
        <v>0</v>
      </c>
      <c r="W48" s="271">
        <f t="shared" si="40"/>
        <v>0</v>
      </c>
      <c r="X48" s="271">
        <f t="shared" si="40"/>
        <v>0</v>
      </c>
      <c r="Y48" s="271">
        <f t="shared" si="40"/>
        <v>0</v>
      </c>
      <c r="Z48" s="271">
        <f t="shared" si="40"/>
        <v>0</v>
      </c>
      <c r="AA48" s="271">
        <f t="shared" si="40"/>
        <v>0</v>
      </c>
      <c r="AB48" s="271">
        <f t="shared" si="40"/>
        <v>0</v>
      </c>
      <c r="AC48" s="271">
        <f t="shared" si="40"/>
        <v>0</v>
      </c>
      <c r="AD48" s="271">
        <f t="shared" si="40"/>
        <v>0</v>
      </c>
      <c r="AE48" s="271">
        <f t="shared" si="41"/>
        <v>0</v>
      </c>
      <c r="AF48" s="271">
        <f t="shared" si="41"/>
        <v>0</v>
      </c>
      <c r="AG48" s="271">
        <f t="shared" si="41"/>
        <v>0</v>
      </c>
      <c r="AH48" s="271">
        <f t="shared" si="41"/>
        <v>0</v>
      </c>
      <c r="AI48" s="271">
        <f t="shared" si="41"/>
        <v>0</v>
      </c>
      <c r="AJ48" s="271">
        <f t="shared" si="41"/>
        <v>0</v>
      </c>
      <c r="AK48" s="271">
        <f t="shared" si="41"/>
        <v>0</v>
      </c>
      <c r="AL48" s="271">
        <f t="shared" si="41"/>
        <v>0</v>
      </c>
      <c r="AM48" s="271">
        <f t="shared" si="41"/>
        <v>0</v>
      </c>
      <c r="AN48" s="271">
        <f t="shared" si="41"/>
        <v>0</v>
      </c>
      <c r="AO48" s="271">
        <f t="shared" si="42"/>
        <v>0</v>
      </c>
      <c r="AP48" s="271">
        <f t="shared" si="42"/>
        <v>0</v>
      </c>
      <c r="AQ48" s="271">
        <f t="shared" si="42"/>
        <v>0</v>
      </c>
      <c r="AR48" s="271">
        <f t="shared" si="42"/>
        <v>0</v>
      </c>
      <c r="AS48" s="271">
        <f t="shared" si="42"/>
        <v>0</v>
      </c>
      <c r="AT48" s="271">
        <f t="shared" si="42"/>
        <v>0</v>
      </c>
      <c r="AU48" s="271">
        <f t="shared" si="42"/>
        <v>0</v>
      </c>
      <c r="AV48" s="271">
        <f t="shared" si="42"/>
        <v>0</v>
      </c>
      <c r="AW48" s="271">
        <f t="shared" si="42"/>
        <v>0</v>
      </c>
      <c r="AX48" s="271">
        <f t="shared" si="42"/>
        <v>0</v>
      </c>
      <c r="AY48" s="271">
        <f t="shared" si="43"/>
        <v>0</v>
      </c>
      <c r="AZ48" s="271">
        <f t="shared" si="43"/>
        <v>0</v>
      </c>
      <c r="BA48" s="271">
        <f t="shared" si="43"/>
        <v>0</v>
      </c>
      <c r="BB48" s="271">
        <f t="shared" si="43"/>
        <v>0</v>
      </c>
      <c r="BC48" s="271">
        <f t="shared" si="43"/>
        <v>0</v>
      </c>
      <c r="BD48" s="271">
        <f t="shared" si="43"/>
        <v>0</v>
      </c>
      <c r="BE48" s="271">
        <f t="shared" si="43"/>
        <v>0</v>
      </c>
      <c r="BF48" s="271">
        <f t="shared" si="43"/>
        <v>0</v>
      </c>
      <c r="BG48" s="271">
        <f t="shared" si="43"/>
        <v>0</v>
      </c>
      <c r="BH48" s="271">
        <f t="shared" si="43"/>
        <v>0</v>
      </c>
      <c r="BI48" s="271">
        <f t="shared" si="44"/>
        <v>0</v>
      </c>
      <c r="BJ48" s="271">
        <f t="shared" si="44"/>
        <v>0</v>
      </c>
      <c r="BK48" s="271">
        <f t="shared" si="44"/>
        <v>0</v>
      </c>
      <c r="BL48" s="271">
        <f t="shared" si="44"/>
        <v>0</v>
      </c>
      <c r="BM48" s="271">
        <f t="shared" si="44"/>
        <v>0</v>
      </c>
      <c r="BN48" s="271">
        <f t="shared" si="44"/>
        <v>0</v>
      </c>
      <c r="BO48" s="271">
        <f t="shared" si="44"/>
        <v>0</v>
      </c>
      <c r="BP48" s="271">
        <f t="shared" si="44"/>
        <v>0</v>
      </c>
      <c r="BQ48" s="271">
        <f t="shared" si="44"/>
        <v>0</v>
      </c>
      <c r="BR48" s="271">
        <f t="shared" si="44"/>
        <v>0</v>
      </c>
      <c r="BS48" s="271">
        <f t="shared" si="45"/>
        <v>0</v>
      </c>
      <c r="BT48" s="271">
        <f t="shared" si="45"/>
        <v>0</v>
      </c>
      <c r="BU48" s="271">
        <f t="shared" si="45"/>
        <v>0</v>
      </c>
      <c r="BV48" s="271">
        <f t="shared" si="45"/>
        <v>0</v>
      </c>
      <c r="BW48" s="271">
        <f t="shared" si="45"/>
        <v>0</v>
      </c>
      <c r="BX48" s="271">
        <f t="shared" si="45"/>
        <v>0</v>
      </c>
      <c r="BY48" s="271">
        <f t="shared" si="45"/>
        <v>0</v>
      </c>
      <c r="BZ48" s="271">
        <f t="shared" si="45"/>
        <v>0</v>
      </c>
      <c r="CA48" s="271">
        <f t="shared" si="45"/>
        <v>0</v>
      </c>
      <c r="CC48" s="280">
        <f t="shared" si="38"/>
        <v>-224452.61730000004</v>
      </c>
    </row>
    <row r="49" spans="1:81">
      <c r="A49" s="275">
        <f>'Closed Deals 25'!D58</f>
        <v>11607</v>
      </c>
      <c r="B49" s="275" t="str">
        <f>'Closed Deals 25'!B58</f>
        <v>Summerwind Trails School</v>
      </c>
      <c r="C49" s="276"/>
      <c r="D49" s="277">
        <f>'Closed Deals 25'!E58</f>
        <v>637823.27</v>
      </c>
      <c r="E49" s="278">
        <f>'Closed Deals 25'!H58</f>
        <v>45828</v>
      </c>
      <c r="F49" s="278">
        <v>45838</v>
      </c>
      <c r="G49" s="279">
        <f t="shared" si="46"/>
        <v>10</v>
      </c>
      <c r="H49" s="277"/>
      <c r="I49" s="279">
        <v>2</v>
      </c>
      <c r="K49" s="271">
        <f t="shared" si="39"/>
        <v>0</v>
      </c>
      <c r="L49" s="271">
        <f t="shared" si="39"/>
        <v>0</v>
      </c>
      <c r="M49" s="271">
        <f t="shared" si="39"/>
        <v>0</v>
      </c>
      <c r="N49" s="271">
        <f t="shared" si="39"/>
        <v>0</v>
      </c>
      <c r="O49" s="271">
        <f t="shared" si="39"/>
        <v>0</v>
      </c>
      <c r="P49" s="271">
        <f t="shared" si="39"/>
        <v>77601.831183333343</v>
      </c>
      <c r="Q49" s="271">
        <f t="shared" si="39"/>
        <v>77601.831183333343</v>
      </c>
      <c r="R49" s="271">
        <f t="shared" si="39"/>
        <v>77601.831183333343</v>
      </c>
      <c r="S49" s="271">
        <f t="shared" si="39"/>
        <v>77601.831183333343</v>
      </c>
      <c r="T49" s="271">
        <f t="shared" si="39"/>
        <v>77601.831183333343</v>
      </c>
      <c r="U49" s="271">
        <f t="shared" si="40"/>
        <v>77601.831183333343</v>
      </c>
      <c r="V49" s="271">
        <f t="shared" si="40"/>
        <v>0</v>
      </c>
      <c r="W49" s="271">
        <f t="shared" si="40"/>
        <v>0</v>
      </c>
      <c r="X49" s="271">
        <f t="shared" si="40"/>
        <v>0</v>
      </c>
      <c r="Y49" s="271">
        <f t="shared" si="40"/>
        <v>0</v>
      </c>
      <c r="Z49" s="271">
        <f t="shared" si="40"/>
        <v>0</v>
      </c>
      <c r="AA49" s="271">
        <f t="shared" si="40"/>
        <v>0</v>
      </c>
      <c r="AB49" s="271">
        <f t="shared" si="40"/>
        <v>0</v>
      </c>
      <c r="AC49" s="271">
        <f t="shared" si="40"/>
        <v>0</v>
      </c>
      <c r="AD49" s="271">
        <f t="shared" si="40"/>
        <v>0</v>
      </c>
      <c r="AE49" s="271">
        <f t="shared" si="41"/>
        <v>0</v>
      </c>
      <c r="AF49" s="271">
        <f t="shared" si="41"/>
        <v>0</v>
      </c>
      <c r="AG49" s="271">
        <f t="shared" si="41"/>
        <v>0</v>
      </c>
      <c r="AH49" s="271">
        <f t="shared" si="41"/>
        <v>0</v>
      </c>
      <c r="AI49" s="271">
        <f t="shared" si="41"/>
        <v>0</v>
      </c>
      <c r="AJ49" s="271">
        <f t="shared" si="41"/>
        <v>0</v>
      </c>
      <c r="AK49" s="271">
        <f t="shared" si="41"/>
        <v>0</v>
      </c>
      <c r="AL49" s="271">
        <f t="shared" si="41"/>
        <v>0</v>
      </c>
      <c r="AM49" s="271">
        <f t="shared" si="41"/>
        <v>0</v>
      </c>
      <c r="AN49" s="271">
        <f t="shared" si="41"/>
        <v>0</v>
      </c>
      <c r="AO49" s="271">
        <f t="shared" si="42"/>
        <v>0</v>
      </c>
      <c r="AP49" s="271">
        <f t="shared" si="42"/>
        <v>0</v>
      </c>
      <c r="AQ49" s="271">
        <f t="shared" si="42"/>
        <v>0</v>
      </c>
      <c r="AR49" s="271">
        <f t="shared" si="42"/>
        <v>0</v>
      </c>
      <c r="AS49" s="271">
        <f t="shared" si="42"/>
        <v>0</v>
      </c>
      <c r="AT49" s="271">
        <f t="shared" si="42"/>
        <v>0</v>
      </c>
      <c r="AU49" s="271">
        <f t="shared" si="42"/>
        <v>0</v>
      </c>
      <c r="AV49" s="271">
        <f t="shared" si="42"/>
        <v>0</v>
      </c>
      <c r="AW49" s="271">
        <f t="shared" si="42"/>
        <v>0</v>
      </c>
      <c r="AX49" s="271">
        <f t="shared" si="42"/>
        <v>0</v>
      </c>
      <c r="AY49" s="271">
        <f t="shared" si="43"/>
        <v>0</v>
      </c>
      <c r="AZ49" s="271">
        <f t="shared" si="43"/>
        <v>0</v>
      </c>
      <c r="BA49" s="271">
        <f t="shared" si="43"/>
        <v>0</v>
      </c>
      <c r="BB49" s="271">
        <f t="shared" si="43"/>
        <v>0</v>
      </c>
      <c r="BC49" s="271">
        <f t="shared" si="43"/>
        <v>0</v>
      </c>
      <c r="BD49" s="271">
        <f t="shared" si="43"/>
        <v>0</v>
      </c>
      <c r="BE49" s="271">
        <f t="shared" si="43"/>
        <v>0</v>
      </c>
      <c r="BF49" s="271">
        <f t="shared" si="43"/>
        <v>0</v>
      </c>
      <c r="BG49" s="271">
        <f t="shared" si="43"/>
        <v>0</v>
      </c>
      <c r="BH49" s="271">
        <f t="shared" si="43"/>
        <v>0</v>
      </c>
      <c r="BI49" s="271">
        <f t="shared" si="44"/>
        <v>0</v>
      </c>
      <c r="BJ49" s="271">
        <f t="shared" si="44"/>
        <v>0</v>
      </c>
      <c r="BK49" s="271">
        <f t="shared" si="44"/>
        <v>0</v>
      </c>
      <c r="BL49" s="271">
        <f t="shared" si="44"/>
        <v>0</v>
      </c>
      <c r="BM49" s="271">
        <f t="shared" si="44"/>
        <v>0</v>
      </c>
      <c r="BN49" s="271">
        <f t="shared" si="44"/>
        <v>0</v>
      </c>
      <c r="BO49" s="271">
        <f t="shared" si="44"/>
        <v>0</v>
      </c>
      <c r="BP49" s="271">
        <f t="shared" si="44"/>
        <v>0</v>
      </c>
      <c r="BQ49" s="271">
        <f t="shared" si="44"/>
        <v>0</v>
      </c>
      <c r="BR49" s="271">
        <f t="shared" si="44"/>
        <v>0</v>
      </c>
      <c r="BS49" s="271">
        <f t="shared" si="45"/>
        <v>0</v>
      </c>
      <c r="BT49" s="271">
        <f t="shared" si="45"/>
        <v>0</v>
      </c>
      <c r="BU49" s="271">
        <f t="shared" si="45"/>
        <v>0</v>
      </c>
      <c r="BV49" s="271">
        <f t="shared" si="45"/>
        <v>0</v>
      </c>
      <c r="BW49" s="271">
        <f t="shared" si="45"/>
        <v>0</v>
      </c>
      <c r="BX49" s="271">
        <f t="shared" si="45"/>
        <v>0</v>
      </c>
      <c r="BY49" s="271">
        <f t="shared" si="45"/>
        <v>0</v>
      </c>
      <c r="BZ49" s="271">
        <f t="shared" si="45"/>
        <v>0</v>
      </c>
      <c r="CA49" s="271">
        <f t="shared" si="45"/>
        <v>0</v>
      </c>
      <c r="CC49" s="280">
        <f t="shared" si="38"/>
        <v>-172212.28289999993</v>
      </c>
    </row>
    <row r="50" spans="1:81">
      <c r="A50" s="275">
        <f>'Closed Deals 25'!D59</f>
        <v>11517</v>
      </c>
      <c r="B50" s="275" t="str">
        <f>'Closed Deals 25'!B59</f>
        <v>Hutchinson MS</v>
      </c>
      <c r="C50" s="276"/>
      <c r="D50" s="277">
        <f>'Closed Deals 25'!E59</f>
        <v>2244195.34</v>
      </c>
      <c r="E50" s="278">
        <f>'Closed Deals 25'!H59</f>
        <v>45831</v>
      </c>
      <c r="F50" s="278">
        <f>'Closed Deals 25'!I59</f>
        <v>46020</v>
      </c>
      <c r="G50" s="279">
        <f t="shared" si="46"/>
        <v>189</v>
      </c>
      <c r="H50" s="277"/>
      <c r="I50" s="279">
        <v>3</v>
      </c>
      <c r="K50" s="271">
        <f t="shared" si="39"/>
        <v>0</v>
      </c>
      <c r="L50" s="271">
        <f t="shared" si="39"/>
        <v>0</v>
      </c>
      <c r="M50" s="271">
        <f t="shared" si="39"/>
        <v>0</v>
      </c>
      <c r="N50" s="271">
        <f t="shared" si="39"/>
        <v>0</v>
      </c>
      <c r="O50" s="271">
        <f t="shared" si="39"/>
        <v>0</v>
      </c>
      <c r="P50" s="271">
        <f t="shared" si="39"/>
        <v>273043.76636666665</v>
      </c>
      <c r="Q50" s="271">
        <f t="shared" si="39"/>
        <v>273043.76636666665</v>
      </c>
      <c r="R50" s="271">
        <f t="shared" si="39"/>
        <v>273043.76636666665</v>
      </c>
      <c r="S50" s="271">
        <f t="shared" si="39"/>
        <v>273043.76636666665</v>
      </c>
      <c r="T50" s="271">
        <f t="shared" si="39"/>
        <v>273043.76636666665</v>
      </c>
      <c r="U50" s="271">
        <f t="shared" si="40"/>
        <v>273043.76636666665</v>
      </c>
      <c r="V50" s="271">
        <f t="shared" si="40"/>
        <v>0</v>
      </c>
      <c r="W50" s="271">
        <f t="shared" si="40"/>
        <v>0</v>
      </c>
      <c r="X50" s="271">
        <f t="shared" si="40"/>
        <v>0</v>
      </c>
      <c r="Y50" s="271">
        <f t="shared" si="40"/>
        <v>0</v>
      </c>
      <c r="Z50" s="271">
        <f t="shared" si="40"/>
        <v>0</v>
      </c>
      <c r="AA50" s="271">
        <f t="shared" si="40"/>
        <v>0</v>
      </c>
      <c r="AB50" s="271">
        <f t="shared" si="40"/>
        <v>0</v>
      </c>
      <c r="AC50" s="271">
        <f t="shared" si="40"/>
        <v>0</v>
      </c>
      <c r="AD50" s="271">
        <f t="shared" si="40"/>
        <v>0</v>
      </c>
      <c r="AE50" s="271">
        <f t="shared" si="41"/>
        <v>0</v>
      </c>
      <c r="AF50" s="271">
        <f t="shared" si="41"/>
        <v>0</v>
      </c>
      <c r="AG50" s="271">
        <f t="shared" si="41"/>
        <v>0</v>
      </c>
      <c r="AH50" s="271">
        <f t="shared" si="41"/>
        <v>0</v>
      </c>
      <c r="AI50" s="271">
        <f t="shared" si="41"/>
        <v>0</v>
      </c>
      <c r="AJ50" s="271">
        <f t="shared" si="41"/>
        <v>0</v>
      </c>
      <c r="AK50" s="271">
        <f t="shared" si="41"/>
        <v>0</v>
      </c>
      <c r="AL50" s="271">
        <f t="shared" si="41"/>
        <v>0</v>
      </c>
      <c r="AM50" s="271">
        <f t="shared" si="41"/>
        <v>0</v>
      </c>
      <c r="AN50" s="271">
        <f t="shared" si="41"/>
        <v>0</v>
      </c>
      <c r="AO50" s="271">
        <f t="shared" si="42"/>
        <v>0</v>
      </c>
      <c r="AP50" s="271">
        <f t="shared" si="42"/>
        <v>0</v>
      </c>
      <c r="AQ50" s="271">
        <f t="shared" si="42"/>
        <v>0</v>
      </c>
      <c r="AR50" s="271">
        <f t="shared" si="42"/>
        <v>0</v>
      </c>
      <c r="AS50" s="271">
        <f t="shared" si="42"/>
        <v>0</v>
      </c>
      <c r="AT50" s="271">
        <f t="shared" si="42"/>
        <v>0</v>
      </c>
      <c r="AU50" s="271">
        <f t="shared" si="42"/>
        <v>0</v>
      </c>
      <c r="AV50" s="271">
        <f t="shared" si="42"/>
        <v>0</v>
      </c>
      <c r="AW50" s="271">
        <f t="shared" si="42"/>
        <v>0</v>
      </c>
      <c r="AX50" s="271">
        <f t="shared" si="42"/>
        <v>0</v>
      </c>
      <c r="AY50" s="271">
        <f t="shared" si="43"/>
        <v>0</v>
      </c>
      <c r="AZ50" s="271">
        <f t="shared" si="43"/>
        <v>0</v>
      </c>
      <c r="BA50" s="271">
        <f t="shared" si="43"/>
        <v>0</v>
      </c>
      <c r="BB50" s="271">
        <f t="shared" si="43"/>
        <v>0</v>
      </c>
      <c r="BC50" s="271">
        <f t="shared" si="43"/>
        <v>0</v>
      </c>
      <c r="BD50" s="271">
        <f t="shared" si="43"/>
        <v>0</v>
      </c>
      <c r="BE50" s="271">
        <f t="shared" si="43"/>
        <v>0</v>
      </c>
      <c r="BF50" s="271">
        <f t="shared" si="43"/>
        <v>0</v>
      </c>
      <c r="BG50" s="271">
        <f t="shared" si="43"/>
        <v>0</v>
      </c>
      <c r="BH50" s="271">
        <f t="shared" si="43"/>
        <v>0</v>
      </c>
      <c r="BI50" s="271">
        <f t="shared" si="44"/>
        <v>0</v>
      </c>
      <c r="BJ50" s="271">
        <f t="shared" si="44"/>
        <v>0</v>
      </c>
      <c r="BK50" s="271">
        <f t="shared" si="44"/>
        <v>0</v>
      </c>
      <c r="BL50" s="271">
        <f t="shared" si="44"/>
        <v>0</v>
      </c>
      <c r="BM50" s="271">
        <f t="shared" si="44"/>
        <v>0</v>
      </c>
      <c r="BN50" s="271">
        <f t="shared" si="44"/>
        <v>0</v>
      </c>
      <c r="BO50" s="271">
        <f t="shared" si="44"/>
        <v>0</v>
      </c>
      <c r="BP50" s="271">
        <f t="shared" si="44"/>
        <v>0</v>
      </c>
      <c r="BQ50" s="271">
        <f t="shared" si="44"/>
        <v>0</v>
      </c>
      <c r="BR50" s="271">
        <f t="shared" si="44"/>
        <v>0</v>
      </c>
      <c r="BS50" s="271">
        <f t="shared" si="45"/>
        <v>0</v>
      </c>
      <c r="BT50" s="271">
        <f t="shared" si="45"/>
        <v>0</v>
      </c>
      <c r="BU50" s="271">
        <f t="shared" si="45"/>
        <v>0</v>
      </c>
      <c r="BV50" s="271">
        <f t="shared" si="45"/>
        <v>0</v>
      </c>
      <c r="BW50" s="271">
        <f t="shared" si="45"/>
        <v>0</v>
      </c>
      <c r="BX50" s="271">
        <f t="shared" si="45"/>
        <v>0</v>
      </c>
      <c r="BY50" s="271">
        <f t="shared" si="45"/>
        <v>0</v>
      </c>
      <c r="BZ50" s="271">
        <f t="shared" si="45"/>
        <v>0</v>
      </c>
      <c r="CA50" s="271">
        <f t="shared" si="45"/>
        <v>0</v>
      </c>
      <c r="CC50" s="280">
        <f t="shared" si="38"/>
        <v>-605932.74179999996</v>
      </c>
    </row>
    <row r="51" spans="1:81">
      <c r="A51" s="275">
        <f>'Closed Deals 25'!D60</f>
        <v>11609</v>
      </c>
      <c r="B51" s="275" t="str">
        <f>'Closed Deals 25'!B60</f>
        <v>Mountain View MS</v>
      </c>
      <c r="C51" s="276"/>
      <c r="D51" s="277">
        <f>'Closed Deals 25'!E60</f>
        <v>783895.41</v>
      </c>
      <c r="E51" s="278">
        <f>'Closed Deals 25'!H60</f>
        <v>45835</v>
      </c>
      <c r="F51" s="278">
        <v>45884</v>
      </c>
      <c r="G51" s="279">
        <f t="shared" si="46"/>
        <v>49</v>
      </c>
      <c r="H51" s="277"/>
      <c r="I51" s="279">
        <v>2</v>
      </c>
      <c r="K51" s="271">
        <f t="shared" si="39"/>
        <v>0</v>
      </c>
      <c r="L51" s="271">
        <f t="shared" si="39"/>
        <v>0</v>
      </c>
      <c r="M51" s="271">
        <f t="shared" si="39"/>
        <v>0</v>
      </c>
      <c r="N51" s="271">
        <f t="shared" si="39"/>
        <v>0</v>
      </c>
      <c r="O51" s="271">
        <f t="shared" si="39"/>
        <v>0</v>
      </c>
      <c r="P51" s="271">
        <f t="shared" si="39"/>
        <v>95373.941550000003</v>
      </c>
      <c r="Q51" s="271">
        <f t="shared" si="39"/>
        <v>95373.941550000003</v>
      </c>
      <c r="R51" s="271">
        <f t="shared" si="39"/>
        <v>95373.941550000003</v>
      </c>
      <c r="S51" s="271">
        <f t="shared" si="39"/>
        <v>95373.941550000003</v>
      </c>
      <c r="T51" s="271">
        <f t="shared" si="39"/>
        <v>95373.941550000003</v>
      </c>
      <c r="U51" s="271">
        <f t="shared" si="40"/>
        <v>95373.941550000003</v>
      </c>
      <c r="V51" s="271">
        <f t="shared" si="40"/>
        <v>0</v>
      </c>
      <c r="W51" s="271">
        <f t="shared" si="40"/>
        <v>0</v>
      </c>
      <c r="X51" s="271">
        <f t="shared" si="40"/>
        <v>0</v>
      </c>
      <c r="Y51" s="271">
        <f t="shared" si="40"/>
        <v>0</v>
      </c>
      <c r="Z51" s="271">
        <f t="shared" si="40"/>
        <v>0</v>
      </c>
      <c r="AA51" s="271">
        <f t="shared" si="40"/>
        <v>0</v>
      </c>
      <c r="AB51" s="271">
        <f t="shared" si="40"/>
        <v>0</v>
      </c>
      <c r="AC51" s="271">
        <f t="shared" si="40"/>
        <v>0</v>
      </c>
      <c r="AD51" s="271">
        <f t="shared" si="40"/>
        <v>0</v>
      </c>
      <c r="AE51" s="271">
        <f t="shared" si="41"/>
        <v>0</v>
      </c>
      <c r="AF51" s="271">
        <f t="shared" si="41"/>
        <v>0</v>
      </c>
      <c r="AG51" s="271">
        <f t="shared" si="41"/>
        <v>0</v>
      </c>
      <c r="AH51" s="271">
        <f t="shared" si="41"/>
        <v>0</v>
      </c>
      <c r="AI51" s="271">
        <f t="shared" si="41"/>
        <v>0</v>
      </c>
      <c r="AJ51" s="271">
        <f t="shared" si="41"/>
        <v>0</v>
      </c>
      <c r="AK51" s="271">
        <f t="shared" si="41"/>
        <v>0</v>
      </c>
      <c r="AL51" s="271">
        <f t="shared" si="41"/>
        <v>0</v>
      </c>
      <c r="AM51" s="271">
        <f t="shared" si="41"/>
        <v>0</v>
      </c>
      <c r="AN51" s="271">
        <f t="shared" si="41"/>
        <v>0</v>
      </c>
      <c r="AO51" s="271">
        <f t="shared" si="42"/>
        <v>0</v>
      </c>
      <c r="AP51" s="271">
        <f t="shared" si="42"/>
        <v>0</v>
      </c>
      <c r="AQ51" s="271">
        <f t="shared" si="42"/>
        <v>0</v>
      </c>
      <c r="AR51" s="271">
        <f t="shared" si="42"/>
        <v>0</v>
      </c>
      <c r="AS51" s="271">
        <f t="shared" si="42"/>
        <v>0</v>
      </c>
      <c r="AT51" s="271">
        <f t="shared" si="42"/>
        <v>0</v>
      </c>
      <c r="AU51" s="271">
        <f t="shared" si="42"/>
        <v>0</v>
      </c>
      <c r="AV51" s="271">
        <f t="shared" si="42"/>
        <v>0</v>
      </c>
      <c r="AW51" s="271">
        <f t="shared" si="42"/>
        <v>0</v>
      </c>
      <c r="AX51" s="271">
        <f t="shared" si="42"/>
        <v>0</v>
      </c>
      <c r="AY51" s="271">
        <f t="shared" si="43"/>
        <v>0</v>
      </c>
      <c r="AZ51" s="271">
        <f t="shared" si="43"/>
        <v>0</v>
      </c>
      <c r="BA51" s="271">
        <f t="shared" si="43"/>
        <v>0</v>
      </c>
      <c r="BB51" s="271">
        <f t="shared" si="43"/>
        <v>0</v>
      </c>
      <c r="BC51" s="271">
        <f t="shared" si="43"/>
        <v>0</v>
      </c>
      <c r="BD51" s="271">
        <f t="shared" si="43"/>
        <v>0</v>
      </c>
      <c r="BE51" s="271">
        <f t="shared" si="43"/>
        <v>0</v>
      </c>
      <c r="BF51" s="271">
        <f t="shared" si="43"/>
        <v>0</v>
      </c>
      <c r="BG51" s="271">
        <f t="shared" si="43"/>
        <v>0</v>
      </c>
      <c r="BH51" s="271">
        <f t="shared" si="43"/>
        <v>0</v>
      </c>
      <c r="BI51" s="271">
        <f t="shared" si="44"/>
        <v>0</v>
      </c>
      <c r="BJ51" s="271">
        <f t="shared" si="44"/>
        <v>0</v>
      </c>
      <c r="BK51" s="271">
        <f t="shared" si="44"/>
        <v>0</v>
      </c>
      <c r="BL51" s="271">
        <f t="shared" si="44"/>
        <v>0</v>
      </c>
      <c r="BM51" s="271">
        <f t="shared" si="44"/>
        <v>0</v>
      </c>
      <c r="BN51" s="271">
        <f t="shared" si="44"/>
        <v>0</v>
      </c>
      <c r="BO51" s="271">
        <f t="shared" si="44"/>
        <v>0</v>
      </c>
      <c r="BP51" s="271">
        <f t="shared" si="44"/>
        <v>0</v>
      </c>
      <c r="BQ51" s="271">
        <f t="shared" si="44"/>
        <v>0</v>
      </c>
      <c r="BR51" s="271">
        <f t="shared" si="44"/>
        <v>0</v>
      </c>
      <c r="BS51" s="271">
        <f t="shared" si="45"/>
        <v>0</v>
      </c>
      <c r="BT51" s="271">
        <f t="shared" si="45"/>
        <v>0</v>
      </c>
      <c r="BU51" s="271">
        <f t="shared" si="45"/>
        <v>0</v>
      </c>
      <c r="BV51" s="271">
        <f t="shared" si="45"/>
        <v>0</v>
      </c>
      <c r="BW51" s="271">
        <f t="shared" si="45"/>
        <v>0</v>
      </c>
      <c r="BX51" s="271">
        <f t="shared" si="45"/>
        <v>0</v>
      </c>
      <c r="BY51" s="271">
        <f t="shared" si="45"/>
        <v>0</v>
      </c>
      <c r="BZ51" s="271">
        <f t="shared" si="45"/>
        <v>0</v>
      </c>
      <c r="CA51" s="271">
        <f t="shared" si="45"/>
        <v>0</v>
      </c>
      <c r="CC51" s="280">
        <f t="shared" si="38"/>
        <v>-211651.76069999998</v>
      </c>
    </row>
    <row r="52" spans="1:81">
      <c r="A52" s="275">
        <f>'Closed Deals 25'!D61</f>
        <v>11626</v>
      </c>
      <c r="B52" s="275" t="str">
        <f>'Closed Deals 25'!B61</f>
        <v>Stockpile #1 Restrooms</v>
      </c>
      <c r="C52" s="276"/>
      <c r="D52" s="277">
        <f>'Closed Deals 25'!E61</f>
        <v>1867762.71</v>
      </c>
      <c r="E52" s="278">
        <f>'Closed Deals 25'!H61</f>
        <v>45838</v>
      </c>
      <c r="F52" s="278">
        <v>45930</v>
      </c>
      <c r="G52" s="279">
        <f t="shared" si="46"/>
        <v>92</v>
      </c>
      <c r="H52" s="277"/>
      <c r="I52" s="279">
        <v>3</v>
      </c>
      <c r="K52" s="271">
        <f t="shared" si="39"/>
        <v>0</v>
      </c>
      <c r="L52" s="271">
        <f t="shared" si="39"/>
        <v>0</v>
      </c>
      <c r="M52" s="271">
        <f t="shared" si="39"/>
        <v>0</v>
      </c>
      <c r="N52" s="271">
        <f t="shared" si="39"/>
        <v>0</v>
      </c>
      <c r="O52" s="271">
        <f t="shared" si="39"/>
        <v>0</v>
      </c>
      <c r="P52" s="271">
        <f t="shared" si="39"/>
        <v>227244.46304999999</v>
      </c>
      <c r="Q52" s="271">
        <f t="shared" si="39"/>
        <v>227244.46304999999</v>
      </c>
      <c r="R52" s="271">
        <f t="shared" si="39"/>
        <v>227244.46304999999</v>
      </c>
      <c r="S52" s="271">
        <f t="shared" si="39"/>
        <v>227244.46304999999</v>
      </c>
      <c r="T52" s="271">
        <f t="shared" si="39"/>
        <v>227244.46304999999</v>
      </c>
      <c r="U52" s="271">
        <f t="shared" si="40"/>
        <v>227244.46304999999</v>
      </c>
      <c r="V52" s="271">
        <f t="shared" si="40"/>
        <v>0</v>
      </c>
      <c r="W52" s="271">
        <f t="shared" si="40"/>
        <v>0</v>
      </c>
      <c r="X52" s="271">
        <f t="shared" si="40"/>
        <v>0</v>
      </c>
      <c r="Y52" s="271">
        <f t="shared" si="40"/>
        <v>0</v>
      </c>
      <c r="Z52" s="271">
        <f t="shared" si="40"/>
        <v>0</v>
      </c>
      <c r="AA52" s="271">
        <f t="shared" si="40"/>
        <v>0</v>
      </c>
      <c r="AB52" s="271">
        <f t="shared" si="40"/>
        <v>0</v>
      </c>
      <c r="AC52" s="271">
        <f t="shared" si="40"/>
        <v>0</v>
      </c>
      <c r="AD52" s="271">
        <f t="shared" si="40"/>
        <v>0</v>
      </c>
      <c r="AE52" s="271">
        <f t="shared" si="41"/>
        <v>0</v>
      </c>
      <c r="AF52" s="271">
        <f t="shared" si="41"/>
        <v>0</v>
      </c>
      <c r="AG52" s="271">
        <f t="shared" si="41"/>
        <v>0</v>
      </c>
      <c r="AH52" s="271">
        <f t="shared" si="41"/>
        <v>0</v>
      </c>
      <c r="AI52" s="271">
        <f t="shared" si="41"/>
        <v>0</v>
      </c>
      <c r="AJ52" s="271">
        <f t="shared" si="41"/>
        <v>0</v>
      </c>
      <c r="AK52" s="271">
        <f t="shared" si="41"/>
        <v>0</v>
      </c>
      <c r="AL52" s="271">
        <f t="shared" si="41"/>
        <v>0</v>
      </c>
      <c r="AM52" s="271">
        <f t="shared" si="41"/>
        <v>0</v>
      </c>
      <c r="AN52" s="271">
        <f t="shared" si="41"/>
        <v>0</v>
      </c>
      <c r="AO52" s="271">
        <f t="shared" si="42"/>
        <v>0</v>
      </c>
      <c r="AP52" s="271">
        <f t="shared" si="42"/>
        <v>0</v>
      </c>
      <c r="AQ52" s="271">
        <f t="shared" si="42"/>
        <v>0</v>
      </c>
      <c r="AR52" s="271">
        <f t="shared" si="42"/>
        <v>0</v>
      </c>
      <c r="AS52" s="271">
        <f t="shared" si="42"/>
        <v>0</v>
      </c>
      <c r="AT52" s="271">
        <f t="shared" si="42"/>
        <v>0</v>
      </c>
      <c r="AU52" s="271">
        <f t="shared" si="42"/>
        <v>0</v>
      </c>
      <c r="AV52" s="271">
        <f t="shared" si="42"/>
        <v>0</v>
      </c>
      <c r="AW52" s="271">
        <f t="shared" si="42"/>
        <v>0</v>
      </c>
      <c r="AX52" s="271">
        <f t="shared" si="42"/>
        <v>0</v>
      </c>
      <c r="AY52" s="271">
        <f t="shared" si="43"/>
        <v>0</v>
      </c>
      <c r="AZ52" s="271">
        <f t="shared" si="43"/>
        <v>0</v>
      </c>
      <c r="BA52" s="271">
        <f t="shared" si="43"/>
        <v>0</v>
      </c>
      <c r="BB52" s="271">
        <f t="shared" si="43"/>
        <v>0</v>
      </c>
      <c r="BC52" s="271">
        <f t="shared" si="43"/>
        <v>0</v>
      </c>
      <c r="BD52" s="271">
        <f t="shared" si="43"/>
        <v>0</v>
      </c>
      <c r="BE52" s="271">
        <f t="shared" si="43"/>
        <v>0</v>
      </c>
      <c r="BF52" s="271">
        <f t="shared" si="43"/>
        <v>0</v>
      </c>
      <c r="BG52" s="271">
        <f t="shared" si="43"/>
        <v>0</v>
      </c>
      <c r="BH52" s="271">
        <f t="shared" si="43"/>
        <v>0</v>
      </c>
      <c r="BI52" s="271">
        <f t="shared" si="44"/>
        <v>0</v>
      </c>
      <c r="BJ52" s="271">
        <f t="shared" si="44"/>
        <v>0</v>
      </c>
      <c r="BK52" s="271">
        <f t="shared" si="44"/>
        <v>0</v>
      </c>
      <c r="BL52" s="271">
        <f t="shared" si="44"/>
        <v>0</v>
      </c>
      <c r="BM52" s="271">
        <f t="shared" si="44"/>
        <v>0</v>
      </c>
      <c r="BN52" s="271">
        <f t="shared" si="44"/>
        <v>0</v>
      </c>
      <c r="BO52" s="271">
        <f t="shared" si="44"/>
        <v>0</v>
      </c>
      <c r="BP52" s="271">
        <f t="shared" si="44"/>
        <v>0</v>
      </c>
      <c r="BQ52" s="271">
        <f t="shared" si="44"/>
        <v>0</v>
      </c>
      <c r="BR52" s="271">
        <f t="shared" si="44"/>
        <v>0</v>
      </c>
      <c r="BS52" s="271">
        <f t="shared" si="45"/>
        <v>0</v>
      </c>
      <c r="BT52" s="271">
        <f t="shared" si="45"/>
        <v>0</v>
      </c>
      <c r="BU52" s="271">
        <f t="shared" si="45"/>
        <v>0</v>
      </c>
      <c r="BV52" s="271">
        <f t="shared" si="45"/>
        <v>0</v>
      </c>
      <c r="BW52" s="271">
        <f t="shared" si="45"/>
        <v>0</v>
      </c>
      <c r="BX52" s="271">
        <f t="shared" si="45"/>
        <v>0</v>
      </c>
      <c r="BY52" s="271">
        <f t="shared" si="45"/>
        <v>0</v>
      </c>
      <c r="BZ52" s="271">
        <f t="shared" si="45"/>
        <v>0</v>
      </c>
      <c r="CA52" s="271">
        <f t="shared" si="45"/>
        <v>0</v>
      </c>
      <c r="CC52" s="280">
        <f t="shared" si="38"/>
        <v>-504295.93170000007</v>
      </c>
    </row>
    <row r="53" spans="1:81">
      <c r="A53" s="275">
        <f>'Closed Deals 25'!D62</f>
        <v>11523</v>
      </c>
      <c r="B53" s="275" t="str">
        <f>'Closed Deals 25'!B62</f>
        <v>Silver Valley Health Center</v>
      </c>
      <c r="C53" s="276"/>
      <c r="D53" s="277">
        <f>'Closed Deals 25'!E62</f>
        <v>408151</v>
      </c>
      <c r="E53" s="278">
        <f>'Closed Deals 25'!H62</f>
        <v>45841</v>
      </c>
      <c r="F53" s="278">
        <f>'Closed Deals 25'!I62</f>
        <v>45936</v>
      </c>
      <c r="G53" s="279">
        <f t="shared" si="46"/>
        <v>95</v>
      </c>
      <c r="H53" s="277"/>
      <c r="I53" s="279">
        <v>3</v>
      </c>
      <c r="K53" s="271">
        <f t="shared" ref="K53:T62" si="47">IF(AND($E53&lt;=K$2, K$2&lt;EDATE($E53,6)), (0.73*$D53)/6, 0)</f>
        <v>0</v>
      </c>
      <c r="L53" s="271">
        <f t="shared" si="47"/>
        <v>0</v>
      </c>
      <c r="M53" s="271">
        <f t="shared" si="47"/>
        <v>0</v>
      </c>
      <c r="N53" s="271">
        <f t="shared" si="47"/>
        <v>0</v>
      </c>
      <c r="O53" s="271">
        <f t="shared" si="47"/>
        <v>0</v>
      </c>
      <c r="P53" s="271">
        <f t="shared" si="47"/>
        <v>0</v>
      </c>
      <c r="Q53" s="271">
        <f t="shared" si="47"/>
        <v>49658.371666666666</v>
      </c>
      <c r="R53" s="271">
        <f t="shared" si="47"/>
        <v>49658.371666666666</v>
      </c>
      <c r="S53" s="271">
        <f t="shared" si="47"/>
        <v>49658.371666666666</v>
      </c>
      <c r="T53" s="271">
        <f t="shared" si="47"/>
        <v>49658.371666666666</v>
      </c>
      <c r="U53" s="271">
        <f t="shared" ref="U53:AD62" si="48">IF(AND($E53&lt;=U$2, U$2&lt;EDATE($E53,6)), (0.73*$D53)/6, 0)</f>
        <v>49658.371666666666</v>
      </c>
      <c r="V53" s="271">
        <f t="shared" si="48"/>
        <v>49658.371666666666</v>
      </c>
      <c r="W53" s="271">
        <f t="shared" si="48"/>
        <v>0</v>
      </c>
      <c r="X53" s="271">
        <f t="shared" si="48"/>
        <v>0</v>
      </c>
      <c r="Y53" s="271">
        <f t="shared" si="48"/>
        <v>0</v>
      </c>
      <c r="Z53" s="271">
        <f t="shared" si="48"/>
        <v>0</v>
      </c>
      <c r="AA53" s="271">
        <f t="shared" si="48"/>
        <v>0</v>
      </c>
      <c r="AB53" s="271">
        <f t="shared" si="48"/>
        <v>0</v>
      </c>
      <c r="AC53" s="271">
        <f t="shared" si="48"/>
        <v>0</v>
      </c>
      <c r="AD53" s="271">
        <f t="shared" si="48"/>
        <v>0</v>
      </c>
      <c r="AE53" s="271">
        <f t="shared" ref="AE53:AN62" si="49">IF(AND($E53&lt;=AE$2, AE$2&lt;EDATE($E53,6)), (0.73*$D53)/6, 0)</f>
        <v>0</v>
      </c>
      <c r="AF53" s="271">
        <f t="shared" si="49"/>
        <v>0</v>
      </c>
      <c r="AG53" s="271">
        <f t="shared" si="49"/>
        <v>0</v>
      </c>
      <c r="AH53" s="271">
        <f t="shared" si="49"/>
        <v>0</v>
      </c>
      <c r="AI53" s="271">
        <f t="shared" si="49"/>
        <v>0</v>
      </c>
      <c r="AJ53" s="271">
        <f t="shared" si="49"/>
        <v>0</v>
      </c>
      <c r="AK53" s="271">
        <f t="shared" si="49"/>
        <v>0</v>
      </c>
      <c r="AL53" s="271">
        <f t="shared" si="49"/>
        <v>0</v>
      </c>
      <c r="AM53" s="271">
        <f t="shared" si="49"/>
        <v>0</v>
      </c>
      <c r="AN53" s="271">
        <f t="shared" si="49"/>
        <v>0</v>
      </c>
      <c r="AO53" s="271">
        <f t="shared" ref="AO53:AX62" si="50">IF(AND($E53&lt;=AO$2, AO$2&lt;EDATE($E53,6)), (0.73*$D53)/6, 0)</f>
        <v>0</v>
      </c>
      <c r="AP53" s="271">
        <f t="shared" si="50"/>
        <v>0</v>
      </c>
      <c r="AQ53" s="271">
        <f t="shared" si="50"/>
        <v>0</v>
      </c>
      <c r="AR53" s="271">
        <f t="shared" si="50"/>
        <v>0</v>
      </c>
      <c r="AS53" s="271">
        <f t="shared" si="50"/>
        <v>0</v>
      </c>
      <c r="AT53" s="271">
        <f t="shared" si="50"/>
        <v>0</v>
      </c>
      <c r="AU53" s="271">
        <f t="shared" si="50"/>
        <v>0</v>
      </c>
      <c r="AV53" s="271">
        <f t="shared" si="50"/>
        <v>0</v>
      </c>
      <c r="AW53" s="271">
        <f t="shared" si="50"/>
        <v>0</v>
      </c>
      <c r="AX53" s="271">
        <f t="shared" si="50"/>
        <v>0</v>
      </c>
      <c r="AY53" s="271">
        <f t="shared" ref="AY53:BH62" si="51">IF(AND($E53&lt;=AY$2, AY$2&lt;EDATE($E53,6)), (0.73*$D53)/6, 0)</f>
        <v>0</v>
      </c>
      <c r="AZ53" s="271">
        <f t="shared" si="51"/>
        <v>0</v>
      </c>
      <c r="BA53" s="271">
        <f t="shared" si="51"/>
        <v>0</v>
      </c>
      <c r="BB53" s="271">
        <f t="shared" si="51"/>
        <v>0</v>
      </c>
      <c r="BC53" s="271">
        <f t="shared" si="51"/>
        <v>0</v>
      </c>
      <c r="BD53" s="271">
        <f t="shared" si="51"/>
        <v>0</v>
      </c>
      <c r="BE53" s="271">
        <f t="shared" si="51"/>
        <v>0</v>
      </c>
      <c r="BF53" s="271">
        <f t="shared" si="51"/>
        <v>0</v>
      </c>
      <c r="BG53" s="271">
        <f t="shared" si="51"/>
        <v>0</v>
      </c>
      <c r="BH53" s="271">
        <f t="shared" si="51"/>
        <v>0</v>
      </c>
      <c r="BI53" s="271">
        <f t="shared" ref="BI53:BR62" si="52">IF(AND($E53&lt;=BI$2, BI$2&lt;EDATE($E53,6)), (0.73*$D53)/6, 0)</f>
        <v>0</v>
      </c>
      <c r="BJ53" s="271">
        <f t="shared" si="52"/>
        <v>0</v>
      </c>
      <c r="BK53" s="271">
        <f t="shared" si="52"/>
        <v>0</v>
      </c>
      <c r="BL53" s="271">
        <f t="shared" si="52"/>
        <v>0</v>
      </c>
      <c r="BM53" s="271">
        <f t="shared" si="52"/>
        <v>0</v>
      </c>
      <c r="BN53" s="271">
        <f t="shared" si="52"/>
        <v>0</v>
      </c>
      <c r="BO53" s="271">
        <f t="shared" si="52"/>
        <v>0</v>
      </c>
      <c r="BP53" s="271">
        <f t="shared" si="52"/>
        <v>0</v>
      </c>
      <c r="BQ53" s="271">
        <f t="shared" si="52"/>
        <v>0</v>
      </c>
      <c r="BR53" s="271">
        <f t="shared" si="52"/>
        <v>0</v>
      </c>
      <c r="BS53" s="271">
        <f t="shared" ref="BS53:CA62" si="53">IF(AND($E53&lt;=BS$2, BS$2&lt;EDATE($E53,6)), (0.73*$D53)/6, 0)</f>
        <v>0</v>
      </c>
      <c r="BT53" s="271">
        <f t="shared" si="53"/>
        <v>0</v>
      </c>
      <c r="BU53" s="271">
        <f t="shared" si="53"/>
        <v>0</v>
      </c>
      <c r="BV53" s="271">
        <f t="shared" si="53"/>
        <v>0</v>
      </c>
      <c r="BW53" s="271">
        <f t="shared" si="53"/>
        <v>0</v>
      </c>
      <c r="BX53" s="271">
        <f t="shared" si="53"/>
        <v>0</v>
      </c>
      <c r="BY53" s="271">
        <f t="shared" si="53"/>
        <v>0</v>
      </c>
      <c r="BZ53" s="271">
        <f t="shared" si="53"/>
        <v>0</v>
      </c>
      <c r="CA53" s="271">
        <f t="shared" si="53"/>
        <v>0</v>
      </c>
      <c r="CC53" s="280">
        <f t="shared" si="38"/>
        <v>-110200.77000000002</v>
      </c>
    </row>
    <row r="54" spans="1:81">
      <c r="A54" s="275">
        <f>'Closed Deals 25'!D63</f>
        <v>11583</v>
      </c>
      <c r="B54" s="275" t="str">
        <f>'Closed Deals 25'!B63</f>
        <v>Anderson ES</v>
      </c>
      <c r="C54" s="276"/>
      <c r="D54" s="277">
        <f>'Closed Deals 25'!E63</f>
        <v>320391</v>
      </c>
      <c r="E54" s="278">
        <f>'Closed Deals 25'!H63</f>
        <v>45846</v>
      </c>
      <c r="F54" s="278">
        <f>'Closed Deals 25'!I63</f>
        <v>45931</v>
      </c>
      <c r="G54" s="279">
        <f t="shared" si="46"/>
        <v>85</v>
      </c>
      <c r="H54" s="277"/>
      <c r="I54" s="279">
        <v>3</v>
      </c>
      <c r="K54" s="271">
        <f t="shared" si="47"/>
        <v>0</v>
      </c>
      <c r="L54" s="271">
        <f t="shared" si="47"/>
        <v>0</v>
      </c>
      <c r="M54" s="271">
        <f t="shared" si="47"/>
        <v>0</v>
      </c>
      <c r="N54" s="271">
        <f t="shared" si="47"/>
        <v>0</v>
      </c>
      <c r="O54" s="271">
        <f t="shared" si="47"/>
        <v>0</v>
      </c>
      <c r="P54" s="271">
        <f t="shared" si="47"/>
        <v>0</v>
      </c>
      <c r="Q54" s="271">
        <f t="shared" si="47"/>
        <v>38980.904999999999</v>
      </c>
      <c r="R54" s="271">
        <f t="shared" si="47"/>
        <v>38980.904999999999</v>
      </c>
      <c r="S54" s="271">
        <f t="shared" si="47"/>
        <v>38980.904999999999</v>
      </c>
      <c r="T54" s="271">
        <f t="shared" si="47"/>
        <v>38980.904999999999</v>
      </c>
      <c r="U54" s="271">
        <f t="shared" si="48"/>
        <v>38980.904999999999</v>
      </c>
      <c r="V54" s="271">
        <f t="shared" si="48"/>
        <v>38980.904999999999</v>
      </c>
      <c r="W54" s="271">
        <f t="shared" si="48"/>
        <v>0</v>
      </c>
      <c r="X54" s="271">
        <f t="shared" si="48"/>
        <v>0</v>
      </c>
      <c r="Y54" s="271">
        <f t="shared" si="48"/>
        <v>0</v>
      </c>
      <c r="Z54" s="271">
        <f t="shared" si="48"/>
        <v>0</v>
      </c>
      <c r="AA54" s="271">
        <f t="shared" si="48"/>
        <v>0</v>
      </c>
      <c r="AB54" s="271">
        <f t="shared" si="48"/>
        <v>0</v>
      </c>
      <c r="AC54" s="271">
        <f t="shared" si="48"/>
        <v>0</v>
      </c>
      <c r="AD54" s="271">
        <f t="shared" si="48"/>
        <v>0</v>
      </c>
      <c r="AE54" s="271">
        <f t="shared" si="49"/>
        <v>0</v>
      </c>
      <c r="AF54" s="271">
        <f t="shared" si="49"/>
        <v>0</v>
      </c>
      <c r="AG54" s="271">
        <f t="shared" si="49"/>
        <v>0</v>
      </c>
      <c r="AH54" s="271">
        <f t="shared" si="49"/>
        <v>0</v>
      </c>
      <c r="AI54" s="271">
        <f t="shared" si="49"/>
        <v>0</v>
      </c>
      <c r="AJ54" s="271">
        <f t="shared" si="49"/>
        <v>0</v>
      </c>
      <c r="AK54" s="271">
        <f t="shared" si="49"/>
        <v>0</v>
      </c>
      <c r="AL54" s="271">
        <f t="shared" si="49"/>
        <v>0</v>
      </c>
      <c r="AM54" s="271">
        <f t="shared" si="49"/>
        <v>0</v>
      </c>
      <c r="AN54" s="271">
        <f t="shared" si="49"/>
        <v>0</v>
      </c>
      <c r="AO54" s="271">
        <f t="shared" si="50"/>
        <v>0</v>
      </c>
      <c r="AP54" s="271">
        <f t="shared" si="50"/>
        <v>0</v>
      </c>
      <c r="AQ54" s="271">
        <f t="shared" si="50"/>
        <v>0</v>
      </c>
      <c r="AR54" s="271">
        <f t="shared" si="50"/>
        <v>0</v>
      </c>
      <c r="AS54" s="271">
        <f t="shared" si="50"/>
        <v>0</v>
      </c>
      <c r="AT54" s="271">
        <f t="shared" si="50"/>
        <v>0</v>
      </c>
      <c r="AU54" s="271">
        <f t="shared" si="50"/>
        <v>0</v>
      </c>
      <c r="AV54" s="271">
        <f t="shared" si="50"/>
        <v>0</v>
      </c>
      <c r="AW54" s="271">
        <f t="shared" si="50"/>
        <v>0</v>
      </c>
      <c r="AX54" s="271">
        <f t="shared" si="50"/>
        <v>0</v>
      </c>
      <c r="AY54" s="271">
        <f t="shared" si="51"/>
        <v>0</v>
      </c>
      <c r="AZ54" s="271">
        <f t="shared" si="51"/>
        <v>0</v>
      </c>
      <c r="BA54" s="271">
        <f t="shared" si="51"/>
        <v>0</v>
      </c>
      <c r="BB54" s="271">
        <f t="shared" si="51"/>
        <v>0</v>
      </c>
      <c r="BC54" s="271">
        <f t="shared" si="51"/>
        <v>0</v>
      </c>
      <c r="BD54" s="271">
        <f t="shared" si="51"/>
        <v>0</v>
      </c>
      <c r="BE54" s="271">
        <f t="shared" si="51"/>
        <v>0</v>
      </c>
      <c r="BF54" s="271">
        <f t="shared" si="51"/>
        <v>0</v>
      </c>
      <c r="BG54" s="271">
        <f t="shared" si="51"/>
        <v>0</v>
      </c>
      <c r="BH54" s="271">
        <f t="shared" si="51"/>
        <v>0</v>
      </c>
      <c r="BI54" s="271">
        <f t="shared" si="52"/>
        <v>0</v>
      </c>
      <c r="BJ54" s="271">
        <f t="shared" si="52"/>
        <v>0</v>
      </c>
      <c r="BK54" s="271">
        <f t="shared" si="52"/>
        <v>0</v>
      </c>
      <c r="BL54" s="271">
        <f t="shared" si="52"/>
        <v>0</v>
      </c>
      <c r="BM54" s="271">
        <f t="shared" si="52"/>
        <v>0</v>
      </c>
      <c r="BN54" s="271">
        <f t="shared" si="52"/>
        <v>0</v>
      </c>
      <c r="BO54" s="271">
        <f t="shared" si="52"/>
        <v>0</v>
      </c>
      <c r="BP54" s="271">
        <f t="shared" si="52"/>
        <v>0</v>
      </c>
      <c r="BQ54" s="271">
        <f t="shared" si="52"/>
        <v>0</v>
      </c>
      <c r="BR54" s="271">
        <f t="shared" si="52"/>
        <v>0</v>
      </c>
      <c r="BS54" s="271">
        <f t="shared" si="53"/>
        <v>0</v>
      </c>
      <c r="BT54" s="271">
        <f t="shared" si="53"/>
        <v>0</v>
      </c>
      <c r="BU54" s="271">
        <f t="shared" si="53"/>
        <v>0</v>
      </c>
      <c r="BV54" s="271">
        <f t="shared" si="53"/>
        <v>0</v>
      </c>
      <c r="BW54" s="271">
        <f t="shared" si="53"/>
        <v>0</v>
      </c>
      <c r="BX54" s="271">
        <f t="shared" si="53"/>
        <v>0</v>
      </c>
      <c r="BY54" s="271">
        <f t="shared" si="53"/>
        <v>0</v>
      </c>
      <c r="BZ54" s="271">
        <f t="shared" si="53"/>
        <v>0</v>
      </c>
      <c r="CA54" s="271">
        <f t="shared" si="53"/>
        <v>0</v>
      </c>
      <c r="CC54" s="280">
        <f t="shared" si="38"/>
        <v>-86505.57</v>
      </c>
    </row>
    <row r="55" spans="1:81">
      <c r="A55" s="275">
        <f>'Closed Deals 25'!D64</f>
        <v>11587</v>
      </c>
      <c r="B55" s="275" t="str">
        <f>'Closed Deals 25'!B64</f>
        <v xml:space="preserve">Callie Kirkpatrick ES </v>
      </c>
      <c r="C55" s="276"/>
      <c r="D55" s="277">
        <f>'Closed Deals 25'!E64</f>
        <v>1842640.29</v>
      </c>
      <c r="E55" s="278">
        <f>'Closed Deals 25'!H64</f>
        <v>45847</v>
      </c>
      <c r="F55" s="278">
        <v>45884</v>
      </c>
      <c r="G55" s="279">
        <f t="shared" si="46"/>
        <v>37</v>
      </c>
      <c r="H55" s="277"/>
      <c r="I55" s="279">
        <v>3</v>
      </c>
      <c r="K55" s="271">
        <f t="shared" si="47"/>
        <v>0</v>
      </c>
      <c r="L55" s="271">
        <f t="shared" si="47"/>
        <v>0</v>
      </c>
      <c r="M55" s="271">
        <f t="shared" si="47"/>
        <v>0</v>
      </c>
      <c r="N55" s="271">
        <f t="shared" si="47"/>
        <v>0</v>
      </c>
      <c r="O55" s="271">
        <f t="shared" si="47"/>
        <v>0</v>
      </c>
      <c r="P55" s="271">
        <f t="shared" si="47"/>
        <v>0</v>
      </c>
      <c r="Q55" s="271">
        <f t="shared" si="47"/>
        <v>224187.90195</v>
      </c>
      <c r="R55" s="271">
        <f t="shared" si="47"/>
        <v>224187.90195</v>
      </c>
      <c r="S55" s="271">
        <f t="shared" si="47"/>
        <v>224187.90195</v>
      </c>
      <c r="T55" s="271">
        <f t="shared" si="47"/>
        <v>224187.90195</v>
      </c>
      <c r="U55" s="271">
        <f t="shared" si="48"/>
        <v>224187.90195</v>
      </c>
      <c r="V55" s="271">
        <f t="shared" si="48"/>
        <v>224187.90195</v>
      </c>
      <c r="W55" s="271">
        <f t="shared" si="48"/>
        <v>0</v>
      </c>
      <c r="X55" s="271">
        <f t="shared" si="48"/>
        <v>0</v>
      </c>
      <c r="Y55" s="271">
        <f t="shared" si="48"/>
        <v>0</v>
      </c>
      <c r="Z55" s="271">
        <f t="shared" si="48"/>
        <v>0</v>
      </c>
      <c r="AA55" s="271">
        <f t="shared" si="48"/>
        <v>0</v>
      </c>
      <c r="AB55" s="271">
        <f t="shared" si="48"/>
        <v>0</v>
      </c>
      <c r="AC55" s="271">
        <f t="shared" si="48"/>
        <v>0</v>
      </c>
      <c r="AD55" s="271">
        <f t="shared" si="48"/>
        <v>0</v>
      </c>
      <c r="AE55" s="271">
        <f t="shared" si="49"/>
        <v>0</v>
      </c>
      <c r="AF55" s="271">
        <f t="shared" si="49"/>
        <v>0</v>
      </c>
      <c r="AG55" s="271">
        <f t="shared" si="49"/>
        <v>0</v>
      </c>
      <c r="AH55" s="271">
        <f t="shared" si="49"/>
        <v>0</v>
      </c>
      <c r="AI55" s="271">
        <f t="shared" si="49"/>
        <v>0</v>
      </c>
      <c r="AJ55" s="271">
        <f t="shared" si="49"/>
        <v>0</v>
      </c>
      <c r="AK55" s="271">
        <f t="shared" si="49"/>
        <v>0</v>
      </c>
      <c r="AL55" s="271">
        <f t="shared" si="49"/>
        <v>0</v>
      </c>
      <c r="AM55" s="271">
        <f t="shared" si="49"/>
        <v>0</v>
      </c>
      <c r="AN55" s="271">
        <f t="shared" si="49"/>
        <v>0</v>
      </c>
      <c r="AO55" s="271">
        <f t="shared" si="50"/>
        <v>0</v>
      </c>
      <c r="AP55" s="271">
        <f t="shared" si="50"/>
        <v>0</v>
      </c>
      <c r="AQ55" s="271">
        <f t="shared" si="50"/>
        <v>0</v>
      </c>
      <c r="AR55" s="271">
        <f t="shared" si="50"/>
        <v>0</v>
      </c>
      <c r="AS55" s="271">
        <f t="shared" si="50"/>
        <v>0</v>
      </c>
      <c r="AT55" s="271">
        <f t="shared" si="50"/>
        <v>0</v>
      </c>
      <c r="AU55" s="271">
        <f t="shared" si="50"/>
        <v>0</v>
      </c>
      <c r="AV55" s="271">
        <f t="shared" si="50"/>
        <v>0</v>
      </c>
      <c r="AW55" s="271">
        <f t="shared" si="50"/>
        <v>0</v>
      </c>
      <c r="AX55" s="271">
        <f t="shared" si="50"/>
        <v>0</v>
      </c>
      <c r="AY55" s="271">
        <f t="shared" si="51"/>
        <v>0</v>
      </c>
      <c r="AZ55" s="271">
        <f t="shared" si="51"/>
        <v>0</v>
      </c>
      <c r="BA55" s="271">
        <f t="shared" si="51"/>
        <v>0</v>
      </c>
      <c r="BB55" s="271">
        <f t="shared" si="51"/>
        <v>0</v>
      </c>
      <c r="BC55" s="271">
        <f t="shared" si="51"/>
        <v>0</v>
      </c>
      <c r="BD55" s="271">
        <f t="shared" si="51"/>
        <v>0</v>
      </c>
      <c r="BE55" s="271">
        <f t="shared" si="51"/>
        <v>0</v>
      </c>
      <c r="BF55" s="271">
        <f t="shared" si="51"/>
        <v>0</v>
      </c>
      <c r="BG55" s="271">
        <f t="shared" si="51"/>
        <v>0</v>
      </c>
      <c r="BH55" s="271">
        <f t="shared" si="51"/>
        <v>0</v>
      </c>
      <c r="BI55" s="271">
        <f t="shared" si="52"/>
        <v>0</v>
      </c>
      <c r="BJ55" s="271">
        <f t="shared" si="52"/>
        <v>0</v>
      </c>
      <c r="BK55" s="271">
        <f t="shared" si="52"/>
        <v>0</v>
      </c>
      <c r="BL55" s="271">
        <f t="shared" si="52"/>
        <v>0</v>
      </c>
      <c r="BM55" s="271">
        <f t="shared" si="52"/>
        <v>0</v>
      </c>
      <c r="BN55" s="271">
        <f t="shared" si="52"/>
        <v>0</v>
      </c>
      <c r="BO55" s="271">
        <f t="shared" si="52"/>
        <v>0</v>
      </c>
      <c r="BP55" s="271">
        <f t="shared" si="52"/>
        <v>0</v>
      </c>
      <c r="BQ55" s="271">
        <f t="shared" si="52"/>
        <v>0</v>
      </c>
      <c r="BR55" s="271">
        <f t="shared" si="52"/>
        <v>0</v>
      </c>
      <c r="BS55" s="271">
        <f t="shared" si="53"/>
        <v>0</v>
      </c>
      <c r="BT55" s="271">
        <f t="shared" si="53"/>
        <v>0</v>
      </c>
      <c r="BU55" s="271">
        <f t="shared" si="53"/>
        <v>0</v>
      </c>
      <c r="BV55" s="271">
        <f t="shared" si="53"/>
        <v>0</v>
      </c>
      <c r="BW55" s="271">
        <f t="shared" si="53"/>
        <v>0</v>
      </c>
      <c r="BX55" s="271">
        <f t="shared" si="53"/>
        <v>0</v>
      </c>
      <c r="BY55" s="271">
        <f t="shared" si="53"/>
        <v>0</v>
      </c>
      <c r="BZ55" s="271">
        <f t="shared" si="53"/>
        <v>0</v>
      </c>
      <c r="CA55" s="271">
        <f t="shared" si="53"/>
        <v>0</v>
      </c>
      <c r="CC55" s="280">
        <f t="shared" si="38"/>
        <v>-497512.87829999998</v>
      </c>
    </row>
    <row r="56" spans="1:81">
      <c r="A56" s="275">
        <f>'Closed Deals 25'!D65</f>
        <v>11570</v>
      </c>
      <c r="B56" s="275" t="str">
        <f>'Closed Deals 25'!B65</f>
        <v>Katherine Finchy ES</v>
      </c>
      <c r="C56" s="276"/>
      <c r="D56" s="277">
        <f>'Closed Deals 25'!E65</f>
        <v>480954.99</v>
      </c>
      <c r="E56" s="278">
        <f>'Closed Deals 25'!H65</f>
        <v>45848</v>
      </c>
      <c r="F56" s="278">
        <f>'Closed Deals 25'!I65</f>
        <v>45898</v>
      </c>
      <c r="G56" s="279">
        <f t="shared" si="46"/>
        <v>50</v>
      </c>
      <c r="H56" s="277"/>
      <c r="I56" s="279">
        <v>3</v>
      </c>
      <c r="K56" s="271">
        <f t="shared" si="47"/>
        <v>0</v>
      </c>
      <c r="L56" s="271">
        <f t="shared" si="47"/>
        <v>0</v>
      </c>
      <c r="M56" s="271">
        <f t="shared" si="47"/>
        <v>0</v>
      </c>
      <c r="N56" s="271">
        <f t="shared" si="47"/>
        <v>0</v>
      </c>
      <c r="O56" s="271">
        <f t="shared" si="47"/>
        <v>0</v>
      </c>
      <c r="P56" s="271">
        <f t="shared" si="47"/>
        <v>0</v>
      </c>
      <c r="Q56" s="271">
        <f t="shared" si="47"/>
        <v>58516.190449999995</v>
      </c>
      <c r="R56" s="271">
        <f t="shared" si="47"/>
        <v>58516.190449999995</v>
      </c>
      <c r="S56" s="271">
        <f t="shared" si="47"/>
        <v>58516.190449999995</v>
      </c>
      <c r="T56" s="271">
        <f t="shared" si="47"/>
        <v>58516.190449999995</v>
      </c>
      <c r="U56" s="271">
        <f t="shared" si="48"/>
        <v>58516.190449999995</v>
      </c>
      <c r="V56" s="271">
        <f t="shared" si="48"/>
        <v>58516.190449999995</v>
      </c>
      <c r="W56" s="271">
        <f t="shared" si="48"/>
        <v>0</v>
      </c>
      <c r="X56" s="271">
        <f t="shared" si="48"/>
        <v>0</v>
      </c>
      <c r="Y56" s="271">
        <f t="shared" si="48"/>
        <v>0</v>
      </c>
      <c r="Z56" s="271">
        <f t="shared" si="48"/>
        <v>0</v>
      </c>
      <c r="AA56" s="271">
        <f t="shared" si="48"/>
        <v>0</v>
      </c>
      <c r="AB56" s="271">
        <f t="shared" si="48"/>
        <v>0</v>
      </c>
      <c r="AC56" s="271">
        <f t="shared" si="48"/>
        <v>0</v>
      </c>
      <c r="AD56" s="271">
        <f t="shared" si="48"/>
        <v>0</v>
      </c>
      <c r="AE56" s="271">
        <f t="shared" si="49"/>
        <v>0</v>
      </c>
      <c r="AF56" s="271">
        <f t="shared" si="49"/>
        <v>0</v>
      </c>
      <c r="AG56" s="271">
        <f t="shared" si="49"/>
        <v>0</v>
      </c>
      <c r="AH56" s="271">
        <f t="shared" si="49"/>
        <v>0</v>
      </c>
      <c r="AI56" s="271">
        <f t="shared" si="49"/>
        <v>0</v>
      </c>
      <c r="AJ56" s="271">
        <f t="shared" si="49"/>
        <v>0</v>
      </c>
      <c r="AK56" s="271">
        <f t="shared" si="49"/>
        <v>0</v>
      </c>
      <c r="AL56" s="271">
        <f t="shared" si="49"/>
        <v>0</v>
      </c>
      <c r="AM56" s="271">
        <f t="shared" si="49"/>
        <v>0</v>
      </c>
      <c r="AN56" s="271">
        <f t="shared" si="49"/>
        <v>0</v>
      </c>
      <c r="AO56" s="271">
        <f t="shared" si="50"/>
        <v>0</v>
      </c>
      <c r="AP56" s="271">
        <f t="shared" si="50"/>
        <v>0</v>
      </c>
      <c r="AQ56" s="271">
        <f t="shared" si="50"/>
        <v>0</v>
      </c>
      <c r="AR56" s="271">
        <f t="shared" si="50"/>
        <v>0</v>
      </c>
      <c r="AS56" s="271">
        <f t="shared" si="50"/>
        <v>0</v>
      </c>
      <c r="AT56" s="271">
        <f t="shared" si="50"/>
        <v>0</v>
      </c>
      <c r="AU56" s="271">
        <f t="shared" si="50"/>
        <v>0</v>
      </c>
      <c r="AV56" s="271">
        <f t="shared" si="50"/>
        <v>0</v>
      </c>
      <c r="AW56" s="271">
        <f t="shared" si="50"/>
        <v>0</v>
      </c>
      <c r="AX56" s="271">
        <f t="shared" si="50"/>
        <v>0</v>
      </c>
      <c r="AY56" s="271">
        <f t="shared" si="51"/>
        <v>0</v>
      </c>
      <c r="AZ56" s="271">
        <f t="shared" si="51"/>
        <v>0</v>
      </c>
      <c r="BA56" s="271">
        <f t="shared" si="51"/>
        <v>0</v>
      </c>
      <c r="BB56" s="271">
        <f t="shared" si="51"/>
        <v>0</v>
      </c>
      <c r="BC56" s="271">
        <f t="shared" si="51"/>
        <v>0</v>
      </c>
      <c r="BD56" s="271">
        <f t="shared" si="51"/>
        <v>0</v>
      </c>
      <c r="BE56" s="271">
        <f t="shared" si="51"/>
        <v>0</v>
      </c>
      <c r="BF56" s="271">
        <f t="shared" si="51"/>
        <v>0</v>
      </c>
      <c r="BG56" s="271">
        <f t="shared" si="51"/>
        <v>0</v>
      </c>
      <c r="BH56" s="271">
        <f t="shared" si="51"/>
        <v>0</v>
      </c>
      <c r="BI56" s="271">
        <f t="shared" si="52"/>
        <v>0</v>
      </c>
      <c r="BJ56" s="271">
        <f t="shared" si="52"/>
        <v>0</v>
      </c>
      <c r="BK56" s="271">
        <f t="shared" si="52"/>
        <v>0</v>
      </c>
      <c r="BL56" s="271">
        <f t="shared" si="52"/>
        <v>0</v>
      </c>
      <c r="BM56" s="271">
        <f t="shared" si="52"/>
        <v>0</v>
      </c>
      <c r="BN56" s="271">
        <f t="shared" si="52"/>
        <v>0</v>
      </c>
      <c r="BO56" s="271">
        <f t="shared" si="52"/>
        <v>0</v>
      </c>
      <c r="BP56" s="271">
        <f t="shared" si="52"/>
        <v>0</v>
      </c>
      <c r="BQ56" s="271">
        <f t="shared" si="52"/>
        <v>0</v>
      </c>
      <c r="BR56" s="271">
        <f t="shared" si="52"/>
        <v>0</v>
      </c>
      <c r="BS56" s="271">
        <f t="shared" si="53"/>
        <v>0</v>
      </c>
      <c r="BT56" s="271">
        <f t="shared" si="53"/>
        <v>0</v>
      </c>
      <c r="BU56" s="271">
        <f t="shared" si="53"/>
        <v>0</v>
      </c>
      <c r="BV56" s="271">
        <f t="shared" si="53"/>
        <v>0</v>
      </c>
      <c r="BW56" s="271">
        <f t="shared" si="53"/>
        <v>0</v>
      </c>
      <c r="BX56" s="271">
        <f t="shared" si="53"/>
        <v>0</v>
      </c>
      <c r="BY56" s="271">
        <f t="shared" si="53"/>
        <v>0</v>
      </c>
      <c r="BZ56" s="271">
        <f t="shared" si="53"/>
        <v>0</v>
      </c>
      <c r="CA56" s="271">
        <f t="shared" si="53"/>
        <v>0</v>
      </c>
      <c r="CC56" s="280">
        <f t="shared" si="38"/>
        <v>-129857.84730000002</v>
      </c>
    </row>
    <row r="57" spans="1:81">
      <c r="A57" s="275">
        <f>'Closed Deals 25'!D66</f>
        <v>11510</v>
      </c>
      <c r="B57" s="275" t="str">
        <f>'Closed Deals 25'!B66</f>
        <v>East Hills Academy</v>
      </c>
      <c r="C57" s="276"/>
      <c r="D57" s="277">
        <f>'Closed Deals 25'!E66</f>
        <v>463190.78</v>
      </c>
      <c r="E57" s="278">
        <f>'Closed Deals 25'!H66</f>
        <v>45849</v>
      </c>
      <c r="F57" s="278">
        <v>45884</v>
      </c>
      <c r="G57" s="279">
        <f t="shared" si="46"/>
        <v>35</v>
      </c>
      <c r="H57" s="277"/>
      <c r="I57" s="279">
        <v>3</v>
      </c>
      <c r="K57" s="271">
        <f t="shared" si="47"/>
        <v>0</v>
      </c>
      <c r="L57" s="271">
        <f t="shared" si="47"/>
        <v>0</v>
      </c>
      <c r="M57" s="271">
        <f t="shared" si="47"/>
        <v>0</v>
      </c>
      <c r="N57" s="271">
        <f t="shared" si="47"/>
        <v>0</v>
      </c>
      <c r="O57" s="271">
        <f t="shared" si="47"/>
        <v>0</v>
      </c>
      <c r="P57" s="271">
        <f t="shared" si="47"/>
        <v>0</v>
      </c>
      <c r="Q57" s="271">
        <f t="shared" si="47"/>
        <v>56354.878233333329</v>
      </c>
      <c r="R57" s="271">
        <f t="shared" si="47"/>
        <v>56354.878233333329</v>
      </c>
      <c r="S57" s="271">
        <f t="shared" si="47"/>
        <v>56354.878233333329</v>
      </c>
      <c r="T57" s="271">
        <f t="shared" si="47"/>
        <v>56354.878233333329</v>
      </c>
      <c r="U57" s="271">
        <f t="shared" si="48"/>
        <v>56354.878233333329</v>
      </c>
      <c r="V57" s="271">
        <f t="shared" si="48"/>
        <v>56354.878233333329</v>
      </c>
      <c r="W57" s="271">
        <f t="shared" si="48"/>
        <v>0</v>
      </c>
      <c r="X57" s="271">
        <f t="shared" si="48"/>
        <v>0</v>
      </c>
      <c r="Y57" s="271">
        <f t="shared" si="48"/>
        <v>0</v>
      </c>
      <c r="Z57" s="271">
        <f t="shared" si="48"/>
        <v>0</v>
      </c>
      <c r="AA57" s="271">
        <f t="shared" si="48"/>
        <v>0</v>
      </c>
      <c r="AB57" s="271">
        <f t="shared" si="48"/>
        <v>0</v>
      </c>
      <c r="AC57" s="271">
        <f t="shared" si="48"/>
        <v>0</v>
      </c>
      <c r="AD57" s="271">
        <f t="shared" si="48"/>
        <v>0</v>
      </c>
      <c r="AE57" s="271">
        <f t="shared" si="49"/>
        <v>0</v>
      </c>
      <c r="AF57" s="271">
        <f t="shared" si="49"/>
        <v>0</v>
      </c>
      <c r="AG57" s="271">
        <f t="shared" si="49"/>
        <v>0</v>
      </c>
      <c r="AH57" s="271">
        <f t="shared" si="49"/>
        <v>0</v>
      </c>
      <c r="AI57" s="271">
        <f t="shared" si="49"/>
        <v>0</v>
      </c>
      <c r="AJ57" s="271">
        <f t="shared" si="49"/>
        <v>0</v>
      </c>
      <c r="AK57" s="271">
        <f t="shared" si="49"/>
        <v>0</v>
      </c>
      <c r="AL57" s="271">
        <f t="shared" si="49"/>
        <v>0</v>
      </c>
      <c r="AM57" s="271">
        <f t="shared" si="49"/>
        <v>0</v>
      </c>
      <c r="AN57" s="271">
        <f t="shared" si="49"/>
        <v>0</v>
      </c>
      <c r="AO57" s="271">
        <f t="shared" si="50"/>
        <v>0</v>
      </c>
      <c r="AP57" s="271">
        <f t="shared" si="50"/>
        <v>0</v>
      </c>
      <c r="AQ57" s="271">
        <f t="shared" si="50"/>
        <v>0</v>
      </c>
      <c r="AR57" s="271">
        <f t="shared" si="50"/>
        <v>0</v>
      </c>
      <c r="AS57" s="271">
        <f t="shared" si="50"/>
        <v>0</v>
      </c>
      <c r="AT57" s="271">
        <f t="shared" si="50"/>
        <v>0</v>
      </c>
      <c r="AU57" s="271">
        <f t="shared" si="50"/>
        <v>0</v>
      </c>
      <c r="AV57" s="271">
        <f t="shared" si="50"/>
        <v>0</v>
      </c>
      <c r="AW57" s="271">
        <f t="shared" si="50"/>
        <v>0</v>
      </c>
      <c r="AX57" s="271">
        <f t="shared" si="50"/>
        <v>0</v>
      </c>
      <c r="AY57" s="271">
        <f t="shared" si="51"/>
        <v>0</v>
      </c>
      <c r="AZ57" s="271">
        <f t="shared" si="51"/>
        <v>0</v>
      </c>
      <c r="BA57" s="271">
        <f t="shared" si="51"/>
        <v>0</v>
      </c>
      <c r="BB57" s="271">
        <f t="shared" si="51"/>
        <v>0</v>
      </c>
      <c r="BC57" s="271">
        <f t="shared" si="51"/>
        <v>0</v>
      </c>
      <c r="BD57" s="271">
        <f t="shared" si="51"/>
        <v>0</v>
      </c>
      <c r="BE57" s="271">
        <f t="shared" si="51"/>
        <v>0</v>
      </c>
      <c r="BF57" s="271">
        <f t="shared" si="51"/>
        <v>0</v>
      </c>
      <c r="BG57" s="271">
        <f t="shared" si="51"/>
        <v>0</v>
      </c>
      <c r="BH57" s="271">
        <f t="shared" si="51"/>
        <v>0</v>
      </c>
      <c r="BI57" s="271">
        <f t="shared" si="52"/>
        <v>0</v>
      </c>
      <c r="BJ57" s="271">
        <f t="shared" si="52"/>
        <v>0</v>
      </c>
      <c r="BK57" s="271">
        <f t="shared" si="52"/>
        <v>0</v>
      </c>
      <c r="BL57" s="271">
        <f t="shared" si="52"/>
        <v>0</v>
      </c>
      <c r="BM57" s="271">
        <f t="shared" si="52"/>
        <v>0</v>
      </c>
      <c r="BN57" s="271">
        <f t="shared" si="52"/>
        <v>0</v>
      </c>
      <c r="BO57" s="271">
        <f t="shared" si="52"/>
        <v>0</v>
      </c>
      <c r="BP57" s="271">
        <f t="shared" si="52"/>
        <v>0</v>
      </c>
      <c r="BQ57" s="271">
        <f t="shared" si="52"/>
        <v>0</v>
      </c>
      <c r="BR57" s="271">
        <f t="shared" si="52"/>
        <v>0</v>
      </c>
      <c r="BS57" s="271">
        <f t="shared" si="53"/>
        <v>0</v>
      </c>
      <c r="BT57" s="271">
        <f t="shared" si="53"/>
        <v>0</v>
      </c>
      <c r="BU57" s="271">
        <f t="shared" si="53"/>
        <v>0</v>
      </c>
      <c r="BV57" s="271">
        <f t="shared" si="53"/>
        <v>0</v>
      </c>
      <c r="BW57" s="271">
        <f t="shared" si="53"/>
        <v>0</v>
      </c>
      <c r="BX57" s="271">
        <f t="shared" si="53"/>
        <v>0</v>
      </c>
      <c r="BY57" s="271">
        <f t="shared" si="53"/>
        <v>0</v>
      </c>
      <c r="BZ57" s="271">
        <f t="shared" si="53"/>
        <v>0</v>
      </c>
      <c r="CA57" s="271">
        <f t="shared" si="53"/>
        <v>0</v>
      </c>
      <c r="CC57" s="280">
        <f t="shared" si="38"/>
        <v>-125061.51060000004</v>
      </c>
    </row>
    <row r="58" spans="1:81">
      <c r="A58" s="275" t="e">
        <f>'2026 Sales Pipeline'!#REF!</f>
        <v>#REF!</v>
      </c>
      <c r="B58" s="275" t="e">
        <f>'2026 Sales Pipeline'!#REF!</f>
        <v>#REF!</v>
      </c>
      <c r="C58" s="276"/>
      <c r="D58" s="277" t="e">
        <f>'2026 Sales Pipeline'!#REF!</f>
        <v>#REF!</v>
      </c>
      <c r="E58" s="278" t="e">
        <f>'2026 Sales Pipeline'!#REF!</f>
        <v>#REF!</v>
      </c>
      <c r="F58" s="278">
        <v>45884</v>
      </c>
      <c r="G58" s="279">
        <f t="shared" si="46"/>
        <v>45884</v>
      </c>
      <c r="H58" s="277"/>
      <c r="I58" s="279">
        <v>3</v>
      </c>
      <c r="K58" s="271" t="e">
        <f t="shared" si="47"/>
        <v>#REF!</v>
      </c>
      <c r="L58" s="271" t="e">
        <f t="shared" si="47"/>
        <v>#REF!</v>
      </c>
      <c r="M58" s="271" t="e">
        <f t="shared" si="47"/>
        <v>#REF!</v>
      </c>
      <c r="N58" s="271" t="e">
        <f t="shared" si="47"/>
        <v>#REF!</v>
      </c>
      <c r="O58" s="271" t="e">
        <f t="shared" si="47"/>
        <v>#REF!</v>
      </c>
      <c r="P58" s="271" t="e">
        <f t="shared" si="47"/>
        <v>#REF!</v>
      </c>
      <c r="Q58" s="271" t="e">
        <f t="shared" si="47"/>
        <v>#REF!</v>
      </c>
      <c r="R58" s="271" t="e">
        <f t="shared" si="47"/>
        <v>#REF!</v>
      </c>
      <c r="S58" s="271" t="e">
        <f t="shared" si="47"/>
        <v>#REF!</v>
      </c>
      <c r="T58" s="271" t="e">
        <f t="shared" si="47"/>
        <v>#REF!</v>
      </c>
      <c r="U58" s="271" t="e">
        <f t="shared" si="48"/>
        <v>#REF!</v>
      </c>
      <c r="V58" s="271" t="e">
        <f t="shared" si="48"/>
        <v>#REF!</v>
      </c>
      <c r="W58" s="271" t="e">
        <f t="shared" si="48"/>
        <v>#REF!</v>
      </c>
      <c r="X58" s="271" t="e">
        <f t="shared" si="48"/>
        <v>#REF!</v>
      </c>
      <c r="Y58" s="271" t="e">
        <f t="shared" si="48"/>
        <v>#REF!</v>
      </c>
      <c r="Z58" s="271" t="e">
        <f t="shared" si="48"/>
        <v>#REF!</v>
      </c>
      <c r="AA58" s="271" t="e">
        <f t="shared" si="48"/>
        <v>#REF!</v>
      </c>
      <c r="AB58" s="271" t="e">
        <f t="shared" si="48"/>
        <v>#REF!</v>
      </c>
      <c r="AC58" s="271" t="e">
        <f t="shared" si="48"/>
        <v>#REF!</v>
      </c>
      <c r="AD58" s="271" t="e">
        <f t="shared" si="48"/>
        <v>#REF!</v>
      </c>
      <c r="AE58" s="271" t="e">
        <f t="shared" si="49"/>
        <v>#REF!</v>
      </c>
      <c r="AF58" s="271" t="e">
        <f t="shared" si="49"/>
        <v>#REF!</v>
      </c>
      <c r="AG58" s="271" t="e">
        <f t="shared" si="49"/>
        <v>#REF!</v>
      </c>
      <c r="AH58" s="271" t="e">
        <f t="shared" si="49"/>
        <v>#REF!</v>
      </c>
      <c r="AI58" s="271" t="e">
        <f t="shared" si="49"/>
        <v>#REF!</v>
      </c>
      <c r="AJ58" s="271" t="e">
        <f t="shared" si="49"/>
        <v>#REF!</v>
      </c>
      <c r="AK58" s="271" t="e">
        <f t="shared" si="49"/>
        <v>#REF!</v>
      </c>
      <c r="AL58" s="271" t="e">
        <f t="shared" si="49"/>
        <v>#REF!</v>
      </c>
      <c r="AM58" s="271" t="e">
        <f t="shared" si="49"/>
        <v>#REF!</v>
      </c>
      <c r="AN58" s="271" t="e">
        <f t="shared" si="49"/>
        <v>#REF!</v>
      </c>
      <c r="AO58" s="271" t="e">
        <f t="shared" si="50"/>
        <v>#REF!</v>
      </c>
      <c r="AP58" s="271" t="e">
        <f t="shared" si="50"/>
        <v>#REF!</v>
      </c>
      <c r="AQ58" s="271" t="e">
        <f t="shared" si="50"/>
        <v>#REF!</v>
      </c>
      <c r="AR58" s="271" t="e">
        <f t="shared" si="50"/>
        <v>#REF!</v>
      </c>
      <c r="AS58" s="271" t="e">
        <f t="shared" si="50"/>
        <v>#REF!</v>
      </c>
      <c r="AT58" s="271" t="e">
        <f t="shared" si="50"/>
        <v>#REF!</v>
      </c>
      <c r="AU58" s="271" t="e">
        <f t="shared" si="50"/>
        <v>#REF!</v>
      </c>
      <c r="AV58" s="271" t="e">
        <f t="shared" si="50"/>
        <v>#REF!</v>
      </c>
      <c r="AW58" s="271" t="e">
        <f t="shared" si="50"/>
        <v>#REF!</v>
      </c>
      <c r="AX58" s="271" t="e">
        <f t="shared" si="50"/>
        <v>#REF!</v>
      </c>
      <c r="AY58" s="271" t="e">
        <f t="shared" si="51"/>
        <v>#REF!</v>
      </c>
      <c r="AZ58" s="271" t="e">
        <f t="shared" si="51"/>
        <v>#REF!</v>
      </c>
      <c r="BA58" s="271" t="e">
        <f t="shared" si="51"/>
        <v>#REF!</v>
      </c>
      <c r="BB58" s="271" t="e">
        <f t="shared" si="51"/>
        <v>#REF!</v>
      </c>
      <c r="BC58" s="271" t="e">
        <f t="shared" si="51"/>
        <v>#REF!</v>
      </c>
      <c r="BD58" s="271" t="e">
        <f t="shared" si="51"/>
        <v>#REF!</v>
      </c>
      <c r="BE58" s="271" t="e">
        <f t="shared" si="51"/>
        <v>#REF!</v>
      </c>
      <c r="BF58" s="271" t="e">
        <f t="shared" si="51"/>
        <v>#REF!</v>
      </c>
      <c r="BG58" s="271" t="e">
        <f t="shared" si="51"/>
        <v>#REF!</v>
      </c>
      <c r="BH58" s="271" t="e">
        <f t="shared" si="51"/>
        <v>#REF!</v>
      </c>
      <c r="BI58" s="271" t="e">
        <f t="shared" si="52"/>
        <v>#REF!</v>
      </c>
      <c r="BJ58" s="271" t="e">
        <f t="shared" si="52"/>
        <v>#REF!</v>
      </c>
      <c r="BK58" s="271" t="e">
        <f t="shared" si="52"/>
        <v>#REF!</v>
      </c>
      <c r="BL58" s="271" t="e">
        <f t="shared" si="52"/>
        <v>#REF!</v>
      </c>
      <c r="BM58" s="271" t="e">
        <f t="shared" si="52"/>
        <v>#REF!</v>
      </c>
      <c r="BN58" s="271" t="e">
        <f t="shared" si="52"/>
        <v>#REF!</v>
      </c>
      <c r="BO58" s="271" t="e">
        <f t="shared" si="52"/>
        <v>#REF!</v>
      </c>
      <c r="BP58" s="271" t="e">
        <f t="shared" si="52"/>
        <v>#REF!</v>
      </c>
      <c r="BQ58" s="271" t="e">
        <f t="shared" si="52"/>
        <v>#REF!</v>
      </c>
      <c r="BR58" s="271" t="e">
        <f t="shared" si="52"/>
        <v>#REF!</v>
      </c>
      <c r="BS58" s="271" t="e">
        <f t="shared" si="53"/>
        <v>#REF!</v>
      </c>
      <c r="BT58" s="271" t="e">
        <f t="shared" si="53"/>
        <v>#REF!</v>
      </c>
      <c r="BU58" s="271" t="e">
        <f t="shared" si="53"/>
        <v>#REF!</v>
      </c>
      <c r="BV58" s="271" t="e">
        <f t="shared" si="53"/>
        <v>#REF!</v>
      </c>
      <c r="BW58" s="271" t="e">
        <f t="shared" si="53"/>
        <v>#REF!</v>
      </c>
      <c r="BX58" s="271" t="e">
        <f t="shared" si="53"/>
        <v>#REF!</v>
      </c>
      <c r="BY58" s="271" t="e">
        <f t="shared" si="53"/>
        <v>#REF!</v>
      </c>
      <c r="BZ58" s="271" t="e">
        <f t="shared" si="53"/>
        <v>#REF!</v>
      </c>
      <c r="CA58" s="271" t="e">
        <f t="shared" si="53"/>
        <v>#REF!</v>
      </c>
      <c r="CC58" s="280" t="e">
        <f t="shared" si="38"/>
        <v>#REF!</v>
      </c>
    </row>
    <row r="59" spans="1:81">
      <c r="A59" s="275">
        <f>'Closed Deals 25'!D67</f>
        <v>11562</v>
      </c>
      <c r="B59" s="275" t="str">
        <f>'Closed Deals 25'!B67</f>
        <v xml:space="preserve">Surfside </v>
      </c>
      <c r="C59" s="276"/>
      <c r="D59" s="277">
        <f>'Closed Deals 25'!E67</f>
        <v>11797264</v>
      </c>
      <c r="E59" s="278">
        <f>'Closed Deals 25'!H67</f>
        <v>45854</v>
      </c>
      <c r="F59" s="278">
        <v>45884</v>
      </c>
      <c r="G59" s="279">
        <f t="shared" si="46"/>
        <v>30</v>
      </c>
      <c r="H59" s="277"/>
      <c r="I59" s="279">
        <v>2</v>
      </c>
      <c r="K59" s="271">
        <f t="shared" si="47"/>
        <v>0</v>
      </c>
      <c r="L59" s="271">
        <f t="shared" si="47"/>
        <v>0</v>
      </c>
      <c r="M59" s="271">
        <f t="shared" si="47"/>
        <v>0</v>
      </c>
      <c r="N59" s="271">
        <f t="shared" si="47"/>
        <v>0</v>
      </c>
      <c r="O59" s="271">
        <f t="shared" si="47"/>
        <v>0</v>
      </c>
      <c r="P59" s="271">
        <f t="shared" si="47"/>
        <v>0</v>
      </c>
      <c r="Q59" s="271">
        <f t="shared" si="47"/>
        <v>1435333.7866666669</v>
      </c>
      <c r="R59" s="271">
        <f t="shared" si="47"/>
        <v>1435333.7866666669</v>
      </c>
      <c r="S59" s="271">
        <f t="shared" si="47"/>
        <v>1435333.7866666669</v>
      </c>
      <c r="T59" s="271">
        <f t="shared" si="47"/>
        <v>1435333.7866666669</v>
      </c>
      <c r="U59" s="271">
        <f t="shared" si="48"/>
        <v>1435333.7866666669</v>
      </c>
      <c r="V59" s="271">
        <f t="shared" si="48"/>
        <v>1435333.7866666669</v>
      </c>
      <c r="W59" s="271">
        <f t="shared" si="48"/>
        <v>0</v>
      </c>
      <c r="X59" s="271">
        <f t="shared" si="48"/>
        <v>0</v>
      </c>
      <c r="Y59" s="271">
        <f t="shared" si="48"/>
        <v>0</v>
      </c>
      <c r="Z59" s="271">
        <f t="shared" si="48"/>
        <v>0</v>
      </c>
      <c r="AA59" s="271">
        <f t="shared" si="48"/>
        <v>0</v>
      </c>
      <c r="AB59" s="271">
        <f t="shared" si="48"/>
        <v>0</v>
      </c>
      <c r="AC59" s="271">
        <f t="shared" si="48"/>
        <v>0</v>
      </c>
      <c r="AD59" s="271">
        <f t="shared" si="48"/>
        <v>0</v>
      </c>
      <c r="AE59" s="271">
        <f t="shared" si="49"/>
        <v>0</v>
      </c>
      <c r="AF59" s="271">
        <f t="shared" si="49"/>
        <v>0</v>
      </c>
      <c r="AG59" s="271">
        <f t="shared" si="49"/>
        <v>0</v>
      </c>
      <c r="AH59" s="271">
        <f t="shared" si="49"/>
        <v>0</v>
      </c>
      <c r="AI59" s="271">
        <f t="shared" si="49"/>
        <v>0</v>
      </c>
      <c r="AJ59" s="271">
        <f t="shared" si="49"/>
        <v>0</v>
      </c>
      <c r="AK59" s="271">
        <f t="shared" si="49"/>
        <v>0</v>
      </c>
      <c r="AL59" s="271">
        <f t="shared" si="49"/>
        <v>0</v>
      </c>
      <c r="AM59" s="271">
        <f t="shared" si="49"/>
        <v>0</v>
      </c>
      <c r="AN59" s="271">
        <f t="shared" si="49"/>
        <v>0</v>
      </c>
      <c r="AO59" s="271">
        <f t="shared" si="50"/>
        <v>0</v>
      </c>
      <c r="AP59" s="271">
        <f t="shared" si="50"/>
        <v>0</v>
      </c>
      <c r="AQ59" s="271">
        <f t="shared" si="50"/>
        <v>0</v>
      </c>
      <c r="AR59" s="271">
        <f t="shared" si="50"/>
        <v>0</v>
      </c>
      <c r="AS59" s="271">
        <f t="shared" si="50"/>
        <v>0</v>
      </c>
      <c r="AT59" s="271">
        <f t="shared" si="50"/>
        <v>0</v>
      </c>
      <c r="AU59" s="271">
        <f t="shared" si="50"/>
        <v>0</v>
      </c>
      <c r="AV59" s="271">
        <f t="shared" si="50"/>
        <v>0</v>
      </c>
      <c r="AW59" s="271">
        <f t="shared" si="50"/>
        <v>0</v>
      </c>
      <c r="AX59" s="271">
        <f t="shared" si="50"/>
        <v>0</v>
      </c>
      <c r="AY59" s="271">
        <f t="shared" si="51"/>
        <v>0</v>
      </c>
      <c r="AZ59" s="271">
        <f t="shared" si="51"/>
        <v>0</v>
      </c>
      <c r="BA59" s="271">
        <f t="shared" si="51"/>
        <v>0</v>
      </c>
      <c r="BB59" s="271">
        <f t="shared" si="51"/>
        <v>0</v>
      </c>
      <c r="BC59" s="271">
        <f t="shared" si="51"/>
        <v>0</v>
      </c>
      <c r="BD59" s="271">
        <f t="shared" si="51"/>
        <v>0</v>
      </c>
      <c r="BE59" s="271">
        <f t="shared" si="51"/>
        <v>0</v>
      </c>
      <c r="BF59" s="271">
        <f t="shared" si="51"/>
        <v>0</v>
      </c>
      <c r="BG59" s="271">
        <f t="shared" si="51"/>
        <v>0</v>
      </c>
      <c r="BH59" s="271">
        <f t="shared" si="51"/>
        <v>0</v>
      </c>
      <c r="BI59" s="271">
        <f t="shared" si="52"/>
        <v>0</v>
      </c>
      <c r="BJ59" s="271">
        <f t="shared" si="52"/>
        <v>0</v>
      </c>
      <c r="BK59" s="271">
        <f t="shared" si="52"/>
        <v>0</v>
      </c>
      <c r="BL59" s="271">
        <f t="shared" si="52"/>
        <v>0</v>
      </c>
      <c r="BM59" s="271">
        <f t="shared" si="52"/>
        <v>0</v>
      </c>
      <c r="BN59" s="271">
        <f t="shared" si="52"/>
        <v>0</v>
      </c>
      <c r="BO59" s="271">
        <f t="shared" si="52"/>
        <v>0</v>
      </c>
      <c r="BP59" s="271">
        <f t="shared" si="52"/>
        <v>0</v>
      </c>
      <c r="BQ59" s="271">
        <f t="shared" si="52"/>
        <v>0</v>
      </c>
      <c r="BR59" s="271">
        <f t="shared" si="52"/>
        <v>0</v>
      </c>
      <c r="BS59" s="271">
        <f t="shared" si="53"/>
        <v>0</v>
      </c>
      <c r="BT59" s="271">
        <f t="shared" si="53"/>
        <v>0</v>
      </c>
      <c r="BU59" s="271">
        <f t="shared" si="53"/>
        <v>0</v>
      </c>
      <c r="BV59" s="271">
        <f t="shared" si="53"/>
        <v>0</v>
      </c>
      <c r="BW59" s="271">
        <f t="shared" si="53"/>
        <v>0</v>
      </c>
      <c r="BX59" s="271">
        <f t="shared" si="53"/>
        <v>0</v>
      </c>
      <c r="BY59" s="271">
        <f t="shared" si="53"/>
        <v>0</v>
      </c>
      <c r="BZ59" s="271">
        <f t="shared" si="53"/>
        <v>0</v>
      </c>
      <c r="CA59" s="271">
        <f t="shared" si="53"/>
        <v>0</v>
      </c>
      <c r="CC59" s="280">
        <f t="shared" si="38"/>
        <v>-3185261.2799999993</v>
      </c>
    </row>
    <row r="60" spans="1:81">
      <c r="A60" s="275">
        <f>'Closed Deals 25'!D68</f>
        <v>11572</v>
      </c>
      <c r="B60" s="275" t="str">
        <f>'Closed Deals 25'!B68</f>
        <v xml:space="preserve">Rio Vista ES </v>
      </c>
      <c r="C60" s="276"/>
      <c r="D60" s="277">
        <f>'Closed Deals 25'!E68</f>
        <v>831305.99</v>
      </c>
      <c r="E60" s="278">
        <f>'Closed Deals 25'!H68</f>
        <v>45855</v>
      </c>
      <c r="F60" s="278">
        <v>45884</v>
      </c>
      <c r="G60" s="279">
        <f t="shared" si="46"/>
        <v>29</v>
      </c>
      <c r="H60" s="277"/>
      <c r="I60" s="279">
        <v>2</v>
      </c>
      <c r="K60" s="271">
        <f t="shared" si="47"/>
        <v>0</v>
      </c>
      <c r="L60" s="271">
        <f t="shared" si="47"/>
        <v>0</v>
      </c>
      <c r="M60" s="271">
        <f t="shared" si="47"/>
        <v>0</v>
      </c>
      <c r="N60" s="271">
        <f t="shared" si="47"/>
        <v>0</v>
      </c>
      <c r="O60" s="271">
        <f t="shared" si="47"/>
        <v>0</v>
      </c>
      <c r="P60" s="271">
        <f t="shared" si="47"/>
        <v>0</v>
      </c>
      <c r="Q60" s="271">
        <f t="shared" si="47"/>
        <v>101142.22878333332</v>
      </c>
      <c r="R60" s="271">
        <f t="shared" si="47"/>
        <v>101142.22878333332</v>
      </c>
      <c r="S60" s="271">
        <f t="shared" si="47"/>
        <v>101142.22878333332</v>
      </c>
      <c r="T60" s="271">
        <f t="shared" si="47"/>
        <v>101142.22878333332</v>
      </c>
      <c r="U60" s="271">
        <f t="shared" si="48"/>
        <v>101142.22878333332</v>
      </c>
      <c r="V60" s="271">
        <f t="shared" si="48"/>
        <v>101142.22878333332</v>
      </c>
      <c r="W60" s="271">
        <f t="shared" si="48"/>
        <v>0</v>
      </c>
      <c r="X60" s="271">
        <f t="shared" si="48"/>
        <v>0</v>
      </c>
      <c r="Y60" s="271">
        <f t="shared" si="48"/>
        <v>0</v>
      </c>
      <c r="Z60" s="271">
        <f t="shared" si="48"/>
        <v>0</v>
      </c>
      <c r="AA60" s="271">
        <f t="shared" si="48"/>
        <v>0</v>
      </c>
      <c r="AB60" s="271">
        <f t="shared" si="48"/>
        <v>0</v>
      </c>
      <c r="AC60" s="271">
        <f t="shared" si="48"/>
        <v>0</v>
      </c>
      <c r="AD60" s="271">
        <f t="shared" si="48"/>
        <v>0</v>
      </c>
      <c r="AE60" s="271">
        <f t="shared" si="49"/>
        <v>0</v>
      </c>
      <c r="AF60" s="271">
        <f t="shared" si="49"/>
        <v>0</v>
      </c>
      <c r="AG60" s="271">
        <f t="shared" si="49"/>
        <v>0</v>
      </c>
      <c r="AH60" s="271">
        <f t="shared" si="49"/>
        <v>0</v>
      </c>
      <c r="AI60" s="271">
        <f t="shared" si="49"/>
        <v>0</v>
      </c>
      <c r="AJ60" s="271">
        <f t="shared" si="49"/>
        <v>0</v>
      </c>
      <c r="AK60" s="271">
        <f t="shared" si="49"/>
        <v>0</v>
      </c>
      <c r="AL60" s="271">
        <f t="shared" si="49"/>
        <v>0</v>
      </c>
      <c r="AM60" s="271">
        <f t="shared" si="49"/>
        <v>0</v>
      </c>
      <c r="AN60" s="271">
        <f t="shared" si="49"/>
        <v>0</v>
      </c>
      <c r="AO60" s="271">
        <f t="shared" si="50"/>
        <v>0</v>
      </c>
      <c r="AP60" s="271">
        <f t="shared" si="50"/>
        <v>0</v>
      </c>
      <c r="AQ60" s="271">
        <f t="shared" si="50"/>
        <v>0</v>
      </c>
      <c r="AR60" s="271">
        <f t="shared" si="50"/>
        <v>0</v>
      </c>
      <c r="AS60" s="271">
        <f t="shared" si="50"/>
        <v>0</v>
      </c>
      <c r="AT60" s="271">
        <f t="shared" si="50"/>
        <v>0</v>
      </c>
      <c r="AU60" s="271">
        <f t="shared" si="50"/>
        <v>0</v>
      </c>
      <c r="AV60" s="271">
        <f t="shared" si="50"/>
        <v>0</v>
      </c>
      <c r="AW60" s="271">
        <f t="shared" si="50"/>
        <v>0</v>
      </c>
      <c r="AX60" s="271">
        <f t="shared" si="50"/>
        <v>0</v>
      </c>
      <c r="AY60" s="271">
        <f t="shared" si="51"/>
        <v>0</v>
      </c>
      <c r="AZ60" s="271">
        <f t="shared" si="51"/>
        <v>0</v>
      </c>
      <c r="BA60" s="271">
        <f t="shared" si="51"/>
        <v>0</v>
      </c>
      <c r="BB60" s="271">
        <f t="shared" si="51"/>
        <v>0</v>
      </c>
      <c r="BC60" s="271">
        <f t="shared" si="51"/>
        <v>0</v>
      </c>
      <c r="BD60" s="271">
        <f t="shared" si="51"/>
        <v>0</v>
      </c>
      <c r="BE60" s="271">
        <f t="shared" si="51"/>
        <v>0</v>
      </c>
      <c r="BF60" s="271">
        <f t="shared" si="51"/>
        <v>0</v>
      </c>
      <c r="BG60" s="271">
        <f t="shared" si="51"/>
        <v>0</v>
      </c>
      <c r="BH60" s="271">
        <f t="shared" si="51"/>
        <v>0</v>
      </c>
      <c r="BI60" s="271">
        <f t="shared" si="52"/>
        <v>0</v>
      </c>
      <c r="BJ60" s="271">
        <f t="shared" si="52"/>
        <v>0</v>
      </c>
      <c r="BK60" s="271">
        <f t="shared" si="52"/>
        <v>0</v>
      </c>
      <c r="BL60" s="271">
        <f t="shared" si="52"/>
        <v>0</v>
      </c>
      <c r="BM60" s="271">
        <f t="shared" si="52"/>
        <v>0</v>
      </c>
      <c r="BN60" s="271">
        <f t="shared" si="52"/>
        <v>0</v>
      </c>
      <c r="BO60" s="271">
        <f t="shared" si="52"/>
        <v>0</v>
      </c>
      <c r="BP60" s="271">
        <f t="shared" si="52"/>
        <v>0</v>
      </c>
      <c r="BQ60" s="271">
        <f t="shared" si="52"/>
        <v>0</v>
      </c>
      <c r="BR60" s="271">
        <f t="shared" si="52"/>
        <v>0</v>
      </c>
      <c r="BS60" s="271">
        <f t="shared" si="53"/>
        <v>0</v>
      </c>
      <c r="BT60" s="271">
        <f t="shared" si="53"/>
        <v>0</v>
      </c>
      <c r="BU60" s="271">
        <f t="shared" si="53"/>
        <v>0</v>
      </c>
      <c r="BV60" s="271">
        <f t="shared" si="53"/>
        <v>0</v>
      </c>
      <c r="BW60" s="271">
        <f t="shared" si="53"/>
        <v>0</v>
      </c>
      <c r="BX60" s="271">
        <f t="shared" si="53"/>
        <v>0</v>
      </c>
      <c r="BY60" s="271">
        <f t="shared" si="53"/>
        <v>0</v>
      </c>
      <c r="BZ60" s="271">
        <f t="shared" si="53"/>
        <v>0</v>
      </c>
      <c r="CA60" s="271">
        <f t="shared" si="53"/>
        <v>0</v>
      </c>
      <c r="CC60" s="280">
        <f t="shared" si="38"/>
        <v>-224452.61730000004</v>
      </c>
    </row>
    <row r="61" spans="1:81">
      <c r="A61" s="275">
        <f>'Closed Deals 25'!D69</f>
        <v>11575</v>
      </c>
      <c r="B61" s="275" t="str">
        <f>'Closed Deals 25'!B69</f>
        <v>El Portal ES</v>
      </c>
      <c r="C61" s="276"/>
      <c r="D61" s="277">
        <f>'Closed Deals 25'!E69</f>
        <v>3639876</v>
      </c>
      <c r="E61" s="278">
        <f>'Closed Deals 25'!H69</f>
        <v>45861</v>
      </c>
      <c r="F61" s="278">
        <v>45843</v>
      </c>
      <c r="G61" s="279">
        <f t="shared" si="46"/>
        <v>-18</v>
      </c>
      <c r="H61" s="277"/>
      <c r="I61" s="279">
        <v>2</v>
      </c>
      <c r="K61" s="271">
        <f t="shared" si="47"/>
        <v>0</v>
      </c>
      <c r="L61" s="271">
        <f t="shared" si="47"/>
        <v>0</v>
      </c>
      <c r="M61" s="271">
        <f t="shared" si="47"/>
        <v>0</v>
      </c>
      <c r="N61" s="271">
        <f t="shared" si="47"/>
        <v>0</v>
      </c>
      <c r="O61" s="271">
        <f t="shared" si="47"/>
        <v>0</v>
      </c>
      <c r="P61" s="271">
        <f t="shared" si="47"/>
        <v>0</v>
      </c>
      <c r="Q61" s="271">
        <f t="shared" si="47"/>
        <v>442851.58</v>
      </c>
      <c r="R61" s="271">
        <f t="shared" si="47"/>
        <v>442851.58</v>
      </c>
      <c r="S61" s="271">
        <f t="shared" si="47"/>
        <v>442851.58</v>
      </c>
      <c r="T61" s="271">
        <f t="shared" si="47"/>
        <v>442851.58</v>
      </c>
      <c r="U61" s="271">
        <f t="shared" si="48"/>
        <v>442851.58</v>
      </c>
      <c r="V61" s="271">
        <f t="shared" si="48"/>
        <v>442851.58</v>
      </c>
      <c r="W61" s="271">
        <f t="shared" si="48"/>
        <v>0</v>
      </c>
      <c r="X61" s="271">
        <f t="shared" si="48"/>
        <v>0</v>
      </c>
      <c r="Y61" s="271">
        <f t="shared" si="48"/>
        <v>0</v>
      </c>
      <c r="Z61" s="271">
        <f t="shared" si="48"/>
        <v>0</v>
      </c>
      <c r="AA61" s="271">
        <f t="shared" si="48"/>
        <v>0</v>
      </c>
      <c r="AB61" s="271">
        <f t="shared" si="48"/>
        <v>0</v>
      </c>
      <c r="AC61" s="271">
        <f t="shared" si="48"/>
        <v>0</v>
      </c>
      <c r="AD61" s="271">
        <f t="shared" si="48"/>
        <v>0</v>
      </c>
      <c r="AE61" s="271">
        <f t="shared" si="49"/>
        <v>0</v>
      </c>
      <c r="AF61" s="271">
        <f t="shared" si="49"/>
        <v>0</v>
      </c>
      <c r="AG61" s="271">
        <f t="shared" si="49"/>
        <v>0</v>
      </c>
      <c r="AH61" s="271">
        <f t="shared" si="49"/>
        <v>0</v>
      </c>
      <c r="AI61" s="271">
        <f t="shared" si="49"/>
        <v>0</v>
      </c>
      <c r="AJ61" s="271">
        <f t="shared" si="49"/>
        <v>0</v>
      </c>
      <c r="AK61" s="271">
        <f t="shared" si="49"/>
        <v>0</v>
      </c>
      <c r="AL61" s="271">
        <f t="shared" si="49"/>
        <v>0</v>
      </c>
      <c r="AM61" s="271">
        <f t="shared" si="49"/>
        <v>0</v>
      </c>
      <c r="AN61" s="271">
        <f t="shared" si="49"/>
        <v>0</v>
      </c>
      <c r="AO61" s="271">
        <f t="shared" si="50"/>
        <v>0</v>
      </c>
      <c r="AP61" s="271">
        <f t="shared" si="50"/>
        <v>0</v>
      </c>
      <c r="AQ61" s="271">
        <f t="shared" si="50"/>
        <v>0</v>
      </c>
      <c r="AR61" s="271">
        <f t="shared" si="50"/>
        <v>0</v>
      </c>
      <c r="AS61" s="271">
        <f t="shared" si="50"/>
        <v>0</v>
      </c>
      <c r="AT61" s="271">
        <f t="shared" si="50"/>
        <v>0</v>
      </c>
      <c r="AU61" s="271">
        <f t="shared" si="50"/>
        <v>0</v>
      </c>
      <c r="AV61" s="271">
        <f t="shared" si="50"/>
        <v>0</v>
      </c>
      <c r="AW61" s="271">
        <f t="shared" si="50"/>
        <v>0</v>
      </c>
      <c r="AX61" s="271">
        <f t="shared" si="50"/>
        <v>0</v>
      </c>
      <c r="AY61" s="271">
        <f t="shared" si="51"/>
        <v>0</v>
      </c>
      <c r="AZ61" s="271">
        <f t="shared" si="51"/>
        <v>0</v>
      </c>
      <c r="BA61" s="271">
        <f t="shared" si="51"/>
        <v>0</v>
      </c>
      <c r="BB61" s="271">
        <f t="shared" si="51"/>
        <v>0</v>
      </c>
      <c r="BC61" s="271">
        <f t="shared" si="51"/>
        <v>0</v>
      </c>
      <c r="BD61" s="271">
        <f t="shared" si="51"/>
        <v>0</v>
      </c>
      <c r="BE61" s="271">
        <f t="shared" si="51"/>
        <v>0</v>
      </c>
      <c r="BF61" s="271">
        <f t="shared" si="51"/>
        <v>0</v>
      </c>
      <c r="BG61" s="271">
        <f t="shared" si="51"/>
        <v>0</v>
      </c>
      <c r="BH61" s="271">
        <f t="shared" si="51"/>
        <v>0</v>
      </c>
      <c r="BI61" s="271">
        <f t="shared" si="52"/>
        <v>0</v>
      </c>
      <c r="BJ61" s="271">
        <f t="shared" si="52"/>
        <v>0</v>
      </c>
      <c r="BK61" s="271">
        <f t="shared" si="52"/>
        <v>0</v>
      </c>
      <c r="BL61" s="271">
        <f t="shared" si="52"/>
        <v>0</v>
      </c>
      <c r="BM61" s="271">
        <f t="shared" si="52"/>
        <v>0</v>
      </c>
      <c r="BN61" s="271">
        <f t="shared" si="52"/>
        <v>0</v>
      </c>
      <c r="BO61" s="271">
        <f t="shared" si="52"/>
        <v>0</v>
      </c>
      <c r="BP61" s="271">
        <f t="shared" si="52"/>
        <v>0</v>
      </c>
      <c r="BQ61" s="271">
        <f t="shared" si="52"/>
        <v>0</v>
      </c>
      <c r="BR61" s="271">
        <f t="shared" si="52"/>
        <v>0</v>
      </c>
      <c r="BS61" s="271">
        <f t="shared" si="53"/>
        <v>0</v>
      </c>
      <c r="BT61" s="271">
        <f t="shared" si="53"/>
        <v>0</v>
      </c>
      <c r="BU61" s="271">
        <f t="shared" si="53"/>
        <v>0</v>
      </c>
      <c r="BV61" s="271">
        <f t="shared" si="53"/>
        <v>0</v>
      </c>
      <c r="BW61" s="271">
        <f t="shared" si="53"/>
        <v>0</v>
      </c>
      <c r="BX61" s="271">
        <f t="shared" si="53"/>
        <v>0</v>
      </c>
      <c r="BY61" s="271">
        <f t="shared" si="53"/>
        <v>0</v>
      </c>
      <c r="BZ61" s="271">
        <f t="shared" si="53"/>
        <v>0</v>
      </c>
      <c r="CA61" s="271">
        <f t="shared" si="53"/>
        <v>0</v>
      </c>
      <c r="CC61" s="280">
        <f t="shared" si="38"/>
        <v>-982766.52</v>
      </c>
    </row>
    <row r="62" spans="1:81">
      <c r="A62" s="275">
        <f>'Closed Deals 25'!D70</f>
        <v>11584</v>
      </c>
      <c r="B62" s="275" t="str">
        <f>'Closed Deals 25'!B70</f>
        <v xml:space="preserve">Nuview Elementary </v>
      </c>
      <c r="C62" s="276"/>
      <c r="D62" s="277">
        <f>'Closed Deals 25'!E70</f>
        <v>479846.47</v>
      </c>
      <c r="E62" s="278">
        <f>'Closed Deals 25'!H70</f>
        <v>45863</v>
      </c>
      <c r="F62" s="278">
        <v>45843</v>
      </c>
      <c r="G62" s="279">
        <f t="shared" si="46"/>
        <v>-20</v>
      </c>
      <c r="H62" s="277"/>
      <c r="I62" s="279">
        <v>2</v>
      </c>
      <c r="K62" s="271">
        <f t="shared" si="47"/>
        <v>0</v>
      </c>
      <c r="L62" s="271">
        <f t="shared" si="47"/>
        <v>0</v>
      </c>
      <c r="M62" s="271">
        <f t="shared" si="47"/>
        <v>0</v>
      </c>
      <c r="N62" s="271">
        <f t="shared" si="47"/>
        <v>0</v>
      </c>
      <c r="O62" s="271">
        <f t="shared" si="47"/>
        <v>0</v>
      </c>
      <c r="P62" s="271">
        <f t="shared" si="47"/>
        <v>0</v>
      </c>
      <c r="Q62" s="271">
        <f t="shared" si="47"/>
        <v>58381.320516666659</v>
      </c>
      <c r="R62" s="271">
        <f t="shared" si="47"/>
        <v>58381.320516666659</v>
      </c>
      <c r="S62" s="271">
        <f t="shared" si="47"/>
        <v>58381.320516666659</v>
      </c>
      <c r="T62" s="271">
        <f t="shared" si="47"/>
        <v>58381.320516666659</v>
      </c>
      <c r="U62" s="271">
        <f t="shared" si="48"/>
        <v>58381.320516666659</v>
      </c>
      <c r="V62" s="271">
        <f t="shared" si="48"/>
        <v>58381.320516666659</v>
      </c>
      <c r="W62" s="271">
        <f t="shared" si="48"/>
        <v>0</v>
      </c>
      <c r="X62" s="271">
        <f t="shared" si="48"/>
        <v>0</v>
      </c>
      <c r="Y62" s="271">
        <f t="shared" si="48"/>
        <v>0</v>
      </c>
      <c r="Z62" s="271">
        <f t="shared" si="48"/>
        <v>0</v>
      </c>
      <c r="AA62" s="271">
        <f t="shared" si="48"/>
        <v>0</v>
      </c>
      <c r="AB62" s="271">
        <f t="shared" si="48"/>
        <v>0</v>
      </c>
      <c r="AC62" s="271">
        <f t="shared" si="48"/>
        <v>0</v>
      </c>
      <c r="AD62" s="271">
        <f t="shared" si="48"/>
        <v>0</v>
      </c>
      <c r="AE62" s="271">
        <f t="shared" si="49"/>
        <v>0</v>
      </c>
      <c r="AF62" s="271">
        <f t="shared" si="49"/>
        <v>0</v>
      </c>
      <c r="AG62" s="271">
        <f t="shared" si="49"/>
        <v>0</v>
      </c>
      <c r="AH62" s="271">
        <f t="shared" si="49"/>
        <v>0</v>
      </c>
      <c r="AI62" s="271">
        <f t="shared" si="49"/>
        <v>0</v>
      </c>
      <c r="AJ62" s="271">
        <f t="shared" si="49"/>
        <v>0</v>
      </c>
      <c r="AK62" s="271">
        <f t="shared" si="49"/>
        <v>0</v>
      </c>
      <c r="AL62" s="271">
        <f t="shared" si="49"/>
        <v>0</v>
      </c>
      <c r="AM62" s="271">
        <f t="shared" si="49"/>
        <v>0</v>
      </c>
      <c r="AN62" s="271">
        <f t="shared" si="49"/>
        <v>0</v>
      </c>
      <c r="AO62" s="271">
        <f t="shared" si="50"/>
        <v>0</v>
      </c>
      <c r="AP62" s="271">
        <f t="shared" si="50"/>
        <v>0</v>
      </c>
      <c r="AQ62" s="271">
        <f t="shared" si="50"/>
        <v>0</v>
      </c>
      <c r="AR62" s="271">
        <f t="shared" si="50"/>
        <v>0</v>
      </c>
      <c r="AS62" s="271">
        <f t="shared" si="50"/>
        <v>0</v>
      </c>
      <c r="AT62" s="271">
        <f t="shared" si="50"/>
        <v>0</v>
      </c>
      <c r="AU62" s="271">
        <f t="shared" si="50"/>
        <v>0</v>
      </c>
      <c r="AV62" s="271">
        <f t="shared" si="50"/>
        <v>0</v>
      </c>
      <c r="AW62" s="271">
        <f t="shared" si="50"/>
        <v>0</v>
      </c>
      <c r="AX62" s="271">
        <f t="shared" si="50"/>
        <v>0</v>
      </c>
      <c r="AY62" s="271">
        <f t="shared" si="51"/>
        <v>0</v>
      </c>
      <c r="AZ62" s="271">
        <f t="shared" si="51"/>
        <v>0</v>
      </c>
      <c r="BA62" s="271">
        <f t="shared" si="51"/>
        <v>0</v>
      </c>
      <c r="BB62" s="271">
        <f t="shared" si="51"/>
        <v>0</v>
      </c>
      <c r="BC62" s="271">
        <f t="shared" si="51"/>
        <v>0</v>
      </c>
      <c r="BD62" s="271">
        <f t="shared" si="51"/>
        <v>0</v>
      </c>
      <c r="BE62" s="271">
        <f t="shared" si="51"/>
        <v>0</v>
      </c>
      <c r="BF62" s="271">
        <f t="shared" si="51"/>
        <v>0</v>
      </c>
      <c r="BG62" s="271">
        <f t="shared" si="51"/>
        <v>0</v>
      </c>
      <c r="BH62" s="271">
        <f t="shared" si="51"/>
        <v>0</v>
      </c>
      <c r="BI62" s="271">
        <f t="shared" si="52"/>
        <v>0</v>
      </c>
      <c r="BJ62" s="271">
        <f t="shared" si="52"/>
        <v>0</v>
      </c>
      <c r="BK62" s="271">
        <f t="shared" si="52"/>
        <v>0</v>
      </c>
      <c r="BL62" s="271">
        <f t="shared" si="52"/>
        <v>0</v>
      </c>
      <c r="BM62" s="271">
        <f t="shared" si="52"/>
        <v>0</v>
      </c>
      <c r="BN62" s="271">
        <f t="shared" si="52"/>
        <v>0</v>
      </c>
      <c r="BO62" s="271">
        <f t="shared" si="52"/>
        <v>0</v>
      </c>
      <c r="BP62" s="271">
        <f t="shared" si="52"/>
        <v>0</v>
      </c>
      <c r="BQ62" s="271">
        <f t="shared" si="52"/>
        <v>0</v>
      </c>
      <c r="BR62" s="271">
        <f t="shared" si="52"/>
        <v>0</v>
      </c>
      <c r="BS62" s="271">
        <f t="shared" si="53"/>
        <v>0</v>
      </c>
      <c r="BT62" s="271">
        <f t="shared" si="53"/>
        <v>0</v>
      </c>
      <c r="BU62" s="271">
        <f t="shared" si="53"/>
        <v>0</v>
      </c>
      <c r="BV62" s="271">
        <f t="shared" si="53"/>
        <v>0</v>
      </c>
      <c r="BW62" s="271">
        <f t="shared" si="53"/>
        <v>0</v>
      </c>
      <c r="BX62" s="271">
        <f t="shared" si="53"/>
        <v>0</v>
      </c>
      <c r="BY62" s="271">
        <f t="shared" si="53"/>
        <v>0</v>
      </c>
      <c r="BZ62" s="271">
        <f t="shared" si="53"/>
        <v>0</v>
      </c>
      <c r="CA62" s="271">
        <f t="shared" si="53"/>
        <v>0</v>
      </c>
      <c r="CC62" s="280">
        <f t="shared" si="38"/>
        <v>-129558.54690000007</v>
      </c>
    </row>
    <row r="63" spans="1:81">
      <c r="A63" s="275">
        <f>'Closed Deals 25'!D72</f>
        <v>11608</v>
      </c>
      <c r="B63" s="275" t="str">
        <f>'Closed Deals 25'!B72</f>
        <v>San Gorgonio MS</v>
      </c>
      <c r="C63" s="276"/>
      <c r="D63" s="277">
        <f>'Closed Deals 25'!E72</f>
        <v>783895.41</v>
      </c>
      <c r="E63" s="278">
        <f>'Closed Deals 25'!H72</f>
        <v>45869</v>
      </c>
      <c r="F63" s="278">
        <f>'Closed Deals 25'!I72</f>
        <v>45898</v>
      </c>
      <c r="G63" s="279">
        <f t="shared" si="46"/>
        <v>29</v>
      </c>
      <c r="H63" s="277"/>
      <c r="I63" s="279">
        <v>2</v>
      </c>
      <c r="K63" s="271">
        <f t="shared" ref="K63:T72" si="54">IF(AND($E63&lt;=K$2, K$2&lt;EDATE($E63,6)), (0.73*$D63)/6, 0)</f>
        <v>0</v>
      </c>
      <c r="L63" s="271">
        <f t="shared" si="54"/>
        <v>0</v>
      </c>
      <c r="M63" s="271">
        <f t="shared" si="54"/>
        <v>0</v>
      </c>
      <c r="N63" s="271">
        <f t="shared" si="54"/>
        <v>0</v>
      </c>
      <c r="O63" s="271">
        <f t="shared" si="54"/>
        <v>0</v>
      </c>
      <c r="P63" s="271">
        <f t="shared" si="54"/>
        <v>0</v>
      </c>
      <c r="Q63" s="271">
        <f t="shared" si="54"/>
        <v>95373.941550000003</v>
      </c>
      <c r="R63" s="271">
        <f t="shared" si="54"/>
        <v>95373.941550000003</v>
      </c>
      <c r="S63" s="271">
        <f t="shared" si="54"/>
        <v>95373.941550000003</v>
      </c>
      <c r="T63" s="271">
        <f t="shared" si="54"/>
        <v>95373.941550000003</v>
      </c>
      <c r="U63" s="271">
        <f t="shared" ref="U63:AD72" si="55">IF(AND($E63&lt;=U$2, U$2&lt;EDATE($E63,6)), (0.73*$D63)/6, 0)</f>
        <v>95373.941550000003</v>
      </c>
      <c r="V63" s="271">
        <f t="shared" si="55"/>
        <v>95373.941550000003</v>
      </c>
      <c r="W63" s="271">
        <f t="shared" si="55"/>
        <v>0</v>
      </c>
      <c r="X63" s="271">
        <f t="shared" si="55"/>
        <v>0</v>
      </c>
      <c r="Y63" s="271">
        <f t="shared" si="55"/>
        <v>0</v>
      </c>
      <c r="Z63" s="271">
        <f t="shared" si="55"/>
        <v>0</v>
      </c>
      <c r="AA63" s="271">
        <f t="shared" si="55"/>
        <v>0</v>
      </c>
      <c r="AB63" s="271">
        <f t="shared" si="55"/>
        <v>0</v>
      </c>
      <c r="AC63" s="271">
        <f t="shared" si="55"/>
        <v>0</v>
      </c>
      <c r="AD63" s="271">
        <f t="shared" si="55"/>
        <v>0</v>
      </c>
      <c r="AE63" s="271">
        <f t="shared" ref="AE63:AN72" si="56">IF(AND($E63&lt;=AE$2, AE$2&lt;EDATE($E63,6)), (0.73*$D63)/6, 0)</f>
        <v>0</v>
      </c>
      <c r="AF63" s="271">
        <f t="shared" si="56"/>
        <v>0</v>
      </c>
      <c r="AG63" s="271">
        <f t="shared" si="56"/>
        <v>0</v>
      </c>
      <c r="AH63" s="271">
        <f t="shared" si="56"/>
        <v>0</v>
      </c>
      <c r="AI63" s="271">
        <f t="shared" si="56"/>
        <v>0</v>
      </c>
      <c r="AJ63" s="271">
        <f t="shared" si="56"/>
        <v>0</v>
      </c>
      <c r="AK63" s="271">
        <f t="shared" si="56"/>
        <v>0</v>
      </c>
      <c r="AL63" s="271">
        <f t="shared" si="56"/>
        <v>0</v>
      </c>
      <c r="AM63" s="271">
        <f t="shared" si="56"/>
        <v>0</v>
      </c>
      <c r="AN63" s="271">
        <f t="shared" si="56"/>
        <v>0</v>
      </c>
      <c r="AO63" s="271">
        <f t="shared" ref="AO63:AX72" si="57">IF(AND($E63&lt;=AO$2, AO$2&lt;EDATE($E63,6)), (0.73*$D63)/6, 0)</f>
        <v>0</v>
      </c>
      <c r="AP63" s="271">
        <f t="shared" si="57"/>
        <v>0</v>
      </c>
      <c r="AQ63" s="271">
        <f t="shared" si="57"/>
        <v>0</v>
      </c>
      <c r="AR63" s="271">
        <f t="shared" si="57"/>
        <v>0</v>
      </c>
      <c r="AS63" s="271">
        <f t="shared" si="57"/>
        <v>0</v>
      </c>
      <c r="AT63" s="271">
        <f t="shared" si="57"/>
        <v>0</v>
      </c>
      <c r="AU63" s="271">
        <f t="shared" si="57"/>
        <v>0</v>
      </c>
      <c r="AV63" s="271">
        <f t="shared" si="57"/>
        <v>0</v>
      </c>
      <c r="AW63" s="271">
        <f t="shared" si="57"/>
        <v>0</v>
      </c>
      <c r="AX63" s="271">
        <f t="shared" si="57"/>
        <v>0</v>
      </c>
      <c r="AY63" s="271">
        <f t="shared" ref="AY63:BH72" si="58">IF(AND($E63&lt;=AY$2, AY$2&lt;EDATE($E63,6)), (0.73*$D63)/6, 0)</f>
        <v>0</v>
      </c>
      <c r="AZ63" s="271">
        <f t="shared" si="58"/>
        <v>0</v>
      </c>
      <c r="BA63" s="271">
        <f t="shared" si="58"/>
        <v>0</v>
      </c>
      <c r="BB63" s="271">
        <f t="shared" si="58"/>
        <v>0</v>
      </c>
      <c r="BC63" s="271">
        <f t="shared" si="58"/>
        <v>0</v>
      </c>
      <c r="BD63" s="271">
        <f t="shared" si="58"/>
        <v>0</v>
      </c>
      <c r="BE63" s="271">
        <f t="shared" si="58"/>
        <v>0</v>
      </c>
      <c r="BF63" s="271">
        <f t="shared" si="58"/>
        <v>0</v>
      </c>
      <c r="BG63" s="271">
        <f t="shared" si="58"/>
        <v>0</v>
      </c>
      <c r="BH63" s="271">
        <f t="shared" si="58"/>
        <v>0</v>
      </c>
      <c r="BI63" s="271">
        <f t="shared" ref="BI63:BR72" si="59">IF(AND($E63&lt;=BI$2, BI$2&lt;EDATE($E63,6)), (0.73*$D63)/6, 0)</f>
        <v>0</v>
      </c>
      <c r="BJ63" s="271">
        <f t="shared" si="59"/>
        <v>0</v>
      </c>
      <c r="BK63" s="271">
        <f t="shared" si="59"/>
        <v>0</v>
      </c>
      <c r="BL63" s="271">
        <f t="shared" si="59"/>
        <v>0</v>
      </c>
      <c r="BM63" s="271">
        <f t="shared" si="59"/>
        <v>0</v>
      </c>
      <c r="BN63" s="271">
        <f t="shared" si="59"/>
        <v>0</v>
      </c>
      <c r="BO63" s="271">
        <f t="shared" si="59"/>
        <v>0</v>
      </c>
      <c r="BP63" s="271">
        <f t="shared" si="59"/>
        <v>0</v>
      </c>
      <c r="BQ63" s="271">
        <f t="shared" si="59"/>
        <v>0</v>
      </c>
      <c r="BR63" s="271">
        <f t="shared" si="59"/>
        <v>0</v>
      </c>
      <c r="BS63" s="271">
        <f t="shared" ref="BS63:CA72" si="60">IF(AND($E63&lt;=BS$2, BS$2&lt;EDATE($E63,6)), (0.73*$D63)/6, 0)</f>
        <v>0</v>
      </c>
      <c r="BT63" s="271">
        <f t="shared" si="60"/>
        <v>0</v>
      </c>
      <c r="BU63" s="271">
        <f t="shared" si="60"/>
        <v>0</v>
      </c>
      <c r="BV63" s="271">
        <f t="shared" si="60"/>
        <v>0</v>
      </c>
      <c r="BW63" s="271">
        <f t="shared" si="60"/>
        <v>0</v>
      </c>
      <c r="BX63" s="271">
        <f t="shared" si="60"/>
        <v>0</v>
      </c>
      <c r="BY63" s="271">
        <f t="shared" si="60"/>
        <v>0</v>
      </c>
      <c r="BZ63" s="271">
        <f t="shared" si="60"/>
        <v>0</v>
      </c>
      <c r="CA63" s="271">
        <f t="shared" si="60"/>
        <v>0</v>
      </c>
      <c r="CC63" s="280"/>
    </row>
    <row r="64" spans="1:81">
      <c r="A64" s="275" t="e">
        <f>'Lost Deals'!#REF!</f>
        <v>#REF!</v>
      </c>
      <c r="B64" s="275" t="e">
        <f>'Lost Deals'!#REF!</f>
        <v>#REF!</v>
      </c>
      <c r="C64" s="276"/>
      <c r="D64" s="277" t="e">
        <f>'Lost Deals'!#REF!</f>
        <v>#REF!</v>
      </c>
      <c r="E64" s="278" t="e">
        <f>'Lost Deals'!#REF!</f>
        <v>#REF!</v>
      </c>
      <c r="F64" s="278" t="e">
        <f>'Lost Deals'!#REF!</f>
        <v>#REF!</v>
      </c>
      <c r="G64" s="279" t="e">
        <f t="shared" si="46"/>
        <v>#REF!</v>
      </c>
      <c r="H64" s="277"/>
      <c r="I64" s="279">
        <v>2</v>
      </c>
      <c r="K64" s="271" t="e">
        <f t="shared" si="54"/>
        <v>#REF!</v>
      </c>
      <c r="L64" s="271" t="e">
        <f t="shared" si="54"/>
        <v>#REF!</v>
      </c>
      <c r="M64" s="271" t="e">
        <f t="shared" si="54"/>
        <v>#REF!</v>
      </c>
      <c r="N64" s="271" t="e">
        <f t="shared" si="54"/>
        <v>#REF!</v>
      </c>
      <c r="O64" s="271" t="e">
        <f t="shared" si="54"/>
        <v>#REF!</v>
      </c>
      <c r="P64" s="271" t="e">
        <f t="shared" si="54"/>
        <v>#REF!</v>
      </c>
      <c r="Q64" s="271" t="e">
        <f t="shared" si="54"/>
        <v>#REF!</v>
      </c>
      <c r="R64" s="271" t="e">
        <f t="shared" si="54"/>
        <v>#REF!</v>
      </c>
      <c r="S64" s="271" t="e">
        <f t="shared" si="54"/>
        <v>#REF!</v>
      </c>
      <c r="T64" s="271" t="e">
        <f t="shared" si="54"/>
        <v>#REF!</v>
      </c>
      <c r="U64" s="271" t="e">
        <f t="shared" si="55"/>
        <v>#REF!</v>
      </c>
      <c r="V64" s="271" t="e">
        <f t="shared" si="55"/>
        <v>#REF!</v>
      </c>
      <c r="W64" s="271" t="e">
        <f t="shared" si="55"/>
        <v>#REF!</v>
      </c>
      <c r="X64" s="271" t="e">
        <f t="shared" si="55"/>
        <v>#REF!</v>
      </c>
      <c r="Y64" s="271" t="e">
        <f t="shared" si="55"/>
        <v>#REF!</v>
      </c>
      <c r="Z64" s="271" t="e">
        <f t="shared" si="55"/>
        <v>#REF!</v>
      </c>
      <c r="AA64" s="271" t="e">
        <f t="shared" si="55"/>
        <v>#REF!</v>
      </c>
      <c r="AB64" s="271" t="e">
        <f t="shared" si="55"/>
        <v>#REF!</v>
      </c>
      <c r="AC64" s="271" t="e">
        <f t="shared" si="55"/>
        <v>#REF!</v>
      </c>
      <c r="AD64" s="271" t="e">
        <f t="shared" si="55"/>
        <v>#REF!</v>
      </c>
      <c r="AE64" s="271" t="e">
        <f t="shared" si="56"/>
        <v>#REF!</v>
      </c>
      <c r="AF64" s="271" t="e">
        <f t="shared" si="56"/>
        <v>#REF!</v>
      </c>
      <c r="AG64" s="271" t="e">
        <f t="shared" si="56"/>
        <v>#REF!</v>
      </c>
      <c r="AH64" s="271" t="e">
        <f t="shared" si="56"/>
        <v>#REF!</v>
      </c>
      <c r="AI64" s="271" t="e">
        <f t="shared" si="56"/>
        <v>#REF!</v>
      </c>
      <c r="AJ64" s="271" t="e">
        <f t="shared" si="56"/>
        <v>#REF!</v>
      </c>
      <c r="AK64" s="271" t="e">
        <f t="shared" si="56"/>
        <v>#REF!</v>
      </c>
      <c r="AL64" s="271" t="e">
        <f t="shared" si="56"/>
        <v>#REF!</v>
      </c>
      <c r="AM64" s="271" t="e">
        <f t="shared" si="56"/>
        <v>#REF!</v>
      </c>
      <c r="AN64" s="271" t="e">
        <f t="shared" si="56"/>
        <v>#REF!</v>
      </c>
      <c r="AO64" s="271" t="e">
        <f t="shared" si="57"/>
        <v>#REF!</v>
      </c>
      <c r="AP64" s="271" t="e">
        <f t="shared" si="57"/>
        <v>#REF!</v>
      </c>
      <c r="AQ64" s="271" t="e">
        <f t="shared" si="57"/>
        <v>#REF!</v>
      </c>
      <c r="AR64" s="271" t="e">
        <f t="shared" si="57"/>
        <v>#REF!</v>
      </c>
      <c r="AS64" s="271" t="e">
        <f t="shared" si="57"/>
        <v>#REF!</v>
      </c>
      <c r="AT64" s="271" t="e">
        <f t="shared" si="57"/>
        <v>#REF!</v>
      </c>
      <c r="AU64" s="271" t="e">
        <f t="shared" si="57"/>
        <v>#REF!</v>
      </c>
      <c r="AV64" s="271" t="e">
        <f t="shared" si="57"/>
        <v>#REF!</v>
      </c>
      <c r="AW64" s="271" t="e">
        <f t="shared" si="57"/>
        <v>#REF!</v>
      </c>
      <c r="AX64" s="271" t="e">
        <f t="shared" si="57"/>
        <v>#REF!</v>
      </c>
      <c r="AY64" s="271" t="e">
        <f t="shared" si="58"/>
        <v>#REF!</v>
      </c>
      <c r="AZ64" s="271" t="e">
        <f t="shared" si="58"/>
        <v>#REF!</v>
      </c>
      <c r="BA64" s="271" t="e">
        <f t="shared" si="58"/>
        <v>#REF!</v>
      </c>
      <c r="BB64" s="271" t="e">
        <f t="shared" si="58"/>
        <v>#REF!</v>
      </c>
      <c r="BC64" s="271" t="e">
        <f t="shared" si="58"/>
        <v>#REF!</v>
      </c>
      <c r="BD64" s="271" t="e">
        <f t="shared" si="58"/>
        <v>#REF!</v>
      </c>
      <c r="BE64" s="271" t="e">
        <f t="shared" si="58"/>
        <v>#REF!</v>
      </c>
      <c r="BF64" s="271" t="e">
        <f t="shared" si="58"/>
        <v>#REF!</v>
      </c>
      <c r="BG64" s="271" t="e">
        <f t="shared" si="58"/>
        <v>#REF!</v>
      </c>
      <c r="BH64" s="271" t="e">
        <f t="shared" si="58"/>
        <v>#REF!</v>
      </c>
      <c r="BI64" s="271" t="e">
        <f t="shared" si="59"/>
        <v>#REF!</v>
      </c>
      <c r="BJ64" s="271" t="e">
        <f t="shared" si="59"/>
        <v>#REF!</v>
      </c>
      <c r="BK64" s="271" t="e">
        <f t="shared" si="59"/>
        <v>#REF!</v>
      </c>
      <c r="BL64" s="271" t="e">
        <f t="shared" si="59"/>
        <v>#REF!</v>
      </c>
      <c r="BM64" s="271" t="e">
        <f t="shared" si="59"/>
        <v>#REF!</v>
      </c>
      <c r="BN64" s="271" t="e">
        <f t="shared" si="59"/>
        <v>#REF!</v>
      </c>
      <c r="BO64" s="271" t="e">
        <f t="shared" si="59"/>
        <v>#REF!</v>
      </c>
      <c r="BP64" s="271" t="e">
        <f t="shared" si="59"/>
        <v>#REF!</v>
      </c>
      <c r="BQ64" s="271" t="e">
        <f t="shared" si="59"/>
        <v>#REF!</v>
      </c>
      <c r="BR64" s="271" t="e">
        <f t="shared" si="59"/>
        <v>#REF!</v>
      </c>
      <c r="BS64" s="271" t="e">
        <f t="shared" si="60"/>
        <v>#REF!</v>
      </c>
      <c r="BT64" s="271" t="e">
        <f t="shared" si="60"/>
        <v>#REF!</v>
      </c>
      <c r="BU64" s="271" t="e">
        <f t="shared" si="60"/>
        <v>#REF!</v>
      </c>
      <c r="BV64" s="271" t="e">
        <f t="shared" si="60"/>
        <v>#REF!</v>
      </c>
      <c r="BW64" s="271" t="e">
        <f t="shared" si="60"/>
        <v>#REF!</v>
      </c>
      <c r="BX64" s="271" t="e">
        <f t="shared" si="60"/>
        <v>#REF!</v>
      </c>
      <c r="BY64" s="271" t="e">
        <f t="shared" si="60"/>
        <v>#REF!</v>
      </c>
      <c r="BZ64" s="271" t="e">
        <f t="shared" si="60"/>
        <v>#REF!</v>
      </c>
      <c r="CA64" s="271" t="e">
        <f t="shared" si="60"/>
        <v>#REF!</v>
      </c>
      <c r="CC64" s="280"/>
    </row>
    <row r="65" spans="1:81">
      <c r="A65" s="275" t="e">
        <f>'Lost Deals'!#REF!</f>
        <v>#REF!</v>
      </c>
      <c r="B65" s="275" t="e">
        <f>'Lost Deals'!#REF!</f>
        <v>#REF!</v>
      </c>
      <c r="C65" s="276"/>
      <c r="D65" s="277" t="e">
        <f>'Lost Deals'!#REF!</f>
        <v>#REF!</v>
      </c>
      <c r="E65" s="278" t="e">
        <f>'Lost Deals'!#REF!</f>
        <v>#REF!</v>
      </c>
      <c r="F65" s="278" t="e">
        <f>'Lost Deals'!#REF!</f>
        <v>#REF!</v>
      </c>
      <c r="G65" s="279" t="e">
        <f t="shared" si="46"/>
        <v>#REF!</v>
      </c>
      <c r="H65" s="277"/>
      <c r="I65" s="279">
        <v>2</v>
      </c>
      <c r="K65" s="271" t="e">
        <f t="shared" si="54"/>
        <v>#REF!</v>
      </c>
      <c r="L65" s="271" t="e">
        <f t="shared" si="54"/>
        <v>#REF!</v>
      </c>
      <c r="M65" s="271" t="e">
        <f t="shared" si="54"/>
        <v>#REF!</v>
      </c>
      <c r="N65" s="271" t="e">
        <f t="shared" si="54"/>
        <v>#REF!</v>
      </c>
      <c r="O65" s="271" t="e">
        <f t="shared" si="54"/>
        <v>#REF!</v>
      </c>
      <c r="P65" s="271" t="e">
        <f t="shared" si="54"/>
        <v>#REF!</v>
      </c>
      <c r="Q65" s="271" t="e">
        <f t="shared" si="54"/>
        <v>#REF!</v>
      </c>
      <c r="R65" s="271" t="e">
        <f t="shared" si="54"/>
        <v>#REF!</v>
      </c>
      <c r="S65" s="271" t="e">
        <f t="shared" si="54"/>
        <v>#REF!</v>
      </c>
      <c r="T65" s="271" t="e">
        <f t="shared" si="54"/>
        <v>#REF!</v>
      </c>
      <c r="U65" s="271" t="e">
        <f t="shared" si="55"/>
        <v>#REF!</v>
      </c>
      <c r="V65" s="271" t="e">
        <f t="shared" si="55"/>
        <v>#REF!</v>
      </c>
      <c r="W65" s="271" t="e">
        <f t="shared" si="55"/>
        <v>#REF!</v>
      </c>
      <c r="X65" s="271" t="e">
        <f t="shared" si="55"/>
        <v>#REF!</v>
      </c>
      <c r="Y65" s="271" t="e">
        <f t="shared" si="55"/>
        <v>#REF!</v>
      </c>
      <c r="Z65" s="271" t="e">
        <f t="shared" si="55"/>
        <v>#REF!</v>
      </c>
      <c r="AA65" s="271" t="e">
        <f t="shared" si="55"/>
        <v>#REF!</v>
      </c>
      <c r="AB65" s="271" t="e">
        <f t="shared" si="55"/>
        <v>#REF!</v>
      </c>
      <c r="AC65" s="271" t="e">
        <f t="shared" si="55"/>
        <v>#REF!</v>
      </c>
      <c r="AD65" s="271" t="e">
        <f t="shared" si="55"/>
        <v>#REF!</v>
      </c>
      <c r="AE65" s="271" t="e">
        <f t="shared" si="56"/>
        <v>#REF!</v>
      </c>
      <c r="AF65" s="271" t="e">
        <f t="shared" si="56"/>
        <v>#REF!</v>
      </c>
      <c r="AG65" s="271" t="e">
        <f t="shared" si="56"/>
        <v>#REF!</v>
      </c>
      <c r="AH65" s="271" t="e">
        <f t="shared" si="56"/>
        <v>#REF!</v>
      </c>
      <c r="AI65" s="271" t="e">
        <f t="shared" si="56"/>
        <v>#REF!</v>
      </c>
      <c r="AJ65" s="271" t="e">
        <f t="shared" si="56"/>
        <v>#REF!</v>
      </c>
      <c r="AK65" s="271" t="e">
        <f t="shared" si="56"/>
        <v>#REF!</v>
      </c>
      <c r="AL65" s="271" t="e">
        <f t="shared" si="56"/>
        <v>#REF!</v>
      </c>
      <c r="AM65" s="271" t="e">
        <f t="shared" si="56"/>
        <v>#REF!</v>
      </c>
      <c r="AN65" s="271" t="e">
        <f t="shared" si="56"/>
        <v>#REF!</v>
      </c>
      <c r="AO65" s="271" t="e">
        <f t="shared" si="57"/>
        <v>#REF!</v>
      </c>
      <c r="AP65" s="271" t="e">
        <f t="shared" si="57"/>
        <v>#REF!</v>
      </c>
      <c r="AQ65" s="271" t="e">
        <f t="shared" si="57"/>
        <v>#REF!</v>
      </c>
      <c r="AR65" s="271" t="e">
        <f t="shared" si="57"/>
        <v>#REF!</v>
      </c>
      <c r="AS65" s="271" t="e">
        <f t="shared" si="57"/>
        <v>#REF!</v>
      </c>
      <c r="AT65" s="271" t="e">
        <f t="shared" si="57"/>
        <v>#REF!</v>
      </c>
      <c r="AU65" s="271" t="e">
        <f t="shared" si="57"/>
        <v>#REF!</v>
      </c>
      <c r="AV65" s="271" t="e">
        <f t="shared" si="57"/>
        <v>#REF!</v>
      </c>
      <c r="AW65" s="271" t="e">
        <f t="shared" si="57"/>
        <v>#REF!</v>
      </c>
      <c r="AX65" s="271" t="e">
        <f t="shared" si="57"/>
        <v>#REF!</v>
      </c>
      <c r="AY65" s="271" t="e">
        <f t="shared" si="58"/>
        <v>#REF!</v>
      </c>
      <c r="AZ65" s="271" t="e">
        <f t="shared" si="58"/>
        <v>#REF!</v>
      </c>
      <c r="BA65" s="271" t="e">
        <f t="shared" si="58"/>
        <v>#REF!</v>
      </c>
      <c r="BB65" s="271" t="e">
        <f t="shared" si="58"/>
        <v>#REF!</v>
      </c>
      <c r="BC65" s="271" t="e">
        <f t="shared" si="58"/>
        <v>#REF!</v>
      </c>
      <c r="BD65" s="271" t="e">
        <f t="shared" si="58"/>
        <v>#REF!</v>
      </c>
      <c r="BE65" s="271" t="e">
        <f t="shared" si="58"/>
        <v>#REF!</v>
      </c>
      <c r="BF65" s="271" t="e">
        <f t="shared" si="58"/>
        <v>#REF!</v>
      </c>
      <c r="BG65" s="271" t="e">
        <f t="shared" si="58"/>
        <v>#REF!</v>
      </c>
      <c r="BH65" s="271" t="e">
        <f t="shared" si="58"/>
        <v>#REF!</v>
      </c>
      <c r="BI65" s="271" t="e">
        <f t="shared" si="59"/>
        <v>#REF!</v>
      </c>
      <c r="BJ65" s="271" t="e">
        <f t="shared" si="59"/>
        <v>#REF!</v>
      </c>
      <c r="BK65" s="271" t="e">
        <f t="shared" si="59"/>
        <v>#REF!</v>
      </c>
      <c r="BL65" s="271" t="e">
        <f t="shared" si="59"/>
        <v>#REF!</v>
      </c>
      <c r="BM65" s="271" t="e">
        <f t="shared" si="59"/>
        <v>#REF!</v>
      </c>
      <c r="BN65" s="271" t="e">
        <f t="shared" si="59"/>
        <v>#REF!</v>
      </c>
      <c r="BO65" s="271" t="e">
        <f t="shared" si="59"/>
        <v>#REF!</v>
      </c>
      <c r="BP65" s="271" t="e">
        <f t="shared" si="59"/>
        <v>#REF!</v>
      </c>
      <c r="BQ65" s="271" t="e">
        <f t="shared" si="59"/>
        <v>#REF!</v>
      </c>
      <c r="BR65" s="271" t="e">
        <f t="shared" si="59"/>
        <v>#REF!</v>
      </c>
      <c r="BS65" s="271" t="e">
        <f t="shared" si="60"/>
        <v>#REF!</v>
      </c>
      <c r="BT65" s="271" t="e">
        <f t="shared" si="60"/>
        <v>#REF!</v>
      </c>
      <c r="BU65" s="271" t="e">
        <f t="shared" si="60"/>
        <v>#REF!</v>
      </c>
      <c r="BV65" s="271" t="e">
        <f t="shared" si="60"/>
        <v>#REF!</v>
      </c>
      <c r="BW65" s="271" t="e">
        <f t="shared" si="60"/>
        <v>#REF!</v>
      </c>
      <c r="BX65" s="271" t="e">
        <f t="shared" si="60"/>
        <v>#REF!</v>
      </c>
      <c r="BY65" s="271" t="e">
        <f t="shared" si="60"/>
        <v>#REF!</v>
      </c>
      <c r="BZ65" s="271" t="e">
        <f t="shared" si="60"/>
        <v>#REF!</v>
      </c>
      <c r="CA65" s="271" t="e">
        <f t="shared" si="60"/>
        <v>#REF!</v>
      </c>
      <c r="CC65" s="280"/>
    </row>
    <row r="66" spans="1:81">
      <c r="A66" s="275" t="e">
        <f>'Lost Deals'!#REF!</f>
        <v>#REF!</v>
      </c>
      <c r="B66" s="275" t="e">
        <f>'Lost Deals'!#REF!</f>
        <v>#REF!</v>
      </c>
      <c r="C66" s="276"/>
      <c r="D66" s="277" t="e">
        <f>'Lost Deals'!#REF!</f>
        <v>#REF!</v>
      </c>
      <c r="E66" s="278" t="e">
        <f>'Lost Deals'!#REF!</f>
        <v>#REF!</v>
      </c>
      <c r="F66" s="278" t="e">
        <f>'Lost Deals'!#REF!</f>
        <v>#REF!</v>
      </c>
      <c r="G66" s="279" t="e">
        <f t="shared" si="46"/>
        <v>#REF!</v>
      </c>
      <c r="H66" s="277"/>
      <c r="I66" s="279">
        <v>2</v>
      </c>
      <c r="K66" s="271" t="e">
        <f t="shared" si="54"/>
        <v>#REF!</v>
      </c>
      <c r="L66" s="271" t="e">
        <f t="shared" si="54"/>
        <v>#REF!</v>
      </c>
      <c r="M66" s="271" t="e">
        <f t="shared" si="54"/>
        <v>#REF!</v>
      </c>
      <c r="N66" s="271" t="e">
        <f t="shared" si="54"/>
        <v>#REF!</v>
      </c>
      <c r="O66" s="271" t="e">
        <f t="shared" si="54"/>
        <v>#REF!</v>
      </c>
      <c r="P66" s="271" t="e">
        <f t="shared" si="54"/>
        <v>#REF!</v>
      </c>
      <c r="Q66" s="271" t="e">
        <f t="shared" si="54"/>
        <v>#REF!</v>
      </c>
      <c r="R66" s="271" t="e">
        <f t="shared" si="54"/>
        <v>#REF!</v>
      </c>
      <c r="S66" s="271" t="e">
        <f t="shared" si="54"/>
        <v>#REF!</v>
      </c>
      <c r="T66" s="271" t="e">
        <f t="shared" si="54"/>
        <v>#REF!</v>
      </c>
      <c r="U66" s="271" t="e">
        <f t="shared" si="55"/>
        <v>#REF!</v>
      </c>
      <c r="V66" s="271" t="e">
        <f t="shared" si="55"/>
        <v>#REF!</v>
      </c>
      <c r="W66" s="271" t="e">
        <f t="shared" si="55"/>
        <v>#REF!</v>
      </c>
      <c r="X66" s="271" t="e">
        <f t="shared" si="55"/>
        <v>#REF!</v>
      </c>
      <c r="Y66" s="271" t="e">
        <f t="shared" si="55"/>
        <v>#REF!</v>
      </c>
      <c r="Z66" s="271" t="e">
        <f t="shared" si="55"/>
        <v>#REF!</v>
      </c>
      <c r="AA66" s="271" t="e">
        <f t="shared" si="55"/>
        <v>#REF!</v>
      </c>
      <c r="AB66" s="271" t="e">
        <f t="shared" si="55"/>
        <v>#REF!</v>
      </c>
      <c r="AC66" s="271" t="e">
        <f t="shared" si="55"/>
        <v>#REF!</v>
      </c>
      <c r="AD66" s="271" t="e">
        <f t="shared" si="55"/>
        <v>#REF!</v>
      </c>
      <c r="AE66" s="271" t="e">
        <f t="shared" si="56"/>
        <v>#REF!</v>
      </c>
      <c r="AF66" s="271" t="e">
        <f t="shared" si="56"/>
        <v>#REF!</v>
      </c>
      <c r="AG66" s="271" t="e">
        <f t="shared" si="56"/>
        <v>#REF!</v>
      </c>
      <c r="AH66" s="271" t="e">
        <f t="shared" si="56"/>
        <v>#REF!</v>
      </c>
      <c r="AI66" s="271" t="e">
        <f t="shared" si="56"/>
        <v>#REF!</v>
      </c>
      <c r="AJ66" s="271" t="e">
        <f t="shared" si="56"/>
        <v>#REF!</v>
      </c>
      <c r="AK66" s="271" t="e">
        <f t="shared" si="56"/>
        <v>#REF!</v>
      </c>
      <c r="AL66" s="271" t="e">
        <f t="shared" si="56"/>
        <v>#REF!</v>
      </c>
      <c r="AM66" s="271" t="e">
        <f t="shared" si="56"/>
        <v>#REF!</v>
      </c>
      <c r="AN66" s="271" t="e">
        <f t="shared" si="56"/>
        <v>#REF!</v>
      </c>
      <c r="AO66" s="271" t="e">
        <f t="shared" si="57"/>
        <v>#REF!</v>
      </c>
      <c r="AP66" s="271" t="e">
        <f t="shared" si="57"/>
        <v>#REF!</v>
      </c>
      <c r="AQ66" s="271" t="e">
        <f t="shared" si="57"/>
        <v>#REF!</v>
      </c>
      <c r="AR66" s="271" t="e">
        <f t="shared" si="57"/>
        <v>#REF!</v>
      </c>
      <c r="AS66" s="271" t="e">
        <f t="shared" si="57"/>
        <v>#REF!</v>
      </c>
      <c r="AT66" s="271" t="e">
        <f t="shared" si="57"/>
        <v>#REF!</v>
      </c>
      <c r="AU66" s="271" t="e">
        <f t="shared" si="57"/>
        <v>#REF!</v>
      </c>
      <c r="AV66" s="271" t="e">
        <f t="shared" si="57"/>
        <v>#REF!</v>
      </c>
      <c r="AW66" s="271" t="e">
        <f t="shared" si="57"/>
        <v>#REF!</v>
      </c>
      <c r="AX66" s="271" t="e">
        <f t="shared" si="57"/>
        <v>#REF!</v>
      </c>
      <c r="AY66" s="271" t="e">
        <f t="shared" si="58"/>
        <v>#REF!</v>
      </c>
      <c r="AZ66" s="271" t="e">
        <f t="shared" si="58"/>
        <v>#REF!</v>
      </c>
      <c r="BA66" s="271" t="e">
        <f t="shared" si="58"/>
        <v>#REF!</v>
      </c>
      <c r="BB66" s="271" t="e">
        <f t="shared" si="58"/>
        <v>#REF!</v>
      </c>
      <c r="BC66" s="271" t="e">
        <f t="shared" si="58"/>
        <v>#REF!</v>
      </c>
      <c r="BD66" s="271" t="e">
        <f t="shared" si="58"/>
        <v>#REF!</v>
      </c>
      <c r="BE66" s="271" t="e">
        <f t="shared" si="58"/>
        <v>#REF!</v>
      </c>
      <c r="BF66" s="271" t="e">
        <f t="shared" si="58"/>
        <v>#REF!</v>
      </c>
      <c r="BG66" s="271" t="e">
        <f t="shared" si="58"/>
        <v>#REF!</v>
      </c>
      <c r="BH66" s="271" t="e">
        <f t="shared" si="58"/>
        <v>#REF!</v>
      </c>
      <c r="BI66" s="271" t="e">
        <f t="shared" si="59"/>
        <v>#REF!</v>
      </c>
      <c r="BJ66" s="271" t="e">
        <f t="shared" si="59"/>
        <v>#REF!</v>
      </c>
      <c r="BK66" s="271" t="e">
        <f t="shared" si="59"/>
        <v>#REF!</v>
      </c>
      <c r="BL66" s="271" t="e">
        <f t="shared" si="59"/>
        <v>#REF!</v>
      </c>
      <c r="BM66" s="271" t="e">
        <f t="shared" si="59"/>
        <v>#REF!</v>
      </c>
      <c r="BN66" s="271" t="e">
        <f t="shared" si="59"/>
        <v>#REF!</v>
      </c>
      <c r="BO66" s="271" t="e">
        <f t="shared" si="59"/>
        <v>#REF!</v>
      </c>
      <c r="BP66" s="271" t="e">
        <f t="shared" si="59"/>
        <v>#REF!</v>
      </c>
      <c r="BQ66" s="271" t="e">
        <f t="shared" si="59"/>
        <v>#REF!</v>
      </c>
      <c r="BR66" s="271" t="e">
        <f t="shared" si="59"/>
        <v>#REF!</v>
      </c>
      <c r="BS66" s="271" t="e">
        <f t="shared" si="60"/>
        <v>#REF!</v>
      </c>
      <c r="BT66" s="271" t="e">
        <f t="shared" si="60"/>
        <v>#REF!</v>
      </c>
      <c r="BU66" s="271" t="e">
        <f t="shared" si="60"/>
        <v>#REF!</v>
      </c>
      <c r="BV66" s="271" t="e">
        <f t="shared" si="60"/>
        <v>#REF!</v>
      </c>
      <c r="BW66" s="271" t="e">
        <f t="shared" si="60"/>
        <v>#REF!</v>
      </c>
      <c r="BX66" s="271" t="e">
        <f t="shared" si="60"/>
        <v>#REF!</v>
      </c>
      <c r="BY66" s="271" t="e">
        <f t="shared" si="60"/>
        <v>#REF!</v>
      </c>
      <c r="BZ66" s="271" t="e">
        <f t="shared" si="60"/>
        <v>#REF!</v>
      </c>
      <c r="CA66" s="271" t="e">
        <f t="shared" si="60"/>
        <v>#REF!</v>
      </c>
      <c r="CC66" s="280"/>
    </row>
    <row r="67" spans="1:81">
      <c r="A67" s="275">
        <f>'Closed Deals 25'!D73</f>
        <v>11585</v>
      </c>
      <c r="B67" s="275" t="str">
        <f>'Closed Deals 25'!B73</f>
        <v>Williams ES</v>
      </c>
      <c r="C67" s="276"/>
      <c r="D67" s="277">
        <f>'Closed Deals 25'!E73</f>
        <v>1156466.5900000001</v>
      </c>
      <c r="E67" s="278">
        <f>'Closed Deals 25'!H73</f>
        <v>45880</v>
      </c>
      <c r="F67" s="278">
        <f>'Closed Deals 25'!I73</f>
        <v>45957</v>
      </c>
      <c r="G67" s="279">
        <f t="shared" si="46"/>
        <v>77</v>
      </c>
      <c r="H67" s="277"/>
      <c r="I67" s="279">
        <v>1</v>
      </c>
      <c r="K67" s="271">
        <f t="shared" si="54"/>
        <v>0</v>
      </c>
      <c r="L67" s="271">
        <f t="shared" si="54"/>
        <v>0</v>
      </c>
      <c r="M67" s="271">
        <f t="shared" si="54"/>
        <v>0</v>
      </c>
      <c r="N67" s="271">
        <f t="shared" si="54"/>
        <v>0</v>
      </c>
      <c r="O67" s="271">
        <f t="shared" si="54"/>
        <v>0</v>
      </c>
      <c r="P67" s="271">
        <f t="shared" si="54"/>
        <v>0</v>
      </c>
      <c r="Q67" s="271">
        <f t="shared" si="54"/>
        <v>0</v>
      </c>
      <c r="R67" s="271">
        <f t="shared" si="54"/>
        <v>140703.43511666669</v>
      </c>
      <c r="S67" s="271">
        <f t="shared" si="54"/>
        <v>140703.43511666669</v>
      </c>
      <c r="T67" s="271">
        <f t="shared" si="54"/>
        <v>140703.43511666669</v>
      </c>
      <c r="U67" s="271">
        <f t="shared" si="55"/>
        <v>140703.43511666669</v>
      </c>
      <c r="V67" s="271">
        <f t="shared" si="55"/>
        <v>140703.43511666669</v>
      </c>
      <c r="W67" s="271">
        <f t="shared" si="55"/>
        <v>140703.43511666669</v>
      </c>
      <c r="X67" s="271">
        <f t="shared" si="55"/>
        <v>0</v>
      </c>
      <c r="Y67" s="271">
        <f t="shared" si="55"/>
        <v>0</v>
      </c>
      <c r="Z67" s="271">
        <f t="shared" si="55"/>
        <v>0</v>
      </c>
      <c r="AA67" s="271">
        <f t="shared" si="55"/>
        <v>0</v>
      </c>
      <c r="AB67" s="271">
        <f t="shared" si="55"/>
        <v>0</v>
      </c>
      <c r="AC67" s="271">
        <f t="shared" si="55"/>
        <v>0</v>
      </c>
      <c r="AD67" s="271">
        <f t="shared" si="55"/>
        <v>0</v>
      </c>
      <c r="AE67" s="271">
        <f t="shared" si="56"/>
        <v>0</v>
      </c>
      <c r="AF67" s="271">
        <f t="shared" si="56"/>
        <v>0</v>
      </c>
      <c r="AG67" s="271">
        <f t="shared" si="56"/>
        <v>0</v>
      </c>
      <c r="AH67" s="271">
        <f t="shared" si="56"/>
        <v>0</v>
      </c>
      <c r="AI67" s="271">
        <f t="shared" si="56"/>
        <v>0</v>
      </c>
      <c r="AJ67" s="271">
        <f t="shared" si="56"/>
        <v>0</v>
      </c>
      <c r="AK67" s="271">
        <f t="shared" si="56"/>
        <v>0</v>
      </c>
      <c r="AL67" s="271">
        <f t="shared" si="56"/>
        <v>0</v>
      </c>
      <c r="AM67" s="271">
        <f t="shared" si="56"/>
        <v>0</v>
      </c>
      <c r="AN67" s="271">
        <f t="shared" si="56"/>
        <v>0</v>
      </c>
      <c r="AO67" s="271">
        <f t="shared" si="57"/>
        <v>0</v>
      </c>
      <c r="AP67" s="271">
        <f t="shared" si="57"/>
        <v>0</v>
      </c>
      <c r="AQ67" s="271">
        <f t="shared" si="57"/>
        <v>0</v>
      </c>
      <c r="AR67" s="271">
        <f t="shared" si="57"/>
        <v>0</v>
      </c>
      <c r="AS67" s="271">
        <f t="shared" si="57"/>
        <v>0</v>
      </c>
      <c r="AT67" s="271">
        <f t="shared" si="57"/>
        <v>0</v>
      </c>
      <c r="AU67" s="271">
        <f t="shared" si="57"/>
        <v>0</v>
      </c>
      <c r="AV67" s="271">
        <f t="shared" si="57"/>
        <v>0</v>
      </c>
      <c r="AW67" s="271">
        <f t="shared" si="57"/>
        <v>0</v>
      </c>
      <c r="AX67" s="271">
        <f t="shared" si="57"/>
        <v>0</v>
      </c>
      <c r="AY67" s="271">
        <f t="shared" si="58"/>
        <v>0</v>
      </c>
      <c r="AZ67" s="271">
        <f t="shared" si="58"/>
        <v>0</v>
      </c>
      <c r="BA67" s="271">
        <f t="shared" si="58"/>
        <v>0</v>
      </c>
      <c r="BB67" s="271">
        <f t="shared" si="58"/>
        <v>0</v>
      </c>
      <c r="BC67" s="271">
        <f t="shared" si="58"/>
        <v>0</v>
      </c>
      <c r="BD67" s="271">
        <f t="shared" si="58"/>
        <v>0</v>
      </c>
      <c r="BE67" s="271">
        <f t="shared" si="58"/>
        <v>0</v>
      </c>
      <c r="BF67" s="271">
        <f t="shared" si="58"/>
        <v>0</v>
      </c>
      <c r="BG67" s="271">
        <f t="shared" si="58"/>
        <v>0</v>
      </c>
      <c r="BH67" s="271">
        <f t="shared" si="58"/>
        <v>0</v>
      </c>
      <c r="BI67" s="271">
        <f t="shared" si="59"/>
        <v>0</v>
      </c>
      <c r="BJ67" s="271">
        <f t="shared" si="59"/>
        <v>0</v>
      </c>
      <c r="BK67" s="271">
        <f t="shared" si="59"/>
        <v>0</v>
      </c>
      <c r="BL67" s="271">
        <f t="shared" si="59"/>
        <v>0</v>
      </c>
      <c r="BM67" s="271">
        <f t="shared" si="59"/>
        <v>0</v>
      </c>
      <c r="BN67" s="271">
        <f t="shared" si="59"/>
        <v>0</v>
      </c>
      <c r="BO67" s="271">
        <f t="shared" si="59"/>
        <v>0</v>
      </c>
      <c r="BP67" s="271">
        <f t="shared" si="59"/>
        <v>0</v>
      </c>
      <c r="BQ67" s="271">
        <f t="shared" si="59"/>
        <v>0</v>
      </c>
      <c r="BR67" s="271">
        <f t="shared" si="59"/>
        <v>0</v>
      </c>
      <c r="BS67" s="271">
        <f t="shared" si="60"/>
        <v>0</v>
      </c>
      <c r="BT67" s="271">
        <f t="shared" si="60"/>
        <v>0</v>
      </c>
      <c r="BU67" s="271">
        <f t="shared" si="60"/>
        <v>0</v>
      </c>
      <c r="BV67" s="271">
        <f t="shared" si="60"/>
        <v>0</v>
      </c>
      <c r="BW67" s="271">
        <f t="shared" si="60"/>
        <v>0</v>
      </c>
      <c r="BX67" s="271">
        <f t="shared" si="60"/>
        <v>0</v>
      </c>
      <c r="BY67" s="271">
        <f t="shared" si="60"/>
        <v>0</v>
      </c>
      <c r="BZ67" s="271">
        <f t="shared" si="60"/>
        <v>0</v>
      </c>
      <c r="CA67" s="271">
        <f t="shared" si="60"/>
        <v>0</v>
      </c>
      <c r="CC67" s="280"/>
    </row>
    <row r="68" spans="1:81">
      <c r="A68" s="275">
        <f>'Closed Deals 25'!D74</f>
        <v>11576</v>
      </c>
      <c r="B68" s="275" t="str">
        <f>'Closed Deals 25'!B74</f>
        <v>Rancho Starbuck</v>
      </c>
      <c r="C68" s="276"/>
      <c r="D68" s="277">
        <f>'Closed Deals 25'!E74</f>
        <v>2532016.44</v>
      </c>
      <c r="E68" s="278">
        <f>'Closed Deals 25'!H74</f>
        <v>45894</v>
      </c>
      <c r="F68" s="278">
        <f>'Closed Deals 25'!I74</f>
        <v>46027</v>
      </c>
      <c r="G68" s="279">
        <f t="shared" si="46"/>
        <v>133</v>
      </c>
      <c r="H68" s="277"/>
      <c r="I68" s="279">
        <v>1</v>
      </c>
      <c r="K68" s="271">
        <f t="shared" si="54"/>
        <v>0</v>
      </c>
      <c r="L68" s="271">
        <f t="shared" si="54"/>
        <v>0</v>
      </c>
      <c r="M68" s="271">
        <f t="shared" si="54"/>
        <v>0</v>
      </c>
      <c r="N68" s="271">
        <f t="shared" si="54"/>
        <v>0</v>
      </c>
      <c r="O68" s="271">
        <f t="shared" si="54"/>
        <v>0</v>
      </c>
      <c r="P68" s="271">
        <f t="shared" si="54"/>
        <v>0</v>
      </c>
      <c r="Q68" s="271">
        <f t="shared" si="54"/>
        <v>0</v>
      </c>
      <c r="R68" s="271">
        <f t="shared" si="54"/>
        <v>308062.00019999995</v>
      </c>
      <c r="S68" s="271">
        <f t="shared" si="54"/>
        <v>308062.00019999995</v>
      </c>
      <c r="T68" s="271">
        <f t="shared" si="54"/>
        <v>308062.00019999995</v>
      </c>
      <c r="U68" s="271">
        <f t="shared" si="55"/>
        <v>308062.00019999995</v>
      </c>
      <c r="V68" s="271">
        <f t="shared" si="55"/>
        <v>308062.00019999995</v>
      </c>
      <c r="W68" s="271">
        <f t="shared" si="55"/>
        <v>308062.00019999995</v>
      </c>
      <c r="X68" s="271">
        <f t="shared" si="55"/>
        <v>0</v>
      </c>
      <c r="Y68" s="271">
        <f t="shared" si="55"/>
        <v>0</v>
      </c>
      <c r="Z68" s="271">
        <f t="shared" si="55"/>
        <v>0</v>
      </c>
      <c r="AA68" s="271">
        <f t="shared" si="55"/>
        <v>0</v>
      </c>
      <c r="AB68" s="271">
        <f t="shared" si="55"/>
        <v>0</v>
      </c>
      <c r="AC68" s="271">
        <f t="shared" si="55"/>
        <v>0</v>
      </c>
      <c r="AD68" s="271">
        <f t="shared" si="55"/>
        <v>0</v>
      </c>
      <c r="AE68" s="271">
        <f t="shared" si="56"/>
        <v>0</v>
      </c>
      <c r="AF68" s="271">
        <f t="shared" si="56"/>
        <v>0</v>
      </c>
      <c r="AG68" s="271">
        <f t="shared" si="56"/>
        <v>0</v>
      </c>
      <c r="AH68" s="271">
        <f t="shared" si="56"/>
        <v>0</v>
      </c>
      <c r="AI68" s="271">
        <f t="shared" si="56"/>
        <v>0</v>
      </c>
      <c r="AJ68" s="271">
        <f t="shared" si="56"/>
        <v>0</v>
      </c>
      <c r="AK68" s="271">
        <f t="shared" si="56"/>
        <v>0</v>
      </c>
      <c r="AL68" s="271">
        <f t="shared" si="56"/>
        <v>0</v>
      </c>
      <c r="AM68" s="271">
        <f t="shared" si="56"/>
        <v>0</v>
      </c>
      <c r="AN68" s="271">
        <f t="shared" si="56"/>
        <v>0</v>
      </c>
      <c r="AO68" s="271">
        <f t="shared" si="57"/>
        <v>0</v>
      </c>
      <c r="AP68" s="271">
        <f t="shared" si="57"/>
        <v>0</v>
      </c>
      <c r="AQ68" s="271">
        <f t="shared" si="57"/>
        <v>0</v>
      </c>
      <c r="AR68" s="271">
        <f t="shared" si="57"/>
        <v>0</v>
      </c>
      <c r="AS68" s="271">
        <f t="shared" si="57"/>
        <v>0</v>
      </c>
      <c r="AT68" s="271">
        <f t="shared" si="57"/>
        <v>0</v>
      </c>
      <c r="AU68" s="271">
        <f t="shared" si="57"/>
        <v>0</v>
      </c>
      <c r="AV68" s="271">
        <f t="shared" si="57"/>
        <v>0</v>
      </c>
      <c r="AW68" s="271">
        <f t="shared" si="57"/>
        <v>0</v>
      </c>
      <c r="AX68" s="271">
        <f t="shared" si="57"/>
        <v>0</v>
      </c>
      <c r="AY68" s="271">
        <f t="shared" si="58"/>
        <v>0</v>
      </c>
      <c r="AZ68" s="271">
        <f t="shared" si="58"/>
        <v>0</v>
      </c>
      <c r="BA68" s="271">
        <f t="shared" si="58"/>
        <v>0</v>
      </c>
      <c r="BB68" s="271">
        <f t="shared" si="58"/>
        <v>0</v>
      </c>
      <c r="BC68" s="271">
        <f t="shared" si="58"/>
        <v>0</v>
      </c>
      <c r="BD68" s="271">
        <f t="shared" si="58"/>
        <v>0</v>
      </c>
      <c r="BE68" s="271">
        <f t="shared" si="58"/>
        <v>0</v>
      </c>
      <c r="BF68" s="271">
        <f t="shared" si="58"/>
        <v>0</v>
      </c>
      <c r="BG68" s="271">
        <f t="shared" si="58"/>
        <v>0</v>
      </c>
      <c r="BH68" s="271">
        <f t="shared" si="58"/>
        <v>0</v>
      </c>
      <c r="BI68" s="271">
        <f t="shared" si="59"/>
        <v>0</v>
      </c>
      <c r="BJ68" s="271">
        <f t="shared" si="59"/>
        <v>0</v>
      </c>
      <c r="BK68" s="271">
        <f t="shared" si="59"/>
        <v>0</v>
      </c>
      <c r="BL68" s="271">
        <f t="shared" si="59"/>
        <v>0</v>
      </c>
      <c r="BM68" s="271">
        <f t="shared" si="59"/>
        <v>0</v>
      </c>
      <c r="BN68" s="271">
        <f t="shared" si="59"/>
        <v>0</v>
      </c>
      <c r="BO68" s="271">
        <f t="shared" si="59"/>
        <v>0</v>
      </c>
      <c r="BP68" s="271">
        <f t="shared" si="59"/>
        <v>0</v>
      </c>
      <c r="BQ68" s="271">
        <f t="shared" si="59"/>
        <v>0</v>
      </c>
      <c r="BR68" s="271">
        <f t="shared" si="59"/>
        <v>0</v>
      </c>
      <c r="BS68" s="271">
        <f t="shared" si="60"/>
        <v>0</v>
      </c>
      <c r="BT68" s="271">
        <f t="shared" si="60"/>
        <v>0</v>
      </c>
      <c r="BU68" s="271">
        <f t="shared" si="60"/>
        <v>0</v>
      </c>
      <c r="BV68" s="271">
        <f t="shared" si="60"/>
        <v>0</v>
      </c>
      <c r="BW68" s="271">
        <f t="shared" si="60"/>
        <v>0</v>
      </c>
      <c r="BX68" s="271">
        <f t="shared" si="60"/>
        <v>0</v>
      </c>
      <c r="BY68" s="271">
        <f t="shared" si="60"/>
        <v>0</v>
      </c>
      <c r="BZ68" s="271">
        <f t="shared" si="60"/>
        <v>0</v>
      </c>
      <c r="CA68" s="271">
        <f t="shared" si="60"/>
        <v>0</v>
      </c>
      <c r="CC68" s="280"/>
    </row>
    <row r="69" spans="1:81">
      <c r="A69" s="275">
        <f>'Closed Deals 25'!D75</f>
        <v>11512</v>
      </c>
      <c r="B69" s="275" t="str">
        <f>'Closed Deals 25'!B75</f>
        <v>Magnolia Science Academy 5</v>
      </c>
      <c r="C69" s="276"/>
      <c r="D69" s="277">
        <f>'Closed Deals 25'!E75</f>
        <v>25000000</v>
      </c>
      <c r="E69" s="278">
        <f>'Closed Deals 25'!H75</f>
        <v>45895</v>
      </c>
      <c r="F69" s="278">
        <f>'Closed Deals 25'!I75</f>
        <v>46327</v>
      </c>
      <c r="G69" s="279">
        <f t="shared" si="46"/>
        <v>432</v>
      </c>
      <c r="H69" s="277"/>
      <c r="I69" s="279">
        <v>1</v>
      </c>
      <c r="K69" s="271">
        <f t="shared" si="54"/>
        <v>0</v>
      </c>
      <c r="L69" s="271">
        <f t="shared" si="54"/>
        <v>0</v>
      </c>
      <c r="M69" s="271">
        <f t="shared" si="54"/>
        <v>0</v>
      </c>
      <c r="N69" s="271">
        <f t="shared" si="54"/>
        <v>0</v>
      </c>
      <c r="O69" s="271">
        <f t="shared" si="54"/>
        <v>0</v>
      </c>
      <c r="P69" s="271">
        <f t="shared" si="54"/>
        <v>0</v>
      </c>
      <c r="Q69" s="271">
        <f t="shared" si="54"/>
        <v>0</v>
      </c>
      <c r="R69" s="271">
        <f t="shared" si="54"/>
        <v>3041666.6666666665</v>
      </c>
      <c r="S69" s="271">
        <f t="shared" si="54"/>
        <v>3041666.6666666665</v>
      </c>
      <c r="T69" s="271">
        <f t="shared" si="54"/>
        <v>3041666.6666666665</v>
      </c>
      <c r="U69" s="271">
        <f t="shared" si="55"/>
        <v>3041666.6666666665</v>
      </c>
      <c r="V69" s="271">
        <f t="shared" si="55"/>
        <v>3041666.6666666665</v>
      </c>
      <c r="W69" s="271">
        <f t="shared" si="55"/>
        <v>3041666.6666666665</v>
      </c>
      <c r="X69" s="271">
        <f t="shared" si="55"/>
        <v>0</v>
      </c>
      <c r="Y69" s="271">
        <f t="shared" si="55"/>
        <v>0</v>
      </c>
      <c r="Z69" s="271">
        <f t="shared" si="55"/>
        <v>0</v>
      </c>
      <c r="AA69" s="271">
        <f t="shared" si="55"/>
        <v>0</v>
      </c>
      <c r="AB69" s="271">
        <f t="shared" si="55"/>
        <v>0</v>
      </c>
      <c r="AC69" s="271">
        <f t="shared" si="55"/>
        <v>0</v>
      </c>
      <c r="AD69" s="271">
        <f t="shared" si="55"/>
        <v>0</v>
      </c>
      <c r="AE69" s="271">
        <f t="shared" si="56"/>
        <v>0</v>
      </c>
      <c r="AF69" s="271">
        <f t="shared" si="56"/>
        <v>0</v>
      </c>
      <c r="AG69" s="271">
        <f t="shared" si="56"/>
        <v>0</v>
      </c>
      <c r="AH69" s="271">
        <f t="shared" si="56"/>
        <v>0</v>
      </c>
      <c r="AI69" s="271">
        <f t="shared" si="56"/>
        <v>0</v>
      </c>
      <c r="AJ69" s="271">
        <f t="shared" si="56"/>
        <v>0</v>
      </c>
      <c r="AK69" s="271">
        <f t="shared" si="56"/>
        <v>0</v>
      </c>
      <c r="AL69" s="271">
        <f t="shared" si="56"/>
        <v>0</v>
      </c>
      <c r="AM69" s="271">
        <f t="shared" si="56"/>
        <v>0</v>
      </c>
      <c r="AN69" s="271">
        <f t="shared" si="56"/>
        <v>0</v>
      </c>
      <c r="AO69" s="271">
        <f t="shared" si="57"/>
        <v>0</v>
      </c>
      <c r="AP69" s="271">
        <f t="shared" si="57"/>
        <v>0</v>
      </c>
      <c r="AQ69" s="271">
        <f t="shared" si="57"/>
        <v>0</v>
      </c>
      <c r="AR69" s="271">
        <f t="shared" si="57"/>
        <v>0</v>
      </c>
      <c r="AS69" s="271">
        <f t="shared" si="57"/>
        <v>0</v>
      </c>
      <c r="AT69" s="271">
        <f t="shared" si="57"/>
        <v>0</v>
      </c>
      <c r="AU69" s="271">
        <f t="shared" si="57"/>
        <v>0</v>
      </c>
      <c r="AV69" s="271">
        <f t="shared" si="57"/>
        <v>0</v>
      </c>
      <c r="AW69" s="271">
        <f t="shared" si="57"/>
        <v>0</v>
      </c>
      <c r="AX69" s="271">
        <f t="shared" si="57"/>
        <v>0</v>
      </c>
      <c r="AY69" s="271">
        <f t="shared" si="58"/>
        <v>0</v>
      </c>
      <c r="AZ69" s="271">
        <f t="shared" si="58"/>
        <v>0</v>
      </c>
      <c r="BA69" s="271">
        <f t="shared" si="58"/>
        <v>0</v>
      </c>
      <c r="BB69" s="271">
        <f t="shared" si="58"/>
        <v>0</v>
      </c>
      <c r="BC69" s="271">
        <f t="shared" si="58"/>
        <v>0</v>
      </c>
      <c r="BD69" s="271">
        <f t="shared" si="58"/>
        <v>0</v>
      </c>
      <c r="BE69" s="271">
        <f t="shared" si="58"/>
        <v>0</v>
      </c>
      <c r="BF69" s="271">
        <f t="shared" si="58"/>
        <v>0</v>
      </c>
      <c r="BG69" s="271">
        <f t="shared" si="58"/>
        <v>0</v>
      </c>
      <c r="BH69" s="271">
        <f t="shared" si="58"/>
        <v>0</v>
      </c>
      <c r="BI69" s="271">
        <f t="shared" si="59"/>
        <v>0</v>
      </c>
      <c r="BJ69" s="271">
        <f t="shared" si="59"/>
        <v>0</v>
      </c>
      <c r="BK69" s="271">
        <f t="shared" si="59"/>
        <v>0</v>
      </c>
      <c r="BL69" s="271">
        <f t="shared" si="59"/>
        <v>0</v>
      </c>
      <c r="BM69" s="271">
        <f t="shared" si="59"/>
        <v>0</v>
      </c>
      <c r="BN69" s="271">
        <f t="shared" si="59"/>
        <v>0</v>
      </c>
      <c r="BO69" s="271">
        <f t="shared" si="59"/>
        <v>0</v>
      </c>
      <c r="BP69" s="271">
        <f t="shared" si="59"/>
        <v>0</v>
      </c>
      <c r="BQ69" s="271">
        <f t="shared" si="59"/>
        <v>0</v>
      </c>
      <c r="BR69" s="271">
        <f t="shared" si="59"/>
        <v>0</v>
      </c>
      <c r="BS69" s="271">
        <f t="shared" si="60"/>
        <v>0</v>
      </c>
      <c r="BT69" s="271">
        <f t="shared" si="60"/>
        <v>0</v>
      </c>
      <c r="BU69" s="271">
        <f t="shared" si="60"/>
        <v>0</v>
      </c>
      <c r="BV69" s="271">
        <f t="shared" si="60"/>
        <v>0</v>
      </c>
      <c r="BW69" s="271">
        <f t="shared" si="60"/>
        <v>0</v>
      </c>
      <c r="BX69" s="271">
        <f t="shared" si="60"/>
        <v>0</v>
      </c>
      <c r="BY69" s="271">
        <f t="shared" si="60"/>
        <v>0</v>
      </c>
      <c r="BZ69" s="271">
        <f t="shared" si="60"/>
        <v>0</v>
      </c>
      <c r="CA69" s="271">
        <f t="shared" si="60"/>
        <v>0</v>
      </c>
      <c r="CC69" s="280"/>
    </row>
    <row r="70" spans="1:81">
      <c r="A70" s="275">
        <f>'Closed Deals 25'!D76</f>
        <v>11531</v>
      </c>
      <c r="B70" s="275" t="str">
        <f>'Closed Deals 25'!B76</f>
        <v>Fremont ES - iHigh Virtual Academy</v>
      </c>
      <c r="C70" s="276"/>
      <c r="D70" s="277">
        <f>'Closed Deals 25'!E76</f>
        <v>2222772.75</v>
      </c>
      <c r="E70" s="278">
        <f>'Closed Deals 25'!H76</f>
        <v>45922</v>
      </c>
      <c r="F70" s="278">
        <v>46113</v>
      </c>
      <c r="G70" s="279">
        <f t="shared" si="46"/>
        <v>191</v>
      </c>
      <c r="H70" s="277"/>
      <c r="I70" s="279">
        <v>1</v>
      </c>
      <c r="K70" s="271">
        <f t="shared" si="54"/>
        <v>0</v>
      </c>
      <c r="L70" s="271">
        <f t="shared" si="54"/>
        <v>0</v>
      </c>
      <c r="M70" s="271">
        <f t="shared" si="54"/>
        <v>0</v>
      </c>
      <c r="N70" s="271">
        <f t="shared" si="54"/>
        <v>0</v>
      </c>
      <c r="O70" s="271">
        <f t="shared" si="54"/>
        <v>0</v>
      </c>
      <c r="P70" s="271">
        <f t="shared" si="54"/>
        <v>0</v>
      </c>
      <c r="Q70" s="271">
        <f t="shared" si="54"/>
        <v>0</v>
      </c>
      <c r="R70" s="271">
        <f t="shared" si="54"/>
        <v>0</v>
      </c>
      <c r="S70" s="271">
        <f t="shared" si="54"/>
        <v>270437.35125000001</v>
      </c>
      <c r="T70" s="271">
        <f t="shared" si="54"/>
        <v>270437.35125000001</v>
      </c>
      <c r="U70" s="271">
        <f t="shared" si="55"/>
        <v>270437.35125000001</v>
      </c>
      <c r="V70" s="271">
        <f t="shared" si="55"/>
        <v>270437.35125000001</v>
      </c>
      <c r="W70" s="271">
        <f t="shared" si="55"/>
        <v>270437.35125000001</v>
      </c>
      <c r="X70" s="271">
        <f t="shared" si="55"/>
        <v>270437.35125000001</v>
      </c>
      <c r="Y70" s="271">
        <f t="shared" si="55"/>
        <v>0</v>
      </c>
      <c r="Z70" s="271">
        <f t="shared" si="55"/>
        <v>0</v>
      </c>
      <c r="AA70" s="271">
        <f t="shared" si="55"/>
        <v>0</v>
      </c>
      <c r="AB70" s="271">
        <f t="shared" si="55"/>
        <v>0</v>
      </c>
      <c r="AC70" s="271">
        <f t="shared" si="55"/>
        <v>0</v>
      </c>
      <c r="AD70" s="271">
        <f t="shared" si="55"/>
        <v>0</v>
      </c>
      <c r="AE70" s="271">
        <f t="shared" si="56"/>
        <v>0</v>
      </c>
      <c r="AF70" s="271">
        <f t="shared" si="56"/>
        <v>0</v>
      </c>
      <c r="AG70" s="271">
        <f t="shared" si="56"/>
        <v>0</v>
      </c>
      <c r="AH70" s="271">
        <f t="shared" si="56"/>
        <v>0</v>
      </c>
      <c r="AI70" s="271">
        <f t="shared" si="56"/>
        <v>0</v>
      </c>
      <c r="AJ70" s="271">
        <f t="shared" si="56"/>
        <v>0</v>
      </c>
      <c r="AK70" s="271">
        <f t="shared" si="56"/>
        <v>0</v>
      </c>
      <c r="AL70" s="271">
        <f t="shared" si="56"/>
        <v>0</v>
      </c>
      <c r="AM70" s="271">
        <f t="shared" si="56"/>
        <v>0</v>
      </c>
      <c r="AN70" s="271">
        <f t="shared" si="56"/>
        <v>0</v>
      </c>
      <c r="AO70" s="271">
        <f t="shared" si="57"/>
        <v>0</v>
      </c>
      <c r="AP70" s="271">
        <f t="shared" si="57"/>
        <v>0</v>
      </c>
      <c r="AQ70" s="271">
        <f t="shared" si="57"/>
        <v>0</v>
      </c>
      <c r="AR70" s="271">
        <f t="shared" si="57"/>
        <v>0</v>
      </c>
      <c r="AS70" s="271">
        <f t="shared" si="57"/>
        <v>0</v>
      </c>
      <c r="AT70" s="271">
        <f t="shared" si="57"/>
        <v>0</v>
      </c>
      <c r="AU70" s="271">
        <f t="shared" si="57"/>
        <v>0</v>
      </c>
      <c r="AV70" s="271">
        <f t="shared" si="57"/>
        <v>0</v>
      </c>
      <c r="AW70" s="271">
        <f t="shared" si="57"/>
        <v>0</v>
      </c>
      <c r="AX70" s="271">
        <f t="shared" si="57"/>
        <v>0</v>
      </c>
      <c r="AY70" s="271">
        <f t="shared" si="58"/>
        <v>0</v>
      </c>
      <c r="AZ70" s="271">
        <f t="shared" si="58"/>
        <v>0</v>
      </c>
      <c r="BA70" s="271">
        <f t="shared" si="58"/>
        <v>0</v>
      </c>
      <c r="BB70" s="271">
        <f t="shared" si="58"/>
        <v>0</v>
      </c>
      <c r="BC70" s="271">
        <f t="shared" si="58"/>
        <v>0</v>
      </c>
      <c r="BD70" s="271">
        <f t="shared" si="58"/>
        <v>0</v>
      </c>
      <c r="BE70" s="271">
        <f t="shared" si="58"/>
        <v>0</v>
      </c>
      <c r="BF70" s="271">
        <f t="shared" si="58"/>
        <v>0</v>
      </c>
      <c r="BG70" s="271">
        <f t="shared" si="58"/>
        <v>0</v>
      </c>
      <c r="BH70" s="271">
        <f t="shared" si="58"/>
        <v>0</v>
      </c>
      <c r="BI70" s="271">
        <f t="shared" si="59"/>
        <v>0</v>
      </c>
      <c r="BJ70" s="271">
        <f t="shared" si="59"/>
        <v>0</v>
      </c>
      <c r="BK70" s="271">
        <f t="shared" si="59"/>
        <v>0</v>
      </c>
      <c r="BL70" s="271">
        <f t="shared" si="59"/>
        <v>0</v>
      </c>
      <c r="BM70" s="271">
        <f t="shared" si="59"/>
        <v>0</v>
      </c>
      <c r="BN70" s="271">
        <f t="shared" si="59"/>
        <v>0</v>
      </c>
      <c r="BO70" s="271">
        <f t="shared" si="59"/>
        <v>0</v>
      </c>
      <c r="BP70" s="271">
        <f t="shared" si="59"/>
        <v>0</v>
      </c>
      <c r="BQ70" s="271">
        <f t="shared" si="59"/>
        <v>0</v>
      </c>
      <c r="BR70" s="271">
        <f t="shared" si="59"/>
        <v>0</v>
      </c>
      <c r="BS70" s="271">
        <f t="shared" si="60"/>
        <v>0</v>
      </c>
      <c r="BT70" s="271">
        <f t="shared" si="60"/>
        <v>0</v>
      </c>
      <c r="BU70" s="271">
        <f t="shared" si="60"/>
        <v>0</v>
      </c>
      <c r="BV70" s="271">
        <f t="shared" si="60"/>
        <v>0</v>
      </c>
      <c r="BW70" s="271">
        <f t="shared" si="60"/>
        <v>0</v>
      </c>
      <c r="BX70" s="271">
        <f t="shared" si="60"/>
        <v>0</v>
      </c>
      <c r="BY70" s="271">
        <f t="shared" si="60"/>
        <v>0</v>
      </c>
      <c r="BZ70" s="271">
        <f t="shared" si="60"/>
        <v>0</v>
      </c>
      <c r="CA70" s="271">
        <f t="shared" si="60"/>
        <v>0</v>
      </c>
      <c r="CC70" s="280"/>
    </row>
    <row r="71" spans="1:81">
      <c r="A71" s="275">
        <f>'Closed Deals 25'!D77</f>
        <v>11581</v>
      </c>
      <c r="B71" s="275" t="str">
        <f>'Closed Deals 25'!B77</f>
        <v>Covina HS</v>
      </c>
      <c r="C71" s="276"/>
      <c r="D71" s="277">
        <f>'Closed Deals 25'!E77</f>
        <v>693726</v>
      </c>
      <c r="E71" s="278">
        <f>'Closed Deals 25'!H77</f>
        <v>45930</v>
      </c>
      <c r="F71" s="278">
        <f>'Closed Deals 25'!I77</f>
        <v>45989</v>
      </c>
      <c r="G71" s="279">
        <f t="shared" si="46"/>
        <v>59</v>
      </c>
      <c r="H71" s="277"/>
      <c r="I71" s="279">
        <v>1</v>
      </c>
      <c r="K71" s="271">
        <f t="shared" si="54"/>
        <v>0</v>
      </c>
      <c r="L71" s="271">
        <f t="shared" si="54"/>
        <v>0</v>
      </c>
      <c r="M71" s="271">
        <f t="shared" si="54"/>
        <v>0</v>
      </c>
      <c r="N71" s="271">
        <f t="shared" si="54"/>
        <v>0</v>
      </c>
      <c r="O71" s="271">
        <f t="shared" si="54"/>
        <v>0</v>
      </c>
      <c r="P71" s="271">
        <f t="shared" si="54"/>
        <v>0</v>
      </c>
      <c r="Q71" s="271">
        <f t="shared" si="54"/>
        <v>0</v>
      </c>
      <c r="R71" s="271">
        <f t="shared" si="54"/>
        <v>0</v>
      </c>
      <c r="S71" s="271">
        <f t="shared" si="54"/>
        <v>84403.33</v>
      </c>
      <c r="T71" s="271">
        <f t="shared" si="54"/>
        <v>84403.33</v>
      </c>
      <c r="U71" s="271">
        <f t="shared" si="55"/>
        <v>84403.33</v>
      </c>
      <c r="V71" s="271">
        <f t="shared" si="55"/>
        <v>84403.33</v>
      </c>
      <c r="W71" s="271">
        <f t="shared" si="55"/>
        <v>84403.33</v>
      </c>
      <c r="X71" s="271">
        <f t="shared" si="55"/>
        <v>84403.33</v>
      </c>
      <c r="Y71" s="271">
        <f t="shared" si="55"/>
        <v>0</v>
      </c>
      <c r="Z71" s="271">
        <f t="shared" si="55"/>
        <v>0</v>
      </c>
      <c r="AA71" s="271">
        <f t="shared" si="55"/>
        <v>0</v>
      </c>
      <c r="AB71" s="271">
        <f t="shared" si="55"/>
        <v>0</v>
      </c>
      <c r="AC71" s="271">
        <f t="shared" si="55"/>
        <v>0</v>
      </c>
      <c r="AD71" s="271">
        <f t="shared" si="55"/>
        <v>0</v>
      </c>
      <c r="AE71" s="271">
        <f t="shared" si="56"/>
        <v>0</v>
      </c>
      <c r="AF71" s="271">
        <f t="shared" si="56"/>
        <v>0</v>
      </c>
      <c r="AG71" s="271">
        <f t="shared" si="56"/>
        <v>0</v>
      </c>
      <c r="AH71" s="271">
        <f t="shared" si="56"/>
        <v>0</v>
      </c>
      <c r="AI71" s="271">
        <f t="shared" si="56"/>
        <v>0</v>
      </c>
      <c r="AJ71" s="271">
        <f t="shared" si="56"/>
        <v>0</v>
      </c>
      <c r="AK71" s="271">
        <f t="shared" si="56"/>
        <v>0</v>
      </c>
      <c r="AL71" s="271">
        <f t="shared" si="56"/>
        <v>0</v>
      </c>
      <c r="AM71" s="271">
        <f t="shared" si="56"/>
        <v>0</v>
      </c>
      <c r="AN71" s="271">
        <f t="shared" si="56"/>
        <v>0</v>
      </c>
      <c r="AO71" s="271">
        <f t="shared" si="57"/>
        <v>0</v>
      </c>
      <c r="AP71" s="271">
        <f t="shared" si="57"/>
        <v>0</v>
      </c>
      <c r="AQ71" s="271">
        <f t="shared" si="57"/>
        <v>0</v>
      </c>
      <c r="AR71" s="271">
        <f t="shared" si="57"/>
        <v>0</v>
      </c>
      <c r="AS71" s="271">
        <f t="shared" si="57"/>
        <v>0</v>
      </c>
      <c r="AT71" s="271">
        <f t="shared" si="57"/>
        <v>0</v>
      </c>
      <c r="AU71" s="271">
        <f t="shared" si="57"/>
        <v>0</v>
      </c>
      <c r="AV71" s="271">
        <f t="shared" si="57"/>
        <v>0</v>
      </c>
      <c r="AW71" s="271">
        <f t="shared" si="57"/>
        <v>0</v>
      </c>
      <c r="AX71" s="271">
        <f t="shared" si="57"/>
        <v>0</v>
      </c>
      <c r="AY71" s="271">
        <f t="shared" si="58"/>
        <v>0</v>
      </c>
      <c r="AZ71" s="271">
        <f t="shared" si="58"/>
        <v>0</v>
      </c>
      <c r="BA71" s="271">
        <f t="shared" si="58"/>
        <v>0</v>
      </c>
      <c r="BB71" s="271">
        <f t="shared" si="58"/>
        <v>0</v>
      </c>
      <c r="BC71" s="271">
        <f t="shared" si="58"/>
        <v>0</v>
      </c>
      <c r="BD71" s="271">
        <f t="shared" si="58"/>
        <v>0</v>
      </c>
      <c r="BE71" s="271">
        <f t="shared" si="58"/>
        <v>0</v>
      </c>
      <c r="BF71" s="271">
        <f t="shared" si="58"/>
        <v>0</v>
      </c>
      <c r="BG71" s="271">
        <f t="shared" si="58"/>
        <v>0</v>
      </c>
      <c r="BH71" s="271">
        <f t="shared" si="58"/>
        <v>0</v>
      </c>
      <c r="BI71" s="271">
        <f t="shared" si="59"/>
        <v>0</v>
      </c>
      <c r="BJ71" s="271">
        <f t="shared" si="59"/>
        <v>0</v>
      </c>
      <c r="BK71" s="271">
        <f t="shared" si="59"/>
        <v>0</v>
      </c>
      <c r="BL71" s="271">
        <f t="shared" si="59"/>
        <v>0</v>
      </c>
      <c r="BM71" s="271">
        <f t="shared" si="59"/>
        <v>0</v>
      </c>
      <c r="BN71" s="271">
        <f t="shared" si="59"/>
        <v>0</v>
      </c>
      <c r="BO71" s="271">
        <f t="shared" si="59"/>
        <v>0</v>
      </c>
      <c r="BP71" s="271">
        <f t="shared" si="59"/>
        <v>0</v>
      </c>
      <c r="BQ71" s="271">
        <f t="shared" si="59"/>
        <v>0</v>
      </c>
      <c r="BR71" s="271">
        <f t="shared" si="59"/>
        <v>0</v>
      </c>
      <c r="BS71" s="271">
        <f t="shared" si="60"/>
        <v>0</v>
      </c>
      <c r="BT71" s="271">
        <f t="shared" si="60"/>
        <v>0</v>
      </c>
      <c r="BU71" s="271">
        <f t="shared" si="60"/>
        <v>0</v>
      </c>
      <c r="BV71" s="271">
        <f t="shared" si="60"/>
        <v>0</v>
      </c>
      <c r="BW71" s="271">
        <f t="shared" si="60"/>
        <v>0</v>
      </c>
      <c r="BX71" s="271">
        <f t="shared" si="60"/>
        <v>0</v>
      </c>
      <c r="BY71" s="271">
        <f t="shared" si="60"/>
        <v>0</v>
      </c>
      <c r="BZ71" s="271">
        <f t="shared" si="60"/>
        <v>0</v>
      </c>
      <c r="CA71" s="271">
        <f t="shared" si="60"/>
        <v>0</v>
      </c>
      <c r="CC71" s="280"/>
    </row>
    <row r="72" spans="1:81">
      <c r="A72" s="275">
        <f>'Closed Deals 25'!D80</f>
        <v>11595</v>
      </c>
      <c r="B72" s="275" t="str">
        <f>'Closed Deals 25'!B80</f>
        <v>Portola ES</v>
      </c>
      <c r="C72" s="276"/>
      <c r="D72" s="277">
        <f>'Closed Deals 25'!E80</f>
        <v>402486.02</v>
      </c>
      <c r="E72" s="278">
        <f>'Closed Deals 25'!H80</f>
        <v>45943</v>
      </c>
      <c r="F72" s="278">
        <f>'Closed Deals 25'!I80</f>
        <v>45962</v>
      </c>
      <c r="G72" s="279">
        <f t="shared" si="46"/>
        <v>19</v>
      </c>
      <c r="H72" s="277"/>
      <c r="I72" s="279">
        <v>1</v>
      </c>
      <c r="K72" s="271">
        <f t="shared" si="54"/>
        <v>0</v>
      </c>
      <c r="L72" s="271">
        <f t="shared" si="54"/>
        <v>0</v>
      </c>
      <c r="M72" s="271">
        <f t="shared" si="54"/>
        <v>0</v>
      </c>
      <c r="N72" s="271">
        <f t="shared" si="54"/>
        <v>0</v>
      </c>
      <c r="O72" s="271">
        <f t="shared" si="54"/>
        <v>0</v>
      </c>
      <c r="P72" s="271">
        <f t="shared" si="54"/>
        <v>0</v>
      </c>
      <c r="Q72" s="271">
        <f t="shared" si="54"/>
        <v>0</v>
      </c>
      <c r="R72" s="271">
        <f t="shared" si="54"/>
        <v>0</v>
      </c>
      <c r="S72" s="271">
        <f t="shared" si="54"/>
        <v>0</v>
      </c>
      <c r="T72" s="271">
        <f t="shared" si="54"/>
        <v>48969.13243333334</v>
      </c>
      <c r="U72" s="271">
        <f t="shared" si="55"/>
        <v>48969.13243333334</v>
      </c>
      <c r="V72" s="271">
        <f t="shared" si="55"/>
        <v>48969.13243333334</v>
      </c>
      <c r="W72" s="271">
        <f t="shared" si="55"/>
        <v>48969.13243333334</v>
      </c>
      <c r="X72" s="271">
        <f t="shared" si="55"/>
        <v>48969.13243333334</v>
      </c>
      <c r="Y72" s="271">
        <f t="shared" si="55"/>
        <v>48969.13243333334</v>
      </c>
      <c r="Z72" s="271">
        <f t="shared" si="55"/>
        <v>0</v>
      </c>
      <c r="AA72" s="271">
        <f t="shared" si="55"/>
        <v>0</v>
      </c>
      <c r="AB72" s="271">
        <f t="shared" si="55"/>
        <v>0</v>
      </c>
      <c r="AC72" s="271">
        <f t="shared" si="55"/>
        <v>0</v>
      </c>
      <c r="AD72" s="271">
        <f t="shared" si="55"/>
        <v>0</v>
      </c>
      <c r="AE72" s="271">
        <f t="shared" si="56"/>
        <v>0</v>
      </c>
      <c r="AF72" s="271">
        <f t="shared" si="56"/>
        <v>0</v>
      </c>
      <c r="AG72" s="271">
        <f t="shared" si="56"/>
        <v>0</v>
      </c>
      <c r="AH72" s="271">
        <f t="shared" si="56"/>
        <v>0</v>
      </c>
      <c r="AI72" s="271">
        <f t="shared" si="56"/>
        <v>0</v>
      </c>
      <c r="AJ72" s="271">
        <f t="shared" si="56"/>
        <v>0</v>
      </c>
      <c r="AK72" s="271">
        <f t="shared" si="56"/>
        <v>0</v>
      </c>
      <c r="AL72" s="271">
        <f t="shared" si="56"/>
        <v>0</v>
      </c>
      <c r="AM72" s="271">
        <f t="shared" si="56"/>
        <v>0</v>
      </c>
      <c r="AN72" s="271">
        <f t="shared" si="56"/>
        <v>0</v>
      </c>
      <c r="AO72" s="271">
        <f t="shared" si="57"/>
        <v>0</v>
      </c>
      <c r="AP72" s="271">
        <f t="shared" si="57"/>
        <v>0</v>
      </c>
      <c r="AQ72" s="271">
        <f t="shared" si="57"/>
        <v>0</v>
      </c>
      <c r="AR72" s="271">
        <f t="shared" si="57"/>
        <v>0</v>
      </c>
      <c r="AS72" s="271">
        <f t="shared" si="57"/>
        <v>0</v>
      </c>
      <c r="AT72" s="271">
        <f t="shared" si="57"/>
        <v>0</v>
      </c>
      <c r="AU72" s="271">
        <f t="shared" si="57"/>
        <v>0</v>
      </c>
      <c r="AV72" s="271">
        <f t="shared" si="57"/>
        <v>0</v>
      </c>
      <c r="AW72" s="271">
        <f t="shared" si="57"/>
        <v>0</v>
      </c>
      <c r="AX72" s="271">
        <f t="shared" si="57"/>
        <v>0</v>
      </c>
      <c r="AY72" s="271">
        <f t="shared" si="58"/>
        <v>0</v>
      </c>
      <c r="AZ72" s="271">
        <f t="shared" si="58"/>
        <v>0</v>
      </c>
      <c r="BA72" s="271">
        <f t="shared" si="58"/>
        <v>0</v>
      </c>
      <c r="BB72" s="271">
        <f t="shared" si="58"/>
        <v>0</v>
      </c>
      <c r="BC72" s="271">
        <f t="shared" si="58"/>
        <v>0</v>
      </c>
      <c r="BD72" s="271">
        <f t="shared" si="58"/>
        <v>0</v>
      </c>
      <c r="BE72" s="271">
        <f t="shared" si="58"/>
        <v>0</v>
      </c>
      <c r="BF72" s="271">
        <f t="shared" si="58"/>
        <v>0</v>
      </c>
      <c r="BG72" s="271">
        <f t="shared" si="58"/>
        <v>0</v>
      </c>
      <c r="BH72" s="271">
        <f t="shared" si="58"/>
        <v>0</v>
      </c>
      <c r="BI72" s="271">
        <f t="shared" si="59"/>
        <v>0</v>
      </c>
      <c r="BJ72" s="271">
        <f t="shared" si="59"/>
        <v>0</v>
      </c>
      <c r="BK72" s="271">
        <f t="shared" si="59"/>
        <v>0</v>
      </c>
      <c r="BL72" s="271">
        <f t="shared" si="59"/>
        <v>0</v>
      </c>
      <c r="BM72" s="271">
        <f t="shared" si="59"/>
        <v>0</v>
      </c>
      <c r="BN72" s="271">
        <f t="shared" si="59"/>
        <v>0</v>
      </c>
      <c r="BO72" s="271">
        <f t="shared" si="59"/>
        <v>0</v>
      </c>
      <c r="BP72" s="271">
        <f t="shared" si="59"/>
        <v>0</v>
      </c>
      <c r="BQ72" s="271">
        <f t="shared" si="59"/>
        <v>0</v>
      </c>
      <c r="BR72" s="271">
        <f t="shared" si="59"/>
        <v>0</v>
      </c>
      <c r="BS72" s="271">
        <f t="shared" si="60"/>
        <v>0</v>
      </c>
      <c r="BT72" s="271">
        <f t="shared" si="60"/>
        <v>0</v>
      </c>
      <c r="BU72" s="271">
        <f t="shared" si="60"/>
        <v>0</v>
      </c>
      <c r="BV72" s="271">
        <f t="shared" si="60"/>
        <v>0</v>
      </c>
      <c r="BW72" s="271">
        <f t="shared" si="60"/>
        <v>0</v>
      </c>
      <c r="BX72" s="271">
        <f t="shared" si="60"/>
        <v>0</v>
      </c>
      <c r="BY72" s="271">
        <f t="shared" si="60"/>
        <v>0</v>
      </c>
      <c r="BZ72" s="271">
        <f t="shared" si="60"/>
        <v>0</v>
      </c>
      <c r="CA72" s="271">
        <f t="shared" si="60"/>
        <v>0</v>
      </c>
      <c r="CC72" s="280"/>
    </row>
    <row r="73" spans="1:81">
      <c r="A73" s="275">
        <f>'Closed Deals 25'!D82</f>
        <v>11635</v>
      </c>
      <c r="B73" s="275" t="str">
        <f>'Closed Deals 25'!B82</f>
        <v>Webster ES</v>
      </c>
      <c r="C73" s="276"/>
      <c r="D73" s="277">
        <f>'Closed Deals 25'!E82</f>
        <v>857751</v>
      </c>
      <c r="E73" s="278">
        <f>'Closed Deals 25'!H82</f>
        <v>45952</v>
      </c>
      <c r="F73" s="278">
        <v>45915</v>
      </c>
      <c r="G73" s="279">
        <f t="shared" si="46"/>
        <v>-37</v>
      </c>
      <c r="H73" s="277"/>
      <c r="I73" s="279">
        <v>1</v>
      </c>
      <c r="K73" s="271">
        <f t="shared" ref="K73:T82" si="61">IF(AND($E73&lt;=K$2, K$2&lt;EDATE($E73,6)), (0.73*$D73)/6, 0)</f>
        <v>0</v>
      </c>
      <c r="L73" s="271">
        <f t="shared" si="61"/>
        <v>0</v>
      </c>
      <c r="M73" s="271">
        <f t="shared" si="61"/>
        <v>0</v>
      </c>
      <c r="N73" s="271">
        <f t="shared" si="61"/>
        <v>0</v>
      </c>
      <c r="O73" s="271">
        <f t="shared" si="61"/>
        <v>0</v>
      </c>
      <c r="P73" s="271">
        <f t="shared" si="61"/>
        <v>0</v>
      </c>
      <c r="Q73" s="271">
        <f t="shared" si="61"/>
        <v>0</v>
      </c>
      <c r="R73" s="271">
        <f t="shared" si="61"/>
        <v>0</v>
      </c>
      <c r="S73" s="271">
        <f t="shared" si="61"/>
        <v>0</v>
      </c>
      <c r="T73" s="271">
        <f t="shared" si="61"/>
        <v>104359.705</v>
      </c>
      <c r="U73" s="271">
        <f t="shared" ref="U73:AD82" si="62">IF(AND($E73&lt;=U$2, U$2&lt;EDATE($E73,6)), (0.73*$D73)/6, 0)</f>
        <v>104359.705</v>
      </c>
      <c r="V73" s="271">
        <f t="shared" si="62"/>
        <v>104359.705</v>
      </c>
      <c r="W73" s="271">
        <f t="shared" si="62"/>
        <v>104359.705</v>
      </c>
      <c r="X73" s="271">
        <f t="shared" si="62"/>
        <v>104359.705</v>
      </c>
      <c r="Y73" s="271">
        <f t="shared" si="62"/>
        <v>104359.705</v>
      </c>
      <c r="Z73" s="271">
        <f t="shared" si="62"/>
        <v>0</v>
      </c>
      <c r="AA73" s="271">
        <f t="shared" si="62"/>
        <v>0</v>
      </c>
      <c r="AB73" s="271">
        <f t="shared" si="62"/>
        <v>0</v>
      </c>
      <c r="AC73" s="271">
        <f t="shared" si="62"/>
        <v>0</v>
      </c>
      <c r="AD73" s="271">
        <f t="shared" si="62"/>
        <v>0</v>
      </c>
      <c r="AE73" s="271">
        <f t="shared" ref="AE73:AN82" si="63">IF(AND($E73&lt;=AE$2, AE$2&lt;EDATE($E73,6)), (0.73*$D73)/6, 0)</f>
        <v>0</v>
      </c>
      <c r="AF73" s="271">
        <f t="shared" si="63"/>
        <v>0</v>
      </c>
      <c r="AG73" s="271">
        <f t="shared" si="63"/>
        <v>0</v>
      </c>
      <c r="AH73" s="271">
        <f t="shared" si="63"/>
        <v>0</v>
      </c>
      <c r="AI73" s="271">
        <f t="shared" si="63"/>
        <v>0</v>
      </c>
      <c r="AJ73" s="271">
        <f t="shared" si="63"/>
        <v>0</v>
      </c>
      <c r="AK73" s="271">
        <f t="shared" si="63"/>
        <v>0</v>
      </c>
      <c r="AL73" s="271">
        <f t="shared" si="63"/>
        <v>0</v>
      </c>
      <c r="AM73" s="271">
        <f t="shared" si="63"/>
        <v>0</v>
      </c>
      <c r="AN73" s="271">
        <f t="shared" si="63"/>
        <v>0</v>
      </c>
      <c r="AO73" s="271">
        <f t="shared" ref="AO73:AX82" si="64">IF(AND($E73&lt;=AO$2, AO$2&lt;EDATE($E73,6)), (0.73*$D73)/6, 0)</f>
        <v>0</v>
      </c>
      <c r="AP73" s="271">
        <f t="shared" si="64"/>
        <v>0</v>
      </c>
      <c r="AQ73" s="271">
        <f t="shared" si="64"/>
        <v>0</v>
      </c>
      <c r="AR73" s="271">
        <f t="shared" si="64"/>
        <v>0</v>
      </c>
      <c r="AS73" s="271">
        <f t="shared" si="64"/>
        <v>0</v>
      </c>
      <c r="AT73" s="271">
        <f t="shared" si="64"/>
        <v>0</v>
      </c>
      <c r="AU73" s="271">
        <f t="shared" si="64"/>
        <v>0</v>
      </c>
      <c r="AV73" s="271">
        <f t="shared" si="64"/>
        <v>0</v>
      </c>
      <c r="AW73" s="271">
        <f t="shared" si="64"/>
        <v>0</v>
      </c>
      <c r="AX73" s="271">
        <f t="shared" si="64"/>
        <v>0</v>
      </c>
      <c r="AY73" s="271">
        <f t="shared" ref="AY73:BH82" si="65">IF(AND($E73&lt;=AY$2, AY$2&lt;EDATE($E73,6)), (0.73*$D73)/6, 0)</f>
        <v>0</v>
      </c>
      <c r="AZ73" s="271">
        <f t="shared" si="65"/>
        <v>0</v>
      </c>
      <c r="BA73" s="271">
        <f t="shared" si="65"/>
        <v>0</v>
      </c>
      <c r="BB73" s="271">
        <f t="shared" si="65"/>
        <v>0</v>
      </c>
      <c r="BC73" s="271">
        <f t="shared" si="65"/>
        <v>0</v>
      </c>
      <c r="BD73" s="271">
        <f t="shared" si="65"/>
        <v>0</v>
      </c>
      <c r="BE73" s="271">
        <f t="shared" si="65"/>
        <v>0</v>
      </c>
      <c r="BF73" s="271">
        <f t="shared" si="65"/>
        <v>0</v>
      </c>
      <c r="BG73" s="271">
        <f t="shared" si="65"/>
        <v>0</v>
      </c>
      <c r="BH73" s="271">
        <f t="shared" si="65"/>
        <v>0</v>
      </c>
      <c r="BI73" s="271">
        <f t="shared" ref="BI73:BR82" si="66">IF(AND($E73&lt;=BI$2, BI$2&lt;EDATE($E73,6)), (0.73*$D73)/6, 0)</f>
        <v>0</v>
      </c>
      <c r="BJ73" s="271">
        <f t="shared" si="66"/>
        <v>0</v>
      </c>
      <c r="BK73" s="271">
        <f t="shared" si="66"/>
        <v>0</v>
      </c>
      <c r="BL73" s="271">
        <f t="shared" si="66"/>
        <v>0</v>
      </c>
      <c r="BM73" s="271">
        <f t="shared" si="66"/>
        <v>0</v>
      </c>
      <c r="BN73" s="271">
        <f t="shared" si="66"/>
        <v>0</v>
      </c>
      <c r="BO73" s="271">
        <f t="shared" si="66"/>
        <v>0</v>
      </c>
      <c r="BP73" s="271">
        <f t="shared" si="66"/>
        <v>0</v>
      </c>
      <c r="BQ73" s="271">
        <f t="shared" si="66"/>
        <v>0</v>
      </c>
      <c r="BR73" s="271">
        <f t="shared" si="66"/>
        <v>0</v>
      </c>
      <c r="BS73" s="271">
        <f t="shared" ref="BS73:CA82" si="67">IF(AND($E73&lt;=BS$2, BS$2&lt;EDATE($E73,6)), (0.73*$D73)/6, 0)</f>
        <v>0</v>
      </c>
      <c r="BT73" s="271">
        <f t="shared" si="67"/>
        <v>0</v>
      </c>
      <c r="BU73" s="271">
        <f t="shared" si="67"/>
        <v>0</v>
      </c>
      <c r="BV73" s="271">
        <f t="shared" si="67"/>
        <v>0</v>
      </c>
      <c r="BW73" s="271">
        <f t="shared" si="67"/>
        <v>0</v>
      </c>
      <c r="BX73" s="271">
        <f t="shared" si="67"/>
        <v>0</v>
      </c>
      <c r="BY73" s="271">
        <f t="shared" si="67"/>
        <v>0</v>
      </c>
      <c r="BZ73" s="271">
        <f t="shared" si="67"/>
        <v>0</v>
      </c>
      <c r="CA73" s="271">
        <f t="shared" si="67"/>
        <v>0</v>
      </c>
      <c r="CC73" s="280"/>
    </row>
    <row r="74" spans="1:81">
      <c r="A74" s="275">
        <f>'Closed Deals 25'!D83</f>
        <v>11569</v>
      </c>
      <c r="B74" s="275" t="str">
        <f>'Closed Deals 25'!B83</f>
        <v xml:space="preserve">Julius Corsini ES </v>
      </c>
      <c r="C74" s="276"/>
      <c r="D74" s="277">
        <f>'Closed Deals 25'!E83</f>
        <v>193345.99</v>
      </c>
      <c r="E74" s="278">
        <f>'Closed Deals 25'!H83</f>
        <v>45957</v>
      </c>
      <c r="F74" s="278">
        <f>'Closed Deals 25'!I83</f>
        <v>45898</v>
      </c>
      <c r="G74" s="279">
        <f t="shared" si="46"/>
        <v>-59</v>
      </c>
      <c r="H74" s="277"/>
      <c r="I74" s="279">
        <v>1</v>
      </c>
      <c r="K74" s="271">
        <f t="shared" si="61"/>
        <v>0</v>
      </c>
      <c r="L74" s="271">
        <f t="shared" si="61"/>
        <v>0</v>
      </c>
      <c r="M74" s="271">
        <f t="shared" si="61"/>
        <v>0</v>
      </c>
      <c r="N74" s="271">
        <f t="shared" si="61"/>
        <v>0</v>
      </c>
      <c r="O74" s="271">
        <f t="shared" si="61"/>
        <v>0</v>
      </c>
      <c r="P74" s="271">
        <f t="shared" si="61"/>
        <v>0</v>
      </c>
      <c r="Q74" s="271">
        <f t="shared" si="61"/>
        <v>0</v>
      </c>
      <c r="R74" s="271">
        <f t="shared" si="61"/>
        <v>0</v>
      </c>
      <c r="S74" s="271">
        <f t="shared" si="61"/>
        <v>0</v>
      </c>
      <c r="T74" s="271">
        <f t="shared" si="61"/>
        <v>23523.762116666665</v>
      </c>
      <c r="U74" s="271">
        <f t="shared" si="62"/>
        <v>23523.762116666665</v>
      </c>
      <c r="V74" s="271">
        <f t="shared" si="62"/>
        <v>23523.762116666665</v>
      </c>
      <c r="W74" s="271">
        <f t="shared" si="62"/>
        <v>23523.762116666665</v>
      </c>
      <c r="X74" s="271">
        <f t="shared" si="62"/>
        <v>23523.762116666665</v>
      </c>
      <c r="Y74" s="271">
        <f t="shared" si="62"/>
        <v>23523.762116666665</v>
      </c>
      <c r="Z74" s="271">
        <f t="shared" si="62"/>
        <v>0</v>
      </c>
      <c r="AA74" s="271">
        <f t="shared" si="62"/>
        <v>0</v>
      </c>
      <c r="AB74" s="271">
        <f t="shared" si="62"/>
        <v>0</v>
      </c>
      <c r="AC74" s="271">
        <f t="shared" si="62"/>
        <v>0</v>
      </c>
      <c r="AD74" s="271">
        <f t="shared" si="62"/>
        <v>0</v>
      </c>
      <c r="AE74" s="271">
        <f t="shared" si="63"/>
        <v>0</v>
      </c>
      <c r="AF74" s="271">
        <f t="shared" si="63"/>
        <v>0</v>
      </c>
      <c r="AG74" s="271">
        <f t="shared" si="63"/>
        <v>0</v>
      </c>
      <c r="AH74" s="271">
        <f t="shared" si="63"/>
        <v>0</v>
      </c>
      <c r="AI74" s="271">
        <f t="shared" si="63"/>
        <v>0</v>
      </c>
      <c r="AJ74" s="271">
        <f t="shared" si="63"/>
        <v>0</v>
      </c>
      <c r="AK74" s="271">
        <f t="shared" si="63"/>
        <v>0</v>
      </c>
      <c r="AL74" s="271">
        <f t="shared" si="63"/>
        <v>0</v>
      </c>
      <c r="AM74" s="271">
        <f t="shared" si="63"/>
        <v>0</v>
      </c>
      <c r="AN74" s="271">
        <f t="shared" si="63"/>
        <v>0</v>
      </c>
      <c r="AO74" s="271">
        <f t="shared" si="64"/>
        <v>0</v>
      </c>
      <c r="AP74" s="271">
        <f t="shared" si="64"/>
        <v>0</v>
      </c>
      <c r="AQ74" s="271">
        <f t="shared" si="64"/>
        <v>0</v>
      </c>
      <c r="AR74" s="271">
        <f t="shared" si="64"/>
        <v>0</v>
      </c>
      <c r="AS74" s="271">
        <f t="shared" si="64"/>
        <v>0</v>
      </c>
      <c r="AT74" s="271">
        <f t="shared" si="64"/>
        <v>0</v>
      </c>
      <c r="AU74" s="271">
        <f t="shared" si="64"/>
        <v>0</v>
      </c>
      <c r="AV74" s="271">
        <f t="shared" si="64"/>
        <v>0</v>
      </c>
      <c r="AW74" s="271">
        <f t="shared" si="64"/>
        <v>0</v>
      </c>
      <c r="AX74" s="271">
        <f t="shared" si="64"/>
        <v>0</v>
      </c>
      <c r="AY74" s="271">
        <f t="shared" si="65"/>
        <v>0</v>
      </c>
      <c r="AZ74" s="271">
        <f t="shared" si="65"/>
        <v>0</v>
      </c>
      <c r="BA74" s="271">
        <f t="shared" si="65"/>
        <v>0</v>
      </c>
      <c r="BB74" s="271">
        <f t="shared" si="65"/>
        <v>0</v>
      </c>
      <c r="BC74" s="271">
        <f t="shared" si="65"/>
        <v>0</v>
      </c>
      <c r="BD74" s="271">
        <f t="shared" si="65"/>
        <v>0</v>
      </c>
      <c r="BE74" s="271">
        <f t="shared" si="65"/>
        <v>0</v>
      </c>
      <c r="BF74" s="271">
        <f t="shared" si="65"/>
        <v>0</v>
      </c>
      <c r="BG74" s="271">
        <f t="shared" si="65"/>
        <v>0</v>
      </c>
      <c r="BH74" s="271">
        <f t="shared" si="65"/>
        <v>0</v>
      </c>
      <c r="BI74" s="271">
        <f t="shared" si="66"/>
        <v>0</v>
      </c>
      <c r="BJ74" s="271">
        <f t="shared" si="66"/>
        <v>0</v>
      </c>
      <c r="BK74" s="271">
        <f t="shared" si="66"/>
        <v>0</v>
      </c>
      <c r="BL74" s="271">
        <f t="shared" si="66"/>
        <v>0</v>
      </c>
      <c r="BM74" s="271">
        <f t="shared" si="66"/>
        <v>0</v>
      </c>
      <c r="BN74" s="271">
        <f t="shared" si="66"/>
        <v>0</v>
      </c>
      <c r="BO74" s="271">
        <f t="shared" si="66"/>
        <v>0</v>
      </c>
      <c r="BP74" s="271">
        <f t="shared" si="66"/>
        <v>0</v>
      </c>
      <c r="BQ74" s="271">
        <f t="shared" si="66"/>
        <v>0</v>
      </c>
      <c r="BR74" s="271">
        <f t="shared" si="66"/>
        <v>0</v>
      </c>
      <c r="BS74" s="271">
        <f t="shared" si="67"/>
        <v>0</v>
      </c>
      <c r="BT74" s="271">
        <f t="shared" si="67"/>
        <v>0</v>
      </c>
      <c r="BU74" s="271">
        <f t="shared" si="67"/>
        <v>0</v>
      </c>
      <c r="BV74" s="271">
        <f t="shared" si="67"/>
        <v>0</v>
      </c>
      <c r="BW74" s="271">
        <f t="shared" si="67"/>
        <v>0</v>
      </c>
      <c r="BX74" s="271">
        <f t="shared" si="67"/>
        <v>0</v>
      </c>
      <c r="BY74" s="271">
        <f t="shared" si="67"/>
        <v>0</v>
      </c>
      <c r="BZ74" s="271">
        <f t="shared" si="67"/>
        <v>0</v>
      </c>
      <c r="CA74" s="271">
        <f t="shared" si="67"/>
        <v>0</v>
      </c>
      <c r="CC74" s="280"/>
    </row>
    <row r="75" spans="1:81">
      <c r="A75" s="275">
        <f>'Closed Deals 25'!D84</f>
        <v>11617</v>
      </c>
      <c r="B75" s="275" t="str">
        <f>'Closed Deals 25'!B84</f>
        <v>Miano ES</v>
      </c>
      <c r="C75" s="276"/>
      <c r="D75" s="277">
        <f>'Closed Deals 25'!E84</f>
        <v>212665.05</v>
      </c>
      <c r="E75" s="278">
        <f>'Closed Deals 25'!H84</f>
        <v>45958</v>
      </c>
      <c r="F75" s="278">
        <v>45884</v>
      </c>
      <c r="G75" s="279">
        <f t="shared" si="46"/>
        <v>-74</v>
      </c>
      <c r="H75" s="277"/>
      <c r="I75" s="279">
        <v>1</v>
      </c>
      <c r="K75" s="271">
        <f t="shared" si="61"/>
        <v>0</v>
      </c>
      <c r="L75" s="271">
        <f t="shared" si="61"/>
        <v>0</v>
      </c>
      <c r="M75" s="271">
        <f t="shared" si="61"/>
        <v>0</v>
      </c>
      <c r="N75" s="271">
        <f t="shared" si="61"/>
        <v>0</v>
      </c>
      <c r="O75" s="271">
        <f t="shared" si="61"/>
        <v>0</v>
      </c>
      <c r="P75" s="271">
        <f t="shared" si="61"/>
        <v>0</v>
      </c>
      <c r="Q75" s="271">
        <f t="shared" si="61"/>
        <v>0</v>
      </c>
      <c r="R75" s="271">
        <f t="shared" si="61"/>
        <v>0</v>
      </c>
      <c r="S75" s="271">
        <f t="shared" si="61"/>
        <v>0</v>
      </c>
      <c r="T75" s="271">
        <f t="shared" si="61"/>
        <v>25874.247749999999</v>
      </c>
      <c r="U75" s="271">
        <f t="shared" si="62"/>
        <v>25874.247749999999</v>
      </c>
      <c r="V75" s="271">
        <f t="shared" si="62"/>
        <v>25874.247749999999</v>
      </c>
      <c r="W75" s="271">
        <f t="shared" si="62"/>
        <v>25874.247749999999</v>
      </c>
      <c r="X75" s="271">
        <f t="shared" si="62"/>
        <v>25874.247749999999</v>
      </c>
      <c r="Y75" s="271">
        <f t="shared" si="62"/>
        <v>25874.247749999999</v>
      </c>
      <c r="Z75" s="271">
        <f t="shared" si="62"/>
        <v>0</v>
      </c>
      <c r="AA75" s="271">
        <f t="shared" si="62"/>
        <v>0</v>
      </c>
      <c r="AB75" s="271">
        <f t="shared" si="62"/>
        <v>0</v>
      </c>
      <c r="AC75" s="271">
        <f t="shared" si="62"/>
        <v>0</v>
      </c>
      <c r="AD75" s="271">
        <f t="shared" si="62"/>
        <v>0</v>
      </c>
      <c r="AE75" s="271">
        <f t="shared" si="63"/>
        <v>0</v>
      </c>
      <c r="AF75" s="271">
        <f t="shared" si="63"/>
        <v>0</v>
      </c>
      <c r="AG75" s="271">
        <f t="shared" si="63"/>
        <v>0</v>
      </c>
      <c r="AH75" s="271">
        <f t="shared" si="63"/>
        <v>0</v>
      </c>
      <c r="AI75" s="271">
        <f t="shared" si="63"/>
        <v>0</v>
      </c>
      <c r="AJ75" s="271">
        <f t="shared" si="63"/>
        <v>0</v>
      </c>
      <c r="AK75" s="271">
        <f t="shared" si="63"/>
        <v>0</v>
      </c>
      <c r="AL75" s="271">
        <f t="shared" si="63"/>
        <v>0</v>
      </c>
      <c r="AM75" s="271">
        <f t="shared" si="63"/>
        <v>0</v>
      </c>
      <c r="AN75" s="271">
        <f t="shared" si="63"/>
        <v>0</v>
      </c>
      <c r="AO75" s="271">
        <f t="shared" si="64"/>
        <v>0</v>
      </c>
      <c r="AP75" s="271">
        <f t="shared" si="64"/>
        <v>0</v>
      </c>
      <c r="AQ75" s="271">
        <f t="shared" si="64"/>
        <v>0</v>
      </c>
      <c r="AR75" s="271">
        <f t="shared" si="64"/>
        <v>0</v>
      </c>
      <c r="AS75" s="271">
        <f t="shared" si="64"/>
        <v>0</v>
      </c>
      <c r="AT75" s="271">
        <f t="shared" si="64"/>
        <v>0</v>
      </c>
      <c r="AU75" s="271">
        <f t="shared" si="64"/>
        <v>0</v>
      </c>
      <c r="AV75" s="271">
        <f t="shared" si="64"/>
        <v>0</v>
      </c>
      <c r="AW75" s="271">
        <f t="shared" si="64"/>
        <v>0</v>
      </c>
      <c r="AX75" s="271">
        <f t="shared" si="64"/>
        <v>0</v>
      </c>
      <c r="AY75" s="271">
        <f t="shared" si="65"/>
        <v>0</v>
      </c>
      <c r="AZ75" s="271">
        <f t="shared" si="65"/>
        <v>0</v>
      </c>
      <c r="BA75" s="271">
        <f t="shared" si="65"/>
        <v>0</v>
      </c>
      <c r="BB75" s="271">
        <f t="shared" si="65"/>
        <v>0</v>
      </c>
      <c r="BC75" s="271">
        <f t="shared" si="65"/>
        <v>0</v>
      </c>
      <c r="BD75" s="271">
        <f t="shared" si="65"/>
        <v>0</v>
      </c>
      <c r="BE75" s="271">
        <f t="shared" si="65"/>
        <v>0</v>
      </c>
      <c r="BF75" s="271">
        <f t="shared" si="65"/>
        <v>0</v>
      </c>
      <c r="BG75" s="271">
        <f t="shared" si="65"/>
        <v>0</v>
      </c>
      <c r="BH75" s="271">
        <f t="shared" si="65"/>
        <v>0</v>
      </c>
      <c r="BI75" s="271">
        <f t="shared" si="66"/>
        <v>0</v>
      </c>
      <c r="BJ75" s="271">
        <f t="shared" si="66"/>
        <v>0</v>
      </c>
      <c r="BK75" s="271">
        <f t="shared" si="66"/>
        <v>0</v>
      </c>
      <c r="BL75" s="271">
        <f t="shared" si="66"/>
        <v>0</v>
      </c>
      <c r="BM75" s="271">
        <f t="shared" si="66"/>
        <v>0</v>
      </c>
      <c r="BN75" s="271">
        <f t="shared" si="66"/>
        <v>0</v>
      </c>
      <c r="BO75" s="271">
        <f t="shared" si="66"/>
        <v>0</v>
      </c>
      <c r="BP75" s="271">
        <f t="shared" si="66"/>
        <v>0</v>
      </c>
      <c r="BQ75" s="271">
        <f t="shared" si="66"/>
        <v>0</v>
      </c>
      <c r="BR75" s="271">
        <f t="shared" si="66"/>
        <v>0</v>
      </c>
      <c r="BS75" s="271">
        <f t="shared" si="67"/>
        <v>0</v>
      </c>
      <c r="BT75" s="271">
        <f t="shared" si="67"/>
        <v>0</v>
      </c>
      <c r="BU75" s="271">
        <f t="shared" si="67"/>
        <v>0</v>
      </c>
      <c r="BV75" s="271">
        <f t="shared" si="67"/>
        <v>0</v>
      </c>
      <c r="BW75" s="271">
        <f t="shared" si="67"/>
        <v>0</v>
      </c>
      <c r="BX75" s="271">
        <f t="shared" si="67"/>
        <v>0</v>
      </c>
      <c r="BY75" s="271">
        <f t="shared" si="67"/>
        <v>0</v>
      </c>
      <c r="BZ75" s="271">
        <f t="shared" si="67"/>
        <v>0</v>
      </c>
      <c r="CA75" s="271">
        <f t="shared" si="67"/>
        <v>0</v>
      </c>
      <c r="CC75" s="280"/>
    </row>
    <row r="76" spans="1:81">
      <c r="A76" s="275" t="e">
        <f>'Lost Deals'!#REF!</f>
        <v>#REF!</v>
      </c>
      <c r="B76" s="275" t="e">
        <f>'Lost Deals'!#REF!</f>
        <v>#REF!</v>
      </c>
      <c r="C76" s="276"/>
      <c r="D76" s="277" t="e">
        <f>'Lost Deals'!#REF!</f>
        <v>#REF!</v>
      </c>
      <c r="E76" s="278" t="e">
        <f>'Lost Deals'!#REF!</f>
        <v>#REF!</v>
      </c>
      <c r="F76" s="278">
        <v>45884</v>
      </c>
      <c r="G76" s="279">
        <f t="shared" si="46"/>
        <v>45884</v>
      </c>
      <c r="H76" s="277"/>
      <c r="I76" s="279">
        <v>1</v>
      </c>
      <c r="K76" s="271" t="e">
        <f t="shared" si="61"/>
        <v>#REF!</v>
      </c>
      <c r="L76" s="271" t="e">
        <f t="shared" si="61"/>
        <v>#REF!</v>
      </c>
      <c r="M76" s="271" t="e">
        <f t="shared" si="61"/>
        <v>#REF!</v>
      </c>
      <c r="N76" s="271" t="e">
        <f t="shared" si="61"/>
        <v>#REF!</v>
      </c>
      <c r="O76" s="271" t="e">
        <f t="shared" si="61"/>
        <v>#REF!</v>
      </c>
      <c r="P76" s="271" t="e">
        <f t="shared" si="61"/>
        <v>#REF!</v>
      </c>
      <c r="Q76" s="271" t="e">
        <f t="shared" si="61"/>
        <v>#REF!</v>
      </c>
      <c r="R76" s="271" t="e">
        <f t="shared" si="61"/>
        <v>#REF!</v>
      </c>
      <c r="S76" s="271" t="e">
        <f t="shared" si="61"/>
        <v>#REF!</v>
      </c>
      <c r="T76" s="271" t="e">
        <f t="shared" si="61"/>
        <v>#REF!</v>
      </c>
      <c r="U76" s="271" t="e">
        <f t="shared" si="62"/>
        <v>#REF!</v>
      </c>
      <c r="V76" s="271" t="e">
        <f t="shared" si="62"/>
        <v>#REF!</v>
      </c>
      <c r="W76" s="271" t="e">
        <f t="shared" si="62"/>
        <v>#REF!</v>
      </c>
      <c r="X76" s="271" t="e">
        <f t="shared" si="62"/>
        <v>#REF!</v>
      </c>
      <c r="Y76" s="271" t="e">
        <f t="shared" si="62"/>
        <v>#REF!</v>
      </c>
      <c r="Z76" s="271" t="e">
        <f t="shared" si="62"/>
        <v>#REF!</v>
      </c>
      <c r="AA76" s="271" t="e">
        <f t="shared" si="62"/>
        <v>#REF!</v>
      </c>
      <c r="AB76" s="271" t="e">
        <f t="shared" si="62"/>
        <v>#REF!</v>
      </c>
      <c r="AC76" s="271" t="e">
        <f t="shared" si="62"/>
        <v>#REF!</v>
      </c>
      <c r="AD76" s="271" t="e">
        <f t="shared" si="62"/>
        <v>#REF!</v>
      </c>
      <c r="AE76" s="271" t="e">
        <f t="shared" si="63"/>
        <v>#REF!</v>
      </c>
      <c r="AF76" s="271" t="e">
        <f t="shared" si="63"/>
        <v>#REF!</v>
      </c>
      <c r="AG76" s="271" t="e">
        <f t="shared" si="63"/>
        <v>#REF!</v>
      </c>
      <c r="AH76" s="271" t="e">
        <f t="shared" si="63"/>
        <v>#REF!</v>
      </c>
      <c r="AI76" s="271" t="e">
        <f t="shared" si="63"/>
        <v>#REF!</v>
      </c>
      <c r="AJ76" s="271" t="e">
        <f t="shared" si="63"/>
        <v>#REF!</v>
      </c>
      <c r="AK76" s="271" t="e">
        <f t="shared" si="63"/>
        <v>#REF!</v>
      </c>
      <c r="AL76" s="271" t="e">
        <f t="shared" si="63"/>
        <v>#REF!</v>
      </c>
      <c r="AM76" s="271" t="e">
        <f t="shared" si="63"/>
        <v>#REF!</v>
      </c>
      <c r="AN76" s="271" t="e">
        <f t="shared" si="63"/>
        <v>#REF!</v>
      </c>
      <c r="AO76" s="271" t="e">
        <f t="shared" si="64"/>
        <v>#REF!</v>
      </c>
      <c r="AP76" s="271" t="e">
        <f t="shared" si="64"/>
        <v>#REF!</v>
      </c>
      <c r="AQ76" s="271" t="e">
        <f t="shared" si="64"/>
        <v>#REF!</v>
      </c>
      <c r="AR76" s="271" t="e">
        <f t="shared" si="64"/>
        <v>#REF!</v>
      </c>
      <c r="AS76" s="271" t="e">
        <f t="shared" si="64"/>
        <v>#REF!</v>
      </c>
      <c r="AT76" s="271" t="e">
        <f t="shared" si="64"/>
        <v>#REF!</v>
      </c>
      <c r="AU76" s="271" t="e">
        <f t="shared" si="64"/>
        <v>#REF!</v>
      </c>
      <c r="AV76" s="271" t="e">
        <f t="shared" si="64"/>
        <v>#REF!</v>
      </c>
      <c r="AW76" s="271" t="e">
        <f t="shared" si="64"/>
        <v>#REF!</v>
      </c>
      <c r="AX76" s="271" t="e">
        <f t="shared" si="64"/>
        <v>#REF!</v>
      </c>
      <c r="AY76" s="271" t="e">
        <f t="shared" si="65"/>
        <v>#REF!</v>
      </c>
      <c r="AZ76" s="271" t="e">
        <f t="shared" si="65"/>
        <v>#REF!</v>
      </c>
      <c r="BA76" s="271" t="e">
        <f t="shared" si="65"/>
        <v>#REF!</v>
      </c>
      <c r="BB76" s="271" t="e">
        <f t="shared" si="65"/>
        <v>#REF!</v>
      </c>
      <c r="BC76" s="271" t="e">
        <f t="shared" si="65"/>
        <v>#REF!</v>
      </c>
      <c r="BD76" s="271" t="e">
        <f t="shared" si="65"/>
        <v>#REF!</v>
      </c>
      <c r="BE76" s="271" t="e">
        <f t="shared" si="65"/>
        <v>#REF!</v>
      </c>
      <c r="BF76" s="271" t="e">
        <f t="shared" si="65"/>
        <v>#REF!</v>
      </c>
      <c r="BG76" s="271" t="e">
        <f t="shared" si="65"/>
        <v>#REF!</v>
      </c>
      <c r="BH76" s="271" t="e">
        <f t="shared" si="65"/>
        <v>#REF!</v>
      </c>
      <c r="BI76" s="271" t="e">
        <f t="shared" si="66"/>
        <v>#REF!</v>
      </c>
      <c r="BJ76" s="271" t="e">
        <f t="shared" si="66"/>
        <v>#REF!</v>
      </c>
      <c r="BK76" s="271" t="e">
        <f t="shared" si="66"/>
        <v>#REF!</v>
      </c>
      <c r="BL76" s="271" t="e">
        <f t="shared" si="66"/>
        <v>#REF!</v>
      </c>
      <c r="BM76" s="271" t="e">
        <f t="shared" si="66"/>
        <v>#REF!</v>
      </c>
      <c r="BN76" s="271" t="e">
        <f t="shared" si="66"/>
        <v>#REF!</v>
      </c>
      <c r="BO76" s="271" t="e">
        <f t="shared" si="66"/>
        <v>#REF!</v>
      </c>
      <c r="BP76" s="271" t="e">
        <f t="shared" si="66"/>
        <v>#REF!</v>
      </c>
      <c r="BQ76" s="271" t="e">
        <f t="shared" si="66"/>
        <v>#REF!</v>
      </c>
      <c r="BR76" s="271" t="e">
        <f t="shared" si="66"/>
        <v>#REF!</v>
      </c>
      <c r="BS76" s="271" t="e">
        <f t="shared" si="67"/>
        <v>#REF!</v>
      </c>
      <c r="BT76" s="271" t="e">
        <f t="shared" si="67"/>
        <v>#REF!</v>
      </c>
      <c r="BU76" s="271" t="e">
        <f t="shared" si="67"/>
        <v>#REF!</v>
      </c>
      <c r="BV76" s="271" t="e">
        <f t="shared" si="67"/>
        <v>#REF!</v>
      </c>
      <c r="BW76" s="271" t="e">
        <f t="shared" si="67"/>
        <v>#REF!</v>
      </c>
      <c r="BX76" s="271" t="e">
        <f t="shared" si="67"/>
        <v>#REF!</v>
      </c>
      <c r="BY76" s="271" t="e">
        <f t="shared" si="67"/>
        <v>#REF!</v>
      </c>
      <c r="BZ76" s="271" t="e">
        <f t="shared" si="67"/>
        <v>#REF!</v>
      </c>
      <c r="CA76" s="271" t="e">
        <f t="shared" si="67"/>
        <v>#REF!</v>
      </c>
      <c r="CC76" s="280"/>
    </row>
    <row r="77" spans="1:81">
      <c r="A77" s="275" t="e">
        <f>'2026 Sales Pipeline'!#REF!</f>
        <v>#REF!</v>
      </c>
      <c r="B77" s="275" t="e">
        <f>'2026 Sales Pipeline'!#REF!</f>
        <v>#REF!</v>
      </c>
      <c r="C77" s="276"/>
      <c r="D77" s="277" t="e">
        <f>'2026 Sales Pipeline'!#REF!</f>
        <v>#REF!</v>
      </c>
      <c r="E77" s="278" t="e">
        <f>'2026 Sales Pipeline'!#REF!</f>
        <v>#REF!</v>
      </c>
      <c r="F77" s="278">
        <v>45930</v>
      </c>
      <c r="G77" s="279">
        <f t="shared" si="46"/>
        <v>45930</v>
      </c>
      <c r="H77" s="277"/>
      <c r="I77" s="279">
        <v>1</v>
      </c>
      <c r="K77" s="271" t="e">
        <f t="shared" si="61"/>
        <v>#REF!</v>
      </c>
      <c r="L77" s="271" t="e">
        <f t="shared" si="61"/>
        <v>#REF!</v>
      </c>
      <c r="M77" s="271" t="e">
        <f t="shared" si="61"/>
        <v>#REF!</v>
      </c>
      <c r="N77" s="271" t="e">
        <f t="shared" si="61"/>
        <v>#REF!</v>
      </c>
      <c r="O77" s="271" t="e">
        <f t="shared" si="61"/>
        <v>#REF!</v>
      </c>
      <c r="P77" s="271" t="e">
        <f t="shared" si="61"/>
        <v>#REF!</v>
      </c>
      <c r="Q77" s="271" t="e">
        <f t="shared" si="61"/>
        <v>#REF!</v>
      </c>
      <c r="R77" s="271" t="e">
        <f t="shared" si="61"/>
        <v>#REF!</v>
      </c>
      <c r="S77" s="271" t="e">
        <f t="shared" si="61"/>
        <v>#REF!</v>
      </c>
      <c r="T77" s="271" t="e">
        <f t="shared" si="61"/>
        <v>#REF!</v>
      </c>
      <c r="U77" s="271" t="e">
        <f t="shared" si="62"/>
        <v>#REF!</v>
      </c>
      <c r="V77" s="271" t="e">
        <f t="shared" si="62"/>
        <v>#REF!</v>
      </c>
      <c r="W77" s="271" t="e">
        <f t="shared" si="62"/>
        <v>#REF!</v>
      </c>
      <c r="X77" s="271" t="e">
        <f t="shared" si="62"/>
        <v>#REF!</v>
      </c>
      <c r="Y77" s="271" t="e">
        <f t="shared" si="62"/>
        <v>#REF!</v>
      </c>
      <c r="Z77" s="271" t="e">
        <f t="shared" si="62"/>
        <v>#REF!</v>
      </c>
      <c r="AA77" s="271" t="e">
        <f t="shared" si="62"/>
        <v>#REF!</v>
      </c>
      <c r="AB77" s="271" t="e">
        <f t="shared" si="62"/>
        <v>#REF!</v>
      </c>
      <c r="AC77" s="271" t="e">
        <f t="shared" si="62"/>
        <v>#REF!</v>
      </c>
      <c r="AD77" s="271" t="e">
        <f t="shared" si="62"/>
        <v>#REF!</v>
      </c>
      <c r="AE77" s="271" t="e">
        <f t="shared" si="63"/>
        <v>#REF!</v>
      </c>
      <c r="AF77" s="271" t="e">
        <f t="shared" si="63"/>
        <v>#REF!</v>
      </c>
      <c r="AG77" s="271" t="e">
        <f t="shared" si="63"/>
        <v>#REF!</v>
      </c>
      <c r="AH77" s="271" t="e">
        <f t="shared" si="63"/>
        <v>#REF!</v>
      </c>
      <c r="AI77" s="271" t="e">
        <f t="shared" si="63"/>
        <v>#REF!</v>
      </c>
      <c r="AJ77" s="271" t="e">
        <f t="shared" si="63"/>
        <v>#REF!</v>
      </c>
      <c r="AK77" s="271" t="e">
        <f t="shared" si="63"/>
        <v>#REF!</v>
      </c>
      <c r="AL77" s="271" t="e">
        <f t="shared" si="63"/>
        <v>#REF!</v>
      </c>
      <c r="AM77" s="271" t="e">
        <f t="shared" si="63"/>
        <v>#REF!</v>
      </c>
      <c r="AN77" s="271" t="e">
        <f t="shared" si="63"/>
        <v>#REF!</v>
      </c>
      <c r="AO77" s="271" t="e">
        <f t="shared" si="64"/>
        <v>#REF!</v>
      </c>
      <c r="AP77" s="271" t="e">
        <f t="shared" si="64"/>
        <v>#REF!</v>
      </c>
      <c r="AQ77" s="271" t="e">
        <f t="shared" si="64"/>
        <v>#REF!</v>
      </c>
      <c r="AR77" s="271" t="e">
        <f t="shared" si="64"/>
        <v>#REF!</v>
      </c>
      <c r="AS77" s="271" t="e">
        <f t="shared" si="64"/>
        <v>#REF!</v>
      </c>
      <c r="AT77" s="271" t="e">
        <f t="shared" si="64"/>
        <v>#REF!</v>
      </c>
      <c r="AU77" s="271" t="e">
        <f t="shared" si="64"/>
        <v>#REF!</v>
      </c>
      <c r="AV77" s="271" t="e">
        <f t="shared" si="64"/>
        <v>#REF!</v>
      </c>
      <c r="AW77" s="271" t="e">
        <f t="shared" si="64"/>
        <v>#REF!</v>
      </c>
      <c r="AX77" s="271" t="e">
        <f t="shared" si="64"/>
        <v>#REF!</v>
      </c>
      <c r="AY77" s="271" t="e">
        <f t="shared" si="65"/>
        <v>#REF!</v>
      </c>
      <c r="AZ77" s="271" t="e">
        <f t="shared" si="65"/>
        <v>#REF!</v>
      </c>
      <c r="BA77" s="271" t="e">
        <f t="shared" si="65"/>
        <v>#REF!</v>
      </c>
      <c r="BB77" s="271" t="e">
        <f t="shared" si="65"/>
        <v>#REF!</v>
      </c>
      <c r="BC77" s="271" t="e">
        <f t="shared" si="65"/>
        <v>#REF!</v>
      </c>
      <c r="BD77" s="271" t="e">
        <f t="shared" si="65"/>
        <v>#REF!</v>
      </c>
      <c r="BE77" s="271" t="e">
        <f t="shared" si="65"/>
        <v>#REF!</v>
      </c>
      <c r="BF77" s="271" t="e">
        <f t="shared" si="65"/>
        <v>#REF!</v>
      </c>
      <c r="BG77" s="271" t="e">
        <f t="shared" si="65"/>
        <v>#REF!</v>
      </c>
      <c r="BH77" s="271" t="e">
        <f t="shared" si="65"/>
        <v>#REF!</v>
      </c>
      <c r="BI77" s="271" t="e">
        <f t="shared" si="66"/>
        <v>#REF!</v>
      </c>
      <c r="BJ77" s="271" t="e">
        <f t="shared" si="66"/>
        <v>#REF!</v>
      </c>
      <c r="BK77" s="271" t="e">
        <f t="shared" si="66"/>
        <v>#REF!</v>
      </c>
      <c r="BL77" s="271" t="e">
        <f t="shared" si="66"/>
        <v>#REF!</v>
      </c>
      <c r="BM77" s="271" t="e">
        <f t="shared" si="66"/>
        <v>#REF!</v>
      </c>
      <c r="BN77" s="271" t="e">
        <f t="shared" si="66"/>
        <v>#REF!</v>
      </c>
      <c r="BO77" s="271" t="e">
        <f t="shared" si="66"/>
        <v>#REF!</v>
      </c>
      <c r="BP77" s="271" t="e">
        <f t="shared" si="66"/>
        <v>#REF!</v>
      </c>
      <c r="BQ77" s="271" t="e">
        <f t="shared" si="66"/>
        <v>#REF!</v>
      </c>
      <c r="BR77" s="271" t="e">
        <f t="shared" si="66"/>
        <v>#REF!</v>
      </c>
      <c r="BS77" s="271" t="e">
        <f t="shared" si="67"/>
        <v>#REF!</v>
      </c>
      <c r="BT77" s="271" t="e">
        <f t="shared" si="67"/>
        <v>#REF!</v>
      </c>
      <c r="BU77" s="271" t="e">
        <f t="shared" si="67"/>
        <v>#REF!</v>
      </c>
      <c r="BV77" s="271" t="e">
        <f t="shared" si="67"/>
        <v>#REF!</v>
      </c>
      <c r="BW77" s="271" t="e">
        <f t="shared" si="67"/>
        <v>#REF!</v>
      </c>
      <c r="BX77" s="271" t="e">
        <f t="shared" si="67"/>
        <v>#REF!</v>
      </c>
      <c r="BY77" s="271" t="e">
        <f t="shared" si="67"/>
        <v>#REF!</v>
      </c>
      <c r="BZ77" s="271" t="e">
        <f t="shared" si="67"/>
        <v>#REF!</v>
      </c>
      <c r="CA77" s="271" t="e">
        <f t="shared" si="67"/>
        <v>#REF!</v>
      </c>
      <c r="CC77" s="280"/>
    </row>
    <row r="78" spans="1:81">
      <c r="A78" s="275" t="e">
        <f>'Lost Deals'!#REF!</f>
        <v>#REF!</v>
      </c>
      <c r="B78" s="275" t="e">
        <f>'Lost Deals'!#REF!</f>
        <v>#REF!</v>
      </c>
      <c r="C78" s="276"/>
      <c r="D78" s="277" t="e">
        <f>'Lost Deals'!#REF!</f>
        <v>#REF!</v>
      </c>
      <c r="E78" s="278" t="e">
        <f>'Lost Deals'!#REF!</f>
        <v>#REF!</v>
      </c>
      <c r="F78" s="278">
        <v>45930</v>
      </c>
      <c r="G78" s="279">
        <f t="shared" si="46"/>
        <v>45930</v>
      </c>
      <c r="H78" s="277"/>
      <c r="I78" s="279">
        <v>1</v>
      </c>
      <c r="K78" s="271" t="e">
        <f t="shared" si="61"/>
        <v>#REF!</v>
      </c>
      <c r="L78" s="271" t="e">
        <f t="shared" si="61"/>
        <v>#REF!</v>
      </c>
      <c r="M78" s="271" t="e">
        <f t="shared" si="61"/>
        <v>#REF!</v>
      </c>
      <c r="N78" s="271" t="e">
        <f t="shared" si="61"/>
        <v>#REF!</v>
      </c>
      <c r="O78" s="271" t="e">
        <f t="shared" si="61"/>
        <v>#REF!</v>
      </c>
      <c r="P78" s="271" t="e">
        <f t="shared" si="61"/>
        <v>#REF!</v>
      </c>
      <c r="Q78" s="271" t="e">
        <f t="shared" si="61"/>
        <v>#REF!</v>
      </c>
      <c r="R78" s="271" t="e">
        <f t="shared" si="61"/>
        <v>#REF!</v>
      </c>
      <c r="S78" s="271" t="e">
        <f t="shared" si="61"/>
        <v>#REF!</v>
      </c>
      <c r="T78" s="271" t="e">
        <f t="shared" si="61"/>
        <v>#REF!</v>
      </c>
      <c r="U78" s="271" t="e">
        <f t="shared" si="62"/>
        <v>#REF!</v>
      </c>
      <c r="V78" s="271" t="e">
        <f t="shared" si="62"/>
        <v>#REF!</v>
      </c>
      <c r="W78" s="271" t="e">
        <f t="shared" si="62"/>
        <v>#REF!</v>
      </c>
      <c r="X78" s="271" t="e">
        <f t="shared" si="62"/>
        <v>#REF!</v>
      </c>
      <c r="Y78" s="271" t="e">
        <f t="shared" si="62"/>
        <v>#REF!</v>
      </c>
      <c r="Z78" s="271" t="e">
        <f t="shared" si="62"/>
        <v>#REF!</v>
      </c>
      <c r="AA78" s="271" t="e">
        <f t="shared" si="62"/>
        <v>#REF!</v>
      </c>
      <c r="AB78" s="271" t="e">
        <f t="shared" si="62"/>
        <v>#REF!</v>
      </c>
      <c r="AC78" s="271" t="e">
        <f t="shared" si="62"/>
        <v>#REF!</v>
      </c>
      <c r="AD78" s="271" t="e">
        <f t="shared" si="62"/>
        <v>#REF!</v>
      </c>
      <c r="AE78" s="271" t="e">
        <f t="shared" si="63"/>
        <v>#REF!</v>
      </c>
      <c r="AF78" s="271" t="e">
        <f t="shared" si="63"/>
        <v>#REF!</v>
      </c>
      <c r="AG78" s="271" t="e">
        <f t="shared" si="63"/>
        <v>#REF!</v>
      </c>
      <c r="AH78" s="271" t="e">
        <f t="shared" si="63"/>
        <v>#REF!</v>
      </c>
      <c r="AI78" s="271" t="e">
        <f t="shared" si="63"/>
        <v>#REF!</v>
      </c>
      <c r="AJ78" s="271" t="e">
        <f t="shared" si="63"/>
        <v>#REF!</v>
      </c>
      <c r="AK78" s="271" t="e">
        <f t="shared" si="63"/>
        <v>#REF!</v>
      </c>
      <c r="AL78" s="271" t="e">
        <f t="shared" si="63"/>
        <v>#REF!</v>
      </c>
      <c r="AM78" s="271" t="e">
        <f t="shared" si="63"/>
        <v>#REF!</v>
      </c>
      <c r="AN78" s="271" t="e">
        <f t="shared" si="63"/>
        <v>#REF!</v>
      </c>
      <c r="AO78" s="271" t="e">
        <f t="shared" si="64"/>
        <v>#REF!</v>
      </c>
      <c r="AP78" s="271" t="e">
        <f t="shared" si="64"/>
        <v>#REF!</v>
      </c>
      <c r="AQ78" s="271" t="e">
        <f t="shared" si="64"/>
        <v>#REF!</v>
      </c>
      <c r="AR78" s="271" t="e">
        <f t="shared" si="64"/>
        <v>#REF!</v>
      </c>
      <c r="AS78" s="271" t="e">
        <f t="shared" si="64"/>
        <v>#REF!</v>
      </c>
      <c r="AT78" s="271" t="e">
        <f t="shared" si="64"/>
        <v>#REF!</v>
      </c>
      <c r="AU78" s="271" t="e">
        <f t="shared" si="64"/>
        <v>#REF!</v>
      </c>
      <c r="AV78" s="271" t="e">
        <f t="shared" si="64"/>
        <v>#REF!</v>
      </c>
      <c r="AW78" s="271" t="e">
        <f t="shared" si="64"/>
        <v>#REF!</v>
      </c>
      <c r="AX78" s="271" t="e">
        <f t="shared" si="64"/>
        <v>#REF!</v>
      </c>
      <c r="AY78" s="271" t="e">
        <f t="shared" si="65"/>
        <v>#REF!</v>
      </c>
      <c r="AZ78" s="271" t="e">
        <f t="shared" si="65"/>
        <v>#REF!</v>
      </c>
      <c r="BA78" s="271" t="e">
        <f t="shared" si="65"/>
        <v>#REF!</v>
      </c>
      <c r="BB78" s="271" t="e">
        <f t="shared" si="65"/>
        <v>#REF!</v>
      </c>
      <c r="BC78" s="271" t="e">
        <f t="shared" si="65"/>
        <v>#REF!</v>
      </c>
      <c r="BD78" s="271" t="e">
        <f t="shared" si="65"/>
        <v>#REF!</v>
      </c>
      <c r="BE78" s="271" t="e">
        <f t="shared" si="65"/>
        <v>#REF!</v>
      </c>
      <c r="BF78" s="271" t="e">
        <f t="shared" si="65"/>
        <v>#REF!</v>
      </c>
      <c r="BG78" s="271" t="e">
        <f t="shared" si="65"/>
        <v>#REF!</v>
      </c>
      <c r="BH78" s="271" t="e">
        <f t="shared" si="65"/>
        <v>#REF!</v>
      </c>
      <c r="BI78" s="271" t="e">
        <f t="shared" si="66"/>
        <v>#REF!</v>
      </c>
      <c r="BJ78" s="271" t="e">
        <f t="shared" si="66"/>
        <v>#REF!</v>
      </c>
      <c r="BK78" s="271" t="e">
        <f t="shared" si="66"/>
        <v>#REF!</v>
      </c>
      <c r="BL78" s="271" t="e">
        <f t="shared" si="66"/>
        <v>#REF!</v>
      </c>
      <c r="BM78" s="271" t="e">
        <f t="shared" si="66"/>
        <v>#REF!</v>
      </c>
      <c r="BN78" s="271" t="e">
        <f t="shared" si="66"/>
        <v>#REF!</v>
      </c>
      <c r="BO78" s="271" t="e">
        <f t="shared" si="66"/>
        <v>#REF!</v>
      </c>
      <c r="BP78" s="271" t="e">
        <f t="shared" si="66"/>
        <v>#REF!</v>
      </c>
      <c r="BQ78" s="271" t="e">
        <f t="shared" si="66"/>
        <v>#REF!</v>
      </c>
      <c r="BR78" s="271" t="e">
        <f t="shared" si="66"/>
        <v>#REF!</v>
      </c>
      <c r="BS78" s="271" t="e">
        <f t="shared" si="67"/>
        <v>#REF!</v>
      </c>
      <c r="BT78" s="271" t="e">
        <f t="shared" si="67"/>
        <v>#REF!</v>
      </c>
      <c r="BU78" s="271" t="e">
        <f t="shared" si="67"/>
        <v>#REF!</v>
      </c>
      <c r="BV78" s="271" t="e">
        <f t="shared" si="67"/>
        <v>#REF!</v>
      </c>
      <c r="BW78" s="271" t="e">
        <f t="shared" si="67"/>
        <v>#REF!</v>
      </c>
      <c r="BX78" s="271" t="e">
        <f t="shared" si="67"/>
        <v>#REF!</v>
      </c>
      <c r="BY78" s="271" t="e">
        <f t="shared" si="67"/>
        <v>#REF!</v>
      </c>
      <c r="BZ78" s="271" t="e">
        <f t="shared" si="67"/>
        <v>#REF!</v>
      </c>
      <c r="CA78" s="271" t="e">
        <f t="shared" si="67"/>
        <v>#REF!</v>
      </c>
      <c r="CC78" s="280"/>
    </row>
    <row r="79" spans="1:81">
      <c r="A79" s="275" t="e">
        <f>'Lost Deals'!#REF!</f>
        <v>#REF!</v>
      </c>
      <c r="B79" s="275" t="e">
        <f>'Lost Deals'!#REF!</f>
        <v>#REF!</v>
      </c>
      <c r="C79" s="276"/>
      <c r="D79" s="277" t="e">
        <f>'Lost Deals'!#REF!</f>
        <v>#REF!</v>
      </c>
      <c r="E79" s="278" t="e">
        <f>'Lost Deals'!#REF!</f>
        <v>#REF!</v>
      </c>
      <c r="F79" s="278">
        <v>45930</v>
      </c>
      <c r="G79" s="279">
        <f t="shared" si="46"/>
        <v>45930</v>
      </c>
      <c r="H79" s="277"/>
      <c r="I79" s="279">
        <v>1</v>
      </c>
      <c r="K79" s="271" t="e">
        <f t="shared" si="61"/>
        <v>#REF!</v>
      </c>
      <c r="L79" s="271" t="e">
        <f t="shared" si="61"/>
        <v>#REF!</v>
      </c>
      <c r="M79" s="271" t="e">
        <f t="shared" si="61"/>
        <v>#REF!</v>
      </c>
      <c r="N79" s="271" t="e">
        <f t="shared" si="61"/>
        <v>#REF!</v>
      </c>
      <c r="O79" s="271" t="e">
        <f t="shared" si="61"/>
        <v>#REF!</v>
      </c>
      <c r="P79" s="271" t="e">
        <f t="shared" si="61"/>
        <v>#REF!</v>
      </c>
      <c r="Q79" s="271" t="e">
        <f t="shared" si="61"/>
        <v>#REF!</v>
      </c>
      <c r="R79" s="271" t="e">
        <f t="shared" si="61"/>
        <v>#REF!</v>
      </c>
      <c r="S79" s="271" t="e">
        <f t="shared" si="61"/>
        <v>#REF!</v>
      </c>
      <c r="T79" s="271" t="e">
        <f t="shared" si="61"/>
        <v>#REF!</v>
      </c>
      <c r="U79" s="271" t="e">
        <f t="shared" si="62"/>
        <v>#REF!</v>
      </c>
      <c r="V79" s="271" t="e">
        <f t="shared" si="62"/>
        <v>#REF!</v>
      </c>
      <c r="W79" s="271" t="e">
        <f t="shared" si="62"/>
        <v>#REF!</v>
      </c>
      <c r="X79" s="271" t="e">
        <f t="shared" si="62"/>
        <v>#REF!</v>
      </c>
      <c r="Y79" s="271" t="e">
        <f t="shared" si="62"/>
        <v>#REF!</v>
      </c>
      <c r="Z79" s="271" t="e">
        <f t="shared" si="62"/>
        <v>#REF!</v>
      </c>
      <c r="AA79" s="271" t="e">
        <f t="shared" si="62"/>
        <v>#REF!</v>
      </c>
      <c r="AB79" s="271" t="e">
        <f t="shared" si="62"/>
        <v>#REF!</v>
      </c>
      <c r="AC79" s="271" t="e">
        <f t="shared" si="62"/>
        <v>#REF!</v>
      </c>
      <c r="AD79" s="271" t="e">
        <f t="shared" si="62"/>
        <v>#REF!</v>
      </c>
      <c r="AE79" s="271" t="e">
        <f t="shared" si="63"/>
        <v>#REF!</v>
      </c>
      <c r="AF79" s="271" t="e">
        <f t="shared" si="63"/>
        <v>#REF!</v>
      </c>
      <c r="AG79" s="271" t="e">
        <f t="shared" si="63"/>
        <v>#REF!</v>
      </c>
      <c r="AH79" s="271" t="e">
        <f t="shared" si="63"/>
        <v>#REF!</v>
      </c>
      <c r="AI79" s="271" t="e">
        <f t="shared" si="63"/>
        <v>#REF!</v>
      </c>
      <c r="AJ79" s="271" t="e">
        <f t="shared" si="63"/>
        <v>#REF!</v>
      </c>
      <c r="AK79" s="271" t="e">
        <f t="shared" si="63"/>
        <v>#REF!</v>
      </c>
      <c r="AL79" s="271" t="e">
        <f t="shared" si="63"/>
        <v>#REF!</v>
      </c>
      <c r="AM79" s="271" t="e">
        <f t="shared" si="63"/>
        <v>#REF!</v>
      </c>
      <c r="AN79" s="271" t="e">
        <f t="shared" si="63"/>
        <v>#REF!</v>
      </c>
      <c r="AO79" s="271" t="e">
        <f t="shared" si="64"/>
        <v>#REF!</v>
      </c>
      <c r="AP79" s="271" t="e">
        <f t="shared" si="64"/>
        <v>#REF!</v>
      </c>
      <c r="AQ79" s="271" t="e">
        <f t="shared" si="64"/>
        <v>#REF!</v>
      </c>
      <c r="AR79" s="271" t="e">
        <f t="shared" si="64"/>
        <v>#REF!</v>
      </c>
      <c r="AS79" s="271" t="e">
        <f t="shared" si="64"/>
        <v>#REF!</v>
      </c>
      <c r="AT79" s="271" t="e">
        <f t="shared" si="64"/>
        <v>#REF!</v>
      </c>
      <c r="AU79" s="271" t="e">
        <f t="shared" si="64"/>
        <v>#REF!</v>
      </c>
      <c r="AV79" s="271" t="e">
        <f t="shared" si="64"/>
        <v>#REF!</v>
      </c>
      <c r="AW79" s="271" t="e">
        <f t="shared" si="64"/>
        <v>#REF!</v>
      </c>
      <c r="AX79" s="271" t="e">
        <f t="shared" si="64"/>
        <v>#REF!</v>
      </c>
      <c r="AY79" s="271" t="e">
        <f t="shared" si="65"/>
        <v>#REF!</v>
      </c>
      <c r="AZ79" s="271" t="e">
        <f t="shared" si="65"/>
        <v>#REF!</v>
      </c>
      <c r="BA79" s="271" t="e">
        <f t="shared" si="65"/>
        <v>#REF!</v>
      </c>
      <c r="BB79" s="271" t="e">
        <f t="shared" si="65"/>
        <v>#REF!</v>
      </c>
      <c r="BC79" s="271" t="e">
        <f t="shared" si="65"/>
        <v>#REF!</v>
      </c>
      <c r="BD79" s="271" t="e">
        <f t="shared" si="65"/>
        <v>#REF!</v>
      </c>
      <c r="BE79" s="271" t="e">
        <f t="shared" si="65"/>
        <v>#REF!</v>
      </c>
      <c r="BF79" s="271" t="e">
        <f t="shared" si="65"/>
        <v>#REF!</v>
      </c>
      <c r="BG79" s="271" t="e">
        <f t="shared" si="65"/>
        <v>#REF!</v>
      </c>
      <c r="BH79" s="271" t="e">
        <f t="shared" si="65"/>
        <v>#REF!</v>
      </c>
      <c r="BI79" s="271" t="e">
        <f t="shared" si="66"/>
        <v>#REF!</v>
      </c>
      <c r="BJ79" s="271" t="e">
        <f t="shared" si="66"/>
        <v>#REF!</v>
      </c>
      <c r="BK79" s="271" t="e">
        <f t="shared" si="66"/>
        <v>#REF!</v>
      </c>
      <c r="BL79" s="271" t="e">
        <f t="shared" si="66"/>
        <v>#REF!</v>
      </c>
      <c r="BM79" s="271" t="e">
        <f t="shared" si="66"/>
        <v>#REF!</v>
      </c>
      <c r="BN79" s="271" t="e">
        <f t="shared" si="66"/>
        <v>#REF!</v>
      </c>
      <c r="BO79" s="271" t="e">
        <f t="shared" si="66"/>
        <v>#REF!</v>
      </c>
      <c r="BP79" s="271" t="e">
        <f t="shared" si="66"/>
        <v>#REF!</v>
      </c>
      <c r="BQ79" s="271" t="e">
        <f t="shared" si="66"/>
        <v>#REF!</v>
      </c>
      <c r="BR79" s="271" t="e">
        <f t="shared" si="66"/>
        <v>#REF!</v>
      </c>
      <c r="BS79" s="271" t="e">
        <f t="shared" si="67"/>
        <v>#REF!</v>
      </c>
      <c r="BT79" s="271" t="e">
        <f t="shared" si="67"/>
        <v>#REF!</v>
      </c>
      <c r="BU79" s="271" t="e">
        <f t="shared" si="67"/>
        <v>#REF!</v>
      </c>
      <c r="BV79" s="271" t="e">
        <f t="shared" si="67"/>
        <v>#REF!</v>
      </c>
      <c r="BW79" s="271" t="e">
        <f t="shared" si="67"/>
        <v>#REF!</v>
      </c>
      <c r="BX79" s="271" t="e">
        <f t="shared" si="67"/>
        <v>#REF!</v>
      </c>
      <c r="BY79" s="271" t="e">
        <f t="shared" si="67"/>
        <v>#REF!</v>
      </c>
      <c r="BZ79" s="271" t="e">
        <f t="shared" si="67"/>
        <v>#REF!</v>
      </c>
      <c r="CA79" s="271" t="e">
        <f t="shared" si="67"/>
        <v>#REF!</v>
      </c>
      <c r="CC79" s="280"/>
    </row>
    <row r="80" spans="1:81">
      <c r="A80" s="275">
        <f>'Closed Deals 25'!D85</f>
        <v>11526</v>
      </c>
      <c r="B80" s="275" t="str">
        <f>'Closed Deals 25'!B85</f>
        <v>Oak St. Prep K- Phase 1</v>
      </c>
      <c r="C80" s="276"/>
      <c r="D80" s="277">
        <f>'Closed Deals 25'!E85</f>
        <v>4276228.97</v>
      </c>
      <c r="E80" s="278">
        <f>'Closed Deals 25'!H85</f>
        <v>45959</v>
      </c>
      <c r="F80" s="278">
        <f>'Closed Deals 25'!I85</f>
        <v>46174</v>
      </c>
      <c r="G80" s="279">
        <f t="shared" ref="G80:G111" si="68">IFERROR(F80-E80,F80)</f>
        <v>215</v>
      </c>
      <c r="H80" s="277"/>
      <c r="I80" s="279"/>
      <c r="K80" s="271">
        <f t="shared" si="61"/>
        <v>0</v>
      </c>
      <c r="L80" s="271">
        <f t="shared" si="61"/>
        <v>0</v>
      </c>
      <c r="M80" s="271">
        <f t="shared" si="61"/>
        <v>0</v>
      </c>
      <c r="N80" s="271">
        <f t="shared" si="61"/>
        <v>0</v>
      </c>
      <c r="O80" s="271">
        <f t="shared" si="61"/>
        <v>0</v>
      </c>
      <c r="P80" s="271">
        <f t="shared" si="61"/>
        <v>0</v>
      </c>
      <c r="Q80" s="271">
        <f t="shared" si="61"/>
        <v>0</v>
      </c>
      <c r="R80" s="271">
        <f t="shared" si="61"/>
        <v>0</v>
      </c>
      <c r="S80" s="271">
        <f t="shared" si="61"/>
        <v>0</v>
      </c>
      <c r="T80" s="271">
        <f t="shared" si="61"/>
        <v>520274.52468333329</v>
      </c>
      <c r="U80" s="271">
        <f t="shared" si="62"/>
        <v>520274.52468333329</v>
      </c>
      <c r="V80" s="271">
        <f t="shared" si="62"/>
        <v>520274.52468333329</v>
      </c>
      <c r="W80" s="271">
        <f t="shared" si="62"/>
        <v>520274.52468333329</v>
      </c>
      <c r="X80" s="271">
        <f t="shared" si="62"/>
        <v>520274.52468333329</v>
      </c>
      <c r="Y80" s="271">
        <f t="shared" si="62"/>
        <v>520274.52468333329</v>
      </c>
      <c r="Z80" s="271">
        <f t="shared" si="62"/>
        <v>0</v>
      </c>
      <c r="AA80" s="271">
        <f t="shared" si="62"/>
        <v>0</v>
      </c>
      <c r="AB80" s="271">
        <f t="shared" si="62"/>
        <v>0</v>
      </c>
      <c r="AC80" s="271">
        <f t="shared" si="62"/>
        <v>0</v>
      </c>
      <c r="AD80" s="271">
        <f t="shared" si="62"/>
        <v>0</v>
      </c>
      <c r="AE80" s="271">
        <f t="shared" si="63"/>
        <v>0</v>
      </c>
      <c r="AF80" s="271">
        <f t="shared" si="63"/>
        <v>0</v>
      </c>
      <c r="AG80" s="271">
        <f t="shared" si="63"/>
        <v>0</v>
      </c>
      <c r="AH80" s="271">
        <f t="shared" si="63"/>
        <v>0</v>
      </c>
      <c r="AI80" s="271">
        <f t="shared" si="63"/>
        <v>0</v>
      </c>
      <c r="AJ80" s="271">
        <f t="shared" si="63"/>
        <v>0</v>
      </c>
      <c r="AK80" s="271">
        <f t="shared" si="63"/>
        <v>0</v>
      </c>
      <c r="AL80" s="271">
        <f t="shared" si="63"/>
        <v>0</v>
      </c>
      <c r="AM80" s="271">
        <f t="shared" si="63"/>
        <v>0</v>
      </c>
      <c r="AN80" s="271">
        <f t="shared" si="63"/>
        <v>0</v>
      </c>
      <c r="AO80" s="271">
        <f t="shared" si="64"/>
        <v>0</v>
      </c>
      <c r="AP80" s="271">
        <f t="shared" si="64"/>
        <v>0</v>
      </c>
      <c r="AQ80" s="271">
        <f t="shared" si="64"/>
        <v>0</v>
      </c>
      <c r="AR80" s="271">
        <f t="shared" si="64"/>
        <v>0</v>
      </c>
      <c r="AS80" s="271">
        <f t="shared" si="64"/>
        <v>0</v>
      </c>
      <c r="AT80" s="271">
        <f t="shared" si="64"/>
        <v>0</v>
      </c>
      <c r="AU80" s="271">
        <f t="shared" si="64"/>
        <v>0</v>
      </c>
      <c r="AV80" s="271">
        <f t="shared" si="64"/>
        <v>0</v>
      </c>
      <c r="AW80" s="271">
        <f t="shared" si="64"/>
        <v>0</v>
      </c>
      <c r="AX80" s="271">
        <f t="shared" si="64"/>
        <v>0</v>
      </c>
      <c r="AY80" s="271">
        <f t="shared" si="65"/>
        <v>0</v>
      </c>
      <c r="AZ80" s="271">
        <f t="shared" si="65"/>
        <v>0</v>
      </c>
      <c r="BA80" s="271">
        <f t="shared" si="65"/>
        <v>0</v>
      </c>
      <c r="BB80" s="271">
        <f t="shared" si="65"/>
        <v>0</v>
      </c>
      <c r="BC80" s="271">
        <f t="shared" si="65"/>
        <v>0</v>
      </c>
      <c r="BD80" s="271">
        <f t="shared" si="65"/>
        <v>0</v>
      </c>
      <c r="BE80" s="271">
        <f t="shared" si="65"/>
        <v>0</v>
      </c>
      <c r="BF80" s="271">
        <f t="shared" si="65"/>
        <v>0</v>
      </c>
      <c r="BG80" s="271">
        <f t="shared" si="65"/>
        <v>0</v>
      </c>
      <c r="BH80" s="271">
        <f t="shared" si="65"/>
        <v>0</v>
      </c>
      <c r="BI80" s="271">
        <f t="shared" si="66"/>
        <v>0</v>
      </c>
      <c r="BJ80" s="271">
        <f t="shared" si="66"/>
        <v>0</v>
      </c>
      <c r="BK80" s="271">
        <f t="shared" si="66"/>
        <v>0</v>
      </c>
      <c r="BL80" s="271">
        <f t="shared" si="66"/>
        <v>0</v>
      </c>
      <c r="BM80" s="271">
        <f t="shared" si="66"/>
        <v>0</v>
      </c>
      <c r="BN80" s="271">
        <f t="shared" si="66"/>
        <v>0</v>
      </c>
      <c r="BO80" s="271">
        <f t="shared" si="66"/>
        <v>0</v>
      </c>
      <c r="BP80" s="271">
        <f t="shared" si="66"/>
        <v>0</v>
      </c>
      <c r="BQ80" s="271">
        <f t="shared" si="66"/>
        <v>0</v>
      </c>
      <c r="BR80" s="271">
        <f t="shared" si="66"/>
        <v>0</v>
      </c>
      <c r="BS80" s="271">
        <f t="shared" si="67"/>
        <v>0</v>
      </c>
      <c r="BT80" s="271">
        <f t="shared" si="67"/>
        <v>0</v>
      </c>
      <c r="BU80" s="271">
        <f t="shared" si="67"/>
        <v>0</v>
      </c>
      <c r="BV80" s="271">
        <f t="shared" si="67"/>
        <v>0</v>
      </c>
      <c r="BW80" s="271">
        <f t="shared" si="67"/>
        <v>0</v>
      </c>
      <c r="BX80" s="271">
        <f t="shared" si="67"/>
        <v>0</v>
      </c>
      <c r="BY80" s="271">
        <f t="shared" si="67"/>
        <v>0</v>
      </c>
      <c r="BZ80" s="271">
        <f t="shared" si="67"/>
        <v>0</v>
      </c>
      <c r="CA80" s="271">
        <f t="shared" si="67"/>
        <v>0</v>
      </c>
      <c r="CC80" s="280"/>
    </row>
    <row r="81" spans="1:81">
      <c r="A81" s="275">
        <f>'Closed Deals 25'!D86</f>
        <v>11632</v>
      </c>
      <c r="B81" s="275" t="str">
        <f>'Closed Deals 25'!B86</f>
        <v xml:space="preserve">E Hale Curan </v>
      </c>
      <c r="C81" s="276"/>
      <c r="D81" s="277">
        <f>'Closed Deals 25'!E86</f>
        <v>238630.22</v>
      </c>
      <c r="E81" s="278">
        <f>'Closed Deals 25'!H86</f>
        <v>45975</v>
      </c>
      <c r="F81" s="278">
        <f>'Closed Deals 25'!I86</f>
        <v>46113</v>
      </c>
      <c r="G81" s="279">
        <f t="shared" si="68"/>
        <v>138</v>
      </c>
      <c r="H81" s="277"/>
      <c r="I81" s="279"/>
      <c r="K81" s="271">
        <f t="shared" si="61"/>
        <v>0</v>
      </c>
      <c r="L81" s="271">
        <f t="shared" si="61"/>
        <v>0</v>
      </c>
      <c r="M81" s="271">
        <f t="shared" si="61"/>
        <v>0</v>
      </c>
      <c r="N81" s="271">
        <f t="shared" si="61"/>
        <v>0</v>
      </c>
      <c r="O81" s="271">
        <f t="shared" si="61"/>
        <v>0</v>
      </c>
      <c r="P81" s="271">
        <f t="shared" si="61"/>
        <v>0</v>
      </c>
      <c r="Q81" s="271">
        <f t="shared" si="61"/>
        <v>0</v>
      </c>
      <c r="R81" s="271">
        <f t="shared" si="61"/>
        <v>0</v>
      </c>
      <c r="S81" s="271">
        <f t="shared" si="61"/>
        <v>0</v>
      </c>
      <c r="T81" s="271">
        <f t="shared" si="61"/>
        <v>0</v>
      </c>
      <c r="U81" s="271">
        <f t="shared" si="62"/>
        <v>29033.343433333332</v>
      </c>
      <c r="V81" s="271">
        <f t="shared" si="62"/>
        <v>29033.343433333332</v>
      </c>
      <c r="W81" s="271">
        <f t="shared" si="62"/>
        <v>29033.343433333332</v>
      </c>
      <c r="X81" s="271">
        <f t="shared" si="62"/>
        <v>29033.343433333332</v>
      </c>
      <c r="Y81" s="271">
        <f t="shared" si="62"/>
        <v>29033.343433333332</v>
      </c>
      <c r="Z81" s="271">
        <f t="shared" si="62"/>
        <v>29033.343433333332</v>
      </c>
      <c r="AA81" s="271">
        <f t="shared" si="62"/>
        <v>0</v>
      </c>
      <c r="AB81" s="271">
        <f t="shared" si="62"/>
        <v>0</v>
      </c>
      <c r="AC81" s="271">
        <f t="shared" si="62"/>
        <v>0</v>
      </c>
      <c r="AD81" s="271">
        <f t="shared" si="62"/>
        <v>0</v>
      </c>
      <c r="AE81" s="271">
        <f t="shared" si="63"/>
        <v>0</v>
      </c>
      <c r="AF81" s="271">
        <f t="shared" si="63"/>
        <v>0</v>
      </c>
      <c r="AG81" s="271">
        <f t="shared" si="63"/>
        <v>0</v>
      </c>
      <c r="AH81" s="271">
        <f t="shared" si="63"/>
        <v>0</v>
      </c>
      <c r="AI81" s="271">
        <f t="shared" si="63"/>
        <v>0</v>
      </c>
      <c r="AJ81" s="271">
        <f t="shared" si="63"/>
        <v>0</v>
      </c>
      <c r="AK81" s="271">
        <f t="shared" si="63"/>
        <v>0</v>
      </c>
      <c r="AL81" s="271">
        <f t="shared" si="63"/>
        <v>0</v>
      </c>
      <c r="AM81" s="271">
        <f t="shared" si="63"/>
        <v>0</v>
      </c>
      <c r="AN81" s="271">
        <f t="shared" si="63"/>
        <v>0</v>
      </c>
      <c r="AO81" s="271">
        <f t="shared" si="64"/>
        <v>0</v>
      </c>
      <c r="AP81" s="271">
        <f t="shared" si="64"/>
        <v>0</v>
      </c>
      <c r="AQ81" s="271">
        <f t="shared" si="64"/>
        <v>0</v>
      </c>
      <c r="AR81" s="271">
        <f t="shared" si="64"/>
        <v>0</v>
      </c>
      <c r="AS81" s="271">
        <f t="shared" si="64"/>
        <v>0</v>
      </c>
      <c r="AT81" s="271">
        <f t="shared" si="64"/>
        <v>0</v>
      </c>
      <c r="AU81" s="271">
        <f t="shared" si="64"/>
        <v>0</v>
      </c>
      <c r="AV81" s="271">
        <f t="shared" si="64"/>
        <v>0</v>
      </c>
      <c r="AW81" s="271">
        <f t="shared" si="64"/>
        <v>0</v>
      </c>
      <c r="AX81" s="271">
        <f t="shared" si="64"/>
        <v>0</v>
      </c>
      <c r="AY81" s="271">
        <f t="shared" si="65"/>
        <v>0</v>
      </c>
      <c r="AZ81" s="271">
        <f t="shared" si="65"/>
        <v>0</v>
      </c>
      <c r="BA81" s="271">
        <f t="shared" si="65"/>
        <v>0</v>
      </c>
      <c r="BB81" s="271">
        <f t="shared" si="65"/>
        <v>0</v>
      </c>
      <c r="BC81" s="271">
        <f t="shared" si="65"/>
        <v>0</v>
      </c>
      <c r="BD81" s="271">
        <f t="shared" si="65"/>
        <v>0</v>
      </c>
      <c r="BE81" s="271">
        <f t="shared" si="65"/>
        <v>0</v>
      </c>
      <c r="BF81" s="271">
        <f t="shared" si="65"/>
        <v>0</v>
      </c>
      <c r="BG81" s="271">
        <f t="shared" si="65"/>
        <v>0</v>
      </c>
      <c r="BH81" s="271">
        <f t="shared" si="65"/>
        <v>0</v>
      </c>
      <c r="BI81" s="271">
        <f t="shared" si="66"/>
        <v>0</v>
      </c>
      <c r="BJ81" s="271">
        <f t="shared" si="66"/>
        <v>0</v>
      </c>
      <c r="BK81" s="271">
        <f t="shared" si="66"/>
        <v>0</v>
      </c>
      <c r="BL81" s="271">
        <f t="shared" si="66"/>
        <v>0</v>
      </c>
      <c r="BM81" s="271">
        <f t="shared" si="66"/>
        <v>0</v>
      </c>
      <c r="BN81" s="271">
        <f t="shared" si="66"/>
        <v>0</v>
      </c>
      <c r="BO81" s="271">
        <f t="shared" si="66"/>
        <v>0</v>
      </c>
      <c r="BP81" s="271">
        <f t="shared" si="66"/>
        <v>0</v>
      </c>
      <c r="BQ81" s="271">
        <f t="shared" si="66"/>
        <v>0</v>
      </c>
      <c r="BR81" s="271">
        <f t="shared" si="66"/>
        <v>0</v>
      </c>
      <c r="BS81" s="271">
        <f t="shared" si="67"/>
        <v>0</v>
      </c>
      <c r="BT81" s="271">
        <f t="shared" si="67"/>
        <v>0</v>
      </c>
      <c r="BU81" s="271">
        <f t="shared" si="67"/>
        <v>0</v>
      </c>
      <c r="BV81" s="271">
        <f t="shared" si="67"/>
        <v>0</v>
      </c>
      <c r="BW81" s="271">
        <f t="shared" si="67"/>
        <v>0</v>
      </c>
      <c r="BX81" s="271">
        <f t="shared" si="67"/>
        <v>0</v>
      </c>
      <c r="BY81" s="271">
        <f t="shared" si="67"/>
        <v>0</v>
      </c>
      <c r="BZ81" s="271">
        <f t="shared" si="67"/>
        <v>0</v>
      </c>
      <c r="CA81" s="271">
        <f t="shared" si="67"/>
        <v>0</v>
      </c>
      <c r="CC81" s="280"/>
    </row>
    <row r="82" spans="1:81">
      <c r="A82" s="275">
        <f>'Closed Deals 25'!D87</f>
        <v>11637</v>
      </c>
      <c r="B82" s="275" t="str">
        <f>'Closed Deals 25'!B87</f>
        <v xml:space="preserve">Hollyvale </v>
      </c>
      <c r="C82" s="276"/>
      <c r="D82" s="277">
        <f>'Closed Deals 25'!E87</f>
        <v>876581</v>
      </c>
      <c r="E82" s="278">
        <f>'Closed Deals 25'!H87</f>
        <v>45978</v>
      </c>
      <c r="F82" s="278">
        <f>'Closed Deals 25'!I87</f>
        <v>46174</v>
      </c>
      <c r="G82" s="279">
        <f t="shared" si="68"/>
        <v>196</v>
      </c>
      <c r="H82" s="277"/>
      <c r="I82" s="279"/>
      <c r="K82" s="271">
        <f t="shared" si="61"/>
        <v>0</v>
      </c>
      <c r="L82" s="271">
        <f t="shared" si="61"/>
        <v>0</v>
      </c>
      <c r="M82" s="271">
        <f t="shared" si="61"/>
        <v>0</v>
      </c>
      <c r="N82" s="271">
        <f t="shared" si="61"/>
        <v>0</v>
      </c>
      <c r="O82" s="271">
        <f t="shared" si="61"/>
        <v>0</v>
      </c>
      <c r="P82" s="271">
        <f t="shared" si="61"/>
        <v>0</v>
      </c>
      <c r="Q82" s="271">
        <f t="shared" si="61"/>
        <v>0</v>
      </c>
      <c r="R82" s="271">
        <f t="shared" si="61"/>
        <v>0</v>
      </c>
      <c r="S82" s="271">
        <f t="shared" si="61"/>
        <v>0</v>
      </c>
      <c r="T82" s="271">
        <f t="shared" si="61"/>
        <v>0</v>
      </c>
      <c r="U82" s="271">
        <f t="shared" si="62"/>
        <v>106650.68833333334</v>
      </c>
      <c r="V82" s="271">
        <f t="shared" si="62"/>
        <v>106650.68833333334</v>
      </c>
      <c r="W82" s="271">
        <f t="shared" si="62"/>
        <v>106650.68833333334</v>
      </c>
      <c r="X82" s="271">
        <f t="shared" si="62"/>
        <v>106650.68833333334</v>
      </c>
      <c r="Y82" s="271">
        <f t="shared" si="62"/>
        <v>106650.68833333334</v>
      </c>
      <c r="Z82" s="271">
        <f t="shared" si="62"/>
        <v>106650.68833333334</v>
      </c>
      <c r="AA82" s="271">
        <f t="shared" si="62"/>
        <v>0</v>
      </c>
      <c r="AB82" s="271">
        <f t="shared" si="62"/>
        <v>0</v>
      </c>
      <c r="AC82" s="271">
        <f t="shared" si="62"/>
        <v>0</v>
      </c>
      <c r="AD82" s="271">
        <f t="shared" si="62"/>
        <v>0</v>
      </c>
      <c r="AE82" s="271">
        <f t="shared" si="63"/>
        <v>0</v>
      </c>
      <c r="AF82" s="271">
        <f t="shared" si="63"/>
        <v>0</v>
      </c>
      <c r="AG82" s="271">
        <f t="shared" si="63"/>
        <v>0</v>
      </c>
      <c r="AH82" s="271">
        <f t="shared" si="63"/>
        <v>0</v>
      </c>
      <c r="AI82" s="271">
        <f t="shared" si="63"/>
        <v>0</v>
      </c>
      <c r="AJ82" s="271">
        <f t="shared" si="63"/>
        <v>0</v>
      </c>
      <c r="AK82" s="271">
        <f t="shared" si="63"/>
        <v>0</v>
      </c>
      <c r="AL82" s="271">
        <f t="shared" si="63"/>
        <v>0</v>
      </c>
      <c r="AM82" s="271">
        <f t="shared" si="63"/>
        <v>0</v>
      </c>
      <c r="AN82" s="271">
        <f t="shared" si="63"/>
        <v>0</v>
      </c>
      <c r="AO82" s="271">
        <f t="shared" si="64"/>
        <v>0</v>
      </c>
      <c r="AP82" s="271">
        <f t="shared" si="64"/>
        <v>0</v>
      </c>
      <c r="AQ82" s="271">
        <f t="shared" si="64"/>
        <v>0</v>
      </c>
      <c r="AR82" s="271">
        <f t="shared" si="64"/>
        <v>0</v>
      </c>
      <c r="AS82" s="271">
        <f t="shared" si="64"/>
        <v>0</v>
      </c>
      <c r="AT82" s="271">
        <f t="shared" si="64"/>
        <v>0</v>
      </c>
      <c r="AU82" s="271">
        <f t="shared" si="64"/>
        <v>0</v>
      </c>
      <c r="AV82" s="271">
        <f t="shared" si="64"/>
        <v>0</v>
      </c>
      <c r="AW82" s="271">
        <f t="shared" si="64"/>
        <v>0</v>
      </c>
      <c r="AX82" s="271">
        <f t="shared" si="64"/>
        <v>0</v>
      </c>
      <c r="AY82" s="271">
        <f t="shared" si="65"/>
        <v>0</v>
      </c>
      <c r="AZ82" s="271">
        <f t="shared" si="65"/>
        <v>0</v>
      </c>
      <c r="BA82" s="271">
        <f t="shared" si="65"/>
        <v>0</v>
      </c>
      <c r="BB82" s="271">
        <f t="shared" si="65"/>
        <v>0</v>
      </c>
      <c r="BC82" s="271">
        <f t="shared" si="65"/>
        <v>0</v>
      </c>
      <c r="BD82" s="271">
        <f t="shared" si="65"/>
        <v>0</v>
      </c>
      <c r="BE82" s="271">
        <f t="shared" si="65"/>
        <v>0</v>
      </c>
      <c r="BF82" s="271">
        <f t="shared" si="65"/>
        <v>0</v>
      </c>
      <c r="BG82" s="271">
        <f t="shared" si="65"/>
        <v>0</v>
      </c>
      <c r="BH82" s="271">
        <f t="shared" si="65"/>
        <v>0</v>
      </c>
      <c r="BI82" s="271">
        <f t="shared" si="66"/>
        <v>0</v>
      </c>
      <c r="BJ82" s="271">
        <f t="shared" si="66"/>
        <v>0</v>
      </c>
      <c r="BK82" s="271">
        <f t="shared" si="66"/>
        <v>0</v>
      </c>
      <c r="BL82" s="271">
        <f t="shared" si="66"/>
        <v>0</v>
      </c>
      <c r="BM82" s="271">
        <f t="shared" si="66"/>
        <v>0</v>
      </c>
      <c r="BN82" s="271">
        <f t="shared" si="66"/>
        <v>0</v>
      </c>
      <c r="BO82" s="271">
        <f t="shared" si="66"/>
        <v>0</v>
      </c>
      <c r="BP82" s="271">
        <f t="shared" si="66"/>
        <v>0</v>
      </c>
      <c r="BQ82" s="271">
        <f t="shared" si="66"/>
        <v>0</v>
      </c>
      <c r="BR82" s="271">
        <f t="shared" si="66"/>
        <v>0</v>
      </c>
      <c r="BS82" s="271">
        <f t="shared" si="67"/>
        <v>0</v>
      </c>
      <c r="BT82" s="271">
        <f t="shared" si="67"/>
        <v>0</v>
      </c>
      <c r="BU82" s="271">
        <f t="shared" si="67"/>
        <v>0</v>
      </c>
      <c r="BV82" s="271">
        <f t="shared" si="67"/>
        <v>0</v>
      </c>
      <c r="BW82" s="271">
        <f t="shared" si="67"/>
        <v>0</v>
      </c>
      <c r="BX82" s="271">
        <f t="shared" si="67"/>
        <v>0</v>
      </c>
      <c r="BY82" s="271">
        <f t="shared" si="67"/>
        <v>0</v>
      </c>
      <c r="BZ82" s="271">
        <f t="shared" si="67"/>
        <v>0</v>
      </c>
      <c r="CA82" s="271">
        <f t="shared" si="67"/>
        <v>0</v>
      </c>
      <c r="CC82" s="280"/>
    </row>
    <row r="83" spans="1:81">
      <c r="A83" s="275">
        <f>'Closed Deals 25'!D88</f>
        <v>11641</v>
      </c>
      <c r="B83" s="275" t="str">
        <f>'Closed Deals 25'!B88</f>
        <v>Bell Mountain ES</v>
      </c>
      <c r="C83" s="276"/>
      <c r="D83" s="277">
        <f>'Closed Deals 25'!E88</f>
        <v>791806.51</v>
      </c>
      <c r="E83" s="278">
        <f>'Closed Deals 25'!H88</f>
        <v>45985</v>
      </c>
      <c r="F83" s="278">
        <f>'Closed Deals 25'!I88</f>
        <v>46022</v>
      </c>
      <c r="G83" s="279">
        <f t="shared" si="68"/>
        <v>37</v>
      </c>
      <c r="H83" s="277"/>
      <c r="I83" s="279"/>
      <c r="K83" s="271">
        <f t="shared" ref="K83:T92" si="69">IF(AND($E83&lt;=K$2, K$2&lt;EDATE($E83,6)), (0.73*$D83)/6, 0)</f>
        <v>0</v>
      </c>
      <c r="L83" s="271">
        <f t="shared" si="69"/>
        <v>0</v>
      </c>
      <c r="M83" s="271">
        <f t="shared" si="69"/>
        <v>0</v>
      </c>
      <c r="N83" s="271">
        <f t="shared" si="69"/>
        <v>0</v>
      </c>
      <c r="O83" s="271">
        <f t="shared" si="69"/>
        <v>0</v>
      </c>
      <c r="P83" s="271">
        <f t="shared" si="69"/>
        <v>0</v>
      </c>
      <c r="Q83" s="271">
        <f t="shared" si="69"/>
        <v>0</v>
      </c>
      <c r="R83" s="271">
        <f t="shared" si="69"/>
        <v>0</v>
      </c>
      <c r="S83" s="271">
        <f t="shared" si="69"/>
        <v>0</v>
      </c>
      <c r="T83" s="271">
        <f t="shared" si="69"/>
        <v>0</v>
      </c>
      <c r="U83" s="271">
        <f t="shared" ref="U83:AD92" si="70">IF(AND($E83&lt;=U$2, U$2&lt;EDATE($E83,6)), (0.73*$D83)/6, 0)</f>
        <v>96336.458716666661</v>
      </c>
      <c r="V83" s="271">
        <f t="shared" si="70"/>
        <v>96336.458716666661</v>
      </c>
      <c r="W83" s="271">
        <f t="shared" si="70"/>
        <v>96336.458716666661</v>
      </c>
      <c r="X83" s="271">
        <f t="shared" si="70"/>
        <v>96336.458716666661</v>
      </c>
      <c r="Y83" s="271">
        <f t="shared" si="70"/>
        <v>96336.458716666661</v>
      </c>
      <c r="Z83" s="271">
        <f t="shared" si="70"/>
        <v>96336.458716666661</v>
      </c>
      <c r="AA83" s="271">
        <f t="shared" si="70"/>
        <v>0</v>
      </c>
      <c r="AB83" s="271">
        <f t="shared" si="70"/>
        <v>0</v>
      </c>
      <c r="AC83" s="271">
        <f t="shared" si="70"/>
        <v>0</v>
      </c>
      <c r="AD83" s="271">
        <f t="shared" si="70"/>
        <v>0</v>
      </c>
      <c r="AE83" s="271">
        <f t="shared" ref="AE83:AN92" si="71">IF(AND($E83&lt;=AE$2, AE$2&lt;EDATE($E83,6)), (0.73*$D83)/6, 0)</f>
        <v>0</v>
      </c>
      <c r="AF83" s="271">
        <f t="shared" si="71"/>
        <v>0</v>
      </c>
      <c r="AG83" s="271">
        <f t="shared" si="71"/>
        <v>0</v>
      </c>
      <c r="AH83" s="271">
        <f t="shared" si="71"/>
        <v>0</v>
      </c>
      <c r="AI83" s="271">
        <f t="shared" si="71"/>
        <v>0</v>
      </c>
      <c r="AJ83" s="271">
        <f t="shared" si="71"/>
        <v>0</v>
      </c>
      <c r="AK83" s="271">
        <f t="shared" si="71"/>
        <v>0</v>
      </c>
      <c r="AL83" s="271">
        <f t="shared" si="71"/>
        <v>0</v>
      </c>
      <c r="AM83" s="271">
        <f t="shared" si="71"/>
        <v>0</v>
      </c>
      <c r="AN83" s="271">
        <f t="shared" si="71"/>
        <v>0</v>
      </c>
      <c r="AO83" s="271">
        <f t="shared" ref="AO83:AX92" si="72">IF(AND($E83&lt;=AO$2, AO$2&lt;EDATE($E83,6)), (0.73*$D83)/6, 0)</f>
        <v>0</v>
      </c>
      <c r="AP83" s="271">
        <f t="shared" si="72"/>
        <v>0</v>
      </c>
      <c r="AQ83" s="271">
        <f t="shared" si="72"/>
        <v>0</v>
      </c>
      <c r="AR83" s="271">
        <f t="shared" si="72"/>
        <v>0</v>
      </c>
      <c r="AS83" s="271">
        <f t="shared" si="72"/>
        <v>0</v>
      </c>
      <c r="AT83" s="271">
        <f t="shared" si="72"/>
        <v>0</v>
      </c>
      <c r="AU83" s="271">
        <f t="shared" si="72"/>
        <v>0</v>
      </c>
      <c r="AV83" s="271">
        <f t="shared" si="72"/>
        <v>0</v>
      </c>
      <c r="AW83" s="271">
        <f t="shared" si="72"/>
        <v>0</v>
      </c>
      <c r="AX83" s="271">
        <f t="shared" si="72"/>
        <v>0</v>
      </c>
      <c r="AY83" s="271">
        <f t="shared" ref="AY83:BH92" si="73">IF(AND($E83&lt;=AY$2, AY$2&lt;EDATE($E83,6)), (0.73*$D83)/6, 0)</f>
        <v>0</v>
      </c>
      <c r="AZ83" s="271">
        <f t="shared" si="73"/>
        <v>0</v>
      </c>
      <c r="BA83" s="271">
        <f t="shared" si="73"/>
        <v>0</v>
      </c>
      <c r="BB83" s="271">
        <f t="shared" si="73"/>
        <v>0</v>
      </c>
      <c r="BC83" s="271">
        <f t="shared" si="73"/>
        <v>0</v>
      </c>
      <c r="BD83" s="271">
        <f t="shared" si="73"/>
        <v>0</v>
      </c>
      <c r="BE83" s="271">
        <f t="shared" si="73"/>
        <v>0</v>
      </c>
      <c r="BF83" s="271">
        <f t="shared" si="73"/>
        <v>0</v>
      </c>
      <c r="BG83" s="271">
        <f t="shared" si="73"/>
        <v>0</v>
      </c>
      <c r="BH83" s="271">
        <f t="shared" si="73"/>
        <v>0</v>
      </c>
      <c r="BI83" s="271">
        <f t="shared" ref="BI83:BR92" si="74">IF(AND($E83&lt;=BI$2, BI$2&lt;EDATE($E83,6)), (0.73*$D83)/6, 0)</f>
        <v>0</v>
      </c>
      <c r="BJ83" s="271">
        <f t="shared" si="74"/>
        <v>0</v>
      </c>
      <c r="BK83" s="271">
        <f t="shared" si="74"/>
        <v>0</v>
      </c>
      <c r="BL83" s="271">
        <f t="shared" si="74"/>
        <v>0</v>
      </c>
      <c r="BM83" s="271">
        <f t="shared" si="74"/>
        <v>0</v>
      </c>
      <c r="BN83" s="271">
        <f t="shared" si="74"/>
        <v>0</v>
      </c>
      <c r="BO83" s="271">
        <f t="shared" si="74"/>
        <v>0</v>
      </c>
      <c r="BP83" s="271">
        <f t="shared" si="74"/>
        <v>0</v>
      </c>
      <c r="BQ83" s="271">
        <f t="shared" si="74"/>
        <v>0</v>
      </c>
      <c r="BR83" s="271">
        <f t="shared" si="74"/>
        <v>0</v>
      </c>
      <c r="BS83" s="271">
        <f t="shared" ref="BS83:CA92" si="75">IF(AND($E83&lt;=BS$2, BS$2&lt;EDATE($E83,6)), (0.73*$D83)/6, 0)</f>
        <v>0</v>
      </c>
      <c r="BT83" s="271">
        <f t="shared" si="75"/>
        <v>0</v>
      </c>
      <c r="BU83" s="271">
        <f t="shared" si="75"/>
        <v>0</v>
      </c>
      <c r="BV83" s="271">
        <f t="shared" si="75"/>
        <v>0</v>
      </c>
      <c r="BW83" s="271">
        <f t="shared" si="75"/>
        <v>0</v>
      </c>
      <c r="BX83" s="271">
        <f t="shared" si="75"/>
        <v>0</v>
      </c>
      <c r="BY83" s="271">
        <f t="shared" si="75"/>
        <v>0</v>
      </c>
      <c r="BZ83" s="271">
        <f t="shared" si="75"/>
        <v>0</v>
      </c>
      <c r="CA83" s="271">
        <f t="shared" si="75"/>
        <v>0</v>
      </c>
      <c r="CC83" s="280"/>
    </row>
    <row r="84" spans="1:81">
      <c r="A84" s="275" t="e">
        <f>'2026 Sales Pipeline'!#REF!</f>
        <v>#REF!</v>
      </c>
      <c r="B84" s="275" t="e">
        <f>'2026 Sales Pipeline'!#REF!</f>
        <v>#REF!</v>
      </c>
      <c r="C84" s="276"/>
      <c r="D84" s="277" t="e">
        <f>'2026 Sales Pipeline'!#REF!</f>
        <v>#REF!</v>
      </c>
      <c r="E84" s="278" t="e">
        <f>'2026 Sales Pipeline'!#REF!</f>
        <v>#REF!</v>
      </c>
      <c r="F84" s="278" t="e">
        <f>'2026 Sales Pipeline'!#REF!</f>
        <v>#REF!</v>
      </c>
      <c r="G84" s="279" t="e">
        <f t="shared" si="68"/>
        <v>#REF!</v>
      </c>
      <c r="H84" s="277"/>
      <c r="I84" s="279"/>
      <c r="K84" s="271" t="e">
        <f t="shared" si="69"/>
        <v>#REF!</v>
      </c>
      <c r="L84" s="271" t="e">
        <f t="shared" si="69"/>
        <v>#REF!</v>
      </c>
      <c r="M84" s="271" t="e">
        <f t="shared" si="69"/>
        <v>#REF!</v>
      </c>
      <c r="N84" s="271" t="e">
        <f t="shared" si="69"/>
        <v>#REF!</v>
      </c>
      <c r="O84" s="271" t="e">
        <f t="shared" si="69"/>
        <v>#REF!</v>
      </c>
      <c r="P84" s="271" t="e">
        <f t="shared" si="69"/>
        <v>#REF!</v>
      </c>
      <c r="Q84" s="271" t="e">
        <f t="shared" si="69"/>
        <v>#REF!</v>
      </c>
      <c r="R84" s="271" t="e">
        <f t="shared" si="69"/>
        <v>#REF!</v>
      </c>
      <c r="S84" s="271" t="e">
        <f t="shared" si="69"/>
        <v>#REF!</v>
      </c>
      <c r="T84" s="271" t="e">
        <f t="shared" si="69"/>
        <v>#REF!</v>
      </c>
      <c r="U84" s="271" t="e">
        <f t="shared" si="70"/>
        <v>#REF!</v>
      </c>
      <c r="V84" s="271" t="e">
        <f t="shared" si="70"/>
        <v>#REF!</v>
      </c>
      <c r="W84" s="271" t="e">
        <f t="shared" si="70"/>
        <v>#REF!</v>
      </c>
      <c r="X84" s="271" t="e">
        <f t="shared" si="70"/>
        <v>#REF!</v>
      </c>
      <c r="Y84" s="271" t="e">
        <f t="shared" si="70"/>
        <v>#REF!</v>
      </c>
      <c r="Z84" s="271" t="e">
        <f t="shared" si="70"/>
        <v>#REF!</v>
      </c>
      <c r="AA84" s="271" t="e">
        <f t="shared" si="70"/>
        <v>#REF!</v>
      </c>
      <c r="AB84" s="271" t="e">
        <f t="shared" si="70"/>
        <v>#REF!</v>
      </c>
      <c r="AC84" s="271" t="e">
        <f t="shared" si="70"/>
        <v>#REF!</v>
      </c>
      <c r="AD84" s="271" t="e">
        <f t="shared" si="70"/>
        <v>#REF!</v>
      </c>
      <c r="AE84" s="271" t="e">
        <f t="shared" si="71"/>
        <v>#REF!</v>
      </c>
      <c r="AF84" s="271" t="e">
        <f t="shared" si="71"/>
        <v>#REF!</v>
      </c>
      <c r="AG84" s="271" t="e">
        <f t="shared" si="71"/>
        <v>#REF!</v>
      </c>
      <c r="AH84" s="271" t="e">
        <f t="shared" si="71"/>
        <v>#REF!</v>
      </c>
      <c r="AI84" s="271" t="e">
        <f t="shared" si="71"/>
        <v>#REF!</v>
      </c>
      <c r="AJ84" s="271" t="e">
        <f t="shared" si="71"/>
        <v>#REF!</v>
      </c>
      <c r="AK84" s="271" t="e">
        <f t="shared" si="71"/>
        <v>#REF!</v>
      </c>
      <c r="AL84" s="271" t="e">
        <f t="shared" si="71"/>
        <v>#REF!</v>
      </c>
      <c r="AM84" s="271" t="e">
        <f t="shared" si="71"/>
        <v>#REF!</v>
      </c>
      <c r="AN84" s="271" t="e">
        <f t="shared" si="71"/>
        <v>#REF!</v>
      </c>
      <c r="AO84" s="271" t="e">
        <f t="shared" si="72"/>
        <v>#REF!</v>
      </c>
      <c r="AP84" s="271" t="e">
        <f t="shared" si="72"/>
        <v>#REF!</v>
      </c>
      <c r="AQ84" s="271" t="e">
        <f t="shared" si="72"/>
        <v>#REF!</v>
      </c>
      <c r="AR84" s="271" t="e">
        <f t="shared" si="72"/>
        <v>#REF!</v>
      </c>
      <c r="AS84" s="271" t="e">
        <f t="shared" si="72"/>
        <v>#REF!</v>
      </c>
      <c r="AT84" s="271" t="e">
        <f t="shared" si="72"/>
        <v>#REF!</v>
      </c>
      <c r="AU84" s="271" t="e">
        <f t="shared" si="72"/>
        <v>#REF!</v>
      </c>
      <c r="AV84" s="271" t="e">
        <f t="shared" si="72"/>
        <v>#REF!</v>
      </c>
      <c r="AW84" s="271" t="e">
        <f t="shared" si="72"/>
        <v>#REF!</v>
      </c>
      <c r="AX84" s="271" t="e">
        <f t="shared" si="72"/>
        <v>#REF!</v>
      </c>
      <c r="AY84" s="271" t="e">
        <f t="shared" si="73"/>
        <v>#REF!</v>
      </c>
      <c r="AZ84" s="271" t="e">
        <f t="shared" si="73"/>
        <v>#REF!</v>
      </c>
      <c r="BA84" s="271" t="e">
        <f t="shared" si="73"/>
        <v>#REF!</v>
      </c>
      <c r="BB84" s="271" t="e">
        <f t="shared" si="73"/>
        <v>#REF!</v>
      </c>
      <c r="BC84" s="271" t="e">
        <f t="shared" si="73"/>
        <v>#REF!</v>
      </c>
      <c r="BD84" s="271" t="e">
        <f t="shared" si="73"/>
        <v>#REF!</v>
      </c>
      <c r="BE84" s="271" t="e">
        <f t="shared" si="73"/>
        <v>#REF!</v>
      </c>
      <c r="BF84" s="271" t="e">
        <f t="shared" si="73"/>
        <v>#REF!</v>
      </c>
      <c r="BG84" s="271" t="e">
        <f t="shared" si="73"/>
        <v>#REF!</v>
      </c>
      <c r="BH84" s="271" t="e">
        <f t="shared" si="73"/>
        <v>#REF!</v>
      </c>
      <c r="BI84" s="271" t="e">
        <f t="shared" si="74"/>
        <v>#REF!</v>
      </c>
      <c r="BJ84" s="271" t="e">
        <f t="shared" si="74"/>
        <v>#REF!</v>
      </c>
      <c r="BK84" s="271" t="e">
        <f t="shared" si="74"/>
        <v>#REF!</v>
      </c>
      <c r="BL84" s="271" t="e">
        <f t="shared" si="74"/>
        <v>#REF!</v>
      </c>
      <c r="BM84" s="271" t="e">
        <f t="shared" si="74"/>
        <v>#REF!</v>
      </c>
      <c r="BN84" s="271" t="e">
        <f t="shared" si="74"/>
        <v>#REF!</v>
      </c>
      <c r="BO84" s="271" t="e">
        <f t="shared" si="74"/>
        <v>#REF!</v>
      </c>
      <c r="BP84" s="271" t="e">
        <f t="shared" si="74"/>
        <v>#REF!</v>
      </c>
      <c r="BQ84" s="271" t="e">
        <f t="shared" si="74"/>
        <v>#REF!</v>
      </c>
      <c r="BR84" s="271" t="e">
        <f t="shared" si="74"/>
        <v>#REF!</v>
      </c>
      <c r="BS84" s="271" t="e">
        <f t="shared" si="75"/>
        <v>#REF!</v>
      </c>
      <c r="BT84" s="271" t="e">
        <f t="shared" si="75"/>
        <v>#REF!</v>
      </c>
      <c r="BU84" s="271" t="e">
        <f t="shared" si="75"/>
        <v>#REF!</v>
      </c>
      <c r="BV84" s="271" t="e">
        <f t="shared" si="75"/>
        <v>#REF!</v>
      </c>
      <c r="BW84" s="271" t="e">
        <f t="shared" si="75"/>
        <v>#REF!</v>
      </c>
      <c r="BX84" s="271" t="e">
        <f t="shared" si="75"/>
        <v>#REF!</v>
      </c>
      <c r="BY84" s="271" t="e">
        <f t="shared" si="75"/>
        <v>#REF!</v>
      </c>
      <c r="BZ84" s="271" t="e">
        <f t="shared" si="75"/>
        <v>#REF!</v>
      </c>
      <c r="CA84" s="271" t="e">
        <f t="shared" si="75"/>
        <v>#REF!</v>
      </c>
      <c r="CC84" s="280"/>
    </row>
    <row r="85" spans="1:81">
      <c r="A85" s="275">
        <f>'Closed Deals 25'!D91</f>
        <v>11599</v>
      </c>
      <c r="B85" s="275" t="str">
        <f>'Closed Deals 25'!B91</f>
        <v>San Juan USD 
GIS Charter School</v>
      </c>
      <c r="C85" s="276"/>
      <c r="D85" s="277">
        <f>'Closed Deals 25'!E91</f>
        <v>1375939</v>
      </c>
      <c r="E85" s="278">
        <f>'Closed Deals 25'!H91</f>
        <v>46002</v>
      </c>
      <c r="F85" s="278">
        <f>'Closed Deals 25'!I91</f>
        <v>46037</v>
      </c>
      <c r="G85" s="279">
        <f t="shared" si="68"/>
        <v>35</v>
      </c>
      <c r="H85" s="277"/>
      <c r="I85" s="279"/>
      <c r="K85" s="271">
        <f t="shared" si="69"/>
        <v>0</v>
      </c>
      <c r="L85" s="271">
        <f t="shared" si="69"/>
        <v>0</v>
      </c>
      <c r="M85" s="271">
        <f t="shared" si="69"/>
        <v>0</v>
      </c>
      <c r="N85" s="271">
        <f t="shared" si="69"/>
        <v>0</v>
      </c>
      <c r="O85" s="271">
        <f t="shared" si="69"/>
        <v>0</v>
      </c>
      <c r="P85" s="271">
        <f t="shared" si="69"/>
        <v>0</v>
      </c>
      <c r="Q85" s="271">
        <f t="shared" si="69"/>
        <v>0</v>
      </c>
      <c r="R85" s="271">
        <f t="shared" si="69"/>
        <v>0</v>
      </c>
      <c r="S85" s="271">
        <f t="shared" si="69"/>
        <v>0</v>
      </c>
      <c r="T85" s="271">
        <f t="shared" si="69"/>
        <v>0</v>
      </c>
      <c r="U85" s="271">
        <f t="shared" si="70"/>
        <v>0</v>
      </c>
      <c r="V85" s="271">
        <f t="shared" si="70"/>
        <v>167405.91166666665</v>
      </c>
      <c r="W85" s="271">
        <f t="shared" si="70"/>
        <v>167405.91166666665</v>
      </c>
      <c r="X85" s="271">
        <f t="shared" si="70"/>
        <v>167405.91166666665</v>
      </c>
      <c r="Y85" s="271">
        <f t="shared" si="70"/>
        <v>167405.91166666665</v>
      </c>
      <c r="Z85" s="271">
        <f t="shared" si="70"/>
        <v>167405.91166666665</v>
      </c>
      <c r="AA85" s="271">
        <f t="shared" si="70"/>
        <v>167405.91166666665</v>
      </c>
      <c r="AB85" s="271">
        <f t="shared" si="70"/>
        <v>0</v>
      </c>
      <c r="AC85" s="271">
        <f t="shared" si="70"/>
        <v>0</v>
      </c>
      <c r="AD85" s="271">
        <f t="shared" si="70"/>
        <v>0</v>
      </c>
      <c r="AE85" s="271">
        <f t="shared" si="71"/>
        <v>0</v>
      </c>
      <c r="AF85" s="271">
        <f t="shared" si="71"/>
        <v>0</v>
      </c>
      <c r="AG85" s="271">
        <f t="shared" si="71"/>
        <v>0</v>
      </c>
      <c r="AH85" s="271">
        <f t="shared" si="71"/>
        <v>0</v>
      </c>
      <c r="AI85" s="271">
        <f t="shared" si="71"/>
        <v>0</v>
      </c>
      <c r="AJ85" s="271">
        <f t="shared" si="71"/>
        <v>0</v>
      </c>
      <c r="AK85" s="271">
        <f t="shared" si="71"/>
        <v>0</v>
      </c>
      <c r="AL85" s="271">
        <f t="shared" si="71"/>
        <v>0</v>
      </c>
      <c r="AM85" s="271">
        <f t="shared" si="71"/>
        <v>0</v>
      </c>
      <c r="AN85" s="271">
        <f t="shared" si="71"/>
        <v>0</v>
      </c>
      <c r="AO85" s="271">
        <f t="shared" si="72"/>
        <v>0</v>
      </c>
      <c r="AP85" s="271">
        <f t="shared" si="72"/>
        <v>0</v>
      </c>
      <c r="AQ85" s="271">
        <f t="shared" si="72"/>
        <v>0</v>
      </c>
      <c r="AR85" s="271">
        <f t="shared" si="72"/>
        <v>0</v>
      </c>
      <c r="AS85" s="271">
        <f t="shared" si="72"/>
        <v>0</v>
      </c>
      <c r="AT85" s="271">
        <f t="shared" si="72"/>
        <v>0</v>
      </c>
      <c r="AU85" s="271">
        <f t="shared" si="72"/>
        <v>0</v>
      </c>
      <c r="AV85" s="271">
        <f t="shared" si="72"/>
        <v>0</v>
      </c>
      <c r="AW85" s="271">
        <f t="shared" si="72"/>
        <v>0</v>
      </c>
      <c r="AX85" s="271">
        <f t="shared" si="72"/>
        <v>0</v>
      </c>
      <c r="AY85" s="271">
        <f t="shared" si="73"/>
        <v>0</v>
      </c>
      <c r="AZ85" s="271">
        <f t="shared" si="73"/>
        <v>0</v>
      </c>
      <c r="BA85" s="271">
        <f t="shared" si="73"/>
        <v>0</v>
      </c>
      <c r="BB85" s="271">
        <f t="shared" si="73"/>
        <v>0</v>
      </c>
      <c r="BC85" s="271">
        <f t="shared" si="73"/>
        <v>0</v>
      </c>
      <c r="BD85" s="271">
        <f t="shared" si="73"/>
        <v>0</v>
      </c>
      <c r="BE85" s="271">
        <f t="shared" si="73"/>
        <v>0</v>
      </c>
      <c r="BF85" s="271">
        <f t="shared" si="73"/>
        <v>0</v>
      </c>
      <c r="BG85" s="271">
        <f t="shared" si="73"/>
        <v>0</v>
      </c>
      <c r="BH85" s="271">
        <f t="shared" si="73"/>
        <v>0</v>
      </c>
      <c r="BI85" s="271">
        <f t="shared" si="74"/>
        <v>0</v>
      </c>
      <c r="BJ85" s="271">
        <f t="shared" si="74"/>
        <v>0</v>
      </c>
      <c r="BK85" s="271">
        <f t="shared" si="74"/>
        <v>0</v>
      </c>
      <c r="BL85" s="271">
        <f t="shared" si="74"/>
        <v>0</v>
      </c>
      <c r="BM85" s="271">
        <f t="shared" si="74"/>
        <v>0</v>
      </c>
      <c r="BN85" s="271">
        <f t="shared" si="74"/>
        <v>0</v>
      </c>
      <c r="BO85" s="271">
        <f t="shared" si="74"/>
        <v>0</v>
      </c>
      <c r="BP85" s="271">
        <f t="shared" si="74"/>
        <v>0</v>
      </c>
      <c r="BQ85" s="271">
        <f t="shared" si="74"/>
        <v>0</v>
      </c>
      <c r="BR85" s="271">
        <f t="shared" si="74"/>
        <v>0</v>
      </c>
      <c r="BS85" s="271">
        <f t="shared" si="75"/>
        <v>0</v>
      </c>
      <c r="BT85" s="271">
        <f t="shared" si="75"/>
        <v>0</v>
      </c>
      <c r="BU85" s="271">
        <f t="shared" si="75"/>
        <v>0</v>
      </c>
      <c r="BV85" s="271">
        <f t="shared" si="75"/>
        <v>0</v>
      </c>
      <c r="BW85" s="271">
        <f t="shared" si="75"/>
        <v>0</v>
      </c>
      <c r="BX85" s="271">
        <f t="shared" si="75"/>
        <v>0</v>
      </c>
      <c r="BY85" s="271">
        <f t="shared" si="75"/>
        <v>0</v>
      </c>
      <c r="BZ85" s="271">
        <f t="shared" si="75"/>
        <v>0</v>
      </c>
      <c r="CA85" s="271">
        <f t="shared" si="75"/>
        <v>0</v>
      </c>
      <c r="CC85" s="280"/>
    </row>
    <row r="86" spans="1:81">
      <c r="A86" s="275">
        <f>'Closed Deals 25'!D89</f>
        <v>11600</v>
      </c>
      <c r="B86" s="275" t="str">
        <f>'Closed Deals 25'!B89</f>
        <v>Eastmont Intermediate ELOP</v>
      </c>
      <c r="C86" s="276"/>
      <c r="D86" s="277">
        <f>'Closed Deals 25'!E89</f>
        <v>380119</v>
      </c>
      <c r="E86" s="278">
        <f>'Closed Deals 25'!H89</f>
        <v>45996</v>
      </c>
      <c r="F86" s="278">
        <f>'Closed Deals 25'!I89</f>
        <v>45901</v>
      </c>
      <c r="G86" s="279">
        <f t="shared" si="68"/>
        <v>-95</v>
      </c>
      <c r="H86" s="277"/>
      <c r="I86" s="279"/>
      <c r="K86" s="271">
        <f t="shared" si="69"/>
        <v>0</v>
      </c>
      <c r="L86" s="271">
        <f t="shared" si="69"/>
        <v>0</v>
      </c>
      <c r="M86" s="271">
        <f t="shared" si="69"/>
        <v>0</v>
      </c>
      <c r="N86" s="271">
        <f t="shared" si="69"/>
        <v>0</v>
      </c>
      <c r="O86" s="271">
        <f t="shared" si="69"/>
        <v>0</v>
      </c>
      <c r="P86" s="271">
        <f t="shared" si="69"/>
        <v>0</v>
      </c>
      <c r="Q86" s="271">
        <f t="shared" si="69"/>
        <v>0</v>
      </c>
      <c r="R86" s="271">
        <f t="shared" si="69"/>
        <v>0</v>
      </c>
      <c r="S86" s="271">
        <f t="shared" si="69"/>
        <v>0</v>
      </c>
      <c r="T86" s="271">
        <f t="shared" si="69"/>
        <v>0</v>
      </c>
      <c r="U86" s="271">
        <f t="shared" si="70"/>
        <v>0</v>
      </c>
      <c r="V86" s="271">
        <f t="shared" si="70"/>
        <v>46247.811666666668</v>
      </c>
      <c r="W86" s="271">
        <f t="shared" si="70"/>
        <v>46247.811666666668</v>
      </c>
      <c r="X86" s="271">
        <f t="shared" si="70"/>
        <v>46247.811666666668</v>
      </c>
      <c r="Y86" s="271">
        <f t="shared" si="70"/>
        <v>46247.811666666668</v>
      </c>
      <c r="Z86" s="271">
        <f t="shared" si="70"/>
        <v>46247.811666666668</v>
      </c>
      <c r="AA86" s="271">
        <f t="shared" si="70"/>
        <v>46247.811666666668</v>
      </c>
      <c r="AB86" s="271">
        <f t="shared" si="70"/>
        <v>0</v>
      </c>
      <c r="AC86" s="271">
        <f t="shared" si="70"/>
        <v>0</v>
      </c>
      <c r="AD86" s="271">
        <f t="shared" si="70"/>
        <v>0</v>
      </c>
      <c r="AE86" s="271">
        <f t="shared" si="71"/>
        <v>0</v>
      </c>
      <c r="AF86" s="271">
        <f t="shared" si="71"/>
        <v>0</v>
      </c>
      <c r="AG86" s="271">
        <f t="shared" si="71"/>
        <v>0</v>
      </c>
      <c r="AH86" s="271">
        <f t="shared" si="71"/>
        <v>0</v>
      </c>
      <c r="AI86" s="271">
        <f t="shared" si="71"/>
        <v>0</v>
      </c>
      <c r="AJ86" s="271">
        <f t="shared" si="71"/>
        <v>0</v>
      </c>
      <c r="AK86" s="271">
        <f t="shared" si="71"/>
        <v>0</v>
      </c>
      <c r="AL86" s="271">
        <f t="shared" si="71"/>
        <v>0</v>
      </c>
      <c r="AM86" s="271">
        <f t="shared" si="71"/>
        <v>0</v>
      </c>
      <c r="AN86" s="271">
        <f t="shared" si="71"/>
        <v>0</v>
      </c>
      <c r="AO86" s="271">
        <f t="shared" si="72"/>
        <v>0</v>
      </c>
      <c r="AP86" s="271">
        <f t="shared" si="72"/>
        <v>0</v>
      </c>
      <c r="AQ86" s="271">
        <f t="shared" si="72"/>
        <v>0</v>
      </c>
      <c r="AR86" s="271">
        <f t="shared" si="72"/>
        <v>0</v>
      </c>
      <c r="AS86" s="271">
        <f t="shared" si="72"/>
        <v>0</v>
      </c>
      <c r="AT86" s="271">
        <f t="shared" si="72"/>
        <v>0</v>
      </c>
      <c r="AU86" s="271">
        <f t="shared" si="72"/>
        <v>0</v>
      </c>
      <c r="AV86" s="271">
        <f t="shared" si="72"/>
        <v>0</v>
      </c>
      <c r="AW86" s="271">
        <f t="shared" si="72"/>
        <v>0</v>
      </c>
      <c r="AX86" s="271">
        <f t="shared" si="72"/>
        <v>0</v>
      </c>
      <c r="AY86" s="271">
        <f t="shared" si="73"/>
        <v>0</v>
      </c>
      <c r="AZ86" s="271">
        <f t="shared" si="73"/>
        <v>0</v>
      </c>
      <c r="BA86" s="271">
        <f t="shared" si="73"/>
        <v>0</v>
      </c>
      <c r="BB86" s="271">
        <f t="shared" si="73"/>
        <v>0</v>
      </c>
      <c r="BC86" s="271">
        <f t="shared" si="73"/>
        <v>0</v>
      </c>
      <c r="BD86" s="271">
        <f t="shared" si="73"/>
        <v>0</v>
      </c>
      <c r="BE86" s="271">
        <f t="shared" si="73"/>
        <v>0</v>
      </c>
      <c r="BF86" s="271">
        <f t="shared" si="73"/>
        <v>0</v>
      </c>
      <c r="BG86" s="271">
        <f t="shared" si="73"/>
        <v>0</v>
      </c>
      <c r="BH86" s="271">
        <f t="shared" si="73"/>
        <v>0</v>
      </c>
      <c r="BI86" s="271">
        <f t="shared" si="74"/>
        <v>0</v>
      </c>
      <c r="BJ86" s="271">
        <f t="shared" si="74"/>
        <v>0</v>
      </c>
      <c r="BK86" s="271">
        <f t="shared" si="74"/>
        <v>0</v>
      </c>
      <c r="BL86" s="271">
        <f t="shared" si="74"/>
        <v>0</v>
      </c>
      <c r="BM86" s="271">
        <f t="shared" si="74"/>
        <v>0</v>
      </c>
      <c r="BN86" s="271">
        <f t="shared" si="74"/>
        <v>0</v>
      </c>
      <c r="BO86" s="271">
        <f t="shared" si="74"/>
        <v>0</v>
      </c>
      <c r="BP86" s="271">
        <f t="shared" si="74"/>
        <v>0</v>
      </c>
      <c r="BQ86" s="271">
        <f t="shared" si="74"/>
        <v>0</v>
      </c>
      <c r="BR86" s="271">
        <f t="shared" si="74"/>
        <v>0</v>
      </c>
      <c r="BS86" s="271">
        <f t="shared" si="75"/>
        <v>0</v>
      </c>
      <c r="BT86" s="271">
        <f t="shared" si="75"/>
        <v>0</v>
      </c>
      <c r="BU86" s="271">
        <f t="shared" si="75"/>
        <v>0</v>
      </c>
      <c r="BV86" s="271">
        <f t="shared" si="75"/>
        <v>0</v>
      </c>
      <c r="BW86" s="271">
        <f t="shared" si="75"/>
        <v>0</v>
      </c>
      <c r="BX86" s="271">
        <f t="shared" si="75"/>
        <v>0</v>
      </c>
      <c r="BY86" s="271">
        <f t="shared" si="75"/>
        <v>0</v>
      </c>
      <c r="BZ86" s="271">
        <f t="shared" si="75"/>
        <v>0</v>
      </c>
      <c r="CA86" s="271">
        <f t="shared" si="75"/>
        <v>0</v>
      </c>
      <c r="CC86" s="280"/>
    </row>
    <row r="87" spans="1:81">
      <c r="A87" s="275">
        <f>'Closed Deals 25'!D90</f>
        <v>11592</v>
      </c>
      <c r="B87" s="275" t="str">
        <f>'Closed Deals 25'!B90</f>
        <v>Orchard ES</v>
      </c>
      <c r="C87" s="276"/>
      <c r="D87" s="277">
        <f>'Closed Deals 25'!E90</f>
        <v>157449.01999999999</v>
      </c>
      <c r="E87" s="278">
        <f>'Closed Deals 25'!H90</f>
        <v>46001</v>
      </c>
      <c r="F87" s="278">
        <f>'Closed Deals 25'!I90</f>
        <v>45898</v>
      </c>
      <c r="G87" s="279">
        <f t="shared" si="68"/>
        <v>-103</v>
      </c>
      <c r="H87" s="277"/>
      <c r="I87" s="279"/>
      <c r="K87" s="271">
        <f t="shared" si="69"/>
        <v>0</v>
      </c>
      <c r="L87" s="271">
        <f t="shared" si="69"/>
        <v>0</v>
      </c>
      <c r="M87" s="271">
        <f t="shared" si="69"/>
        <v>0</v>
      </c>
      <c r="N87" s="271">
        <f t="shared" si="69"/>
        <v>0</v>
      </c>
      <c r="O87" s="271">
        <f t="shared" si="69"/>
        <v>0</v>
      </c>
      <c r="P87" s="271">
        <f t="shared" si="69"/>
        <v>0</v>
      </c>
      <c r="Q87" s="271">
        <f t="shared" si="69"/>
        <v>0</v>
      </c>
      <c r="R87" s="271">
        <f t="shared" si="69"/>
        <v>0</v>
      </c>
      <c r="S87" s="271">
        <f t="shared" si="69"/>
        <v>0</v>
      </c>
      <c r="T87" s="271">
        <f t="shared" si="69"/>
        <v>0</v>
      </c>
      <c r="U87" s="271">
        <f t="shared" si="70"/>
        <v>0</v>
      </c>
      <c r="V87" s="271">
        <f t="shared" si="70"/>
        <v>19156.29743333333</v>
      </c>
      <c r="W87" s="271">
        <f t="shared" si="70"/>
        <v>19156.29743333333</v>
      </c>
      <c r="X87" s="271">
        <f t="shared" si="70"/>
        <v>19156.29743333333</v>
      </c>
      <c r="Y87" s="271">
        <f t="shared" si="70"/>
        <v>19156.29743333333</v>
      </c>
      <c r="Z87" s="271">
        <f t="shared" si="70"/>
        <v>19156.29743333333</v>
      </c>
      <c r="AA87" s="271">
        <f t="shared" si="70"/>
        <v>19156.29743333333</v>
      </c>
      <c r="AB87" s="271">
        <f t="shared" si="70"/>
        <v>0</v>
      </c>
      <c r="AC87" s="271">
        <f t="shared" si="70"/>
        <v>0</v>
      </c>
      <c r="AD87" s="271">
        <f t="shared" si="70"/>
        <v>0</v>
      </c>
      <c r="AE87" s="271">
        <f t="shared" si="71"/>
        <v>0</v>
      </c>
      <c r="AF87" s="271">
        <f t="shared" si="71"/>
        <v>0</v>
      </c>
      <c r="AG87" s="271">
        <f t="shared" si="71"/>
        <v>0</v>
      </c>
      <c r="AH87" s="271">
        <f t="shared" si="71"/>
        <v>0</v>
      </c>
      <c r="AI87" s="271">
        <f t="shared" si="71"/>
        <v>0</v>
      </c>
      <c r="AJ87" s="271">
        <f t="shared" si="71"/>
        <v>0</v>
      </c>
      <c r="AK87" s="271">
        <f t="shared" si="71"/>
        <v>0</v>
      </c>
      <c r="AL87" s="271">
        <f t="shared" si="71"/>
        <v>0</v>
      </c>
      <c r="AM87" s="271">
        <f t="shared" si="71"/>
        <v>0</v>
      </c>
      <c r="AN87" s="271">
        <f t="shared" si="71"/>
        <v>0</v>
      </c>
      <c r="AO87" s="271">
        <f t="shared" si="72"/>
        <v>0</v>
      </c>
      <c r="AP87" s="271">
        <f t="shared" si="72"/>
        <v>0</v>
      </c>
      <c r="AQ87" s="271">
        <f t="shared" si="72"/>
        <v>0</v>
      </c>
      <c r="AR87" s="271">
        <f t="shared" si="72"/>
        <v>0</v>
      </c>
      <c r="AS87" s="271">
        <f t="shared" si="72"/>
        <v>0</v>
      </c>
      <c r="AT87" s="271">
        <f t="shared" si="72"/>
        <v>0</v>
      </c>
      <c r="AU87" s="271">
        <f t="shared" si="72"/>
        <v>0</v>
      </c>
      <c r="AV87" s="271">
        <f t="shared" si="72"/>
        <v>0</v>
      </c>
      <c r="AW87" s="271">
        <f t="shared" si="72"/>
        <v>0</v>
      </c>
      <c r="AX87" s="271">
        <f t="shared" si="72"/>
        <v>0</v>
      </c>
      <c r="AY87" s="271">
        <f t="shared" si="73"/>
        <v>0</v>
      </c>
      <c r="AZ87" s="271">
        <f t="shared" si="73"/>
        <v>0</v>
      </c>
      <c r="BA87" s="271">
        <f t="shared" si="73"/>
        <v>0</v>
      </c>
      <c r="BB87" s="271">
        <f t="shared" si="73"/>
        <v>0</v>
      </c>
      <c r="BC87" s="271">
        <f t="shared" si="73"/>
        <v>0</v>
      </c>
      <c r="BD87" s="271">
        <f t="shared" si="73"/>
        <v>0</v>
      </c>
      <c r="BE87" s="271">
        <f t="shared" si="73"/>
        <v>0</v>
      </c>
      <c r="BF87" s="271">
        <f t="shared" si="73"/>
        <v>0</v>
      </c>
      <c r="BG87" s="271">
        <f t="shared" si="73"/>
        <v>0</v>
      </c>
      <c r="BH87" s="271">
        <f t="shared" si="73"/>
        <v>0</v>
      </c>
      <c r="BI87" s="271">
        <f t="shared" si="74"/>
        <v>0</v>
      </c>
      <c r="BJ87" s="271">
        <f t="shared" si="74"/>
        <v>0</v>
      </c>
      <c r="BK87" s="271">
        <f t="shared" si="74"/>
        <v>0</v>
      </c>
      <c r="BL87" s="271">
        <f t="shared" si="74"/>
        <v>0</v>
      </c>
      <c r="BM87" s="271">
        <f t="shared" si="74"/>
        <v>0</v>
      </c>
      <c r="BN87" s="271">
        <f t="shared" si="74"/>
        <v>0</v>
      </c>
      <c r="BO87" s="271">
        <f t="shared" si="74"/>
        <v>0</v>
      </c>
      <c r="BP87" s="271">
        <f t="shared" si="74"/>
        <v>0</v>
      </c>
      <c r="BQ87" s="271">
        <f t="shared" si="74"/>
        <v>0</v>
      </c>
      <c r="BR87" s="271">
        <f t="shared" si="74"/>
        <v>0</v>
      </c>
      <c r="BS87" s="271">
        <f t="shared" si="75"/>
        <v>0</v>
      </c>
      <c r="BT87" s="271">
        <f t="shared" si="75"/>
        <v>0</v>
      </c>
      <c r="BU87" s="271">
        <f t="shared" si="75"/>
        <v>0</v>
      </c>
      <c r="BV87" s="271">
        <f t="shared" si="75"/>
        <v>0</v>
      </c>
      <c r="BW87" s="271">
        <f t="shared" si="75"/>
        <v>0</v>
      </c>
      <c r="BX87" s="271">
        <f t="shared" si="75"/>
        <v>0</v>
      </c>
      <c r="BY87" s="271">
        <f t="shared" si="75"/>
        <v>0</v>
      </c>
      <c r="BZ87" s="271">
        <f t="shared" si="75"/>
        <v>0</v>
      </c>
      <c r="CA87" s="271">
        <f t="shared" si="75"/>
        <v>0</v>
      </c>
      <c r="CC87" s="280"/>
    </row>
    <row r="88" spans="1:81">
      <c r="A88" s="275">
        <f>'Closed Deals 25'!D93</f>
        <v>11610</v>
      </c>
      <c r="B88" s="275" t="str">
        <f>'Closed Deals 25'!B93</f>
        <v xml:space="preserve">Mulberry ES </v>
      </c>
      <c r="C88" s="276"/>
      <c r="D88" s="277">
        <f>'Closed Deals 25'!E93</f>
        <v>159382.01999999999</v>
      </c>
      <c r="E88" s="278">
        <f>'Closed Deals 25'!H93</f>
        <v>46003</v>
      </c>
      <c r="F88" s="278">
        <f>'Closed Deals 25'!I93</f>
        <v>45898</v>
      </c>
      <c r="G88" s="279">
        <f t="shared" si="68"/>
        <v>-105</v>
      </c>
      <c r="H88" s="277"/>
      <c r="I88" s="279"/>
      <c r="K88" s="271">
        <f t="shared" si="69"/>
        <v>0</v>
      </c>
      <c r="L88" s="271">
        <f t="shared" si="69"/>
        <v>0</v>
      </c>
      <c r="M88" s="271">
        <f t="shared" si="69"/>
        <v>0</v>
      </c>
      <c r="N88" s="271">
        <f t="shared" si="69"/>
        <v>0</v>
      </c>
      <c r="O88" s="271">
        <f t="shared" si="69"/>
        <v>0</v>
      </c>
      <c r="P88" s="271">
        <f t="shared" si="69"/>
        <v>0</v>
      </c>
      <c r="Q88" s="271">
        <f t="shared" si="69"/>
        <v>0</v>
      </c>
      <c r="R88" s="271">
        <f t="shared" si="69"/>
        <v>0</v>
      </c>
      <c r="S88" s="271">
        <f t="shared" si="69"/>
        <v>0</v>
      </c>
      <c r="T88" s="271">
        <f t="shared" si="69"/>
        <v>0</v>
      </c>
      <c r="U88" s="271">
        <f t="shared" si="70"/>
        <v>0</v>
      </c>
      <c r="V88" s="271">
        <f t="shared" si="70"/>
        <v>19391.4791</v>
      </c>
      <c r="W88" s="271">
        <f t="shared" si="70"/>
        <v>19391.4791</v>
      </c>
      <c r="X88" s="271">
        <f t="shared" si="70"/>
        <v>19391.4791</v>
      </c>
      <c r="Y88" s="271">
        <f t="shared" si="70"/>
        <v>19391.4791</v>
      </c>
      <c r="Z88" s="271">
        <f t="shared" si="70"/>
        <v>19391.4791</v>
      </c>
      <c r="AA88" s="271">
        <f t="shared" si="70"/>
        <v>19391.4791</v>
      </c>
      <c r="AB88" s="271">
        <f t="shared" si="70"/>
        <v>0</v>
      </c>
      <c r="AC88" s="271">
        <f t="shared" si="70"/>
        <v>0</v>
      </c>
      <c r="AD88" s="271">
        <f t="shared" si="70"/>
        <v>0</v>
      </c>
      <c r="AE88" s="271">
        <f t="shared" si="71"/>
        <v>0</v>
      </c>
      <c r="AF88" s="271">
        <f t="shared" si="71"/>
        <v>0</v>
      </c>
      <c r="AG88" s="271">
        <f t="shared" si="71"/>
        <v>0</v>
      </c>
      <c r="AH88" s="271">
        <f t="shared" si="71"/>
        <v>0</v>
      </c>
      <c r="AI88" s="271">
        <f t="shared" si="71"/>
        <v>0</v>
      </c>
      <c r="AJ88" s="271">
        <f t="shared" si="71"/>
        <v>0</v>
      </c>
      <c r="AK88" s="271">
        <f t="shared" si="71"/>
        <v>0</v>
      </c>
      <c r="AL88" s="271">
        <f t="shared" si="71"/>
        <v>0</v>
      </c>
      <c r="AM88" s="271">
        <f t="shared" si="71"/>
        <v>0</v>
      </c>
      <c r="AN88" s="271">
        <f t="shared" si="71"/>
        <v>0</v>
      </c>
      <c r="AO88" s="271">
        <f t="shared" si="72"/>
        <v>0</v>
      </c>
      <c r="AP88" s="271">
        <f t="shared" si="72"/>
        <v>0</v>
      </c>
      <c r="AQ88" s="271">
        <f t="shared" si="72"/>
        <v>0</v>
      </c>
      <c r="AR88" s="271">
        <f t="shared" si="72"/>
        <v>0</v>
      </c>
      <c r="AS88" s="271">
        <f t="shared" si="72"/>
        <v>0</v>
      </c>
      <c r="AT88" s="271">
        <f t="shared" si="72"/>
        <v>0</v>
      </c>
      <c r="AU88" s="271">
        <f t="shared" si="72"/>
        <v>0</v>
      </c>
      <c r="AV88" s="271">
        <f t="shared" si="72"/>
        <v>0</v>
      </c>
      <c r="AW88" s="271">
        <f t="shared" si="72"/>
        <v>0</v>
      </c>
      <c r="AX88" s="271">
        <f t="shared" si="72"/>
        <v>0</v>
      </c>
      <c r="AY88" s="271">
        <f t="shared" si="73"/>
        <v>0</v>
      </c>
      <c r="AZ88" s="271">
        <f t="shared" si="73"/>
        <v>0</v>
      </c>
      <c r="BA88" s="271">
        <f t="shared" si="73"/>
        <v>0</v>
      </c>
      <c r="BB88" s="271">
        <f t="shared" si="73"/>
        <v>0</v>
      </c>
      <c r="BC88" s="271">
        <f t="shared" si="73"/>
        <v>0</v>
      </c>
      <c r="BD88" s="271">
        <f t="shared" si="73"/>
        <v>0</v>
      </c>
      <c r="BE88" s="271">
        <f t="shared" si="73"/>
        <v>0</v>
      </c>
      <c r="BF88" s="271">
        <f t="shared" si="73"/>
        <v>0</v>
      </c>
      <c r="BG88" s="271">
        <f t="shared" si="73"/>
        <v>0</v>
      </c>
      <c r="BH88" s="271">
        <f t="shared" si="73"/>
        <v>0</v>
      </c>
      <c r="BI88" s="271">
        <f t="shared" si="74"/>
        <v>0</v>
      </c>
      <c r="BJ88" s="271">
        <f t="shared" si="74"/>
        <v>0</v>
      </c>
      <c r="BK88" s="271">
        <f t="shared" si="74"/>
        <v>0</v>
      </c>
      <c r="BL88" s="271">
        <f t="shared" si="74"/>
        <v>0</v>
      </c>
      <c r="BM88" s="271">
        <f t="shared" si="74"/>
        <v>0</v>
      </c>
      <c r="BN88" s="271">
        <f t="shared" si="74"/>
        <v>0</v>
      </c>
      <c r="BO88" s="271">
        <f t="shared" si="74"/>
        <v>0</v>
      </c>
      <c r="BP88" s="271">
        <f t="shared" si="74"/>
        <v>0</v>
      </c>
      <c r="BQ88" s="271">
        <f t="shared" si="74"/>
        <v>0</v>
      </c>
      <c r="BR88" s="271">
        <f t="shared" si="74"/>
        <v>0</v>
      </c>
      <c r="BS88" s="271">
        <f t="shared" si="75"/>
        <v>0</v>
      </c>
      <c r="BT88" s="271">
        <f t="shared" si="75"/>
        <v>0</v>
      </c>
      <c r="BU88" s="271">
        <f t="shared" si="75"/>
        <v>0</v>
      </c>
      <c r="BV88" s="271">
        <f t="shared" si="75"/>
        <v>0</v>
      </c>
      <c r="BW88" s="271">
        <f t="shared" si="75"/>
        <v>0</v>
      </c>
      <c r="BX88" s="271">
        <f t="shared" si="75"/>
        <v>0</v>
      </c>
      <c r="BY88" s="271">
        <f t="shared" si="75"/>
        <v>0</v>
      </c>
      <c r="BZ88" s="271">
        <f t="shared" si="75"/>
        <v>0</v>
      </c>
      <c r="CA88" s="271">
        <f t="shared" si="75"/>
        <v>0</v>
      </c>
      <c r="CC88" s="280"/>
    </row>
    <row r="89" spans="1:81">
      <c r="A89" s="275">
        <f>'Closed Deals 25'!D92</f>
        <v>11591</v>
      </c>
      <c r="B89" s="275" t="str">
        <f>'Closed Deals 25'!B92</f>
        <v>Laurel ES</v>
      </c>
      <c r="C89" s="276"/>
      <c r="D89" s="277">
        <f>'Closed Deals 25'!E92</f>
        <v>157449.01999999999</v>
      </c>
      <c r="E89" s="278">
        <f>'Closed Deals 25'!H92</f>
        <v>46002</v>
      </c>
      <c r="F89" s="278">
        <f>'Closed Deals 25'!I92</f>
        <v>45898</v>
      </c>
      <c r="G89" s="279">
        <f t="shared" si="68"/>
        <v>-104</v>
      </c>
      <c r="H89" s="277"/>
      <c r="I89" s="279"/>
      <c r="K89" s="271">
        <f t="shared" si="69"/>
        <v>0</v>
      </c>
      <c r="L89" s="271">
        <f t="shared" si="69"/>
        <v>0</v>
      </c>
      <c r="M89" s="271">
        <f t="shared" si="69"/>
        <v>0</v>
      </c>
      <c r="N89" s="271">
        <f t="shared" si="69"/>
        <v>0</v>
      </c>
      <c r="O89" s="271">
        <f t="shared" si="69"/>
        <v>0</v>
      </c>
      <c r="P89" s="271">
        <f t="shared" si="69"/>
        <v>0</v>
      </c>
      <c r="Q89" s="271">
        <f t="shared" si="69"/>
        <v>0</v>
      </c>
      <c r="R89" s="271">
        <f t="shared" si="69"/>
        <v>0</v>
      </c>
      <c r="S89" s="271">
        <f t="shared" si="69"/>
        <v>0</v>
      </c>
      <c r="T89" s="271">
        <f t="shared" si="69"/>
        <v>0</v>
      </c>
      <c r="U89" s="271">
        <f t="shared" si="70"/>
        <v>0</v>
      </c>
      <c r="V89" s="271">
        <f t="shared" si="70"/>
        <v>19156.29743333333</v>
      </c>
      <c r="W89" s="271">
        <f t="shared" si="70"/>
        <v>19156.29743333333</v>
      </c>
      <c r="X89" s="271">
        <f t="shared" si="70"/>
        <v>19156.29743333333</v>
      </c>
      <c r="Y89" s="271">
        <f t="shared" si="70"/>
        <v>19156.29743333333</v>
      </c>
      <c r="Z89" s="271">
        <f t="shared" si="70"/>
        <v>19156.29743333333</v>
      </c>
      <c r="AA89" s="271">
        <f t="shared" si="70"/>
        <v>19156.29743333333</v>
      </c>
      <c r="AB89" s="271">
        <f t="shared" si="70"/>
        <v>0</v>
      </c>
      <c r="AC89" s="271">
        <f t="shared" si="70"/>
        <v>0</v>
      </c>
      <c r="AD89" s="271">
        <f t="shared" si="70"/>
        <v>0</v>
      </c>
      <c r="AE89" s="271">
        <f t="shared" si="71"/>
        <v>0</v>
      </c>
      <c r="AF89" s="271">
        <f t="shared" si="71"/>
        <v>0</v>
      </c>
      <c r="AG89" s="271">
        <f t="shared" si="71"/>
        <v>0</v>
      </c>
      <c r="AH89" s="271">
        <f t="shared" si="71"/>
        <v>0</v>
      </c>
      <c r="AI89" s="271">
        <f t="shared" si="71"/>
        <v>0</v>
      </c>
      <c r="AJ89" s="271">
        <f t="shared" si="71"/>
        <v>0</v>
      </c>
      <c r="AK89" s="271">
        <f t="shared" si="71"/>
        <v>0</v>
      </c>
      <c r="AL89" s="271">
        <f t="shared" si="71"/>
        <v>0</v>
      </c>
      <c r="AM89" s="271">
        <f t="shared" si="71"/>
        <v>0</v>
      </c>
      <c r="AN89" s="271">
        <f t="shared" si="71"/>
        <v>0</v>
      </c>
      <c r="AO89" s="271">
        <f t="shared" si="72"/>
        <v>0</v>
      </c>
      <c r="AP89" s="271">
        <f t="shared" si="72"/>
        <v>0</v>
      </c>
      <c r="AQ89" s="271">
        <f t="shared" si="72"/>
        <v>0</v>
      </c>
      <c r="AR89" s="271">
        <f t="shared" si="72"/>
        <v>0</v>
      </c>
      <c r="AS89" s="271">
        <f t="shared" si="72"/>
        <v>0</v>
      </c>
      <c r="AT89" s="271">
        <f t="shared" si="72"/>
        <v>0</v>
      </c>
      <c r="AU89" s="271">
        <f t="shared" si="72"/>
        <v>0</v>
      </c>
      <c r="AV89" s="271">
        <f t="shared" si="72"/>
        <v>0</v>
      </c>
      <c r="AW89" s="271">
        <f t="shared" si="72"/>
        <v>0</v>
      </c>
      <c r="AX89" s="271">
        <f t="shared" si="72"/>
        <v>0</v>
      </c>
      <c r="AY89" s="271">
        <f t="shared" si="73"/>
        <v>0</v>
      </c>
      <c r="AZ89" s="271">
        <f t="shared" si="73"/>
        <v>0</v>
      </c>
      <c r="BA89" s="271">
        <f t="shared" si="73"/>
        <v>0</v>
      </c>
      <c r="BB89" s="271">
        <f t="shared" si="73"/>
        <v>0</v>
      </c>
      <c r="BC89" s="271">
        <f t="shared" si="73"/>
        <v>0</v>
      </c>
      <c r="BD89" s="271">
        <f t="shared" si="73"/>
        <v>0</v>
      </c>
      <c r="BE89" s="271">
        <f t="shared" si="73"/>
        <v>0</v>
      </c>
      <c r="BF89" s="271">
        <f t="shared" si="73"/>
        <v>0</v>
      </c>
      <c r="BG89" s="271">
        <f t="shared" si="73"/>
        <v>0</v>
      </c>
      <c r="BH89" s="271">
        <f t="shared" si="73"/>
        <v>0</v>
      </c>
      <c r="BI89" s="271">
        <f t="shared" si="74"/>
        <v>0</v>
      </c>
      <c r="BJ89" s="271">
        <f t="shared" si="74"/>
        <v>0</v>
      </c>
      <c r="BK89" s="271">
        <f t="shared" si="74"/>
        <v>0</v>
      </c>
      <c r="BL89" s="271">
        <f t="shared" si="74"/>
        <v>0</v>
      </c>
      <c r="BM89" s="271">
        <f t="shared" si="74"/>
        <v>0</v>
      </c>
      <c r="BN89" s="271">
        <f t="shared" si="74"/>
        <v>0</v>
      </c>
      <c r="BO89" s="271">
        <f t="shared" si="74"/>
        <v>0</v>
      </c>
      <c r="BP89" s="271">
        <f t="shared" si="74"/>
        <v>0</v>
      </c>
      <c r="BQ89" s="271">
        <f t="shared" si="74"/>
        <v>0</v>
      </c>
      <c r="BR89" s="271">
        <f t="shared" si="74"/>
        <v>0</v>
      </c>
      <c r="BS89" s="271">
        <f t="shared" si="75"/>
        <v>0</v>
      </c>
      <c r="BT89" s="271">
        <f t="shared" si="75"/>
        <v>0</v>
      </c>
      <c r="BU89" s="271">
        <f t="shared" si="75"/>
        <v>0</v>
      </c>
      <c r="BV89" s="271">
        <f t="shared" si="75"/>
        <v>0</v>
      </c>
      <c r="BW89" s="271">
        <f t="shared" si="75"/>
        <v>0</v>
      </c>
      <c r="BX89" s="271">
        <f t="shared" si="75"/>
        <v>0</v>
      </c>
      <c r="BY89" s="271">
        <f t="shared" si="75"/>
        <v>0</v>
      </c>
      <c r="BZ89" s="271">
        <f t="shared" si="75"/>
        <v>0</v>
      </c>
      <c r="CA89" s="271">
        <f t="shared" si="75"/>
        <v>0</v>
      </c>
      <c r="CC89" s="280"/>
    </row>
    <row r="90" spans="1:81">
      <c r="A90" s="275">
        <f>'Lost Deals'!E199</f>
        <v>0</v>
      </c>
      <c r="B90" s="275" t="str">
        <f>'Lost Deals'!C199</f>
        <v>Carson HS</v>
      </c>
      <c r="C90" s="276"/>
      <c r="D90" s="277">
        <f>'Lost Deals'!F199</f>
        <v>0</v>
      </c>
      <c r="E90" s="278" t="str">
        <f>'Lost Deals'!I199</f>
        <v>Provided cost to KEMP they were not awarded the project</v>
      </c>
      <c r="F90" s="278">
        <f>'Lost Deals'!J199</f>
        <v>0</v>
      </c>
      <c r="G90" s="279">
        <f t="shared" si="68"/>
        <v>0</v>
      </c>
      <c r="H90" s="277"/>
      <c r="I90" s="279"/>
      <c r="K90" s="271" t="e">
        <f t="shared" si="69"/>
        <v>#VALUE!</v>
      </c>
      <c r="L90" s="271" t="e">
        <f t="shared" si="69"/>
        <v>#VALUE!</v>
      </c>
      <c r="M90" s="271" t="e">
        <f t="shared" si="69"/>
        <v>#VALUE!</v>
      </c>
      <c r="N90" s="271" t="e">
        <f t="shared" si="69"/>
        <v>#VALUE!</v>
      </c>
      <c r="O90" s="271" t="e">
        <f t="shared" si="69"/>
        <v>#VALUE!</v>
      </c>
      <c r="P90" s="271" t="e">
        <f t="shared" si="69"/>
        <v>#VALUE!</v>
      </c>
      <c r="Q90" s="271" t="e">
        <f t="shared" si="69"/>
        <v>#VALUE!</v>
      </c>
      <c r="R90" s="271" t="e">
        <f t="shared" si="69"/>
        <v>#VALUE!</v>
      </c>
      <c r="S90" s="271" t="e">
        <f t="shared" si="69"/>
        <v>#VALUE!</v>
      </c>
      <c r="T90" s="271" t="e">
        <f t="shared" si="69"/>
        <v>#VALUE!</v>
      </c>
      <c r="U90" s="271" t="e">
        <f t="shared" si="70"/>
        <v>#VALUE!</v>
      </c>
      <c r="V90" s="271" t="e">
        <f t="shared" si="70"/>
        <v>#VALUE!</v>
      </c>
      <c r="W90" s="271" t="e">
        <f t="shared" si="70"/>
        <v>#VALUE!</v>
      </c>
      <c r="X90" s="271" t="e">
        <f t="shared" si="70"/>
        <v>#VALUE!</v>
      </c>
      <c r="Y90" s="271" t="e">
        <f t="shared" si="70"/>
        <v>#VALUE!</v>
      </c>
      <c r="Z90" s="271" t="e">
        <f t="shared" si="70"/>
        <v>#VALUE!</v>
      </c>
      <c r="AA90" s="271" t="e">
        <f t="shared" si="70"/>
        <v>#VALUE!</v>
      </c>
      <c r="AB90" s="271" t="e">
        <f t="shared" si="70"/>
        <v>#VALUE!</v>
      </c>
      <c r="AC90" s="271" t="e">
        <f t="shared" si="70"/>
        <v>#VALUE!</v>
      </c>
      <c r="AD90" s="271" t="e">
        <f t="shared" si="70"/>
        <v>#VALUE!</v>
      </c>
      <c r="AE90" s="271" t="e">
        <f t="shared" si="71"/>
        <v>#VALUE!</v>
      </c>
      <c r="AF90" s="271" t="e">
        <f t="shared" si="71"/>
        <v>#VALUE!</v>
      </c>
      <c r="AG90" s="271" t="e">
        <f t="shared" si="71"/>
        <v>#VALUE!</v>
      </c>
      <c r="AH90" s="271" t="e">
        <f t="shared" si="71"/>
        <v>#VALUE!</v>
      </c>
      <c r="AI90" s="271" t="e">
        <f t="shared" si="71"/>
        <v>#VALUE!</v>
      </c>
      <c r="AJ90" s="271" t="e">
        <f t="shared" si="71"/>
        <v>#VALUE!</v>
      </c>
      <c r="AK90" s="271" t="e">
        <f t="shared" si="71"/>
        <v>#VALUE!</v>
      </c>
      <c r="AL90" s="271" t="e">
        <f t="shared" si="71"/>
        <v>#VALUE!</v>
      </c>
      <c r="AM90" s="271" t="e">
        <f t="shared" si="71"/>
        <v>#VALUE!</v>
      </c>
      <c r="AN90" s="271" t="e">
        <f t="shared" si="71"/>
        <v>#VALUE!</v>
      </c>
      <c r="AO90" s="271" t="e">
        <f t="shared" si="72"/>
        <v>#VALUE!</v>
      </c>
      <c r="AP90" s="271" t="e">
        <f t="shared" si="72"/>
        <v>#VALUE!</v>
      </c>
      <c r="AQ90" s="271" t="e">
        <f t="shared" si="72"/>
        <v>#VALUE!</v>
      </c>
      <c r="AR90" s="271" t="e">
        <f t="shared" si="72"/>
        <v>#VALUE!</v>
      </c>
      <c r="AS90" s="271" t="e">
        <f t="shared" si="72"/>
        <v>#VALUE!</v>
      </c>
      <c r="AT90" s="271" t="e">
        <f t="shared" si="72"/>
        <v>#VALUE!</v>
      </c>
      <c r="AU90" s="271" t="e">
        <f t="shared" si="72"/>
        <v>#VALUE!</v>
      </c>
      <c r="AV90" s="271" t="e">
        <f t="shared" si="72"/>
        <v>#VALUE!</v>
      </c>
      <c r="AW90" s="271" t="e">
        <f t="shared" si="72"/>
        <v>#VALUE!</v>
      </c>
      <c r="AX90" s="271" t="e">
        <f t="shared" si="72"/>
        <v>#VALUE!</v>
      </c>
      <c r="AY90" s="271" t="e">
        <f t="shared" si="73"/>
        <v>#VALUE!</v>
      </c>
      <c r="AZ90" s="271" t="e">
        <f t="shared" si="73"/>
        <v>#VALUE!</v>
      </c>
      <c r="BA90" s="271" t="e">
        <f t="shared" si="73"/>
        <v>#VALUE!</v>
      </c>
      <c r="BB90" s="271" t="e">
        <f t="shared" si="73"/>
        <v>#VALUE!</v>
      </c>
      <c r="BC90" s="271" t="e">
        <f t="shared" si="73"/>
        <v>#VALUE!</v>
      </c>
      <c r="BD90" s="271" t="e">
        <f t="shared" si="73"/>
        <v>#VALUE!</v>
      </c>
      <c r="BE90" s="271" t="e">
        <f t="shared" si="73"/>
        <v>#VALUE!</v>
      </c>
      <c r="BF90" s="271" t="e">
        <f t="shared" si="73"/>
        <v>#VALUE!</v>
      </c>
      <c r="BG90" s="271" t="e">
        <f t="shared" si="73"/>
        <v>#VALUE!</v>
      </c>
      <c r="BH90" s="271" t="e">
        <f t="shared" si="73"/>
        <v>#VALUE!</v>
      </c>
      <c r="BI90" s="271" t="e">
        <f t="shared" si="74"/>
        <v>#VALUE!</v>
      </c>
      <c r="BJ90" s="271" t="e">
        <f t="shared" si="74"/>
        <v>#VALUE!</v>
      </c>
      <c r="BK90" s="271" t="e">
        <f t="shared" si="74"/>
        <v>#VALUE!</v>
      </c>
      <c r="BL90" s="271" t="e">
        <f t="shared" si="74"/>
        <v>#VALUE!</v>
      </c>
      <c r="BM90" s="271" t="e">
        <f t="shared" si="74"/>
        <v>#VALUE!</v>
      </c>
      <c r="BN90" s="271" t="e">
        <f t="shared" si="74"/>
        <v>#VALUE!</v>
      </c>
      <c r="BO90" s="271" t="e">
        <f t="shared" si="74"/>
        <v>#VALUE!</v>
      </c>
      <c r="BP90" s="271" t="e">
        <f t="shared" si="74"/>
        <v>#VALUE!</v>
      </c>
      <c r="BQ90" s="271" t="e">
        <f t="shared" si="74"/>
        <v>#VALUE!</v>
      </c>
      <c r="BR90" s="271" t="e">
        <f t="shared" si="74"/>
        <v>#VALUE!</v>
      </c>
      <c r="BS90" s="271" t="e">
        <f t="shared" si="75"/>
        <v>#VALUE!</v>
      </c>
      <c r="BT90" s="271" t="e">
        <f t="shared" si="75"/>
        <v>#VALUE!</v>
      </c>
      <c r="BU90" s="271" t="e">
        <f t="shared" si="75"/>
        <v>#VALUE!</v>
      </c>
      <c r="BV90" s="271" t="e">
        <f t="shared" si="75"/>
        <v>#VALUE!</v>
      </c>
      <c r="BW90" s="271" t="e">
        <f t="shared" si="75"/>
        <v>#VALUE!</v>
      </c>
      <c r="BX90" s="271" t="e">
        <f t="shared" si="75"/>
        <v>#VALUE!</v>
      </c>
      <c r="BY90" s="271" t="e">
        <f t="shared" si="75"/>
        <v>#VALUE!</v>
      </c>
      <c r="BZ90" s="271" t="e">
        <f t="shared" si="75"/>
        <v>#VALUE!</v>
      </c>
      <c r="CA90" s="271" t="e">
        <f t="shared" si="75"/>
        <v>#VALUE!</v>
      </c>
      <c r="CC90" s="280"/>
    </row>
    <row r="91" spans="1:81">
      <c r="A91" s="275" t="e">
        <f>'2026 Sales Pipeline'!#REF!</f>
        <v>#REF!</v>
      </c>
      <c r="B91" s="275" t="e">
        <f>'2026 Sales Pipeline'!#REF!</f>
        <v>#REF!</v>
      </c>
      <c r="C91" s="276"/>
      <c r="D91" s="277" t="e">
        <f>'2026 Sales Pipeline'!#REF!</f>
        <v>#REF!</v>
      </c>
      <c r="E91" s="278" t="e">
        <f>'2026 Sales Pipeline'!#REF!</f>
        <v>#REF!</v>
      </c>
      <c r="F91" s="278" t="e">
        <f>'2026 Sales Pipeline'!#REF!</f>
        <v>#REF!</v>
      </c>
      <c r="G91" s="279" t="e">
        <f t="shared" si="68"/>
        <v>#REF!</v>
      </c>
      <c r="H91" s="277"/>
      <c r="I91" s="279"/>
      <c r="K91" s="271" t="e">
        <f t="shared" si="69"/>
        <v>#REF!</v>
      </c>
      <c r="L91" s="271" t="e">
        <f t="shared" si="69"/>
        <v>#REF!</v>
      </c>
      <c r="M91" s="271" t="e">
        <f t="shared" si="69"/>
        <v>#REF!</v>
      </c>
      <c r="N91" s="271" t="e">
        <f t="shared" si="69"/>
        <v>#REF!</v>
      </c>
      <c r="O91" s="271" t="e">
        <f t="shared" si="69"/>
        <v>#REF!</v>
      </c>
      <c r="P91" s="271" t="e">
        <f t="shared" si="69"/>
        <v>#REF!</v>
      </c>
      <c r="Q91" s="271" t="e">
        <f t="shared" si="69"/>
        <v>#REF!</v>
      </c>
      <c r="R91" s="271" t="e">
        <f t="shared" si="69"/>
        <v>#REF!</v>
      </c>
      <c r="S91" s="271" t="e">
        <f t="shared" si="69"/>
        <v>#REF!</v>
      </c>
      <c r="T91" s="271" t="e">
        <f t="shared" si="69"/>
        <v>#REF!</v>
      </c>
      <c r="U91" s="271" t="e">
        <f t="shared" si="70"/>
        <v>#REF!</v>
      </c>
      <c r="V91" s="271" t="e">
        <f t="shared" si="70"/>
        <v>#REF!</v>
      </c>
      <c r="W91" s="271" t="e">
        <f t="shared" si="70"/>
        <v>#REF!</v>
      </c>
      <c r="X91" s="271" t="e">
        <f t="shared" si="70"/>
        <v>#REF!</v>
      </c>
      <c r="Y91" s="271" t="e">
        <f t="shared" si="70"/>
        <v>#REF!</v>
      </c>
      <c r="Z91" s="271" t="e">
        <f t="shared" si="70"/>
        <v>#REF!</v>
      </c>
      <c r="AA91" s="271" t="e">
        <f t="shared" si="70"/>
        <v>#REF!</v>
      </c>
      <c r="AB91" s="271" t="e">
        <f t="shared" si="70"/>
        <v>#REF!</v>
      </c>
      <c r="AC91" s="271" t="e">
        <f t="shared" si="70"/>
        <v>#REF!</v>
      </c>
      <c r="AD91" s="271" t="e">
        <f t="shared" si="70"/>
        <v>#REF!</v>
      </c>
      <c r="AE91" s="271" t="e">
        <f t="shared" si="71"/>
        <v>#REF!</v>
      </c>
      <c r="AF91" s="271" t="e">
        <f t="shared" si="71"/>
        <v>#REF!</v>
      </c>
      <c r="AG91" s="271" t="e">
        <f t="shared" si="71"/>
        <v>#REF!</v>
      </c>
      <c r="AH91" s="271" t="e">
        <f t="shared" si="71"/>
        <v>#REF!</v>
      </c>
      <c r="AI91" s="271" t="e">
        <f t="shared" si="71"/>
        <v>#REF!</v>
      </c>
      <c r="AJ91" s="271" t="e">
        <f t="shared" si="71"/>
        <v>#REF!</v>
      </c>
      <c r="AK91" s="271" t="e">
        <f t="shared" si="71"/>
        <v>#REF!</v>
      </c>
      <c r="AL91" s="271" t="e">
        <f t="shared" si="71"/>
        <v>#REF!</v>
      </c>
      <c r="AM91" s="271" t="e">
        <f t="shared" si="71"/>
        <v>#REF!</v>
      </c>
      <c r="AN91" s="271" t="e">
        <f t="shared" si="71"/>
        <v>#REF!</v>
      </c>
      <c r="AO91" s="271" t="e">
        <f t="shared" si="72"/>
        <v>#REF!</v>
      </c>
      <c r="AP91" s="271" t="e">
        <f t="shared" si="72"/>
        <v>#REF!</v>
      </c>
      <c r="AQ91" s="271" t="e">
        <f t="shared" si="72"/>
        <v>#REF!</v>
      </c>
      <c r="AR91" s="271" t="e">
        <f t="shared" si="72"/>
        <v>#REF!</v>
      </c>
      <c r="AS91" s="271" t="e">
        <f t="shared" si="72"/>
        <v>#REF!</v>
      </c>
      <c r="AT91" s="271" t="e">
        <f t="shared" si="72"/>
        <v>#REF!</v>
      </c>
      <c r="AU91" s="271" t="e">
        <f t="shared" si="72"/>
        <v>#REF!</v>
      </c>
      <c r="AV91" s="271" t="e">
        <f t="shared" si="72"/>
        <v>#REF!</v>
      </c>
      <c r="AW91" s="271" t="e">
        <f t="shared" si="72"/>
        <v>#REF!</v>
      </c>
      <c r="AX91" s="271" t="e">
        <f t="shared" si="72"/>
        <v>#REF!</v>
      </c>
      <c r="AY91" s="271" t="e">
        <f t="shared" si="73"/>
        <v>#REF!</v>
      </c>
      <c r="AZ91" s="271" t="e">
        <f t="shared" si="73"/>
        <v>#REF!</v>
      </c>
      <c r="BA91" s="271" t="e">
        <f t="shared" si="73"/>
        <v>#REF!</v>
      </c>
      <c r="BB91" s="271" t="e">
        <f t="shared" si="73"/>
        <v>#REF!</v>
      </c>
      <c r="BC91" s="271" t="e">
        <f t="shared" si="73"/>
        <v>#REF!</v>
      </c>
      <c r="BD91" s="271" t="e">
        <f t="shared" si="73"/>
        <v>#REF!</v>
      </c>
      <c r="BE91" s="271" t="e">
        <f t="shared" si="73"/>
        <v>#REF!</v>
      </c>
      <c r="BF91" s="271" t="e">
        <f t="shared" si="73"/>
        <v>#REF!</v>
      </c>
      <c r="BG91" s="271" t="e">
        <f t="shared" si="73"/>
        <v>#REF!</v>
      </c>
      <c r="BH91" s="271" t="e">
        <f t="shared" si="73"/>
        <v>#REF!</v>
      </c>
      <c r="BI91" s="271" t="e">
        <f t="shared" si="74"/>
        <v>#REF!</v>
      </c>
      <c r="BJ91" s="271" t="e">
        <f t="shared" si="74"/>
        <v>#REF!</v>
      </c>
      <c r="BK91" s="271" t="e">
        <f t="shared" si="74"/>
        <v>#REF!</v>
      </c>
      <c r="BL91" s="271" t="e">
        <f t="shared" si="74"/>
        <v>#REF!</v>
      </c>
      <c r="BM91" s="271" t="e">
        <f t="shared" si="74"/>
        <v>#REF!</v>
      </c>
      <c r="BN91" s="271" t="e">
        <f t="shared" si="74"/>
        <v>#REF!</v>
      </c>
      <c r="BO91" s="271" t="e">
        <f t="shared" si="74"/>
        <v>#REF!</v>
      </c>
      <c r="BP91" s="271" t="e">
        <f t="shared" si="74"/>
        <v>#REF!</v>
      </c>
      <c r="BQ91" s="271" t="e">
        <f t="shared" si="74"/>
        <v>#REF!</v>
      </c>
      <c r="BR91" s="271" t="e">
        <f t="shared" si="74"/>
        <v>#REF!</v>
      </c>
      <c r="BS91" s="271" t="e">
        <f t="shared" si="75"/>
        <v>#REF!</v>
      </c>
      <c r="BT91" s="271" t="e">
        <f t="shared" si="75"/>
        <v>#REF!</v>
      </c>
      <c r="BU91" s="271" t="e">
        <f t="shared" si="75"/>
        <v>#REF!</v>
      </c>
      <c r="BV91" s="271" t="e">
        <f t="shared" si="75"/>
        <v>#REF!</v>
      </c>
      <c r="BW91" s="271" t="e">
        <f t="shared" si="75"/>
        <v>#REF!</v>
      </c>
      <c r="BX91" s="271" t="e">
        <f t="shared" si="75"/>
        <v>#REF!</v>
      </c>
      <c r="BY91" s="271" t="e">
        <f t="shared" si="75"/>
        <v>#REF!</v>
      </c>
      <c r="BZ91" s="271" t="e">
        <f t="shared" si="75"/>
        <v>#REF!</v>
      </c>
      <c r="CA91" s="271" t="e">
        <f t="shared" si="75"/>
        <v>#REF!</v>
      </c>
      <c r="CC91" s="280"/>
    </row>
    <row r="92" spans="1:81">
      <c r="A92" s="275" t="e">
        <f>'Lost Deals'!#REF!</f>
        <v>#REF!</v>
      </c>
      <c r="B92" s="275" t="e">
        <f>'Lost Deals'!#REF!</f>
        <v>#REF!</v>
      </c>
      <c r="C92" s="276"/>
      <c r="D92" s="277" t="e">
        <f>'Lost Deals'!#REF!</f>
        <v>#REF!</v>
      </c>
      <c r="E92" s="278" t="e">
        <f>'Lost Deals'!#REF!</f>
        <v>#REF!</v>
      </c>
      <c r="F92" s="278" t="e">
        <f>'Lost Deals'!#REF!</f>
        <v>#REF!</v>
      </c>
      <c r="G92" s="279" t="e">
        <f t="shared" si="68"/>
        <v>#REF!</v>
      </c>
      <c r="H92" s="277"/>
      <c r="I92" s="279"/>
      <c r="K92" s="271" t="e">
        <f t="shared" si="69"/>
        <v>#REF!</v>
      </c>
      <c r="L92" s="271" t="e">
        <f t="shared" si="69"/>
        <v>#REF!</v>
      </c>
      <c r="M92" s="271" t="e">
        <f t="shared" si="69"/>
        <v>#REF!</v>
      </c>
      <c r="N92" s="271" t="e">
        <f t="shared" si="69"/>
        <v>#REF!</v>
      </c>
      <c r="O92" s="271" t="e">
        <f t="shared" si="69"/>
        <v>#REF!</v>
      </c>
      <c r="P92" s="271" t="e">
        <f t="shared" si="69"/>
        <v>#REF!</v>
      </c>
      <c r="Q92" s="271" t="e">
        <f t="shared" si="69"/>
        <v>#REF!</v>
      </c>
      <c r="R92" s="271" t="e">
        <f t="shared" si="69"/>
        <v>#REF!</v>
      </c>
      <c r="S92" s="271" t="e">
        <f t="shared" si="69"/>
        <v>#REF!</v>
      </c>
      <c r="T92" s="271" t="e">
        <f t="shared" si="69"/>
        <v>#REF!</v>
      </c>
      <c r="U92" s="271" t="e">
        <f t="shared" si="70"/>
        <v>#REF!</v>
      </c>
      <c r="V92" s="271" t="e">
        <f t="shared" si="70"/>
        <v>#REF!</v>
      </c>
      <c r="W92" s="271" t="e">
        <f t="shared" si="70"/>
        <v>#REF!</v>
      </c>
      <c r="X92" s="271" t="e">
        <f t="shared" si="70"/>
        <v>#REF!</v>
      </c>
      <c r="Y92" s="271" t="e">
        <f t="shared" si="70"/>
        <v>#REF!</v>
      </c>
      <c r="Z92" s="271" t="e">
        <f t="shared" si="70"/>
        <v>#REF!</v>
      </c>
      <c r="AA92" s="271" t="e">
        <f t="shared" si="70"/>
        <v>#REF!</v>
      </c>
      <c r="AB92" s="271" t="e">
        <f t="shared" si="70"/>
        <v>#REF!</v>
      </c>
      <c r="AC92" s="271" t="e">
        <f t="shared" si="70"/>
        <v>#REF!</v>
      </c>
      <c r="AD92" s="271" t="e">
        <f t="shared" si="70"/>
        <v>#REF!</v>
      </c>
      <c r="AE92" s="271" t="e">
        <f t="shared" si="71"/>
        <v>#REF!</v>
      </c>
      <c r="AF92" s="271" t="e">
        <f t="shared" si="71"/>
        <v>#REF!</v>
      </c>
      <c r="AG92" s="271" t="e">
        <f t="shared" si="71"/>
        <v>#REF!</v>
      </c>
      <c r="AH92" s="271" t="e">
        <f t="shared" si="71"/>
        <v>#REF!</v>
      </c>
      <c r="AI92" s="271" t="e">
        <f t="shared" si="71"/>
        <v>#REF!</v>
      </c>
      <c r="AJ92" s="271" t="e">
        <f t="shared" si="71"/>
        <v>#REF!</v>
      </c>
      <c r="AK92" s="271" t="e">
        <f t="shared" si="71"/>
        <v>#REF!</v>
      </c>
      <c r="AL92" s="271" t="e">
        <f t="shared" si="71"/>
        <v>#REF!</v>
      </c>
      <c r="AM92" s="271" t="e">
        <f t="shared" si="71"/>
        <v>#REF!</v>
      </c>
      <c r="AN92" s="271" t="e">
        <f t="shared" si="71"/>
        <v>#REF!</v>
      </c>
      <c r="AO92" s="271" t="e">
        <f t="shared" si="72"/>
        <v>#REF!</v>
      </c>
      <c r="AP92" s="271" t="e">
        <f t="shared" si="72"/>
        <v>#REF!</v>
      </c>
      <c r="AQ92" s="271" t="e">
        <f t="shared" si="72"/>
        <v>#REF!</v>
      </c>
      <c r="AR92" s="271" t="e">
        <f t="shared" si="72"/>
        <v>#REF!</v>
      </c>
      <c r="AS92" s="271" t="e">
        <f t="shared" si="72"/>
        <v>#REF!</v>
      </c>
      <c r="AT92" s="271" t="e">
        <f t="shared" si="72"/>
        <v>#REF!</v>
      </c>
      <c r="AU92" s="271" t="e">
        <f t="shared" si="72"/>
        <v>#REF!</v>
      </c>
      <c r="AV92" s="271" t="e">
        <f t="shared" si="72"/>
        <v>#REF!</v>
      </c>
      <c r="AW92" s="271" t="e">
        <f t="shared" si="72"/>
        <v>#REF!</v>
      </c>
      <c r="AX92" s="271" t="e">
        <f t="shared" si="72"/>
        <v>#REF!</v>
      </c>
      <c r="AY92" s="271" t="e">
        <f t="shared" si="73"/>
        <v>#REF!</v>
      </c>
      <c r="AZ92" s="271" t="e">
        <f t="shared" si="73"/>
        <v>#REF!</v>
      </c>
      <c r="BA92" s="271" t="e">
        <f t="shared" si="73"/>
        <v>#REF!</v>
      </c>
      <c r="BB92" s="271" t="e">
        <f t="shared" si="73"/>
        <v>#REF!</v>
      </c>
      <c r="BC92" s="271" t="e">
        <f t="shared" si="73"/>
        <v>#REF!</v>
      </c>
      <c r="BD92" s="271" t="e">
        <f t="shared" si="73"/>
        <v>#REF!</v>
      </c>
      <c r="BE92" s="271" t="e">
        <f t="shared" si="73"/>
        <v>#REF!</v>
      </c>
      <c r="BF92" s="271" t="e">
        <f t="shared" si="73"/>
        <v>#REF!</v>
      </c>
      <c r="BG92" s="271" t="e">
        <f t="shared" si="73"/>
        <v>#REF!</v>
      </c>
      <c r="BH92" s="271" t="e">
        <f t="shared" si="73"/>
        <v>#REF!</v>
      </c>
      <c r="BI92" s="271" t="e">
        <f t="shared" si="74"/>
        <v>#REF!</v>
      </c>
      <c r="BJ92" s="271" t="e">
        <f t="shared" si="74"/>
        <v>#REF!</v>
      </c>
      <c r="BK92" s="271" t="e">
        <f t="shared" si="74"/>
        <v>#REF!</v>
      </c>
      <c r="BL92" s="271" t="e">
        <f t="shared" si="74"/>
        <v>#REF!</v>
      </c>
      <c r="BM92" s="271" t="e">
        <f t="shared" si="74"/>
        <v>#REF!</v>
      </c>
      <c r="BN92" s="271" t="e">
        <f t="shared" si="74"/>
        <v>#REF!</v>
      </c>
      <c r="BO92" s="271" t="e">
        <f t="shared" si="74"/>
        <v>#REF!</v>
      </c>
      <c r="BP92" s="271" t="e">
        <f t="shared" si="74"/>
        <v>#REF!</v>
      </c>
      <c r="BQ92" s="271" t="e">
        <f t="shared" si="74"/>
        <v>#REF!</v>
      </c>
      <c r="BR92" s="271" t="e">
        <f t="shared" si="74"/>
        <v>#REF!</v>
      </c>
      <c r="BS92" s="271" t="e">
        <f t="shared" si="75"/>
        <v>#REF!</v>
      </c>
      <c r="BT92" s="271" t="e">
        <f t="shared" si="75"/>
        <v>#REF!</v>
      </c>
      <c r="BU92" s="271" t="e">
        <f t="shared" si="75"/>
        <v>#REF!</v>
      </c>
      <c r="BV92" s="271" t="e">
        <f t="shared" si="75"/>
        <v>#REF!</v>
      </c>
      <c r="BW92" s="271" t="e">
        <f t="shared" si="75"/>
        <v>#REF!</v>
      </c>
      <c r="BX92" s="271" t="e">
        <f t="shared" si="75"/>
        <v>#REF!</v>
      </c>
      <c r="BY92" s="271" t="e">
        <f t="shared" si="75"/>
        <v>#REF!</v>
      </c>
      <c r="BZ92" s="271" t="e">
        <f t="shared" si="75"/>
        <v>#REF!</v>
      </c>
      <c r="CA92" s="271" t="e">
        <f t="shared" si="75"/>
        <v>#REF!</v>
      </c>
      <c r="CC92" s="280"/>
    </row>
    <row r="93" spans="1:81">
      <c r="A93" s="275">
        <f>'2026 Sales Pipeline'!D88</f>
        <v>0</v>
      </c>
      <c r="B93" s="275" t="str">
        <f>'2026 Sales Pipeline'!B88</f>
        <v xml:space="preserve">Mt. SAC </v>
      </c>
      <c r="C93" s="276"/>
      <c r="D93" s="277">
        <f>'2026 Sales Pipeline'!E88</f>
        <v>733915.11</v>
      </c>
      <c r="E93" s="278" t="str">
        <f>'2026 Sales Pipeline'!H88</f>
        <v>Pending</v>
      </c>
      <c r="F93" s="278">
        <v>45992</v>
      </c>
      <c r="G93" s="279">
        <f t="shared" si="68"/>
        <v>45992</v>
      </c>
      <c r="H93" s="277"/>
      <c r="I93" s="279">
        <v>3</v>
      </c>
      <c r="K93" s="271" t="e">
        <f t="shared" ref="K93:T102" si="76">IF(AND($E93&lt;=K$2, K$2&lt;EDATE($E93,6)), (0.73*$D93)/6, 0)</f>
        <v>#VALUE!</v>
      </c>
      <c r="L93" s="271" t="e">
        <f t="shared" si="76"/>
        <v>#VALUE!</v>
      </c>
      <c r="M93" s="271" t="e">
        <f t="shared" si="76"/>
        <v>#VALUE!</v>
      </c>
      <c r="N93" s="271" t="e">
        <f t="shared" si="76"/>
        <v>#VALUE!</v>
      </c>
      <c r="O93" s="271" t="e">
        <f t="shared" si="76"/>
        <v>#VALUE!</v>
      </c>
      <c r="P93" s="271" t="e">
        <f t="shared" si="76"/>
        <v>#VALUE!</v>
      </c>
      <c r="Q93" s="271" t="e">
        <f t="shared" si="76"/>
        <v>#VALUE!</v>
      </c>
      <c r="R93" s="271" t="e">
        <f t="shared" si="76"/>
        <v>#VALUE!</v>
      </c>
      <c r="S93" s="271" t="e">
        <f t="shared" si="76"/>
        <v>#VALUE!</v>
      </c>
      <c r="T93" s="271" t="e">
        <f t="shared" si="76"/>
        <v>#VALUE!</v>
      </c>
      <c r="U93" s="271" t="e">
        <f t="shared" ref="U93:AD102" si="77">IF(AND($E93&lt;=U$2, U$2&lt;EDATE($E93,6)), (0.73*$D93)/6, 0)</f>
        <v>#VALUE!</v>
      </c>
      <c r="V93" s="271" t="e">
        <f t="shared" si="77"/>
        <v>#VALUE!</v>
      </c>
      <c r="W93" s="271" t="e">
        <f t="shared" si="77"/>
        <v>#VALUE!</v>
      </c>
      <c r="X93" s="271" t="e">
        <f t="shared" si="77"/>
        <v>#VALUE!</v>
      </c>
      <c r="Y93" s="271" t="e">
        <f t="shared" si="77"/>
        <v>#VALUE!</v>
      </c>
      <c r="Z93" s="271" t="e">
        <f t="shared" si="77"/>
        <v>#VALUE!</v>
      </c>
      <c r="AA93" s="271" t="e">
        <f t="shared" si="77"/>
        <v>#VALUE!</v>
      </c>
      <c r="AB93" s="271" t="e">
        <f t="shared" si="77"/>
        <v>#VALUE!</v>
      </c>
      <c r="AC93" s="271" t="e">
        <f t="shared" si="77"/>
        <v>#VALUE!</v>
      </c>
      <c r="AD93" s="271" t="e">
        <f t="shared" si="77"/>
        <v>#VALUE!</v>
      </c>
      <c r="AE93" s="271" t="e">
        <f t="shared" ref="AE93:AN102" si="78">IF(AND($E93&lt;=AE$2, AE$2&lt;EDATE($E93,6)), (0.73*$D93)/6, 0)</f>
        <v>#VALUE!</v>
      </c>
      <c r="AF93" s="271" t="e">
        <f t="shared" si="78"/>
        <v>#VALUE!</v>
      </c>
      <c r="AG93" s="271" t="e">
        <f t="shared" si="78"/>
        <v>#VALUE!</v>
      </c>
      <c r="AH93" s="271" t="e">
        <f t="shared" si="78"/>
        <v>#VALUE!</v>
      </c>
      <c r="AI93" s="271" t="e">
        <f t="shared" si="78"/>
        <v>#VALUE!</v>
      </c>
      <c r="AJ93" s="271" t="e">
        <f t="shared" si="78"/>
        <v>#VALUE!</v>
      </c>
      <c r="AK93" s="271" t="e">
        <f t="shared" si="78"/>
        <v>#VALUE!</v>
      </c>
      <c r="AL93" s="271" t="e">
        <f t="shared" si="78"/>
        <v>#VALUE!</v>
      </c>
      <c r="AM93" s="271" t="e">
        <f t="shared" si="78"/>
        <v>#VALUE!</v>
      </c>
      <c r="AN93" s="271" t="e">
        <f t="shared" si="78"/>
        <v>#VALUE!</v>
      </c>
      <c r="AO93" s="271" t="e">
        <f t="shared" ref="AO93:AX102" si="79">IF(AND($E93&lt;=AO$2, AO$2&lt;EDATE($E93,6)), (0.73*$D93)/6, 0)</f>
        <v>#VALUE!</v>
      </c>
      <c r="AP93" s="271" t="e">
        <f t="shared" si="79"/>
        <v>#VALUE!</v>
      </c>
      <c r="AQ93" s="271" t="e">
        <f t="shared" si="79"/>
        <v>#VALUE!</v>
      </c>
      <c r="AR93" s="271" t="e">
        <f t="shared" si="79"/>
        <v>#VALUE!</v>
      </c>
      <c r="AS93" s="271" t="e">
        <f t="shared" si="79"/>
        <v>#VALUE!</v>
      </c>
      <c r="AT93" s="271" t="e">
        <f t="shared" si="79"/>
        <v>#VALUE!</v>
      </c>
      <c r="AU93" s="271" t="e">
        <f t="shared" si="79"/>
        <v>#VALUE!</v>
      </c>
      <c r="AV93" s="271" t="e">
        <f t="shared" si="79"/>
        <v>#VALUE!</v>
      </c>
      <c r="AW93" s="271" t="e">
        <f t="shared" si="79"/>
        <v>#VALUE!</v>
      </c>
      <c r="AX93" s="271" t="e">
        <f t="shared" si="79"/>
        <v>#VALUE!</v>
      </c>
      <c r="AY93" s="271" t="e">
        <f t="shared" ref="AY93:BH102" si="80">IF(AND($E93&lt;=AY$2, AY$2&lt;EDATE($E93,6)), (0.73*$D93)/6, 0)</f>
        <v>#VALUE!</v>
      </c>
      <c r="AZ93" s="271" t="e">
        <f t="shared" si="80"/>
        <v>#VALUE!</v>
      </c>
      <c r="BA93" s="271" t="e">
        <f t="shared" si="80"/>
        <v>#VALUE!</v>
      </c>
      <c r="BB93" s="271" t="e">
        <f t="shared" si="80"/>
        <v>#VALUE!</v>
      </c>
      <c r="BC93" s="271" t="e">
        <f t="shared" si="80"/>
        <v>#VALUE!</v>
      </c>
      <c r="BD93" s="271" t="e">
        <f t="shared" si="80"/>
        <v>#VALUE!</v>
      </c>
      <c r="BE93" s="271" t="e">
        <f t="shared" si="80"/>
        <v>#VALUE!</v>
      </c>
      <c r="BF93" s="271" t="e">
        <f t="shared" si="80"/>
        <v>#VALUE!</v>
      </c>
      <c r="BG93" s="271" t="e">
        <f t="shared" si="80"/>
        <v>#VALUE!</v>
      </c>
      <c r="BH93" s="271" t="e">
        <f t="shared" si="80"/>
        <v>#VALUE!</v>
      </c>
      <c r="BI93" s="271" t="e">
        <f t="shared" ref="BI93:BR102" si="81">IF(AND($E93&lt;=BI$2, BI$2&lt;EDATE($E93,6)), (0.73*$D93)/6, 0)</f>
        <v>#VALUE!</v>
      </c>
      <c r="BJ93" s="271" t="e">
        <f t="shared" si="81"/>
        <v>#VALUE!</v>
      </c>
      <c r="BK93" s="271" t="e">
        <f t="shared" si="81"/>
        <v>#VALUE!</v>
      </c>
      <c r="BL93" s="271" t="e">
        <f t="shared" si="81"/>
        <v>#VALUE!</v>
      </c>
      <c r="BM93" s="271" t="e">
        <f t="shared" si="81"/>
        <v>#VALUE!</v>
      </c>
      <c r="BN93" s="271" t="e">
        <f t="shared" si="81"/>
        <v>#VALUE!</v>
      </c>
      <c r="BO93" s="271" t="e">
        <f t="shared" si="81"/>
        <v>#VALUE!</v>
      </c>
      <c r="BP93" s="271" t="e">
        <f t="shared" si="81"/>
        <v>#VALUE!</v>
      </c>
      <c r="BQ93" s="271" t="e">
        <f t="shared" si="81"/>
        <v>#VALUE!</v>
      </c>
      <c r="BR93" s="271" t="e">
        <f t="shared" si="81"/>
        <v>#VALUE!</v>
      </c>
      <c r="BS93" s="271" t="e">
        <f t="shared" ref="BS93:CA102" si="82">IF(AND($E93&lt;=BS$2, BS$2&lt;EDATE($E93,6)), (0.73*$D93)/6, 0)</f>
        <v>#VALUE!</v>
      </c>
      <c r="BT93" s="271" t="e">
        <f t="shared" si="82"/>
        <v>#VALUE!</v>
      </c>
      <c r="BU93" s="271" t="e">
        <f t="shared" si="82"/>
        <v>#VALUE!</v>
      </c>
      <c r="BV93" s="271" t="e">
        <f t="shared" si="82"/>
        <v>#VALUE!</v>
      </c>
      <c r="BW93" s="271" t="e">
        <f t="shared" si="82"/>
        <v>#VALUE!</v>
      </c>
      <c r="BX93" s="271" t="e">
        <f t="shared" si="82"/>
        <v>#VALUE!</v>
      </c>
      <c r="BY93" s="271" t="e">
        <f t="shared" si="82"/>
        <v>#VALUE!</v>
      </c>
      <c r="BZ93" s="271" t="e">
        <f t="shared" si="82"/>
        <v>#VALUE!</v>
      </c>
      <c r="CA93" s="271" t="e">
        <f t="shared" si="82"/>
        <v>#VALUE!</v>
      </c>
      <c r="CC93" s="280"/>
    </row>
    <row r="94" spans="1:81">
      <c r="A94" s="275">
        <f>'2026 Sales Pipeline'!D3</f>
        <v>11642</v>
      </c>
      <c r="B94" s="275" t="str">
        <f>'2026 Sales Pipeline'!B3</f>
        <v>Boulder Ridge ES</v>
      </c>
      <c r="C94" s="276"/>
      <c r="D94" s="277">
        <f>'2026 Sales Pipeline'!E3</f>
        <v>335647.68</v>
      </c>
      <c r="E94" s="278">
        <f>'2026 Sales Pipeline'!H3</f>
        <v>46028</v>
      </c>
      <c r="F94" s="278">
        <v>45992</v>
      </c>
      <c r="G94" s="279">
        <f t="shared" si="68"/>
        <v>-36</v>
      </c>
      <c r="H94" s="277"/>
      <c r="I94" s="279">
        <v>3</v>
      </c>
      <c r="K94" s="271">
        <f t="shared" si="76"/>
        <v>0</v>
      </c>
      <c r="L94" s="271">
        <f t="shared" si="76"/>
        <v>0</v>
      </c>
      <c r="M94" s="271">
        <f t="shared" si="76"/>
        <v>0</v>
      </c>
      <c r="N94" s="271">
        <f t="shared" si="76"/>
        <v>0</v>
      </c>
      <c r="O94" s="271">
        <f t="shared" si="76"/>
        <v>0</v>
      </c>
      <c r="P94" s="271">
        <f t="shared" si="76"/>
        <v>0</v>
      </c>
      <c r="Q94" s="271">
        <f t="shared" si="76"/>
        <v>0</v>
      </c>
      <c r="R94" s="271">
        <f t="shared" si="76"/>
        <v>0</v>
      </c>
      <c r="S94" s="271">
        <f t="shared" si="76"/>
        <v>0</v>
      </c>
      <c r="T94" s="271">
        <f t="shared" si="76"/>
        <v>0</v>
      </c>
      <c r="U94" s="271">
        <f t="shared" si="77"/>
        <v>0</v>
      </c>
      <c r="V94" s="271">
        <f t="shared" si="77"/>
        <v>0</v>
      </c>
      <c r="W94" s="271">
        <f t="shared" si="77"/>
        <v>40837.134400000003</v>
      </c>
      <c r="X94" s="271">
        <f t="shared" si="77"/>
        <v>40837.134400000003</v>
      </c>
      <c r="Y94" s="271">
        <f t="shared" si="77"/>
        <v>40837.134400000003</v>
      </c>
      <c r="Z94" s="271">
        <f t="shared" si="77"/>
        <v>40837.134400000003</v>
      </c>
      <c r="AA94" s="271">
        <f t="shared" si="77"/>
        <v>40837.134400000003</v>
      </c>
      <c r="AB94" s="271">
        <f t="shared" si="77"/>
        <v>40837.134400000003</v>
      </c>
      <c r="AC94" s="271">
        <f t="shared" si="77"/>
        <v>0</v>
      </c>
      <c r="AD94" s="271">
        <f t="shared" si="77"/>
        <v>0</v>
      </c>
      <c r="AE94" s="271">
        <f t="shared" si="78"/>
        <v>0</v>
      </c>
      <c r="AF94" s="271">
        <f t="shared" si="78"/>
        <v>0</v>
      </c>
      <c r="AG94" s="271">
        <f t="shared" si="78"/>
        <v>0</v>
      </c>
      <c r="AH94" s="271">
        <f t="shared" si="78"/>
        <v>0</v>
      </c>
      <c r="AI94" s="271">
        <f t="shared" si="78"/>
        <v>0</v>
      </c>
      <c r="AJ94" s="271">
        <f t="shared" si="78"/>
        <v>0</v>
      </c>
      <c r="AK94" s="271">
        <f t="shared" si="78"/>
        <v>0</v>
      </c>
      <c r="AL94" s="271">
        <f t="shared" si="78"/>
        <v>0</v>
      </c>
      <c r="AM94" s="271">
        <f t="shared" si="78"/>
        <v>0</v>
      </c>
      <c r="AN94" s="271">
        <f t="shared" si="78"/>
        <v>0</v>
      </c>
      <c r="AO94" s="271">
        <f t="shared" si="79"/>
        <v>0</v>
      </c>
      <c r="AP94" s="271">
        <f t="shared" si="79"/>
        <v>0</v>
      </c>
      <c r="AQ94" s="271">
        <f t="shared" si="79"/>
        <v>0</v>
      </c>
      <c r="AR94" s="271">
        <f t="shared" si="79"/>
        <v>0</v>
      </c>
      <c r="AS94" s="271">
        <f t="shared" si="79"/>
        <v>0</v>
      </c>
      <c r="AT94" s="271">
        <f t="shared" si="79"/>
        <v>0</v>
      </c>
      <c r="AU94" s="271">
        <f t="shared" si="79"/>
        <v>0</v>
      </c>
      <c r="AV94" s="271">
        <f t="shared" si="79"/>
        <v>0</v>
      </c>
      <c r="AW94" s="271">
        <f t="shared" si="79"/>
        <v>0</v>
      </c>
      <c r="AX94" s="271">
        <f t="shared" si="79"/>
        <v>0</v>
      </c>
      <c r="AY94" s="271">
        <f t="shared" si="80"/>
        <v>0</v>
      </c>
      <c r="AZ94" s="271">
        <f t="shared" si="80"/>
        <v>0</v>
      </c>
      <c r="BA94" s="271">
        <f t="shared" si="80"/>
        <v>0</v>
      </c>
      <c r="BB94" s="271">
        <f t="shared" si="80"/>
        <v>0</v>
      </c>
      <c r="BC94" s="271">
        <f t="shared" si="80"/>
        <v>0</v>
      </c>
      <c r="BD94" s="271">
        <f t="shared" si="80"/>
        <v>0</v>
      </c>
      <c r="BE94" s="271">
        <f t="shared" si="80"/>
        <v>0</v>
      </c>
      <c r="BF94" s="271">
        <f t="shared" si="80"/>
        <v>0</v>
      </c>
      <c r="BG94" s="271">
        <f t="shared" si="80"/>
        <v>0</v>
      </c>
      <c r="BH94" s="271">
        <f t="shared" si="80"/>
        <v>0</v>
      </c>
      <c r="BI94" s="271">
        <f t="shared" si="81"/>
        <v>0</v>
      </c>
      <c r="BJ94" s="271">
        <f t="shared" si="81"/>
        <v>0</v>
      </c>
      <c r="BK94" s="271">
        <f t="shared" si="81"/>
        <v>0</v>
      </c>
      <c r="BL94" s="271">
        <f t="shared" si="81"/>
        <v>0</v>
      </c>
      <c r="BM94" s="271">
        <f t="shared" si="81"/>
        <v>0</v>
      </c>
      <c r="BN94" s="271">
        <f t="shared" si="81"/>
        <v>0</v>
      </c>
      <c r="BO94" s="271">
        <f t="shared" si="81"/>
        <v>0</v>
      </c>
      <c r="BP94" s="271">
        <f t="shared" si="81"/>
        <v>0</v>
      </c>
      <c r="BQ94" s="271">
        <f t="shared" si="81"/>
        <v>0</v>
      </c>
      <c r="BR94" s="271">
        <f t="shared" si="81"/>
        <v>0</v>
      </c>
      <c r="BS94" s="271">
        <f t="shared" si="82"/>
        <v>0</v>
      </c>
      <c r="BT94" s="271">
        <f t="shared" si="82"/>
        <v>0</v>
      </c>
      <c r="BU94" s="271">
        <f t="shared" si="82"/>
        <v>0</v>
      </c>
      <c r="BV94" s="271">
        <f t="shared" si="82"/>
        <v>0</v>
      </c>
      <c r="BW94" s="271">
        <f t="shared" si="82"/>
        <v>0</v>
      </c>
      <c r="BX94" s="271">
        <f t="shared" si="82"/>
        <v>0</v>
      </c>
      <c r="BY94" s="271">
        <f t="shared" si="82"/>
        <v>0</v>
      </c>
      <c r="BZ94" s="271">
        <f t="shared" si="82"/>
        <v>0</v>
      </c>
      <c r="CA94" s="271">
        <f t="shared" si="82"/>
        <v>0</v>
      </c>
      <c r="CC94" s="280"/>
    </row>
    <row r="95" spans="1:81">
      <c r="A95" s="275">
        <f>'2026 Sales Pipeline'!D4</f>
        <v>11665</v>
      </c>
      <c r="B95" s="275" t="str">
        <f>'2026 Sales Pipeline'!B4</f>
        <v xml:space="preserve">Stock Classrooms </v>
      </c>
      <c r="C95" s="276"/>
      <c r="D95" s="277">
        <f>'2026 Sales Pipeline'!E4</f>
        <v>7654077</v>
      </c>
      <c r="E95" s="278">
        <f>'2026 Sales Pipeline'!H4</f>
        <v>46034</v>
      </c>
      <c r="F95" s="278">
        <f>'2026 Sales Pipeline'!I4</f>
        <v>46113</v>
      </c>
      <c r="G95" s="279">
        <f t="shared" si="68"/>
        <v>79</v>
      </c>
      <c r="H95" s="277"/>
      <c r="I95" s="279">
        <v>3</v>
      </c>
      <c r="K95" s="271">
        <f t="shared" si="76"/>
        <v>0</v>
      </c>
      <c r="L95" s="271">
        <f t="shared" si="76"/>
        <v>0</v>
      </c>
      <c r="M95" s="271">
        <f t="shared" si="76"/>
        <v>0</v>
      </c>
      <c r="N95" s="271">
        <f t="shared" si="76"/>
        <v>0</v>
      </c>
      <c r="O95" s="271">
        <f t="shared" si="76"/>
        <v>0</v>
      </c>
      <c r="P95" s="271">
        <f t="shared" si="76"/>
        <v>0</v>
      </c>
      <c r="Q95" s="271">
        <f t="shared" si="76"/>
        <v>0</v>
      </c>
      <c r="R95" s="271">
        <f t="shared" si="76"/>
        <v>0</v>
      </c>
      <c r="S95" s="271">
        <f t="shared" si="76"/>
        <v>0</v>
      </c>
      <c r="T95" s="271">
        <f t="shared" si="76"/>
        <v>0</v>
      </c>
      <c r="U95" s="271">
        <f t="shared" si="77"/>
        <v>0</v>
      </c>
      <c r="V95" s="271">
        <f t="shared" si="77"/>
        <v>0</v>
      </c>
      <c r="W95" s="271">
        <f t="shared" si="77"/>
        <v>931246.03500000003</v>
      </c>
      <c r="X95" s="271">
        <f t="shared" si="77"/>
        <v>931246.03500000003</v>
      </c>
      <c r="Y95" s="271">
        <f t="shared" si="77"/>
        <v>931246.03500000003</v>
      </c>
      <c r="Z95" s="271">
        <f t="shared" si="77"/>
        <v>931246.03500000003</v>
      </c>
      <c r="AA95" s="271">
        <f t="shared" si="77"/>
        <v>931246.03500000003</v>
      </c>
      <c r="AB95" s="271">
        <f t="shared" si="77"/>
        <v>931246.03500000003</v>
      </c>
      <c r="AC95" s="271">
        <f t="shared" si="77"/>
        <v>0</v>
      </c>
      <c r="AD95" s="271">
        <f t="shared" si="77"/>
        <v>0</v>
      </c>
      <c r="AE95" s="271">
        <f t="shared" si="78"/>
        <v>0</v>
      </c>
      <c r="AF95" s="271">
        <f t="shared" si="78"/>
        <v>0</v>
      </c>
      <c r="AG95" s="271">
        <f t="shared" si="78"/>
        <v>0</v>
      </c>
      <c r="AH95" s="271">
        <f t="shared" si="78"/>
        <v>0</v>
      </c>
      <c r="AI95" s="271">
        <f t="shared" si="78"/>
        <v>0</v>
      </c>
      <c r="AJ95" s="271">
        <f t="shared" si="78"/>
        <v>0</v>
      </c>
      <c r="AK95" s="271">
        <f t="shared" si="78"/>
        <v>0</v>
      </c>
      <c r="AL95" s="271">
        <f t="shared" si="78"/>
        <v>0</v>
      </c>
      <c r="AM95" s="271">
        <f t="shared" si="78"/>
        <v>0</v>
      </c>
      <c r="AN95" s="271">
        <f t="shared" si="78"/>
        <v>0</v>
      </c>
      <c r="AO95" s="271">
        <f t="shared" si="79"/>
        <v>0</v>
      </c>
      <c r="AP95" s="271">
        <f t="shared" si="79"/>
        <v>0</v>
      </c>
      <c r="AQ95" s="271">
        <f t="shared" si="79"/>
        <v>0</v>
      </c>
      <c r="AR95" s="271">
        <f t="shared" si="79"/>
        <v>0</v>
      </c>
      <c r="AS95" s="271">
        <f t="shared" si="79"/>
        <v>0</v>
      </c>
      <c r="AT95" s="271">
        <f t="shared" si="79"/>
        <v>0</v>
      </c>
      <c r="AU95" s="271">
        <f t="shared" si="79"/>
        <v>0</v>
      </c>
      <c r="AV95" s="271">
        <f t="shared" si="79"/>
        <v>0</v>
      </c>
      <c r="AW95" s="271">
        <f t="shared" si="79"/>
        <v>0</v>
      </c>
      <c r="AX95" s="271">
        <f t="shared" si="79"/>
        <v>0</v>
      </c>
      <c r="AY95" s="271">
        <f t="shared" si="80"/>
        <v>0</v>
      </c>
      <c r="AZ95" s="271">
        <f t="shared" si="80"/>
        <v>0</v>
      </c>
      <c r="BA95" s="271">
        <f t="shared" si="80"/>
        <v>0</v>
      </c>
      <c r="BB95" s="271">
        <f t="shared" si="80"/>
        <v>0</v>
      </c>
      <c r="BC95" s="271">
        <f t="shared" si="80"/>
        <v>0</v>
      </c>
      <c r="BD95" s="271">
        <f t="shared" si="80"/>
        <v>0</v>
      </c>
      <c r="BE95" s="271">
        <f t="shared" si="80"/>
        <v>0</v>
      </c>
      <c r="BF95" s="271">
        <f t="shared" si="80"/>
        <v>0</v>
      </c>
      <c r="BG95" s="271">
        <f t="shared" si="80"/>
        <v>0</v>
      </c>
      <c r="BH95" s="271">
        <f t="shared" si="80"/>
        <v>0</v>
      </c>
      <c r="BI95" s="271">
        <f t="shared" si="81"/>
        <v>0</v>
      </c>
      <c r="BJ95" s="271">
        <f t="shared" si="81"/>
        <v>0</v>
      </c>
      <c r="BK95" s="271">
        <f t="shared" si="81"/>
        <v>0</v>
      </c>
      <c r="BL95" s="271">
        <f t="shared" si="81"/>
        <v>0</v>
      </c>
      <c r="BM95" s="271">
        <f t="shared" si="81"/>
        <v>0</v>
      </c>
      <c r="BN95" s="271">
        <f t="shared" si="81"/>
        <v>0</v>
      </c>
      <c r="BO95" s="271">
        <f t="shared" si="81"/>
        <v>0</v>
      </c>
      <c r="BP95" s="271">
        <f t="shared" si="81"/>
        <v>0</v>
      </c>
      <c r="BQ95" s="271">
        <f t="shared" si="81"/>
        <v>0</v>
      </c>
      <c r="BR95" s="271">
        <f t="shared" si="81"/>
        <v>0</v>
      </c>
      <c r="BS95" s="271">
        <f t="shared" si="82"/>
        <v>0</v>
      </c>
      <c r="BT95" s="271">
        <f t="shared" si="82"/>
        <v>0</v>
      </c>
      <c r="BU95" s="271">
        <f t="shared" si="82"/>
        <v>0</v>
      </c>
      <c r="BV95" s="271">
        <f t="shared" si="82"/>
        <v>0</v>
      </c>
      <c r="BW95" s="271">
        <f t="shared" si="82"/>
        <v>0</v>
      </c>
      <c r="BX95" s="271">
        <f t="shared" si="82"/>
        <v>0</v>
      </c>
      <c r="BY95" s="271">
        <f t="shared" si="82"/>
        <v>0</v>
      </c>
      <c r="BZ95" s="271">
        <f t="shared" si="82"/>
        <v>0</v>
      </c>
      <c r="CA95" s="271">
        <f t="shared" si="82"/>
        <v>0</v>
      </c>
      <c r="CC95" s="280"/>
    </row>
    <row r="96" spans="1:81">
      <c r="A96" s="275">
        <f>'2026 Sales Pipeline'!D5</f>
        <v>11638</v>
      </c>
      <c r="B96" s="275" t="str">
        <f>'2026 Sales Pipeline'!B5</f>
        <v>Boron HS</v>
      </c>
      <c r="C96" s="276"/>
      <c r="D96" s="277">
        <f>'2026 Sales Pipeline'!E5</f>
        <v>276363.15000000002</v>
      </c>
      <c r="E96" s="278">
        <f>'2026 Sales Pipeline'!H5</f>
        <v>46043</v>
      </c>
      <c r="F96" s="278">
        <v>45930</v>
      </c>
      <c r="G96" s="279">
        <f t="shared" si="68"/>
        <v>-113</v>
      </c>
      <c r="H96" s="277"/>
      <c r="I96" s="279">
        <v>3</v>
      </c>
      <c r="K96" s="271">
        <f t="shared" si="76"/>
        <v>0</v>
      </c>
      <c r="L96" s="271">
        <f t="shared" si="76"/>
        <v>0</v>
      </c>
      <c r="M96" s="271">
        <f t="shared" si="76"/>
        <v>0</v>
      </c>
      <c r="N96" s="271">
        <f t="shared" si="76"/>
        <v>0</v>
      </c>
      <c r="O96" s="271">
        <f t="shared" si="76"/>
        <v>0</v>
      </c>
      <c r="P96" s="271">
        <f t="shared" si="76"/>
        <v>0</v>
      </c>
      <c r="Q96" s="271">
        <f t="shared" si="76"/>
        <v>0</v>
      </c>
      <c r="R96" s="271">
        <f t="shared" si="76"/>
        <v>0</v>
      </c>
      <c r="S96" s="271">
        <f t="shared" si="76"/>
        <v>0</v>
      </c>
      <c r="T96" s="271">
        <f t="shared" si="76"/>
        <v>0</v>
      </c>
      <c r="U96" s="271">
        <f t="shared" si="77"/>
        <v>0</v>
      </c>
      <c r="V96" s="271">
        <f t="shared" si="77"/>
        <v>0</v>
      </c>
      <c r="W96" s="271">
        <f t="shared" si="77"/>
        <v>33624.183250000002</v>
      </c>
      <c r="X96" s="271">
        <f t="shared" si="77"/>
        <v>33624.183250000002</v>
      </c>
      <c r="Y96" s="271">
        <f t="shared" si="77"/>
        <v>33624.183250000002</v>
      </c>
      <c r="Z96" s="271">
        <f t="shared" si="77"/>
        <v>33624.183250000002</v>
      </c>
      <c r="AA96" s="271">
        <f t="shared" si="77"/>
        <v>33624.183250000002</v>
      </c>
      <c r="AB96" s="271">
        <f t="shared" si="77"/>
        <v>33624.183250000002</v>
      </c>
      <c r="AC96" s="271">
        <f t="shared" si="77"/>
        <v>0</v>
      </c>
      <c r="AD96" s="271">
        <f t="shared" si="77"/>
        <v>0</v>
      </c>
      <c r="AE96" s="271">
        <f t="shared" si="78"/>
        <v>0</v>
      </c>
      <c r="AF96" s="271">
        <f t="shared" si="78"/>
        <v>0</v>
      </c>
      <c r="AG96" s="271">
        <f t="shared" si="78"/>
        <v>0</v>
      </c>
      <c r="AH96" s="271">
        <f t="shared" si="78"/>
        <v>0</v>
      </c>
      <c r="AI96" s="271">
        <f t="shared" si="78"/>
        <v>0</v>
      </c>
      <c r="AJ96" s="271">
        <f t="shared" si="78"/>
        <v>0</v>
      </c>
      <c r="AK96" s="271">
        <f t="shared" si="78"/>
        <v>0</v>
      </c>
      <c r="AL96" s="271">
        <f t="shared" si="78"/>
        <v>0</v>
      </c>
      <c r="AM96" s="271">
        <f t="shared" si="78"/>
        <v>0</v>
      </c>
      <c r="AN96" s="271">
        <f t="shared" si="78"/>
        <v>0</v>
      </c>
      <c r="AO96" s="271">
        <f t="shared" si="79"/>
        <v>0</v>
      </c>
      <c r="AP96" s="271">
        <f t="shared" si="79"/>
        <v>0</v>
      </c>
      <c r="AQ96" s="271">
        <f t="shared" si="79"/>
        <v>0</v>
      </c>
      <c r="AR96" s="271">
        <f t="shared" si="79"/>
        <v>0</v>
      </c>
      <c r="AS96" s="271">
        <f t="shared" si="79"/>
        <v>0</v>
      </c>
      <c r="AT96" s="271">
        <f t="shared" si="79"/>
        <v>0</v>
      </c>
      <c r="AU96" s="271">
        <f t="shared" si="79"/>
        <v>0</v>
      </c>
      <c r="AV96" s="271">
        <f t="shared" si="79"/>
        <v>0</v>
      </c>
      <c r="AW96" s="271">
        <f t="shared" si="79"/>
        <v>0</v>
      </c>
      <c r="AX96" s="271">
        <f t="shared" si="79"/>
        <v>0</v>
      </c>
      <c r="AY96" s="271">
        <f t="shared" si="80"/>
        <v>0</v>
      </c>
      <c r="AZ96" s="271">
        <f t="shared" si="80"/>
        <v>0</v>
      </c>
      <c r="BA96" s="271">
        <f t="shared" si="80"/>
        <v>0</v>
      </c>
      <c r="BB96" s="271">
        <f t="shared" si="80"/>
        <v>0</v>
      </c>
      <c r="BC96" s="271">
        <f t="shared" si="80"/>
        <v>0</v>
      </c>
      <c r="BD96" s="271">
        <f t="shared" si="80"/>
        <v>0</v>
      </c>
      <c r="BE96" s="271">
        <f t="shared" si="80"/>
        <v>0</v>
      </c>
      <c r="BF96" s="271">
        <f t="shared" si="80"/>
        <v>0</v>
      </c>
      <c r="BG96" s="271">
        <f t="shared" si="80"/>
        <v>0</v>
      </c>
      <c r="BH96" s="271">
        <f t="shared" si="80"/>
        <v>0</v>
      </c>
      <c r="BI96" s="271">
        <f t="shared" si="81"/>
        <v>0</v>
      </c>
      <c r="BJ96" s="271">
        <f t="shared" si="81"/>
        <v>0</v>
      </c>
      <c r="BK96" s="271">
        <f t="shared" si="81"/>
        <v>0</v>
      </c>
      <c r="BL96" s="271">
        <f t="shared" si="81"/>
        <v>0</v>
      </c>
      <c r="BM96" s="271">
        <f t="shared" si="81"/>
        <v>0</v>
      </c>
      <c r="BN96" s="271">
        <f t="shared" si="81"/>
        <v>0</v>
      </c>
      <c r="BO96" s="271">
        <f t="shared" si="81"/>
        <v>0</v>
      </c>
      <c r="BP96" s="271">
        <f t="shared" si="81"/>
        <v>0</v>
      </c>
      <c r="BQ96" s="271">
        <f t="shared" si="81"/>
        <v>0</v>
      </c>
      <c r="BR96" s="271">
        <f t="shared" si="81"/>
        <v>0</v>
      </c>
      <c r="BS96" s="271">
        <f t="shared" si="82"/>
        <v>0</v>
      </c>
      <c r="BT96" s="271">
        <f t="shared" si="82"/>
        <v>0</v>
      </c>
      <c r="BU96" s="271">
        <f t="shared" si="82"/>
        <v>0</v>
      </c>
      <c r="BV96" s="271">
        <f t="shared" si="82"/>
        <v>0</v>
      </c>
      <c r="BW96" s="271">
        <f t="shared" si="82"/>
        <v>0</v>
      </c>
      <c r="BX96" s="271">
        <f t="shared" si="82"/>
        <v>0</v>
      </c>
      <c r="BY96" s="271">
        <f t="shared" si="82"/>
        <v>0</v>
      </c>
      <c r="BZ96" s="271">
        <f t="shared" si="82"/>
        <v>0</v>
      </c>
      <c r="CA96" s="271">
        <f t="shared" si="82"/>
        <v>0</v>
      </c>
      <c r="CC96" s="280"/>
    </row>
    <row r="97" spans="1:81">
      <c r="A97" s="275">
        <f>'2026 Sales Pipeline'!D6</f>
        <v>11596</v>
      </c>
      <c r="B97" s="275" t="str">
        <f>'2026 Sales Pipeline'!B6</f>
        <v>Jefferson MS</v>
      </c>
      <c r="C97" s="276"/>
      <c r="D97" s="277">
        <f>'2026 Sales Pipeline'!E6</f>
        <v>5197374</v>
      </c>
      <c r="E97" s="278">
        <f>'2026 Sales Pipeline'!H6</f>
        <v>46055</v>
      </c>
      <c r="F97" s="278">
        <v>45930</v>
      </c>
      <c r="G97" s="279">
        <f t="shared" si="68"/>
        <v>-125</v>
      </c>
      <c r="H97" s="277"/>
      <c r="I97" s="279">
        <v>3</v>
      </c>
      <c r="K97" s="271">
        <f t="shared" si="76"/>
        <v>0</v>
      </c>
      <c r="L97" s="271">
        <f t="shared" si="76"/>
        <v>0</v>
      </c>
      <c r="M97" s="271">
        <f t="shared" si="76"/>
        <v>0</v>
      </c>
      <c r="N97" s="271">
        <f t="shared" si="76"/>
        <v>0</v>
      </c>
      <c r="O97" s="271">
        <f t="shared" si="76"/>
        <v>0</v>
      </c>
      <c r="P97" s="271">
        <f t="shared" si="76"/>
        <v>0</v>
      </c>
      <c r="Q97" s="271">
        <f t="shared" si="76"/>
        <v>0</v>
      </c>
      <c r="R97" s="271">
        <f t="shared" si="76"/>
        <v>0</v>
      </c>
      <c r="S97" s="271">
        <f t="shared" si="76"/>
        <v>0</v>
      </c>
      <c r="T97" s="271">
        <f t="shared" si="76"/>
        <v>0</v>
      </c>
      <c r="U97" s="271">
        <f t="shared" si="77"/>
        <v>0</v>
      </c>
      <c r="V97" s="271">
        <f t="shared" si="77"/>
        <v>0</v>
      </c>
      <c r="W97" s="271">
        <f t="shared" si="77"/>
        <v>0</v>
      </c>
      <c r="X97" s="271">
        <f t="shared" si="77"/>
        <v>632347.17000000004</v>
      </c>
      <c r="Y97" s="271">
        <f t="shared" si="77"/>
        <v>632347.17000000004</v>
      </c>
      <c r="Z97" s="271">
        <f t="shared" si="77"/>
        <v>632347.17000000004</v>
      </c>
      <c r="AA97" s="271">
        <f t="shared" si="77"/>
        <v>632347.17000000004</v>
      </c>
      <c r="AB97" s="271">
        <f t="shared" si="77"/>
        <v>632347.17000000004</v>
      </c>
      <c r="AC97" s="271">
        <f t="shared" si="77"/>
        <v>632347.17000000004</v>
      </c>
      <c r="AD97" s="271">
        <f t="shared" si="77"/>
        <v>0</v>
      </c>
      <c r="AE97" s="271">
        <f t="shared" si="78"/>
        <v>0</v>
      </c>
      <c r="AF97" s="271">
        <f t="shared" si="78"/>
        <v>0</v>
      </c>
      <c r="AG97" s="271">
        <f t="shared" si="78"/>
        <v>0</v>
      </c>
      <c r="AH97" s="271">
        <f t="shared" si="78"/>
        <v>0</v>
      </c>
      <c r="AI97" s="271">
        <f t="shared" si="78"/>
        <v>0</v>
      </c>
      <c r="AJ97" s="271">
        <f t="shared" si="78"/>
        <v>0</v>
      </c>
      <c r="AK97" s="271">
        <f t="shared" si="78"/>
        <v>0</v>
      </c>
      <c r="AL97" s="271">
        <f t="shared" si="78"/>
        <v>0</v>
      </c>
      <c r="AM97" s="271">
        <f t="shared" si="78"/>
        <v>0</v>
      </c>
      <c r="AN97" s="271">
        <f t="shared" si="78"/>
        <v>0</v>
      </c>
      <c r="AO97" s="271">
        <f t="shared" si="79"/>
        <v>0</v>
      </c>
      <c r="AP97" s="271">
        <f t="shared" si="79"/>
        <v>0</v>
      </c>
      <c r="AQ97" s="271">
        <f t="shared" si="79"/>
        <v>0</v>
      </c>
      <c r="AR97" s="271">
        <f t="shared" si="79"/>
        <v>0</v>
      </c>
      <c r="AS97" s="271">
        <f t="shared" si="79"/>
        <v>0</v>
      </c>
      <c r="AT97" s="271">
        <f t="shared" si="79"/>
        <v>0</v>
      </c>
      <c r="AU97" s="271">
        <f t="shared" si="79"/>
        <v>0</v>
      </c>
      <c r="AV97" s="271">
        <f t="shared" si="79"/>
        <v>0</v>
      </c>
      <c r="AW97" s="271">
        <f t="shared" si="79"/>
        <v>0</v>
      </c>
      <c r="AX97" s="271">
        <f t="shared" si="79"/>
        <v>0</v>
      </c>
      <c r="AY97" s="271">
        <f t="shared" si="80"/>
        <v>0</v>
      </c>
      <c r="AZ97" s="271">
        <f t="shared" si="80"/>
        <v>0</v>
      </c>
      <c r="BA97" s="271">
        <f t="shared" si="80"/>
        <v>0</v>
      </c>
      <c r="BB97" s="271">
        <f t="shared" si="80"/>
        <v>0</v>
      </c>
      <c r="BC97" s="271">
        <f t="shared" si="80"/>
        <v>0</v>
      </c>
      <c r="BD97" s="271">
        <f t="shared" si="80"/>
        <v>0</v>
      </c>
      <c r="BE97" s="271">
        <f t="shared" si="80"/>
        <v>0</v>
      </c>
      <c r="BF97" s="271">
        <f t="shared" si="80"/>
        <v>0</v>
      </c>
      <c r="BG97" s="271">
        <f t="shared" si="80"/>
        <v>0</v>
      </c>
      <c r="BH97" s="271">
        <f t="shared" si="80"/>
        <v>0</v>
      </c>
      <c r="BI97" s="271">
        <f t="shared" si="81"/>
        <v>0</v>
      </c>
      <c r="BJ97" s="271">
        <f t="shared" si="81"/>
        <v>0</v>
      </c>
      <c r="BK97" s="271">
        <f t="shared" si="81"/>
        <v>0</v>
      </c>
      <c r="BL97" s="271">
        <f t="shared" si="81"/>
        <v>0</v>
      </c>
      <c r="BM97" s="271">
        <f t="shared" si="81"/>
        <v>0</v>
      </c>
      <c r="BN97" s="271">
        <f t="shared" si="81"/>
        <v>0</v>
      </c>
      <c r="BO97" s="271">
        <f t="shared" si="81"/>
        <v>0</v>
      </c>
      <c r="BP97" s="271">
        <f t="shared" si="81"/>
        <v>0</v>
      </c>
      <c r="BQ97" s="271">
        <f t="shared" si="81"/>
        <v>0</v>
      </c>
      <c r="BR97" s="271">
        <f t="shared" si="81"/>
        <v>0</v>
      </c>
      <c r="BS97" s="271">
        <f t="shared" si="82"/>
        <v>0</v>
      </c>
      <c r="BT97" s="271">
        <f t="shared" si="82"/>
        <v>0</v>
      </c>
      <c r="BU97" s="271">
        <f t="shared" si="82"/>
        <v>0</v>
      </c>
      <c r="BV97" s="271">
        <f t="shared" si="82"/>
        <v>0</v>
      </c>
      <c r="BW97" s="271">
        <f t="shared" si="82"/>
        <v>0</v>
      </c>
      <c r="BX97" s="271">
        <f t="shared" si="82"/>
        <v>0</v>
      </c>
      <c r="BY97" s="271">
        <f t="shared" si="82"/>
        <v>0</v>
      </c>
      <c r="BZ97" s="271">
        <f t="shared" si="82"/>
        <v>0</v>
      </c>
      <c r="CA97" s="271">
        <f t="shared" si="82"/>
        <v>0</v>
      </c>
      <c r="CC97" s="280"/>
    </row>
    <row r="98" spans="1:81">
      <c r="A98" s="275">
        <f>'2026 Sales Pipeline'!D7</f>
        <v>11636</v>
      </c>
      <c r="B98" s="275" t="str">
        <f>'2026 Sales Pipeline'!B7</f>
        <v>Feaster School</v>
      </c>
      <c r="C98" s="276"/>
      <c r="D98" s="277">
        <f>'2026 Sales Pipeline'!E7</f>
        <v>396510.73</v>
      </c>
      <c r="E98" s="278">
        <f>'2026 Sales Pipeline'!H7</f>
        <v>46071</v>
      </c>
      <c r="F98" s="278">
        <v>45930</v>
      </c>
      <c r="G98" s="279">
        <f t="shared" si="68"/>
        <v>-141</v>
      </c>
      <c r="H98" s="277"/>
      <c r="I98" s="279">
        <v>3</v>
      </c>
      <c r="K98" s="271">
        <f t="shared" si="76"/>
        <v>0</v>
      </c>
      <c r="L98" s="271">
        <f t="shared" si="76"/>
        <v>0</v>
      </c>
      <c r="M98" s="271">
        <f t="shared" si="76"/>
        <v>0</v>
      </c>
      <c r="N98" s="271">
        <f t="shared" si="76"/>
        <v>0</v>
      </c>
      <c r="O98" s="271">
        <f t="shared" si="76"/>
        <v>0</v>
      </c>
      <c r="P98" s="271">
        <f t="shared" si="76"/>
        <v>0</v>
      </c>
      <c r="Q98" s="271">
        <f t="shared" si="76"/>
        <v>0</v>
      </c>
      <c r="R98" s="271">
        <f t="shared" si="76"/>
        <v>0</v>
      </c>
      <c r="S98" s="271">
        <f t="shared" si="76"/>
        <v>0</v>
      </c>
      <c r="T98" s="271">
        <f t="shared" si="76"/>
        <v>0</v>
      </c>
      <c r="U98" s="271">
        <f t="shared" si="77"/>
        <v>0</v>
      </c>
      <c r="V98" s="271">
        <f t="shared" si="77"/>
        <v>0</v>
      </c>
      <c r="W98" s="271">
        <f t="shared" si="77"/>
        <v>0</v>
      </c>
      <c r="X98" s="271">
        <f t="shared" si="77"/>
        <v>48242.138816666666</v>
      </c>
      <c r="Y98" s="271">
        <f t="shared" si="77"/>
        <v>48242.138816666666</v>
      </c>
      <c r="Z98" s="271">
        <f t="shared" si="77"/>
        <v>48242.138816666666</v>
      </c>
      <c r="AA98" s="271">
        <f t="shared" si="77"/>
        <v>48242.138816666666</v>
      </c>
      <c r="AB98" s="271">
        <f t="shared" si="77"/>
        <v>48242.138816666666</v>
      </c>
      <c r="AC98" s="271">
        <f t="shared" si="77"/>
        <v>48242.138816666666</v>
      </c>
      <c r="AD98" s="271">
        <f t="shared" si="77"/>
        <v>0</v>
      </c>
      <c r="AE98" s="271">
        <f t="shared" si="78"/>
        <v>0</v>
      </c>
      <c r="AF98" s="271">
        <f t="shared" si="78"/>
        <v>0</v>
      </c>
      <c r="AG98" s="271">
        <f t="shared" si="78"/>
        <v>0</v>
      </c>
      <c r="AH98" s="271">
        <f t="shared" si="78"/>
        <v>0</v>
      </c>
      <c r="AI98" s="271">
        <f t="shared" si="78"/>
        <v>0</v>
      </c>
      <c r="AJ98" s="271">
        <f t="shared" si="78"/>
        <v>0</v>
      </c>
      <c r="AK98" s="271">
        <f t="shared" si="78"/>
        <v>0</v>
      </c>
      <c r="AL98" s="271">
        <f t="shared" si="78"/>
        <v>0</v>
      </c>
      <c r="AM98" s="271">
        <f t="shared" si="78"/>
        <v>0</v>
      </c>
      <c r="AN98" s="271">
        <f t="shared" si="78"/>
        <v>0</v>
      </c>
      <c r="AO98" s="271">
        <f t="shared" si="79"/>
        <v>0</v>
      </c>
      <c r="AP98" s="271">
        <f t="shared" si="79"/>
        <v>0</v>
      </c>
      <c r="AQ98" s="271">
        <f t="shared" si="79"/>
        <v>0</v>
      </c>
      <c r="AR98" s="271">
        <f t="shared" si="79"/>
        <v>0</v>
      </c>
      <c r="AS98" s="271">
        <f t="shared" si="79"/>
        <v>0</v>
      </c>
      <c r="AT98" s="271">
        <f t="shared" si="79"/>
        <v>0</v>
      </c>
      <c r="AU98" s="271">
        <f t="shared" si="79"/>
        <v>0</v>
      </c>
      <c r="AV98" s="271">
        <f t="shared" si="79"/>
        <v>0</v>
      </c>
      <c r="AW98" s="271">
        <f t="shared" si="79"/>
        <v>0</v>
      </c>
      <c r="AX98" s="271">
        <f t="shared" si="79"/>
        <v>0</v>
      </c>
      <c r="AY98" s="271">
        <f t="shared" si="80"/>
        <v>0</v>
      </c>
      <c r="AZ98" s="271">
        <f t="shared" si="80"/>
        <v>0</v>
      </c>
      <c r="BA98" s="271">
        <f t="shared" si="80"/>
        <v>0</v>
      </c>
      <c r="BB98" s="271">
        <f t="shared" si="80"/>
        <v>0</v>
      </c>
      <c r="BC98" s="271">
        <f t="shared" si="80"/>
        <v>0</v>
      </c>
      <c r="BD98" s="271">
        <f t="shared" si="80"/>
        <v>0</v>
      </c>
      <c r="BE98" s="271">
        <f t="shared" si="80"/>
        <v>0</v>
      </c>
      <c r="BF98" s="271">
        <f t="shared" si="80"/>
        <v>0</v>
      </c>
      <c r="BG98" s="271">
        <f t="shared" si="80"/>
        <v>0</v>
      </c>
      <c r="BH98" s="271">
        <f t="shared" si="80"/>
        <v>0</v>
      </c>
      <c r="BI98" s="271">
        <f t="shared" si="81"/>
        <v>0</v>
      </c>
      <c r="BJ98" s="271">
        <f t="shared" si="81"/>
        <v>0</v>
      </c>
      <c r="BK98" s="271">
        <f t="shared" si="81"/>
        <v>0</v>
      </c>
      <c r="BL98" s="271">
        <f t="shared" si="81"/>
        <v>0</v>
      </c>
      <c r="BM98" s="271">
        <f t="shared" si="81"/>
        <v>0</v>
      </c>
      <c r="BN98" s="271">
        <f t="shared" si="81"/>
        <v>0</v>
      </c>
      <c r="BO98" s="271">
        <f t="shared" si="81"/>
        <v>0</v>
      </c>
      <c r="BP98" s="271">
        <f t="shared" si="81"/>
        <v>0</v>
      </c>
      <c r="BQ98" s="271">
        <f t="shared" si="81"/>
        <v>0</v>
      </c>
      <c r="BR98" s="271">
        <f t="shared" si="81"/>
        <v>0</v>
      </c>
      <c r="BS98" s="271">
        <f t="shared" si="82"/>
        <v>0</v>
      </c>
      <c r="BT98" s="271">
        <f t="shared" si="82"/>
        <v>0</v>
      </c>
      <c r="BU98" s="271">
        <f t="shared" si="82"/>
        <v>0</v>
      </c>
      <c r="BV98" s="271">
        <f t="shared" si="82"/>
        <v>0</v>
      </c>
      <c r="BW98" s="271">
        <f t="shared" si="82"/>
        <v>0</v>
      </c>
      <c r="BX98" s="271">
        <f t="shared" si="82"/>
        <v>0</v>
      </c>
      <c r="BY98" s="271">
        <f t="shared" si="82"/>
        <v>0</v>
      </c>
      <c r="BZ98" s="271">
        <f t="shared" si="82"/>
        <v>0</v>
      </c>
      <c r="CA98" s="271">
        <f t="shared" si="82"/>
        <v>0</v>
      </c>
      <c r="CC98" s="280"/>
    </row>
    <row r="99" spans="1:81">
      <c r="A99" s="275">
        <f>'2026 Sales Pipeline'!D8</f>
        <v>11655</v>
      </c>
      <c r="B99" s="275" t="str">
        <f>'2026 Sales Pipeline'!B8</f>
        <v>Little Bulldogs EHS</v>
      </c>
      <c r="C99" s="276"/>
      <c r="D99" s="277">
        <f>'2026 Sales Pipeline'!E8</f>
        <v>754895</v>
      </c>
      <c r="E99" s="278">
        <f>'2026 Sales Pipeline'!H8</f>
        <v>46077</v>
      </c>
      <c r="F99" s="278">
        <v>45930</v>
      </c>
      <c r="G99" s="279">
        <f t="shared" si="68"/>
        <v>-147</v>
      </c>
      <c r="H99" s="277"/>
      <c r="I99" s="279">
        <v>3</v>
      </c>
      <c r="K99" s="271">
        <f t="shared" si="76"/>
        <v>0</v>
      </c>
      <c r="L99" s="271">
        <f t="shared" si="76"/>
        <v>0</v>
      </c>
      <c r="M99" s="271">
        <f t="shared" si="76"/>
        <v>0</v>
      </c>
      <c r="N99" s="271">
        <f t="shared" si="76"/>
        <v>0</v>
      </c>
      <c r="O99" s="271">
        <f t="shared" si="76"/>
        <v>0</v>
      </c>
      <c r="P99" s="271">
        <f t="shared" si="76"/>
        <v>0</v>
      </c>
      <c r="Q99" s="271">
        <f t="shared" si="76"/>
        <v>0</v>
      </c>
      <c r="R99" s="271">
        <f t="shared" si="76"/>
        <v>0</v>
      </c>
      <c r="S99" s="271">
        <f t="shared" si="76"/>
        <v>0</v>
      </c>
      <c r="T99" s="271">
        <f t="shared" si="76"/>
        <v>0</v>
      </c>
      <c r="U99" s="271">
        <f t="shared" si="77"/>
        <v>0</v>
      </c>
      <c r="V99" s="271">
        <f t="shared" si="77"/>
        <v>0</v>
      </c>
      <c r="W99" s="271">
        <f t="shared" si="77"/>
        <v>0</v>
      </c>
      <c r="X99" s="271">
        <f t="shared" si="77"/>
        <v>91845.558333333334</v>
      </c>
      <c r="Y99" s="271">
        <f t="shared" si="77"/>
        <v>91845.558333333334</v>
      </c>
      <c r="Z99" s="271">
        <f t="shared" si="77"/>
        <v>91845.558333333334</v>
      </c>
      <c r="AA99" s="271">
        <f t="shared" si="77"/>
        <v>91845.558333333334</v>
      </c>
      <c r="AB99" s="271">
        <f t="shared" si="77"/>
        <v>91845.558333333334</v>
      </c>
      <c r="AC99" s="271">
        <f t="shared" si="77"/>
        <v>91845.558333333334</v>
      </c>
      <c r="AD99" s="271">
        <f t="shared" si="77"/>
        <v>0</v>
      </c>
      <c r="AE99" s="271">
        <f t="shared" si="78"/>
        <v>0</v>
      </c>
      <c r="AF99" s="271">
        <f t="shared" si="78"/>
        <v>0</v>
      </c>
      <c r="AG99" s="271">
        <f t="shared" si="78"/>
        <v>0</v>
      </c>
      <c r="AH99" s="271">
        <f t="shared" si="78"/>
        <v>0</v>
      </c>
      <c r="AI99" s="271">
        <f t="shared" si="78"/>
        <v>0</v>
      </c>
      <c r="AJ99" s="271">
        <f t="shared" si="78"/>
        <v>0</v>
      </c>
      <c r="AK99" s="271">
        <f t="shared" si="78"/>
        <v>0</v>
      </c>
      <c r="AL99" s="271">
        <f t="shared" si="78"/>
        <v>0</v>
      </c>
      <c r="AM99" s="271">
        <f t="shared" si="78"/>
        <v>0</v>
      </c>
      <c r="AN99" s="271">
        <f t="shared" si="78"/>
        <v>0</v>
      </c>
      <c r="AO99" s="271">
        <f t="shared" si="79"/>
        <v>0</v>
      </c>
      <c r="AP99" s="271">
        <f t="shared" si="79"/>
        <v>0</v>
      </c>
      <c r="AQ99" s="271">
        <f t="shared" si="79"/>
        <v>0</v>
      </c>
      <c r="AR99" s="271">
        <f t="shared" si="79"/>
        <v>0</v>
      </c>
      <c r="AS99" s="271">
        <f t="shared" si="79"/>
        <v>0</v>
      </c>
      <c r="AT99" s="271">
        <f t="shared" si="79"/>
        <v>0</v>
      </c>
      <c r="AU99" s="271">
        <f t="shared" si="79"/>
        <v>0</v>
      </c>
      <c r="AV99" s="271">
        <f t="shared" si="79"/>
        <v>0</v>
      </c>
      <c r="AW99" s="271">
        <f t="shared" si="79"/>
        <v>0</v>
      </c>
      <c r="AX99" s="271">
        <f t="shared" si="79"/>
        <v>0</v>
      </c>
      <c r="AY99" s="271">
        <f t="shared" si="80"/>
        <v>0</v>
      </c>
      <c r="AZ99" s="271">
        <f t="shared" si="80"/>
        <v>0</v>
      </c>
      <c r="BA99" s="271">
        <f t="shared" si="80"/>
        <v>0</v>
      </c>
      <c r="BB99" s="271">
        <f t="shared" si="80"/>
        <v>0</v>
      </c>
      <c r="BC99" s="271">
        <f t="shared" si="80"/>
        <v>0</v>
      </c>
      <c r="BD99" s="271">
        <f t="shared" si="80"/>
        <v>0</v>
      </c>
      <c r="BE99" s="271">
        <f t="shared" si="80"/>
        <v>0</v>
      </c>
      <c r="BF99" s="271">
        <f t="shared" si="80"/>
        <v>0</v>
      </c>
      <c r="BG99" s="271">
        <f t="shared" si="80"/>
        <v>0</v>
      </c>
      <c r="BH99" s="271">
        <f t="shared" si="80"/>
        <v>0</v>
      </c>
      <c r="BI99" s="271">
        <f t="shared" si="81"/>
        <v>0</v>
      </c>
      <c r="BJ99" s="271">
        <f t="shared" si="81"/>
        <v>0</v>
      </c>
      <c r="BK99" s="271">
        <f t="shared" si="81"/>
        <v>0</v>
      </c>
      <c r="BL99" s="271">
        <f t="shared" si="81"/>
        <v>0</v>
      </c>
      <c r="BM99" s="271">
        <f t="shared" si="81"/>
        <v>0</v>
      </c>
      <c r="BN99" s="271">
        <f t="shared" si="81"/>
        <v>0</v>
      </c>
      <c r="BO99" s="271">
        <f t="shared" si="81"/>
        <v>0</v>
      </c>
      <c r="BP99" s="271">
        <f t="shared" si="81"/>
        <v>0</v>
      </c>
      <c r="BQ99" s="271">
        <f t="shared" si="81"/>
        <v>0</v>
      </c>
      <c r="BR99" s="271">
        <f t="shared" si="81"/>
        <v>0</v>
      </c>
      <c r="BS99" s="271">
        <f t="shared" si="82"/>
        <v>0</v>
      </c>
      <c r="BT99" s="271">
        <f t="shared" si="82"/>
        <v>0</v>
      </c>
      <c r="BU99" s="271">
        <f t="shared" si="82"/>
        <v>0</v>
      </c>
      <c r="BV99" s="271">
        <f t="shared" si="82"/>
        <v>0</v>
      </c>
      <c r="BW99" s="271">
        <f t="shared" si="82"/>
        <v>0</v>
      </c>
      <c r="BX99" s="271">
        <f t="shared" si="82"/>
        <v>0</v>
      </c>
      <c r="BY99" s="271">
        <f t="shared" si="82"/>
        <v>0</v>
      </c>
      <c r="BZ99" s="271">
        <f t="shared" si="82"/>
        <v>0</v>
      </c>
      <c r="CA99" s="271">
        <f t="shared" si="82"/>
        <v>0</v>
      </c>
      <c r="CC99" s="280"/>
    </row>
    <row r="100" spans="1:81">
      <c r="A100" s="275">
        <f>'2026 Sales Pipeline'!D10</f>
        <v>11618</v>
      </c>
      <c r="B100" s="275" t="str">
        <f>'2026 Sales Pipeline'!B10</f>
        <v>San Jacinto HS</v>
      </c>
      <c r="C100" s="276"/>
      <c r="D100" s="277">
        <f>'2026 Sales Pipeline'!E10</f>
        <v>13511007.16</v>
      </c>
      <c r="E100" s="278">
        <f>'2026 Sales Pipeline'!H10</f>
        <v>46086</v>
      </c>
      <c r="F100" s="278">
        <v>45930</v>
      </c>
      <c r="G100" s="279">
        <f t="shared" si="68"/>
        <v>-156</v>
      </c>
      <c r="H100" s="277"/>
      <c r="I100" s="279">
        <v>3</v>
      </c>
      <c r="K100" s="271">
        <f t="shared" si="76"/>
        <v>0</v>
      </c>
      <c r="L100" s="271">
        <f t="shared" si="76"/>
        <v>0</v>
      </c>
      <c r="M100" s="271">
        <f t="shared" si="76"/>
        <v>0</v>
      </c>
      <c r="N100" s="271">
        <f t="shared" si="76"/>
        <v>0</v>
      </c>
      <c r="O100" s="271">
        <f t="shared" si="76"/>
        <v>0</v>
      </c>
      <c r="P100" s="271">
        <f t="shared" si="76"/>
        <v>0</v>
      </c>
      <c r="Q100" s="271">
        <f t="shared" si="76"/>
        <v>0</v>
      </c>
      <c r="R100" s="271">
        <f t="shared" si="76"/>
        <v>0</v>
      </c>
      <c r="S100" s="271">
        <f t="shared" si="76"/>
        <v>0</v>
      </c>
      <c r="T100" s="271">
        <f t="shared" si="76"/>
        <v>0</v>
      </c>
      <c r="U100" s="271">
        <f t="shared" si="77"/>
        <v>0</v>
      </c>
      <c r="V100" s="271">
        <f t="shared" si="77"/>
        <v>0</v>
      </c>
      <c r="W100" s="271">
        <f t="shared" si="77"/>
        <v>0</v>
      </c>
      <c r="X100" s="271">
        <f t="shared" si="77"/>
        <v>0</v>
      </c>
      <c r="Y100" s="271">
        <f t="shared" si="77"/>
        <v>1643839.2044666668</v>
      </c>
      <c r="Z100" s="271">
        <f t="shared" si="77"/>
        <v>1643839.2044666668</v>
      </c>
      <c r="AA100" s="271">
        <f t="shared" si="77"/>
        <v>1643839.2044666668</v>
      </c>
      <c r="AB100" s="271">
        <f t="shared" si="77"/>
        <v>1643839.2044666668</v>
      </c>
      <c r="AC100" s="271">
        <f t="shared" si="77"/>
        <v>1643839.2044666668</v>
      </c>
      <c r="AD100" s="271">
        <f t="shared" si="77"/>
        <v>1643839.2044666668</v>
      </c>
      <c r="AE100" s="271">
        <f t="shared" si="78"/>
        <v>0</v>
      </c>
      <c r="AF100" s="271">
        <f t="shared" si="78"/>
        <v>0</v>
      </c>
      <c r="AG100" s="271">
        <f t="shared" si="78"/>
        <v>0</v>
      </c>
      <c r="AH100" s="271">
        <f t="shared" si="78"/>
        <v>0</v>
      </c>
      <c r="AI100" s="271">
        <f t="shared" si="78"/>
        <v>0</v>
      </c>
      <c r="AJ100" s="271">
        <f t="shared" si="78"/>
        <v>0</v>
      </c>
      <c r="AK100" s="271">
        <f t="shared" si="78"/>
        <v>0</v>
      </c>
      <c r="AL100" s="271">
        <f t="shared" si="78"/>
        <v>0</v>
      </c>
      <c r="AM100" s="271">
        <f t="shared" si="78"/>
        <v>0</v>
      </c>
      <c r="AN100" s="271">
        <f t="shared" si="78"/>
        <v>0</v>
      </c>
      <c r="AO100" s="271">
        <f t="shared" si="79"/>
        <v>0</v>
      </c>
      <c r="AP100" s="271">
        <f t="shared" si="79"/>
        <v>0</v>
      </c>
      <c r="AQ100" s="271">
        <f t="shared" si="79"/>
        <v>0</v>
      </c>
      <c r="AR100" s="271">
        <f t="shared" si="79"/>
        <v>0</v>
      </c>
      <c r="AS100" s="271">
        <f t="shared" si="79"/>
        <v>0</v>
      </c>
      <c r="AT100" s="271">
        <f t="shared" si="79"/>
        <v>0</v>
      </c>
      <c r="AU100" s="271">
        <f t="shared" si="79"/>
        <v>0</v>
      </c>
      <c r="AV100" s="271">
        <f t="shared" si="79"/>
        <v>0</v>
      </c>
      <c r="AW100" s="271">
        <f t="shared" si="79"/>
        <v>0</v>
      </c>
      <c r="AX100" s="271">
        <f t="shared" si="79"/>
        <v>0</v>
      </c>
      <c r="AY100" s="271">
        <f t="shared" si="80"/>
        <v>0</v>
      </c>
      <c r="AZ100" s="271">
        <f t="shared" si="80"/>
        <v>0</v>
      </c>
      <c r="BA100" s="271">
        <f t="shared" si="80"/>
        <v>0</v>
      </c>
      <c r="BB100" s="271">
        <f t="shared" si="80"/>
        <v>0</v>
      </c>
      <c r="BC100" s="271">
        <f t="shared" si="80"/>
        <v>0</v>
      </c>
      <c r="BD100" s="271">
        <f t="shared" si="80"/>
        <v>0</v>
      </c>
      <c r="BE100" s="271">
        <f t="shared" si="80"/>
        <v>0</v>
      </c>
      <c r="BF100" s="271">
        <f t="shared" si="80"/>
        <v>0</v>
      </c>
      <c r="BG100" s="271">
        <f t="shared" si="80"/>
        <v>0</v>
      </c>
      <c r="BH100" s="271">
        <f t="shared" si="80"/>
        <v>0</v>
      </c>
      <c r="BI100" s="271">
        <f t="shared" si="81"/>
        <v>0</v>
      </c>
      <c r="BJ100" s="271">
        <f t="shared" si="81"/>
        <v>0</v>
      </c>
      <c r="BK100" s="271">
        <f t="shared" si="81"/>
        <v>0</v>
      </c>
      <c r="BL100" s="271">
        <f t="shared" si="81"/>
        <v>0</v>
      </c>
      <c r="BM100" s="271">
        <f t="shared" si="81"/>
        <v>0</v>
      </c>
      <c r="BN100" s="271">
        <f t="shared" si="81"/>
        <v>0</v>
      </c>
      <c r="BO100" s="271">
        <f t="shared" si="81"/>
        <v>0</v>
      </c>
      <c r="BP100" s="271">
        <f t="shared" si="81"/>
        <v>0</v>
      </c>
      <c r="BQ100" s="271">
        <f t="shared" si="81"/>
        <v>0</v>
      </c>
      <c r="BR100" s="271">
        <f t="shared" si="81"/>
        <v>0</v>
      </c>
      <c r="BS100" s="271">
        <f t="shared" si="82"/>
        <v>0</v>
      </c>
      <c r="BT100" s="271">
        <f t="shared" si="82"/>
        <v>0</v>
      </c>
      <c r="BU100" s="271">
        <f t="shared" si="82"/>
        <v>0</v>
      </c>
      <c r="BV100" s="271">
        <f t="shared" si="82"/>
        <v>0</v>
      </c>
      <c r="BW100" s="271">
        <f t="shared" si="82"/>
        <v>0</v>
      </c>
      <c r="BX100" s="271">
        <f t="shared" si="82"/>
        <v>0</v>
      </c>
      <c r="BY100" s="271">
        <f t="shared" si="82"/>
        <v>0</v>
      </c>
      <c r="BZ100" s="271">
        <f t="shared" si="82"/>
        <v>0</v>
      </c>
      <c r="CA100" s="271">
        <f t="shared" si="82"/>
        <v>0</v>
      </c>
      <c r="CC100" s="280"/>
    </row>
    <row r="101" spans="1:81">
      <c r="A101" s="275">
        <f>'2026 Sales Pipeline'!D11</f>
        <v>11645</v>
      </c>
      <c r="B101" s="275" t="str">
        <f>'2026 Sales Pipeline'!B11</f>
        <v>Ridgemoor ES</v>
      </c>
      <c r="C101" s="276"/>
      <c r="D101" s="277">
        <f>'2026 Sales Pipeline'!E11</f>
        <v>1105704.69</v>
      </c>
      <c r="E101" s="278">
        <f>'2026 Sales Pipeline'!H11</f>
        <v>46093</v>
      </c>
      <c r="F101" s="278">
        <f>'2026 Sales Pipeline'!I11</f>
        <v>46178</v>
      </c>
      <c r="G101" s="279">
        <f t="shared" si="68"/>
        <v>85</v>
      </c>
      <c r="H101" s="277"/>
      <c r="I101" s="277"/>
      <c r="K101" s="271">
        <f t="shared" si="76"/>
        <v>0</v>
      </c>
      <c r="L101" s="271">
        <f t="shared" si="76"/>
        <v>0</v>
      </c>
      <c r="M101" s="271">
        <f t="shared" si="76"/>
        <v>0</v>
      </c>
      <c r="N101" s="271">
        <f t="shared" si="76"/>
        <v>0</v>
      </c>
      <c r="O101" s="271">
        <f t="shared" si="76"/>
        <v>0</v>
      </c>
      <c r="P101" s="271">
        <f t="shared" si="76"/>
        <v>0</v>
      </c>
      <c r="Q101" s="271">
        <f t="shared" si="76"/>
        <v>0</v>
      </c>
      <c r="R101" s="271">
        <f t="shared" si="76"/>
        <v>0</v>
      </c>
      <c r="S101" s="271">
        <f t="shared" si="76"/>
        <v>0</v>
      </c>
      <c r="T101" s="271">
        <f t="shared" si="76"/>
        <v>0</v>
      </c>
      <c r="U101" s="271">
        <f t="shared" si="77"/>
        <v>0</v>
      </c>
      <c r="V101" s="271">
        <f t="shared" si="77"/>
        <v>0</v>
      </c>
      <c r="W101" s="271">
        <f t="shared" si="77"/>
        <v>0</v>
      </c>
      <c r="X101" s="271">
        <f t="shared" si="77"/>
        <v>0</v>
      </c>
      <c r="Y101" s="271">
        <f t="shared" si="77"/>
        <v>134527.40394999998</v>
      </c>
      <c r="Z101" s="271">
        <f t="shared" si="77"/>
        <v>134527.40394999998</v>
      </c>
      <c r="AA101" s="271">
        <f t="shared" si="77"/>
        <v>134527.40394999998</v>
      </c>
      <c r="AB101" s="271">
        <f t="shared" si="77"/>
        <v>134527.40394999998</v>
      </c>
      <c r="AC101" s="271">
        <f t="shared" si="77"/>
        <v>134527.40394999998</v>
      </c>
      <c r="AD101" s="271">
        <f t="shared" si="77"/>
        <v>134527.40394999998</v>
      </c>
      <c r="AE101" s="271">
        <f t="shared" si="78"/>
        <v>0</v>
      </c>
      <c r="AF101" s="271">
        <f t="shared" si="78"/>
        <v>0</v>
      </c>
      <c r="AG101" s="271">
        <f t="shared" si="78"/>
        <v>0</v>
      </c>
      <c r="AH101" s="271">
        <f t="shared" si="78"/>
        <v>0</v>
      </c>
      <c r="AI101" s="271">
        <f t="shared" si="78"/>
        <v>0</v>
      </c>
      <c r="AJ101" s="271">
        <f t="shared" si="78"/>
        <v>0</v>
      </c>
      <c r="AK101" s="271">
        <f t="shared" si="78"/>
        <v>0</v>
      </c>
      <c r="AL101" s="271">
        <f t="shared" si="78"/>
        <v>0</v>
      </c>
      <c r="AM101" s="271">
        <f t="shared" si="78"/>
        <v>0</v>
      </c>
      <c r="AN101" s="271">
        <f t="shared" si="78"/>
        <v>0</v>
      </c>
      <c r="AO101" s="271">
        <f t="shared" si="79"/>
        <v>0</v>
      </c>
      <c r="AP101" s="271">
        <f t="shared" si="79"/>
        <v>0</v>
      </c>
      <c r="AQ101" s="271">
        <f t="shared" si="79"/>
        <v>0</v>
      </c>
      <c r="AR101" s="271">
        <f t="shared" si="79"/>
        <v>0</v>
      </c>
      <c r="AS101" s="271">
        <f t="shared" si="79"/>
        <v>0</v>
      </c>
      <c r="AT101" s="271">
        <f t="shared" si="79"/>
        <v>0</v>
      </c>
      <c r="AU101" s="271">
        <f t="shared" si="79"/>
        <v>0</v>
      </c>
      <c r="AV101" s="271">
        <f t="shared" si="79"/>
        <v>0</v>
      </c>
      <c r="AW101" s="271">
        <f t="shared" si="79"/>
        <v>0</v>
      </c>
      <c r="AX101" s="271">
        <f t="shared" si="79"/>
        <v>0</v>
      </c>
      <c r="AY101" s="271">
        <f t="shared" si="80"/>
        <v>0</v>
      </c>
      <c r="AZ101" s="271">
        <f t="shared" si="80"/>
        <v>0</v>
      </c>
      <c r="BA101" s="271">
        <f t="shared" si="80"/>
        <v>0</v>
      </c>
      <c r="BB101" s="271">
        <f t="shared" si="80"/>
        <v>0</v>
      </c>
      <c r="BC101" s="271">
        <f t="shared" si="80"/>
        <v>0</v>
      </c>
      <c r="BD101" s="271">
        <f t="shared" si="80"/>
        <v>0</v>
      </c>
      <c r="BE101" s="271">
        <f t="shared" si="80"/>
        <v>0</v>
      </c>
      <c r="BF101" s="271">
        <f t="shared" si="80"/>
        <v>0</v>
      </c>
      <c r="BG101" s="271">
        <f t="shared" si="80"/>
        <v>0</v>
      </c>
      <c r="BH101" s="271">
        <f t="shared" si="80"/>
        <v>0</v>
      </c>
      <c r="BI101" s="271">
        <f t="shared" si="81"/>
        <v>0</v>
      </c>
      <c r="BJ101" s="271">
        <f t="shared" si="81"/>
        <v>0</v>
      </c>
      <c r="BK101" s="271">
        <f t="shared" si="81"/>
        <v>0</v>
      </c>
      <c r="BL101" s="271">
        <f t="shared" si="81"/>
        <v>0</v>
      </c>
      <c r="BM101" s="271">
        <f t="shared" si="81"/>
        <v>0</v>
      </c>
      <c r="BN101" s="271">
        <f t="shared" si="81"/>
        <v>0</v>
      </c>
      <c r="BO101" s="271">
        <f t="shared" si="81"/>
        <v>0</v>
      </c>
      <c r="BP101" s="271">
        <f t="shared" si="81"/>
        <v>0</v>
      </c>
      <c r="BQ101" s="271">
        <f t="shared" si="81"/>
        <v>0</v>
      </c>
      <c r="BR101" s="271">
        <f t="shared" si="81"/>
        <v>0</v>
      </c>
      <c r="BS101" s="271">
        <f t="shared" si="82"/>
        <v>0</v>
      </c>
      <c r="BT101" s="271">
        <f t="shared" si="82"/>
        <v>0</v>
      </c>
      <c r="BU101" s="271">
        <f t="shared" si="82"/>
        <v>0</v>
      </c>
      <c r="BV101" s="271">
        <f t="shared" si="82"/>
        <v>0</v>
      </c>
      <c r="BW101" s="271">
        <f t="shared" si="82"/>
        <v>0</v>
      </c>
      <c r="BX101" s="271">
        <f t="shared" si="82"/>
        <v>0</v>
      </c>
      <c r="BY101" s="271">
        <f t="shared" si="82"/>
        <v>0</v>
      </c>
      <c r="BZ101" s="271">
        <f t="shared" si="82"/>
        <v>0</v>
      </c>
      <c r="CA101" s="271">
        <f t="shared" si="82"/>
        <v>0</v>
      </c>
      <c r="CC101" s="280"/>
    </row>
    <row r="102" spans="1:81">
      <c r="A102" s="275">
        <f>'2026 Sales Pipeline'!D12</f>
        <v>11628</v>
      </c>
      <c r="B102" s="275" t="str">
        <f>'2026 Sales Pipeline'!B12</f>
        <v>Pearblossom ES</v>
      </c>
      <c r="C102" s="276"/>
      <c r="D102" s="277">
        <f>'2026 Sales Pipeline'!E12</f>
        <v>435627</v>
      </c>
      <c r="E102" s="278">
        <f>'2026 Sales Pipeline'!H12</f>
        <v>46094</v>
      </c>
      <c r="F102" s="278">
        <f>'2026 Sales Pipeline'!I12</f>
        <v>46006</v>
      </c>
      <c r="G102" s="279">
        <f t="shared" si="68"/>
        <v>-88</v>
      </c>
      <c r="H102" s="277"/>
      <c r="I102" s="277"/>
      <c r="K102" s="271">
        <f t="shared" si="76"/>
        <v>0</v>
      </c>
      <c r="L102" s="271">
        <f t="shared" si="76"/>
        <v>0</v>
      </c>
      <c r="M102" s="271">
        <f t="shared" si="76"/>
        <v>0</v>
      </c>
      <c r="N102" s="271">
        <f t="shared" si="76"/>
        <v>0</v>
      </c>
      <c r="O102" s="271">
        <f t="shared" si="76"/>
        <v>0</v>
      </c>
      <c r="P102" s="271">
        <f t="shared" si="76"/>
        <v>0</v>
      </c>
      <c r="Q102" s="271">
        <f t="shared" si="76"/>
        <v>0</v>
      </c>
      <c r="R102" s="271">
        <f t="shared" si="76"/>
        <v>0</v>
      </c>
      <c r="S102" s="271">
        <f t="shared" si="76"/>
        <v>0</v>
      </c>
      <c r="T102" s="271">
        <f t="shared" si="76"/>
        <v>0</v>
      </c>
      <c r="U102" s="271">
        <f t="shared" si="77"/>
        <v>0</v>
      </c>
      <c r="V102" s="271">
        <f t="shared" si="77"/>
        <v>0</v>
      </c>
      <c r="W102" s="271">
        <f t="shared" si="77"/>
        <v>0</v>
      </c>
      <c r="X102" s="271">
        <f t="shared" si="77"/>
        <v>0</v>
      </c>
      <c r="Y102" s="271">
        <f t="shared" si="77"/>
        <v>53001.285000000003</v>
      </c>
      <c r="Z102" s="271">
        <f t="shared" si="77"/>
        <v>53001.285000000003</v>
      </c>
      <c r="AA102" s="271">
        <f t="shared" si="77"/>
        <v>53001.285000000003</v>
      </c>
      <c r="AB102" s="271">
        <f t="shared" si="77"/>
        <v>53001.285000000003</v>
      </c>
      <c r="AC102" s="271">
        <f t="shared" si="77"/>
        <v>53001.285000000003</v>
      </c>
      <c r="AD102" s="271">
        <f t="shared" si="77"/>
        <v>53001.285000000003</v>
      </c>
      <c r="AE102" s="271">
        <f t="shared" si="78"/>
        <v>0</v>
      </c>
      <c r="AF102" s="271">
        <f t="shared" si="78"/>
        <v>0</v>
      </c>
      <c r="AG102" s="271">
        <f t="shared" si="78"/>
        <v>0</v>
      </c>
      <c r="AH102" s="271">
        <f t="shared" si="78"/>
        <v>0</v>
      </c>
      <c r="AI102" s="271">
        <f t="shared" si="78"/>
        <v>0</v>
      </c>
      <c r="AJ102" s="271">
        <f t="shared" si="78"/>
        <v>0</v>
      </c>
      <c r="AK102" s="271">
        <f t="shared" si="78"/>
        <v>0</v>
      </c>
      <c r="AL102" s="271">
        <f t="shared" si="78"/>
        <v>0</v>
      </c>
      <c r="AM102" s="271">
        <f t="shared" si="78"/>
        <v>0</v>
      </c>
      <c r="AN102" s="271">
        <f t="shared" si="78"/>
        <v>0</v>
      </c>
      <c r="AO102" s="271">
        <f t="shared" si="79"/>
        <v>0</v>
      </c>
      <c r="AP102" s="271">
        <f t="shared" si="79"/>
        <v>0</v>
      </c>
      <c r="AQ102" s="271">
        <f t="shared" si="79"/>
        <v>0</v>
      </c>
      <c r="AR102" s="271">
        <f t="shared" si="79"/>
        <v>0</v>
      </c>
      <c r="AS102" s="271">
        <f t="shared" si="79"/>
        <v>0</v>
      </c>
      <c r="AT102" s="271">
        <f t="shared" si="79"/>
        <v>0</v>
      </c>
      <c r="AU102" s="271">
        <f t="shared" si="79"/>
        <v>0</v>
      </c>
      <c r="AV102" s="271">
        <f t="shared" si="79"/>
        <v>0</v>
      </c>
      <c r="AW102" s="271">
        <f t="shared" si="79"/>
        <v>0</v>
      </c>
      <c r="AX102" s="271">
        <f t="shared" si="79"/>
        <v>0</v>
      </c>
      <c r="AY102" s="271">
        <f t="shared" si="80"/>
        <v>0</v>
      </c>
      <c r="AZ102" s="271">
        <f t="shared" si="80"/>
        <v>0</v>
      </c>
      <c r="BA102" s="271">
        <f t="shared" si="80"/>
        <v>0</v>
      </c>
      <c r="BB102" s="271">
        <f t="shared" si="80"/>
        <v>0</v>
      </c>
      <c r="BC102" s="271">
        <f t="shared" si="80"/>
        <v>0</v>
      </c>
      <c r="BD102" s="271">
        <f t="shared" si="80"/>
        <v>0</v>
      </c>
      <c r="BE102" s="271">
        <f t="shared" si="80"/>
        <v>0</v>
      </c>
      <c r="BF102" s="271">
        <f t="shared" si="80"/>
        <v>0</v>
      </c>
      <c r="BG102" s="271">
        <f t="shared" si="80"/>
        <v>0</v>
      </c>
      <c r="BH102" s="271">
        <f t="shared" si="80"/>
        <v>0</v>
      </c>
      <c r="BI102" s="271">
        <f t="shared" si="81"/>
        <v>0</v>
      </c>
      <c r="BJ102" s="271">
        <f t="shared" si="81"/>
        <v>0</v>
      </c>
      <c r="BK102" s="271">
        <f t="shared" si="81"/>
        <v>0</v>
      </c>
      <c r="BL102" s="271">
        <f t="shared" si="81"/>
        <v>0</v>
      </c>
      <c r="BM102" s="271">
        <f t="shared" si="81"/>
        <v>0</v>
      </c>
      <c r="BN102" s="271">
        <f t="shared" si="81"/>
        <v>0</v>
      </c>
      <c r="BO102" s="271">
        <f t="shared" si="81"/>
        <v>0</v>
      </c>
      <c r="BP102" s="271">
        <f t="shared" si="81"/>
        <v>0</v>
      </c>
      <c r="BQ102" s="271">
        <f t="shared" si="81"/>
        <v>0</v>
      </c>
      <c r="BR102" s="271">
        <f t="shared" si="81"/>
        <v>0</v>
      </c>
      <c r="BS102" s="271">
        <f t="shared" si="82"/>
        <v>0</v>
      </c>
      <c r="BT102" s="271">
        <f t="shared" si="82"/>
        <v>0</v>
      </c>
      <c r="BU102" s="271">
        <f t="shared" si="82"/>
        <v>0</v>
      </c>
      <c r="BV102" s="271">
        <f t="shared" si="82"/>
        <v>0</v>
      </c>
      <c r="BW102" s="271">
        <f t="shared" si="82"/>
        <v>0</v>
      </c>
      <c r="BX102" s="271">
        <f t="shared" si="82"/>
        <v>0</v>
      </c>
      <c r="BY102" s="271">
        <f t="shared" si="82"/>
        <v>0</v>
      </c>
      <c r="BZ102" s="271">
        <f t="shared" si="82"/>
        <v>0</v>
      </c>
      <c r="CA102" s="271">
        <f t="shared" si="82"/>
        <v>0</v>
      </c>
      <c r="CC102" s="280"/>
    </row>
    <row r="103" spans="1:81">
      <c r="A103" s="275" t="e">
        <f>'Lost Deals'!#REF!</f>
        <v>#REF!</v>
      </c>
      <c r="B103" s="275" t="e">
        <f>'Lost Deals'!#REF!</f>
        <v>#REF!</v>
      </c>
      <c r="C103" s="276"/>
      <c r="D103" s="277" t="e">
        <f>'Lost Deals'!#REF!</f>
        <v>#REF!</v>
      </c>
      <c r="E103" s="278" t="e">
        <f>'Lost Deals'!#REF!</f>
        <v>#REF!</v>
      </c>
      <c r="F103" s="278" t="e">
        <f>'Lost Deals'!#REF!</f>
        <v>#REF!</v>
      </c>
      <c r="G103" s="279" t="e">
        <f t="shared" si="68"/>
        <v>#REF!</v>
      </c>
      <c r="H103" s="277"/>
      <c r="I103" s="277"/>
      <c r="K103" s="271" t="e">
        <f t="shared" ref="K103:T112" si="83">IF(AND($E103&lt;=K$2, K$2&lt;EDATE($E103,6)), (0.73*$D103)/6, 0)</f>
        <v>#REF!</v>
      </c>
      <c r="L103" s="271" t="e">
        <f t="shared" si="83"/>
        <v>#REF!</v>
      </c>
      <c r="M103" s="271" t="e">
        <f t="shared" si="83"/>
        <v>#REF!</v>
      </c>
      <c r="N103" s="271" t="e">
        <f t="shared" si="83"/>
        <v>#REF!</v>
      </c>
      <c r="O103" s="271" t="e">
        <f t="shared" si="83"/>
        <v>#REF!</v>
      </c>
      <c r="P103" s="271" t="e">
        <f t="shared" si="83"/>
        <v>#REF!</v>
      </c>
      <c r="Q103" s="271" t="e">
        <f t="shared" si="83"/>
        <v>#REF!</v>
      </c>
      <c r="R103" s="271" t="e">
        <f t="shared" si="83"/>
        <v>#REF!</v>
      </c>
      <c r="S103" s="271" t="e">
        <f t="shared" si="83"/>
        <v>#REF!</v>
      </c>
      <c r="T103" s="271" t="e">
        <f t="shared" si="83"/>
        <v>#REF!</v>
      </c>
      <c r="U103" s="271" t="e">
        <f t="shared" ref="U103:AD112" si="84">IF(AND($E103&lt;=U$2, U$2&lt;EDATE($E103,6)), (0.73*$D103)/6, 0)</f>
        <v>#REF!</v>
      </c>
      <c r="V103" s="271" t="e">
        <f t="shared" si="84"/>
        <v>#REF!</v>
      </c>
      <c r="W103" s="271" t="e">
        <f t="shared" si="84"/>
        <v>#REF!</v>
      </c>
      <c r="X103" s="271" t="e">
        <f t="shared" si="84"/>
        <v>#REF!</v>
      </c>
      <c r="Y103" s="271" t="e">
        <f t="shared" si="84"/>
        <v>#REF!</v>
      </c>
      <c r="Z103" s="271" t="e">
        <f t="shared" si="84"/>
        <v>#REF!</v>
      </c>
      <c r="AA103" s="271" t="e">
        <f t="shared" si="84"/>
        <v>#REF!</v>
      </c>
      <c r="AB103" s="271" t="e">
        <f t="shared" si="84"/>
        <v>#REF!</v>
      </c>
      <c r="AC103" s="271" t="e">
        <f t="shared" si="84"/>
        <v>#REF!</v>
      </c>
      <c r="AD103" s="271" t="e">
        <f t="shared" si="84"/>
        <v>#REF!</v>
      </c>
      <c r="AE103" s="271" t="e">
        <f t="shared" ref="AE103:AN112" si="85">IF(AND($E103&lt;=AE$2, AE$2&lt;EDATE($E103,6)), (0.73*$D103)/6, 0)</f>
        <v>#REF!</v>
      </c>
      <c r="AF103" s="271" t="e">
        <f t="shared" si="85"/>
        <v>#REF!</v>
      </c>
      <c r="AG103" s="271" t="e">
        <f t="shared" si="85"/>
        <v>#REF!</v>
      </c>
      <c r="AH103" s="271" t="e">
        <f t="shared" si="85"/>
        <v>#REF!</v>
      </c>
      <c r="AI103" s="271" t="e">
        <f t="shared" si="85"/>
        <v>#REF!</v>
      </c>
      <c r="AJ103" s="271" t="e">
        <f t="shared" si="85"/>
        <v>#REF!</v>
      </c>
      <c r="AK103" s="271" t="e">
        <f t="shared" si="85"/>
        <v>#REF!</v>
      </c>
      <c r="AL103" s="271" t="e">
        <f t="shared" si="85"/>
        <v>#REF!</v>
      </c>
      <c r="AM103" s="271" t="e">
        <f t="shared" si="85"/>
        <v>#REF!</v>
      </c>
      <c r="AN103" s="271" t="e">
        <f t="shared" si="85"/>
        <v>#REF!</v>
      </c>
      <c r="AO103" s="271" t="e">
        <f t="shared" ref="AO103:AX112" si="86">IF(AND($E103&lt;=AO$2, AO$2&lt;EDATE($E103,6)), (0.73*$D103)/6, 0)</f>
        <v>#REF!</v>
      </c>
      <c r="AP103" s="271" t="e">
        <f t="shared" si="86"/>
        <v>#REF!</v>
      </c>
      <c r="AQ103" s="271" t="e">
        <f t="shared" si="86"/>
        <v>#REF!</v>
      </c>
      <c r="AR103" s="271" t="e">
        <f t="shared" si="86"/>
        <v>#REF!</v>
      </c>
      <c r="AS103" s="271" t="e">
        <f t="shared" si="86"/>
        <v>#REF!</v>
      </c>
      <c r="AT103" s="271" t="e">
        <f t="shared" si="86"/>
        <v>#REF!</v>
      </c>
      <c r="AU103" s="271" t="e">
        <f t="shared" si="86"/>
        <v>#REF!</v>
      </c>
      <c r="AV103" s="271" t="e">
        <f t="shared" si="86"/>
        <v>#REF!</v>
      </c>
      <c r="AW103" s="271" t="e">
        <f t="shared" si="86"/>
        <v>#REF!</v>
      </c>
      <c r="AX103" s="271" t="e">
        <f t="shared" si="86"/>
        <v>#REF!</v>
      </c>
      <c r="AY103" s="271" t="e">
        <f t="shared" ref="AY103:BH112" si="87">IF(AND($E103&lt;=AY$2, AY$2&lt;EDATE($E103,6)), (0.73*$D103)/6, 0)</f>
        <v>#REF!</v>
      </c>
      <c r="AZ103" s="271" t="e">
        <f t="shared" si="87"/>
        <v>#REF!</v>
      </c>
      <c r="BA103" s="271" t="e">
        <f t="shared" si="87"/>
        <v>#REF!</v>
      </c>
      <c r="BB103" s="271" t="e">
        <f t="shared" si="87"/>
        <v>#REF!</v>
      </c>
      <c r="BC103" s="271" t="e">
        <f t="shared" si="87"/>
        <v>#REF!</v>
      </c>
      <c r="BD103" s="271" t="e">
        <f t="shared" si="87"/>
        <v>#REF!</v>
      </c>
      <c r="BE103" s="271" t="e">
        <f t="shared" si="87"/>
        <v>#REF!</v>
      </c>
      <c r="BF103" s="271" t="e">
        <f t="shared" si="87"/>
        <v>#REF!</v>
      </c>
      <c r="BG103" s="271" t="e">
        <f t="shared" si="87"/>
        <v>#REF!</v>
      </c>
      <c r="BH103" s="271" t="e">
        <f t="shared" si="87"/>
        <v>#REF!</v>
      </c>
      <c r="BI103" s="271" t="e">
        <f t="shared" ref="BI103:BR112" si="88">IF(AND($E103&lt;=BI$2, BI$2&lt;EDATE($E103,6)), (0.73*$D103)/6, 0)</f>
        <v>#REF!</v>
      </c>
      <c r="BJ103" s="271" t="e">
        <f t="shared" si="88"/>
        <v>#REF!</v>
      </c>
      <c r="BK103" s="271" t="e">
        <f t="shared" si="88"/>
        <v>#REF!</v>
      </c>
      <c r="BL103" s="271" t="e">
        <f t="shared" si="88"/>
        <v>#REF!</v>
      </c>
      <c r="BM103" s="271" t="e">
        <f t="shared" si="88"/>
        <v>#REF!</v>
      </c>
      <c r="BN103" s="271" t="e">
        <f t="shared" si="88"/>
        <v>#REF!</v>
      </c>
      <c r="BO103" s="271" t="e">
        <f t="shared" si="88"/>
        <v>#REF!</v>
      </c>
      <c r="BP103" s="271" t="e">
        <f t="shared" si="88"/>
        <v>#REF!</v>
      </c>
      <c r="BQ103" s="271" t="e">
        <f t="shared" si="88"/>
        <v>#REF!</v>
      </c>
      <c r="BR103" s="271" t="e">
        <f t="shared" si="88"/>
        <v>#REF!</v>
      </c>
      <c r="BS103" s="271" t="e">
        <f t="shared" ref="BS103:CA112" si="89">IF(AND($E103&lt;=BS$2, BS$2&lt;EDATE($E103,6)), (0.73*$D103)/6, 0)</f>
        <v>#REF!</v>
      </c>
      <c r="BT103" s="271" t="e">
        <f t="shared" si="89"/>
        <v>#REF!</v>
      </c>
      <c r="BU103" s="271" t="e">
        <f t="shared" si="89"/>
        <v>#REF!</v>
      </c>
      <c r="BV103" s="271" t="e">
        <f t="shared" si="89"/>
        <v>#REF!</v>
      </c>
      <c r="BW103" s="271" t="e">
        <f t="shared" si="89"/>
        <v>#REF!</v>
      </c>
      <c r="BX103" s="271" t="e">
        <f t="shared" si="89"/>
        <v>#REF!</v>
      </c>
      <c r="BY103" s="271" t="e">
        <f t="shared" si="89"/>
        <v>#REF!</v>
      </c>
      <c r="BZ103" s="271" t="e">
        <f t="shared" si="89"/>
        <v>#REF!</v>
      </c>
      <c r="CA103" s="271" t="e">
        <f t="shared" si="89"/>
        <v>#REF!</v>
      </c>
      <c r="CC103" s="280"/>
    </row>
    <row r="104" spans="1:81">
      <c r="A104" s="275" t="e">
        <f>'Lost Deals'!#REF!</f>
        <v>#REF!</v>
      </c>
      <c r="B104" s="275" t="e">
        <f>'Lost Deals'!#REF!</f>
        <v>#REF!</v>
      </c>
      <c r="C104" s="276"/>
      <c r="D104" s="277" t="e">
        <f>'Lost Deals'!#REF!</f>
        <v>#REF!</v>
      </c>
      <c r="E104" s="278" t="e">
        <f>'Lost Deals'!#REF!</f>
        <v>#REF!</v>
      </c>
      <c r="F104" s="278" t="e">
        <f>'Lost Deals'!#REF!</f>
        <v>#REF!</v>
      </c>
      <c r="G104" s="279" t="e">
        <f t="shared" si="68"/>
        <v>#REF!</v>
      </c>
      <c r="H104" s="277"/>
      <c r="I104" s="277"/>
      <c r="K104" s="271" t="e">
        <f t="shared" si="83"/>
        <v>#REF!</v>
      </c>
      <c r="L104" s="271" t="e">
        <f t="shared" si="83"/>
        <v>#REF!</v>
      </c>
      <c r="M104" s="271" t="e">
        <f t="shared" si="83"/>
        <v>#REF!</v>
      </c>
      <c r="N104" s="271" t="e">
        <f t="shared" si="83"/>
        <v>#REF!</v>
      </c>
      <c r="O104" s="271" t="e">
        <f t="shared" si="83"/>
        <v>#REF!</v>
      </c>
      <c r="P104" s="271" t="e">
        <f t="shared" si="83"/>
        <v>#REF!</v>
      </c>
      <c r="Q104" s="271" t="e">
        <f t="shared" si="83"/>
        <v>#REF!</v>
      </c>
      <c r="R104" s="271" t="e">
        <f t="shared" si="83"/>
        <v>#REF!</v>
      </c>
      <c r="S104" s="271" t="e">
        <f t="shared" si="83"/>
        <v>#REF!</v>
      </c>
      <c r="T104" s="271" t="e">
        <f t="shared" si="83"/>
        <v>#REF!</v>
      </c>
      <c r="U104" s="271" t="e">
        <f t="shared" si="84"/>
        <v>#REF!</v>
      </c>
      <c r="V104" s="271" t="e">
        <f t="shared" si="84"/>
        <v>#REF!</v>
      </c>
      <c r="W104" s="271" t="e">
        <f t="shared" si="84"/>
        <v>#REF!</v>
      </c>
      <c r="X104" s="271" t="e">
        <f t="shared" si="84"/>
        <v>#REF!</v>
      </c>
      <c r="Y104" s="271" t="e">
        <f t="shared" si="84"/>
        <v>#REF!</v>
      </c>
      <c r="Z104" s="271" t="e">
        <f t="shared" si="84"/>
        <v>#REF!</v>
      </c>
      <c r="AA104" s="271" t="e">
        <f t="shared" si="84"/>
        <v>#REF!</v>
      </c>
      <c r="AB104" s="271" t="e">
        <f t="shared" si="84"/>
        <v>#REF!</v>
      </c>
      <c r="AC104" s="271" t="e">
        <f t="shared" si="84"/>
        <v>#REF!</v>
      </c>
      <c r="AD104" s="271" t="e">
        <f t="shared" si="84"/>
        <v>#REF!</v>
      </c>
      <c r="AE104" s="271" t="e">
        <f t="shared" si="85"/>
        <v>#REF!</v>
      </c>
      <c r="AF104" s="271" t="e">
        <f t="shared" si="85"/>
        <v>#REF!</v>
      </c>
      <c r="AG104" s="271" t="e">
        <f t="shared" si="85"/>
        <v>#REF!</v>
      </c>
      <c r="AH104" s="271" t="e">
        <f t="shared" si="85"/>
        <v>#REF!</v>
      </c>
      <c r="AI104" s="271" t="e">
        <f t="shared" si="85"/>
        <v>#REF!</v>
      </c>
      <c r="AJ104" s="271" t="e">
        <f t="shared" si="85"/>
        <v>#REF!</v>
      </c>
      <c r="AK104" s="271" t="e">
        <f t="shared" si="85"/>
        <v>#REF!</v>
      </c>
      <c r="AL104" s="271" t="e">
        <f t="shared" si="85"/>
        <v>#REF!</v>
      </c>
      <c r="AM104" s="271" t="e">
        <f t="shared" si="85"/>
        <v>#REF!</v>
      </c>
      <c r="AN104" s="271" t="e">
        <f t="shared" si="85"/>
        <v>#REF!</v>
      </c>
      <c r="AO104" s="271" t="e">
        <f t="shared" si="86"/>
        <v>#REF!</v>
      </c>
      <c r="AP104" s="271" t="e">
        <f t="shared" si="86"/>
        <v>#REF!</v>
      </c>
      <c r="AQ104" s="271" t="e">
        <f t="shared" si="86"/>
        <v>#REF!</v>
      </c>
      <c r="AR104" s="271" t="e">
        <f t="shared" si="86"/>
        <v>#REF!</v>
      </c>
      <c r="AS104" s="271" t="e">
        <f t="shared" si="86"/>
        <v>#REF!</v>
      </c>
      <c r="AT104" s="271" t="e">
        <f t="shared" si="86"/>
        <v>#REF!</v>
      </c>
      <c r="AU104" s="271" t="e">
        <f t="shared" si="86"/>
        <v>#REF!</v>
      </c>
      <c r="AV104" s="271" t="e">
        <f t="shared" si="86"/>
        <v>#REF!</v>
      </c>
      <c r="AW104" s="271" t="e">
        <f t="shared" si="86"/>
        <v>#REF!</v>
      </c>
      <c r="AX104" s="271" t="e">
        <f t="shared" si="86"/>
        <v>#REF!</v>
      </c>
      <c r="AY104" s="271" t="e">
        <f t="shared" si="87"/>
        <v>#REF!</v>
      </c>
      <c r="AZ104" s="271" t="e">
        <f t="shared" si="87"/>
        <v>#REF!</v>
      </c>
      <c r="BA104" s="271" t="e">
        <f t="shared" si="87"/>
        <v>#REF!</v>
      </c>
      <c r="BB104" s="271" t="e">
        <f t="shared" si="87"/>
        <v>#REF!</v>
      </c>
      <c r="BC104" s="271" t="e">
        <f t="shared" si="87"/>
        <v>#REF!</v>
      </c>
      <c r="BD104" s="271" t="e">
        <f t="shared" si="87"/>
        <v>#REF!</v>
      </c>
      <c r="BE104" s="271" t="e">
        <f t="shared" si="87"/>
        <v>#REF!</v>
      </c>
      <c r="BF104" s="271" t="e">
        <f t="shared" si="87"/>
        <v>#REF!</v>
      </c>
      <c r="BG104" s="271" t="e">
        <f t="shared" si="87"/>
        <v>#REF!</v>
      </c>
      <c r="BH104" s="271" t="e">
        <f t="shared" si="87"/>
        <v>#REF!</v>
      </c>
      <c r="BI104" s="271" t="e">
        <f t="shared" si="88"/>
        <v>#REF!</v>
      </c>
      <c r="BJ104" s="271" t="e">
        <f t="shared" si="88"/>
        <v>#REF!</v>
      </c>
      <c r="BK104" s="271" t="e">
        <f t="shared" si="88"/>
        <v>#REF!</v>
      </c>
      <c r="BL104" s="271" t="e">
        <f t="shared" si="88"/>
        <v>#REF!</v>
      </c>
      <c r="BM104" s="271" t="e">
        <f t="shared" si="88"/>
        <v>#REF!</v>
      </c>
      <c r="BN104" s="271" t="e">
        <f t="shared" si="88"/>
        <v>#REF!</v>
      </c>
      <c r="BO104" s="271" t="e">
        <f t="shared" si="88"/>
        <v>#REF!</v>
      </c>
      <c r="BP104" s="271" t="e">
        <f t="shared" si="88"/>
        <v>#REF!</v>
      </c>
      <c r="BQ104" s="271" t="e">
        <f t="shared" si="88"/>
        <v>#REF!</v>
      </c>
      <c r="BR104" s="271" t="e">
        <f t="shared" si="88"/>
        <v>#REF!</v>
      </c>
      <c r="BS104" s="271" t="e">
        <f t="shared" si="89"/>
        <v>#REF!</v>
      </c>
      <c r="BT104" s="271" t="e">
        <f t="shared" si="89"/>
        <v>#REF!</v>
      </c>
      <c r="BU104" s="271" t="e">
        <f t="shared" si="89"/>
        <v>#REF!</v>
      </c>
      <c r="BV104" s="271" t="e">
        <f t="shared" si="89"/>
        <v>#REF!</v>
      </c>
      <c r="BW104" s="271" t="e">
        <f t="shared" si="89"/>
        <v>#REF!</v>
      </c>
      <c r="BX104" s="271" t="e">
        <f t="shared" si="89"/>
        <v>#REF!</v>
      </c>
      <c r="BY104" s="271" t="e">
        <f t="shared" si="89"/>
        <v>#REF!</v>
      </c>
      <c r="BZ104" s="271" t="e">
        <f t="shared" si="89"/>
        <v>#REF!</v>
      </c>
      <c r="CA104" s="271" t="e">
        <f t="shared" si="89"/>
        <v>#REF!</v>
      </c>
      <c r="CC104" s="280"/>
    </row>
    <row r="105" spans="1:81">
      <c r="A105" s="275">
        <f>'2026 Sales Pipeline'!D13</f>
        <v>11657</v>
      </c>
      <c r="B105" s="275" t="str">
        <f>'2026 Sales Pipeline'!B13</f>
        <v>Monte Verde ES</v>
      </c>
      <c r="C105" s="276"/>
      <c r="D105" s="277">
        <f>'2026 Sales Pipeline'!E13</f>
        <v>887625.9</v>
      </c>
      <c r="E105" s="278">
        <f>'2026 Sales Pipeline'!H13</f>
        <v>46105</v>
      </c>
      <c r="F105" s="278">
        <f>'2026 Sales Pipeline'!I13</f>
        <v>46174</v>
      </c>
      <c r="G105" s="279">
        <f t="shared" si="68"/>
        <v>69</v>
      </c>
      <c r="H105" s="277"/>
      <c r="I105" s="277"/>
      <c r="K105" s="271">
        <f t="shared" si="83"/>
        <v>0</v>
      </c>
      <c r="L105" s="271">
        <f t="shared" si="83"/>
        <v>0</v>
      </c>
      <c r="M105" s="271">
        <f t="shared" si="83"/>
        <v>0</v>
      </c>
      <c r="N105" s="271">
        <f t="shared" si="83"/>
        <v>0</v>
      </c>
      <c r="O105" s="271">
        <f t="shared" si="83"/>
        <v>0</v>
      </c>
      <c r="P105" s="271">
        <f t="shared" si="83"/>
        <v>0</v>
      </c>
      <c r="Q105" s="271">
        <f t="shared" si="83"/>
        <v>0</v>
      </c>
      <c r="R105" s="271">
        <f t="shared" si="83"/>
        <v>0</v>
      </c>
      <c r="S105" s="271">
        <f t="shared" si="83"/>
        <v>0</v>
      </c>
      <c r="T105" s="271">
        <f t="shared" si="83"/>
        <v>0</v>
      </c>
      <c r="U105" s="271">
        <f t="shared" si="84"/>
        <v>0</v>
      </c>
      <c r="V105" s="271">
        <f t="shared" si="84"/>
        <v>0</v>
      </c>
      <c r="W105" s="271">
        <f t="shared" si="84"/>
        <v>0</v>
      </c>
      <c r="X105" s="271">
        <f t="shared" si="84"/>
        <v>0</v>
      </c>
      <c r="Y105" s="271">
        <f t="shared" si="84"/>
        <v>107994.48450000001</v>
      </c>
      <c r="Z105" s="271">
        <f t="shared" si="84"/>
        <v>107994.48450000001</v>
      </c>
      <c r="AA105" s="271">
        <f t="shared" si="84"/>
        <v>107994.48450000001</v>
      </c>
      <c r="AB105" s="271">
        <f t="shared" si="84"/>
        <v>107994.48450000001</v>
      </c>
      <c r="AC105" s="271">
        <f t="shared" si="84"/>
        <v>107994.48450000001</v>
      </c>
      <c r="AD105" s="271">
        <f t="shared" si="84"/>
        <v>107994.48450000001</v>
      </c>
      <c r="AE105" s="271">
        <f t="shared" si="85"/>
        <v>0</v>
      </c>
      <c r="AF105" s="271">
        <f t="shared" si="85"/>
        <v>0</v>
      </c>
      <c r="AG105" s="271">
        <f t="shared" si="85"/>
        <v>0</v>
      </c>
      <c r="AH105" s="271">
        <f t="shared" si="85"/>
        <v>0</v>
      </c>
      <c r="AI105" s="271">
        <f t="shared" si="85"/>
        <v>0</v>
      </c>
      <c r="AJ105" s="271">
        <f t="shared" si="85"/>
        <v>0</v>
      </c>
      <c r="AK105" s="271">
        <f t="shared" si="85"/>
        <v>0</v>
      </c>
      <c r="AL105" s="271">
        <f t="shared" si="85"/>
        <v>0</v>
      </c>
      <c r="AM105" s="271">
        <f t="shared" si="85"/>
        <v>0</v>
      </c>
      <c r="AN105" s="271">
        <f t="shared" si="85"/>
        <v>0</v>
      </c>
      <c r="AO105" s="271">
        <f t="shared" si="86"/>
        <v>0</v>
      </c>
      <c r="AP105" s="271">
        <f t="shared" si="86"/>
        <v>0</v>
      </c>
      <c r="AQ105" s="271">
        <f t="shared" si="86"/>
        <v>0</v>
      </c>
      <c r="AR105" s="271">
        <f t="shared" si="86"/>
        <v>0</v>
      </c>
      <c r="AS105" s="271">
        <f t="shared" si="86"/>
        <v>0</v>
      </c>
      <c r="AT105" s="271">
        <f t="shared" si="86"/>
        <v>0</v>
      </c>
      <c r="AU105" s="271">
        <f t="shared" si="86"/>
        <v>0</v>
      </c>
      <c r="AV105" s="271">
        <f t="shared" si="86"/>
        <v>0</v>
      </c>
      <c r="AW105" s="271">
        <f t="shared" si="86"/>
        <v>0</v>
      </c>
      <c r="AX105" s="271">
        <f t="shared" si="86"/>
        <v>0</v>
      </c>
      <c r="AY105" s="271">
        <f t="shared" si="87"/>
        <v>0</v>
      </c>
      <c r="AZ105" s="271">
        <f t="shared" si="87"/>
        <v>0</v>
      </c>
      <c r="BA105" s="271">
        <f t="shared" si="87"/>
        <v>0</v>
      </c>
      <c r="BB105" s="271">
        <f t="shared" si="87"/>
        <v>0</v>
      </c>
      <c r="BC105" s="271">
        <f t="shared" si="87"/>
        <v>0</v>
      </c>
      <c r="BD105" s="271">
        <f t="shared" si="87"/>
        <v>0</v>
      </c>
      <c r="BE105" s="271">
        <f t="shared" si="87"/>
        <v>0</v>
      </c>
      <c r="BF105" s="271">
        <f t="shared" si="87"/>
        <v>0</v>
      </c>
      <c r="BG105" s="271">
        <f t="shared" si="87"/>
        <v>0</v>
      </c>
      <c r="BH105" s="271">
        <f t="shared" si="87"/>
        <v>0</v>
      </c>
      <c r="BI105" s="271">
        <f t="shared" si="88"/>
        <v>0</v>
      </c>
      <c r="BJ105" s="271">
        <f t="shared" si="88"/>
        <v>0</v>
      </c>
      <c r="BK105" s="271">
        <f t="shared" si="88"/>
        <v>0</v>
      </c>
      <c r="BL105" s="271">
        <f t="shared" si="88"/>
        <v>0</v>
      </c>
      <c r="BM105" s="271">
        <f t="shared" si="88"/>
        <v>0</v>
      </c>
      <c r="BN105" s="271">
        <f t="shared" si="88"/>
        <v>0</v>
      </c>
      <c r="BO105" s="271">
        <f t="shared" si="88"/>
        <v>0</v>
      </c>
      <c r="BP105" s="271">
        <f t="shared" si="88"/>
        <v>0</v>
      </c>
      <c r="BQ105" s="271">
        <f t="shared" si="88"/>
        <v>0</v>
      </c>
      <c r="BR105" s="271">
        <f t="shared" si="88"/>
        <v>0</v>
      </c>
      <c r="BS105" s="271">
        <f t="shared" si="89"/>
        <v>0</v>
      </c>
      <c r="BT105" s="271">
        <f t="shared" si="89"/>
        <v>0</v>
      </c>
      <c r="BU105" s="271">
        <f t="shared" si="89"/>
        <v>0</v>
      </c>
      <c r="BV105" s="271">
        <f t="shared" si="89"/>
        <v>0</v>
      </c>
      <c r="BW105" s="271">
        <f t="shared" si="89"/>
        <v>0</v>
      </c>
      <c r="BX105" s="271">
        <f t="shared" si="89"/>
        <v>0</v>
      </c>
      <c r="BY105" s="271">
        <f t="shared" si="89"/>
        <v>0</v>
      </c>
      <c r="BZ105" s="271">
        <f t="shared" si="89"/>
        <v>0</v>
      </c>
      <c r="CA105" s="271">
        <f t="shared" si="89"/>
        <v>0</v>
      </c>
      <c r="CC105" s="280"/>
    </row>
    <row r="106" spans="1:81">
      <c r="A106" s="275" t="e">
        <f>'Lost Deals'!#REF!</f>
        <v>#REF!</v>
      </c>
      <c r="B106" s="275" t="e">
        <f>'Lost Deals'!#REF!</f>
        <v>#REF!</v>
      </c>
      <c r="C106" s="276"/>
      <c r="D106" s="277" t="e">
        <f>'Lost Deals'!#REF!</f>
        <v>#REF!</v>
      </c>
      <c r="E106" s="278" t="e">
        <f>'Lost Deals'!#REF!</f>
        <v>#REF!</v>
      </c>
      <c r="F106" s="278" t="e">
        <f>'Lost Deals'!#REF!</f>
        <v>#REF!</v>
      </c>
      <c r="G106" s="279" t="e">
        <f t="shared" si="68"/>
        <v>#REF!</v>
      </c>
      <c r="H106" s="277"/>
      <c r="I106" s="277"/>
      <c r="K106" s="271" t="e">
        <f t="shared" si="83"/>
        <v>#REF!</v>
      </c>
      <c r="L106" s="271" t="e">
        <f t="shared" si="83"/>
        <v>#REF!</v>
      </c>
      <c r="M106" s="271" t="e">
        <f t="shared" si="83"/>
        <v>#REF!</v>
      </c>
      <c r="N106" s="271" t="e">
        <f t="shared" si="83"/>
        <v>#REF!</v>
      </c>
      <c r="O106" s="271" t="e">
        <f t="shared" si="83"/>
        <v>#REF!</v>
      </c>
      <c r="P106" s="271" t="e">
        <f t="shared" si="83"/>
        <v>#REF!</v>
      </c>
      <c r="Q106" s="271" t="e">
        <f t="shared" si="83"/>
        <v>#REF!</v>
      </c>
      <c r="R106" s="271" t="e">
        <f t="shared" si="83"/>
        <v>#REF!</v>
      </c>
      <c r="S106" s="271" t="e">
        <f t="shared" si="83"/>
        <v>#REF!</v>
      </c>
      <c r="T106" s="271" t="e">
        <f t="shared" si="83"/>
        <v>#REF!</v>
      </c>
      <c r="U106" s="271" t="e">
        <f t="shared" si="84"/>
        <v>#REF!</v>
      </c>
      <c r="V106" s="271" t="e">
        <f t="shared" si="84"/>
        <v>#REF!</v>
      </c>
      <c r="W106" s="271" t="e">
        <f t="shared" si="84"/>
        <v>#REF!</v>
      </c>
      <c r="X106" s="271" t="e">
        <f t="shared" si="84"/>
        <v>#REF!</v>
      </c>
      <c r="Y106" s="271" t="e">
        <f t="shared" si="84"/>
        <v>#REF!</v>
      </c>
      <c r="Z106" s="271" t="e">
        <f t="shared" si="84"/>
        <v>#REF!</v>
      </c>
      <c r="AA106" s="271" t="e">
        <f t="shared" si="84"/>
        <v>#REF!</v>
      </c>
      <c r="AB106" s="271" t="e">
        <f t="shared" si="84"/>
        <v>#REF!</v>
      </c>
      <c r="AC106" s="271" t="e">
        <f t="shared" si="84"/>
        <v>#REF!</v>
      </c>
      <c r="AD106" s="271" t="e">
        <f t="shared" si="84"/>
        <v>#REF!</v>
      </c>
      <c r="AE106" s="271" t="e">
        <f t="shared" si="85"/>
        <v>#REF!</v>
      </c>
      <c r="AF106" s="271" t="e">
        <f t="shared" si="85"/>
        <v>#REF!</v>
      </c>
      <c r="AG106" s="271" t="e">
        <f t="shared" si="85"/>
        <v>#REF!</v>
      </c>
      <c r="AH106" s="271" t="e">
        <f t="shared" si="85"/>
        <v>#REF!</v>
      </c>
      <c r="AI106" s="271" t="e">
        <f t="shared" si="85"/>
        <v>#REF!</v>
      </c>
      <c r="AJ106" s="271" t="e">
        <f t="shared" si="85"/>
        <v>#REF!</v>
      </c>
      <c r="AK106" s="271" t="e">
        <f t="shared" si="85"/>
        <v>#REF!</v>
      </c>
      <c r="AL106" s="271" t="e">
        <f t="shared" si="85"/>
        <v>#REF!</v>
      </c>
      <c r="AM106" s="271" t="e">
        <f t="shared" si="85"/>
        <v>#REF!</v>
      </c>
      <c r="AN106" s="271" t="e">
        <f t="shared" si="85"/>
        <v>#REF!</v>
      </c>
      <c r="AO106" s="271" t="e">
        <f t="shared" si="86"/>
        <v>#REF!</v>
      </c>
      <c r="AP106" s="271" t="e">
        <f t="shared" si="86"/>
        <v>#REF!</v>
      </c>
      <c r="AQ106" s="271" t="e">
        <f t="shared" si="86"/>
        <v>#REF!</v>
      </c>
      <c r="AR106" s="271" t="e">
        <f t="shared" si="86"/>
        <v>#REF!</v>
      </c>
      <c r="AS106" s="271" t="e">
        <f t="shared" si="86"/>
        <v>#REF!</v>
      </c>
      <c r="AT106" s="271" t="e">
        <f t="shared" si="86"/>
        <v>#REF!</v>
      </c>
      <c r="AU106" s="271" t="e">
        <f t="shared" si="86"/>
        <v>#REF!</v>
      </c>
      <c r="AV106" s="271" t="e">
        <f t="shared" si="86"/>
        <v>#REF!</v>
      </c>
      <c r="AW106" s="271" t="e">
        <f t="shared" si="86"/>
        <v>#REF!</v>
      </c>
      <c r="AX106" s="271" t="e">
        <f t="shared" si="86"/>
        <v>#REF!</v>
      </c>
      <c r="AY106" s="271" t="e">
        <f t="shared" si="87"/>
        <v>#REF!</v>
      </c>
      <c r="AZ106" s="271" t="e">
        <f t="shared" si="87"/>
        <v>#REF!</v>
      </c>
      <c r="BA106" s="271" t="e">
        <f t="shared" si="87"/>
        <v>#REF!</v>
      </c>
      <c r="BB106" s="271" t="e">
        <f t="shared" si="87"/>
        <v>#REF!</v>
      </c>
      <c r="BC106" s="271" t="e">
        <f t="shared" si="87"/>
        <v>#REF!</v>
      </c>
      <c r="BD106" s="271" t="e">
        <f t="shared" si="87"/>
        <v>#REF!</v>
      </c>
      <c r="BE106" s="271" t="e">
        <f t="shared" si="87"/>
        <v>#REF!</v>
      </c>
      <c r="BF106" s="271" t="e">
        <f t="shared" si="87"/>
        <v>#REF!</v>
      </c>
      <c r="BG106" s="271" t="e">
        <f t="shared" si="87"/>
        <v>#REF!</v>
      </c>
      <c r="BH106" s="271" t="e">
        <f t="shared" si="87"/>
        <v>#REF!</v>
      </c>
      <c r="BI106" s="271" t="e">
        <f t="shared" si="88"/>
        <v>#REF!</v>
      </c>
      <c r="BJ106" s="271" t="e">
        <f t="shared" si="88"/>
        <v>#REF!</v>
      </c>
      <c r="BK106" s="271" t="e">
        <f t="shared" si="88"/>
        <v>#REF!</v>
      </c>
      <c r="BL106" s="271" t="e">
        <f t="shared" si="88"/>
        <v>#REF!</v>
      </c>
      <c r="BM106" s="271" t="e">
        <f t="shared" si="88"/>
        <v>#REF!</v>
      </c>
      <c r="BN106" s="271" t="e">
        <f t="shared" si="88"/>
        <v>#REF!</v>
      </c>
      <c r="BO106" s="271" t="e">
        <f t="shared" si="88"/>
        <v>#REF!</v>
      </c>
      <c r="BP106" s="271" t="e">
        <f t="shared" si="88"/>
        <v>#REF!</v>
      </c>
      <c r="BQ106" s="271" t="e">
        <f t="shared" si="88"/>
        <v>#REF!</v>
      </c>
      <c r="BR106" s="271" t="e">
        <f t="shared" si="88"/>
        <v>#REF!</v>
      </c>
      <c r="BS106" s="271" t="e">
        <f t="shared" si="89"/>
        <v>#REF!</v>
      </c>
      <c r="BT106" s="271" t="e">
        <f t="shared" si="89"/>
        <v>#REF!</v>
      </c>
      <c r="BU106" s="271" t="e">
        <f t="shared" si="89"/>
        <v>#REF!</v>
      </c>
      <c r="BV106" s="271" t="e">
        <f t="shared" si="89"/>
        <v>#REF!</v>
      </c>
      <c r="BW106" s="271" t="e">
        <f t="shared" si="89"/>
        <v>#REF!</v>
      </c>
      <c r="BX106" s="271" t="e">
        <f t="shared" si="89"/>
        <v>#REF!</v>
      </c>
      <c r="BY106" s="271" t="e">
        <f t="shared" si="89"/>
        <v>#REF!</v>
      </c>
      <c r="BZ106" s="271" t="e">
        <f t="shared" si="89"/>
        <v>#REF!</v>
      </c>
      <c r="CA106" s="271" t="e">
        <f t="shared" si="89"/>
        <v>#REF!</v>
      </c>
      <c r="CC106" s="280"/>
    </row>
    <row r="107" spans="1:81">
      <c r="A107" s="275">
        <f>'2026 Sales Pipeline'!D14</f>
        <v>11640</v>
      </c>
      <c r="B107" s="275" t="str">
        <f>'2026 Sales Pipeline'!B14</f>
        <v>South San Francisco HS</v>
      </c>
      <c r="C107" s="276"/>
      <c r="D107" s="277">
        <f>'2026 Sales Pipeline'!E14</f>
        <v>416593.32</v>
      </c>
      <c r="E107" s="278">
        <f>'2026 Sales Pipeline'!H14</f>
        <v>46107</v>
      </c>
      <c r="F107" s="278">
        <f>'2026 Sales Pipeline'!I14</f>
        <v>0</v>
      </c>
      <c r="G107" s="279">
        <f t="shared" si="68"/>
        <v>-46107</v>
      </c>
      <c r="H107" s="277"/>
      <c r="I107" s="277"/>
      <c r="K107" s="271">
        <f t="shared" si="83"/>
        <v>0</v>
      </c>
      <c r="L107" s="271">
        <f t="shared" si="83"/>
        <v>0</v>
      </c>
      <c r="M107" s="271">
        <f t="shared" si="83"/>
        <v>0</v>
      </c>
      <c r="N107" s="271">
        <f t="shared" si="83"/>
        <v>0</v>
      </c>
      <c r="O107" s="271">
        <f t="shared" si="83"/>
        <v>0</v>
      </c>
      <c r="P107" s="271">
        <f t="shared" si="83"/>
        <v>0</v>
      </c>
      <c r="Q107" s="271">
        <f t="shared" si="83"/>
        <v>0</v>
      </c>
      <c r="R107" s="271">
        <f t="shared" si="83"/>
        <v>0</v>
      </c>
      <c r="S107" s="271">
        <f t="shared" si="83"/>
        <v>0</v>
      </c>
      <c r="T107" s="271">
        <f t="shared" si="83"/>
        <v>0</v>
      </c>
      <c r="U107" s="271">
        <f t="shared" si="84"/>
        <v>0</v>
      </c>
      <c r="V107" s="271">
        <f t="shared" si="84"/>
        <v>0</v>
      </c>
      <c r="W107" s="271">
        <f t="shared" si="84"/>
        <v>0</v>
      </c>
      <c r="X107" s="271">
        <f t="shared" si="84"/>
        <v>0</v>
      </c>
      <c r="Y107" s="271">
        <f t="shared" si="84"/>
        <v>50685.520599999996</v>
      </c>
      <c r="Z107" s="271">
        <f t="shared" si="84"/>
        <v>50685.520599999996</v>
      </c>
      <c r="AA107" s="271">
        <f t="shared" si="84"/>
        <v>50685.520599999996</v>
      </c>
      <c r="AB107" s="271">
        <f t="shared" si="84"/>
        <v>50685.520599999996</v>
      </c>
      <c r="AC107" s="271">
        <f t="shared" si="84"/>
        <v>50685.520599999996</v>
      </c>
      <c r="AD107" s="271">
        <f t="shared" si="84"/>
        <v>50685.520599999996</v>
      </c>
      <c r="AE107" s="271">
        <f t="shared" si="85"/>
        <v>0</v>
      </c>
      <c r="AF107" s="271">
        <f t="shared" si="85"/>
        <v>0</v>
      </c>
      <c r="AG107" s="271">
        <f t="shared" si="85"/>
        <v>0</v>
      </c>
      <c r="AH107" s="271">
        <f t="shared" si="85"/>
        <v>0</v>
      </c>
      <c r="AI107" s="271">
        <f t="shared" si="85"/>
        <v>0</v>
      </c>
      <c r="AJ107" s="271">
        <f t="shared" si="85"/>
        <v>0</v>
      </c>
      <c r="AK107" s="271">
        <f t="shared" si="85"/>
        <v>0</v>
      </c>
      <c r="AL107" s="271">
        <f t="shared" si="85"/>
        <v>0</v>
      </c>
      <c r="AM107" s="271">
        <f t="shared" si="85"/>
        <v>0</v>
      </c>
      <c r="AN107" s="271">
        <f t="shared" si="85"/>
        <v>0</v>
      </c>
      <c r="AO107" s="271">
        <f t="shared" si="86"/>
        <v>0</v>
      </c>
      <c r="AP107" s="271">
        <f t="shared" si="86"/>
        <v>0</v>
      </c>
      <c r="AQ107" s="271">
        <f t="shared" si="86"/>
        <v>0</v>
      </c>
      <c r="AR107" s="271">
        <f t="shared" si="86"/>
        <v>0</v>
      </c>
      <c r="AS107" s="271">
        <f t="shared" si="86"/>
        <v>0</v>
      </c>
      <c r="AT107" s="271">
        <f t="shared" si="86"/>
        <v>0</v>
      </c>
      <c r="AU107" s="271">
        <f t="shared" si="86"/>
        <v>0</v>
      </c>
      <c r="AV107" s="271">
        <f t="shared" si="86"/>
        <v>0</v>
      </c>
      <c r="AW107" s="271">
        <f t="shared" si="86"/>
        <v>0</v>
      </c>
      <c r="AX107" s="271">
        <f t="shared" si="86"/>
        <v>0</v>
      </c>
      <c r="AY107" s="271">
        <f t="shared" si="87"/>
        <v>0</v>
      </c>
      <c r="AZ107" s="271">
        <f t="shared" si="87"/>
        <v>0</v>
      </c>
      <c r="BA107" s="271">
        <f t="shared" si="87"/>
        <v>0</v>
      </c>
      <c r="BB107" s="271">
        <f t="shared" si="87"/>
        <v>0</v>
      </c>
      <c r="BC107" s="271">
        <f t="shared" si="87"/>
        <v>0</v>
      </c>
      <c r="BD107" s="271">
        <f t="shared" si="87"/>
        <v>0</v>
      </c>
      <c r="BE107" s="271">
        <f t="shared" si="87"/>
        <v>0</v>
      </c>
      <c r="BF107" s="271">
        <f t="shared" si="87"/>
        <v>0</v>
      </c>
      <c r="BG107" s="271">
        <f t="shared" si="87"/>
        <v>0</v>
      </c>
      <c r="BH107" s="271">
        <f t="shared" si="87"/>
        <v>0</v>
      </c>
      <c r="BI107" s="271">
        <f t="shared" si="88"/>
        <v>0</v>
      </c>
      <c r="BJ107" s="271">
        <f t="shared" si="88"/>
        <v>0</v>
      </c>
      <c r="BK107" s="271">
        <f t="shared" si="88"/>
        <v>0</v>
      </c>
      <c r="BL107" s="271">
        <f t="shared" si="88"/>
        <v>0</v>
      </c>
      <c r="BM107" s="271">
        <f t="shared" si="88"/>
        <v>0</v>
      </c>
      <c r="BN107" s="271">
        <f t="shared" si="88"/>
        <v>0</v>
      </c>
      <c r="BO107" s="271">
        <f t="shared" si="88"/>
        <v>0</v>
      </c>
      <c r="BP107" s="271">
        <f t="shared" si="88"/>
        <v>0</v>
      </c>
      <c r="BQ107" s="271">
        <f t="shared" si="88"/>
        <v>0</v>
      </c>
      <c r="BR107" s="271">
        <f t="shared" si="88"/>
        <v>0</v>
      </c>
      <c r="BS107" s="271">
        <f t="shared" si="89"/>
        <v>0</v>
      </c>
      <c r="BT107" s="271">
        <f t="shared" si="89"/>
        <v>0</v>
      </c>
      <c r="BU107" s="271">
        <f t="shared" si="89"/>
        <v>0</v>
      </c>
      <c r="BV107" s="271">
        <f t="shared" si="89"/>
        <v>0</v>
      </c>
      <c r="BW107" s="271">
        <f t="shared" si="89"/>
        <v>0</v>
      </c>
      <c r="BX107" s="271">
        <f t="shared" si="89"/>
        <v>0</v>
      </c>
      <c r="BY107" s="271">
        <f t="shared" si="89"/>
        <v>0</v>
      </c>
      <c r="BZ107" s="271">
        <f t="shared" si="89"/>
        <v>0</v>
      </c>
      <c r="CA107" s="271">
        <f t="shared" si="89"/>
        <v>0</v>
      </c>
      <c r="CC107" s="280"/>
    </row>
    <row r="108" spans="1:81">
      <c r="A108" s="275" t="e">
        <f>'Lost Deals'!#REF!</f>
        <v>#REF!</v>
      </c>
      <c r="B108" s="275" t="e">
        <f>'Lost Deals'!#REF!</f>
        <v>#REF!</v>
      </c>
      <c r="C108" s="276"/>
      <c r="D108" s="277" t="e">
        <f>'Lost Deals'!#REF!</f>
        <v>#REF!</v>
      </c>
      <c r="E108" s="278" t="e">
        <f>'Lost Deals'!#REF!</f>
        <v>#REF!</v>
      </c>
      <c r="F108" s="278" t="e">
        <f>'Lost Deals'!#REF!</f>
        <v>#REF!</v>
      </c>
      <c r="G108" s="279" t="e">
        <f t="shared" si="68"/>
        <v>#REF!</v>
      </c>
      <c r="H108" s="277"/>
      <c r="I108" s="277"/>
      <c r="K108" s="271" t="e">
        <f t="shared" si="83"/>
        <v>#REF!</v>
      </c>
      <c r="L108" s="271" t="e">
        <f t="shared" si="83"/>
        <v>#REF!</v>
      </c>
      <c r="M108" s="271" t="e">
        <f t="shared" si="83"/>
        <v>#REF!</v>
      </c>
      <c r="N108" s="271" t="e">
        <f t="shared" si="83"/>
        <v>#REF!</v>
      </c>
      <c r="O108" s="271" t="e">
        <f t="shared" si="83"/>
        <v>#REF!</v>
      </c>
      <c r="P108" s="271" t="e">
        <f t="shared" si="83"/>
        <v>#REF!</v>
      </c>
      <c r="Q108" s="271" t="e">
        <f t="shared" si="83"/>
        <v>#REF!</v>
      </c>
      <c r="R108" s="271" t="e">
        <f t="shared" si="83"/>
        <v>#REF!</v>
      </c>
      <c r="S108" s="271" t="e">
        <f t="shared" si="83"/>
        <v>#REF!</v>
      </c>
      <c r="T108" s="271" t="e">
        <f t="shared" si="83"/>
        <v>#REF!</v>
      </c>
      <c r="U108" s="271" t="e">
        <f t="shared" si="84"/>
        <v>#REF!</v>
      </c>
      <c r="V108" s="271" t="e">
        <f t="shared" si="84"/>
        <v>#REF!</v>
      </c>
      <c r="W108" s="271" t="e">
        <f t="shared" si="84"/>
        <v>#REF!</v>
      </c>
      <c r="X108" s="271" t="e">
        <f t="shared" si="84"/>
        <v>#REF!</v>
      </c>
      <c r="Y108" s="271" t="e">
        <f t="shared" si="84"/>
        <v>#REF!</v>
      </c>
      <c r="Z108" s="271" t="e">
        <f t="shared" si="84"/>
        <v>#REF!</v>
      </c>
      <c r="AA108" s="271" t="e">
        <f t="shared" si="84"/>
        <v>#REF!</v>
      </c>
      <c r="AB108" s="271" t="e">
        <f t="shared" si="84"/>
        <v>#REF!</v>
      </c>
      <c r="AC108" s="271" t="e">
        <f t="shared" si="84"/>
        <v>#REF!</v>
      </c>
      <c r="AD108" s="271" t="e">
        <f t="shared" si="84"/>
        <v>#REF!</v>
      </c>
      <c r="AE108" s="271" t="e">
        <f t="shared" si="85"/>
        <v>#REF!</v>
      </c>
      <c r="AF108" s="271" t="e">
        <f t="shared" si="85"/>
        <v>#REF!</v>
      </c>
      <c r="AG108" s="271" t="e">
        <f t="shared" si="85"/>
        <v>#REF!</v>
      </c>
      <c r="AH108" s="271" t="e">
        <f t="shared" si="85"/>
        <v>#REF!</v>
      </c>
      <c r="AI108" s="271" t="e">
        <f t="shared" si="85"/>
        <v>#REF!</v>
      </c>
      <c r="AJ108" s="271" t="e">
        <f t="shared" si="85"/>
        <v>#REF!</v>
      </c>
      <c r="AK108" s="271" t="e">
        <f t="shared" si="85"/>
        <v>#REF!</v>
      </c>
      <c r="AL108" s="271" t="e">
        <f t="shared" si="85"/>
        <v>#REF!</v>
      </c>
      <c r="AM108" s="271" t="e">
        <f t="shared" si="85"/>
        <v>#REF!</v>
      </c>
      <c r="AN108" s="271" t="e">
        <f t="shared" si="85"/>
        <v>#REF!</v>
      </c>
      <c r="AO108" s="271" t="e">
        <f t="shared" si="86"/>
        <v>#REF!</v>
      </c>
      <c r="AP108" s="271" t="e">
        <f t="shared" si="86"/>
        <v>#REF!</v>
      </c>
      <c r="AQ108" s="271" t="e">
        <f t="shared" si="86"/>
        <v>#REF!</v>
      </c>
      <c r="AR108" s="271" t="e">
        <f t="shared" si="86"/>
        <v>#REF!</v>
      </c>
      <c r="AS108" s="271" t="e">
        <f t="shared" si="86"/>
        <v>#REF!</v>
      </c>
      <c r="AT108" s="271" t="e">
        <f t="shared" si="86"/>
        <v>#REF!</v>
      </c>
      <c r="AU108" s="271" t="e">
        <f t="shared" si="86"/>
        <v>#REF!</v>
      </c>
      <c r="AV108" s="271" t="e">
        <f t="shared" si="86"/>
        <v>#REF!</v>
      </c>
      <c r="AW108" s="271" t="e">
        <f t="shared" si="86"/>
        <v>#REF!</v>
      </c>
      <c r="AX108" s="271" t="e">
        <f t="shared" si="86"/>
        <v>#REF!</v>
      </c>
      <c r="AY108" s="271" t="e">
        <f t="shared" si="87"/>
        <v>#REF!</v>
      </c>
      <c r="AZ108" s="271" t="e">
        <f t="shared" si="87"/>
        <v>#REF!</v>
      </c>
      <c r="BA108" s="271" t="e">
        <f t="shared" si="87"/>
        <v>#REF!</v>
      </c>
      <c r="BB108" s="271" t="e">
        <f t="shared" si="87"/>
        <v>#REF!</v>
      </c>
      <c r="BC108" s="271" t="e">
        <f t="shared" si="87"/>
        <v>#REF!</v>
      </c>
      <c r="BD108" s="271" t="e">
        <f t="shared" si="87"/>
        <v>#REF!</v>
      </c>
      <c r="BE108" s="271" t="e">
        <f t="shared" si="87"/>
        <v>#REF!</v>
      </c>
      <c r="BF108" s="271" t="e">
        <f t="shared" si="87"/>
        <v>#REF!</v>
      </c>
      <c r="BG108" s="271" t="e">
        <f t="shared" si="87"/>
        <v>#REF!</v>
      </c>
      <c r="BH108" s="271" t="e">
        <f t="shared" si="87"/>
        <v>#REF!</v>
      </c>
      <c r="BI108" s="271" t="e">
        <f t="shared" si="88"/>
        <v>#REF!</v>
      </c>
      <c r="BJ108" s="271" t="e">
        <f t="shared" si="88"/>
        <v>#REF!</v>
      </c>
      <c r="BK108" s="271" t="e">
        <f t="shared" si="88"/>
        <v>#REF!</v>
      </c>
      <c r="BL108" s="271" t="e">
        <f t="shared" si="88"/>
        <v>#REF!</v>
      </c>
      <c r="BM108" s="271" t="e">
        <f t="shared" si="88"/>
        <v>#REF!</v>
      </c>
      <c r="BN108" s="271" t="e">
        <f t="shared" si="88"/>
        <v>#REF!</v>
      </c>
      <c r="BO108" s="271" t="e">
        <f t="shared" si="88"/>
        <v>#REF!</v>
      </c>
      <c r="BP108" s="271" t="e">
        <f t="shared" si="88"/>
        <v>#REF!</v>
      </c>
      <c r="BQ108" s="271" t="e">
        <f t="shared" si="88"/>
        <v>#REF!</v>
      </c>
      <c r="BR108" s="271" t="e">
        <f t="shared" si="88"/>
        <v>#REF!</v>
      </c>
      <c r="BS108" s="271" t="e">
        <f t="shared" si="89"/>
        <v>#REF!</v>
      </c>
      <c r="BT108" s="271" t="e">
        <f t="shared" si="89"/>
        <v>#REF!</v>
      </c>
      <c r="BU108" s="271" t="e">
        <f t="shared" si="89"/>
        <v>#REF!</v>
      </c>
      <c r="BV108" s="271" t="e">
        <f t="shared" si="89"/>
        <v>#REF!</v>
      </c>
      <c r="BW108" s="271" t="e">
        <f t="shared" si="89"/>
        <v>#REF!</v>
      </c>
      <c r="BX108" s="271" t="e">
        <f t="shared" si="89"/>
        <v>#REF!</v>
      </c>
      <c r="BY108" s="271" t="e">
        <f t="shared" si="89"/>
        <v>#REF!</v>
      </c>
      <c r="BZ108" s="271" t="e">
        <f t="shared" si="89"/>
        <v>#REF!</v>
      </c>
      <c r="CA108" s="271" t="e">
        <f t="shared" si="89"/>
        <v>#REF!</v>
      </c>
      <c r="CC108" s="280"/>
    </row>
    <row r="109" spans="1:81">
      <c r="A109" s="275">
        <f>'2026 Sales Pipeline'!D15</f>
        <v>11656</v>
      </c>
      <c r="B109" s="275" t="str">
        <f>'2026 Sales Pipeline'!B15</f>
        <v>Junipero Serra ES</v>
      </c>
      <c r="C109" s="276"/>
      <c r="D109" s="277">
        <f>'2026 Sales Pipeline'!E15</f>
        <v>897625.9</v>
      </c>
      <c r="E109" s="278">
        <f>'2026 Sales Pipeline'!H15</f>
        <v>46107</v>
      </c>
      <c r="F109" s="278">
        <f>'2026 Sales Pipeline'!I15</f>
        <v>46113</v>
      </c>
      <c r="G109" s="279">
        <f t="shared" si="68"/>
        <v>6</v>
      </c>
      <c r="H109" s="277"/>
      <c r="I109" s="277"/>
      <c r="K109" s="271">
        <f t="shared" si="83"/>
        <v>0</v>
      </c>
      <c r="L109" s="271">
        <f t="shared" si="83"/>
        <v>0</v>
      </c>
      <c r="M109" s="271">
        <f t="shared" si="83"/>
        <v>0</v>
      </c>
      <c r="N109" s="271">
        <f t="shared" si="83"/>
        <v>0</v>
      </c>
      <c r="O109" s="271">
        <f t="shared" si="83"/>
        <v>0</v>
      </c>
      <c r="P109" s="271">
        <f t="shared" si="83"/>
        <v>0</v>
      </c>
      <c r="Q109" s="271">
        <f t="shared" si="83"/>
        <v>0</v>
      </c>
      <c r="R109" s="271">
        <f t="shared" si="83"/>
        <v>0</v>
      </c>
      <c r="S109" s="271">
        <f t="shared" si="83"/>
        <v>0</v>
      </c>
      <c r="T109" s="271">
        <f t="shared" si="83"/>
        <v>0</v>
      </c>
      <c r="U109" s="271">
        <f t="shared" si="84"/>
        <v>0</v>
      </c>
      <c r="V109" s="271">
        <f t="shared" si="84"/>
        <v>0</v>
      </c>
      <c r="W109" s="271">
        <f t="shared" si="84"/>
        <v>0</v>
      </c>
      <c r="X109" s="271">
        <f t="shared" si="84"/>
        <v>0</v>
      </c>
      <c r="Y109" s="271">
        <f t="shared" si="84"/>
        <v>109211.15116666666</v>
      </c>
      <c r="Z109" s="271">
        <f t="shared" si="84"/>
        <v>109211.15116666666</v>
      </c>
      <c r="AA109" s="271">
        <f t="shared" si="84"/>
        <v>109211.15116666666</v>
      </c>
      <c r="AB109" s="271">
        <f t="shared" si="84"/>
        <v>109211.15116666666</v>
      </c>
      <c r="AC109" s="271">
        <f t="shared" si="84"/>
        <v>109211.15116666666</v>
      </c>
      <c r="AD109" s="271">
        <f t="shared" si="84"/>
        <v>109211.15116666666</v>
      </c>
      <c r="AE109" s="271">
        <f t="shared" si="85"/>
        <v>0</v>
      </c>
      <c r="AF109" s="271">
        <f t="shared" si="85"/>
        <v>0</v>
      </c>
      <c r="AG109" s="271">
        <f t="shared" si="85"/>
        <v>0</v>
      </c>
      <c r="AH109" s="271">
        <f t="shared" si="85"/>
        <v>0</v>
      </c>
      <c r="AI109" s="271">
        <f t="shared" si="85"/>
        <v>0</v>
      </c>
      <c r="AJ109" s="271">
        <f t="shared" si="85"/>
        <v>0</v>
      </c>
      <c r="AK109" s="271">
        <f t="shared" si="85"/>
        <v>0</v>
      </c>
      <c r="AL109" s="271">
        <f t="shared" si="85"/>
        <v>0</v>
      </c>
      <c r="AM109" s="271">
        <f t="shared" si="85"/>
        <v>0</v>
      </c>
      <c r="AN109" s="271">
        <f t="shared" si="85"/>
        <v>0</v>
      </c>
      <c r="AO109" s="271">
        <f t="shared" si="86"/>
        <v>0</v>
      </c>
      <c r="AP109" s="271">
        <f t="shared" si="86"/>
        <v>0</v>
      </c>
      <c r="AQ109" s="271">
        <f t="shared" si="86"/>
        <v>0</v>
      </c>
      <c r="AR109" s="271">
        <f t="shared" si="86"/>
        <v>0</v>
      </c>
      <c r="AS109" s="271">
        <f t="shared" si="86"/>
        <v>0</v>
      </c>
      <c r="AT109" s="271">
        <f t="shared" si="86"/>
        <v>0</v>
      </c>
      <c r="AU109" s="271">
        <f t="shared" si="86"/>
        <v>0</v>
      </c>
      <c r="AV109" s="271">
        <f t="shared" si="86"/>
        <v>0</v>
      </c>
      <c r="AW109" s="271">
        <f t="shared" si="86"/>
        <v>0</v>
      </c>
      <c r="AX109" s="271">
        <f t="shared" si="86"/>
        <v>0</v>
      </c>
      <c r="AY109" s="271">
        <f t="shared" si="87"/>
        <v>0</v>
      </c>
      <c r="AZ109" s="271">
        <f t="shared" si="87"/>
        <v>0</v>
      </c>
      <c r="BA109" s="271">
        <f t="shared" si="87"/>
        <v>0</v>
      </c>
      <c r="BB109" s="271">
        <f t="shared" si="87"/>
        <v>0</v>
      </c>
      <c r="BC109" s="271">
        <f t="shared" si="87"/>
        <v>0</v>
      </c>
      <c r="BD109" s="271">
        <f t="shared" si="87"/>
        <v>0</v>
      </c>
      <c r="BE109" s="271">
        <f t="shared" si="87"/>
        <v>0</v>
      </c>
      <c r="BF109" s="271">
        <f t="shared" si="87"/>
        <v>0</v>
      </c>
      <c r="BG109" s="271">
        <f t="shared" si="87"/>
        <v>0</v>
      </c>
      <c r="BH109" s="271">
        <f t="shared" si="87"/>
        <v>0</v>
      </c>
      <c r="BI109" s="271">
        <f t="shared" si="88"/>
        <v>0</v>
      </c>
      <c r="BJ109" s="271">
        <f t="shared" si="88"/>
        <v>0</v>
      </c>
      <c r="BK109" s="271">
        <f t="shared" si="88"/>
        <v>0</v>
      </c>
      <c r="BL109" s="271">
        <f t="shared" si="88"/>
        <v>0</v>
      </c>
      <c r="BM109" s="271">
        <f t="shared" si="88"/>
        <v>0</v>
      </c>
      <c r="BN109" s="271">
        <f t="shared" si="88"/>
        <v>0</v>
      </c>
      <c r="BO109" s="271">
        <f t="shared" si="88"/>
        <v>0</v>
      </c>
      <c r="BP109" s="271">
        <f t="shared" si="88"/>
        <v>0</v>
      </c>
      <c r="BQ109" s="271">
        <f t="shared" si="88"/>
        <v>0</v>
      </c>
      <c r="BR109" s="271">
        <f t="shared" si="88"/>
        <v>0</v>
      </c>
      <c r="BS109" s="271">
        <f t="shared" si="89"/>
        <v>0</v>
      </c>
      <c r="BT109" s="271">
        <f t="shared" si="89"/>
        <v>0</v>
      </c>
      <c r="BU109" s="271">
        <f t="shared" si="89"/>
        <v>0</v>
      </c>
      <c r="BV109" s="271">
        <f t="shared" si="89"/>
        <v>0</v>
      </c>
      <c r="BW109" s="271">
        <f t="shared" si="89"/>
        <v>0</v>
      </c>
      <c r="BX109" s="271">
        <f t="shared" si="89"/>
        <v>0</v>
      </c>
      <c r="BY109" s="271">
        <f t="shared" si="89"/>
        <v>0</v>
      </c>
      <c r="BZ109" s="271">
        <f t="shared" si="89"/>
        <v>0</v>
      </c>
      <c r="CA109" s="271">
        <f t="shared" si="89"/>
        <v>0</v>
      </c>
      <c r="CC109" s="280"/>
    </row>
    <row r="110" spans="1:81">
      <c r="A110" s="275" t="e">
        <f>'2026 Sales Pipeline'!#REF!</f>
        <v>#REF!</v>
      </c>
      <c r="B110" s="275" t="e">
        <f>'2026 Sales Pipeline'!#REF!</f>
        <v>#REF!</v>
      </c>
      <c r="C110" s="276"/>
      <c r="D110" s="277" t="e">
        <f>'2026 Sales Pipeline'!#REF!</f>
        <v>#REF!</v>
      </c>
      <c r="E110" s="278" t="e">
        <f>'2026 Sales Pipeline'!#REF!</f>
        <v>#REF!</v>
      </c>
      <c r="F110" s="278" t="e">
        <f>'2026 Sales Pipeline'!#REF!</f>
        <v>#REF!</v>
      </c>
      <c r="G110" s="279" t="e">
        <f t="shared" si="68"/>
        <v>#REF!</v>
      </c>
      <c r="H110" s="277"/>
      <c r="I110" s="277"/>
      <c r="K110" s="271" t="e">
        <f t="shared" si="83"/>
        <v>#REF!</v>
      </c>
      <c r="L110" s="271" t="e">
        <f t="shared" si="83"/>
        <v>#REF!</v>
      </c>
      <c r="M110" s="271" t="e">
        <f t="shared" si="83"/>
        <v>#REF!</v>
      </c>
      <c r="N110" s="271" t="e">
        <f t="shared" si="83"/>
        <v>#REF!</v>
      </c>
      <c r="O110" s="271" t="e">
        <f t="shared" si="83"/>
        <v>#REF!</v>
      </c>
      <c r="P110" s="271" t="e">
        <f t="shared" si="83"/>
        <v>#REF!</v>
      </c>
      <c r="Q110" s="271" t="e">
        <f t="shared" si="83"/>
        <v>#REF!</v>
      </c>
      <c r="R110" s="271" t="e">
        <f t="shared" si="83"/>
        <v>#REF!</v>
      </c>
      <c r="S110" s="271" t="e">
        <f t="shared" si="83"/>
        <v>#REF!</v>
      </c>
      <c r="T110" s="271" t="e">
        <f t="shared" si="83"/>
        <v>#REF!</v>
      </c>
      <c r="U110" s="271" t="e">
        <f t="shared" si="84"/>
        <v>#REF!</v>
      </c>
      <c r="V110" s="271" t="e">
        <f t="shared" si="84"/>
        <v>#REF!</v>
      </c>
      <c r="W110" s="271" t="e">
        <f t="shared" si="84"/>
        <v>#REF!</v>
      </c>
      <c r="X110" s="271" t="e">
        <f t="shared" si="84"/>
        <v>#REF!</v>
      </c>
      <c r="Y110" s="271" t="e">
        <f t="shared" si="84"/>
        <v>#REF!</v>
      </c>
      <c r="Z110" s="271" t="e">
        <f t="shared" si="84"/>
        <v>#REF!</v>
      </c>
      <c r="AA110" s="271" t="e">
        <f t="shared" si="84"/>
        <v>#REF!</v>
      </c>
      <c r="AB110" s="271" t="e">
        <f t="shared" si="84"/>
        <v>#REF!</v>
      </c>
      <c r="AC110" s="271" t="e">
        <f t="shared" si="84"/>
        <v>#REF!</v>
      </c>
      <c r="AD110" s="271" t="e">
        <f t="shared" si="84"/>
        <v>#REF!</v>
      </c>
      <c r="AE110" s="271" t="e">
        <f t="shared" si="85"/>
        <v>#REF!</v>
      </c>
      <c r="AF110" s="271" t="e">
        <f t="shared" si="85"/>
        <v>#REF!</v>
      </c>
      <c r="AG110" s="271" t="e">
        <f t="shared" si="85"/>
        <v>#REF!</v>
      </c>
      <c r="AH110" s="271" t="e">
        <f t="shared" si="85"/>
        <v>#REF!</v>
      </c>
      <c r="AI110" s="271" t="e">
        <f t="shared" si="85"/>
        <v>#REF!</v>
      </c>
      <c r="AJ110" s="271" t="e">
        <f t="shared" si="85"/>
        <v>#REF!</v>
      </c>
      <c r="AK110" s="271" t="e">
        <f t="shared" si="85"/>
        <v>#REF!</v>
      </c>
      <c r="AL110" s="271" t="e">
        <f t="shared" si="85"/>
        <v>#REF!</v>
      </c>
      <c r="AM110" s="271" t="e">
        <f t="shared" si="85"/>
        <v>#REF!</v>
      </c>
      <c r="AN110" s="271" t="e">
        <f t="shared" si="85"/>
        <v>#REF!</v>
      </c>
      <c r="AO110" s="271" t="e">
        <f t="shared" si="86"/>
        <v>#REF!</v>
      </c>
      <c r="AP110" s="271" t="e">
        <f t="shared" si="86"/>
        <v>#REF!</v>
      </c>
      <c r="AQ110" s="271" t="e">
        <f t="shared" si="86"/>
        <v>#REF!</v>
      </c>
      <c r="AR110" s="271" t="e">
        <f t="shared" si="86"/>
        <v>#REF!</v>
      </c>
      <c r="AS110" s="271" t="e">
        <f t="shared" si="86"/>
        <v>#REF!</v>
      </c>
      <c r="AT110" s="271" t="e">
        <f t="shared" si="86"/>
        <v>#REF!</v>
      </c>
      <c r="AU110" s="271" t="e">
        <f t="shared" si="86"/>
        <v>#REF!</v>
      </c>
      <c r="AV110" s="271" t="e">
        <f t="shared" si="86"/>
        <v>#REF!</v>
      </c>
      <c r="AW110" s="271" t="e">
        <f t="shared" si="86"/>
        <v>#REF!</v>
      </c>
      <c r="AX110" s="271" t="e">
        <f t="shared" si="86"/>
        <v>#REF!</v>
      </c>
      <c r="AY110" s="271" t="e">
        <f t="shared" si="87"/>
        <v>#REF!</v>
      </c>
      <c r="AZ110" s="271" t="e">
        <f t="shared" si="87"/>
        <v>#REF!</v>
      </c>
      <c r="BA110" s="271" t="e">
        <f t="shared" si="87"/>
        <v>#REF!</v>
      </c>
      <c r="BB110" s="271" t="e">
        <f t="shared" si="87"/>
        <v>#REF!</v>
      </c>
      <c r="BC110" s="271" t="e">
        <f t="shared" si="87"/>
        <v>#REF!</v>
      </c>
      <c r="BD110" s="271" t="e">
        <f t="shared" si="87"/>
        <v>#REF!</v>
      </c>
      <c r="BE110" s="271" t="e">
        <f t="shared" si="87"/>
        <v>#REF!</v>
      </c>
      <c r="BF110" s="271" t="e">
        <f t="shared" si="87"/>
        <v>#REF!</v>
      </c>
      <c r="BG110" s="271" t="e">
        <f t="shared" si="87"/>
        <v>#REF!</v>
      </c>
      <c r="BH110" s="271" t="e">
        <f t="shared" si="87"/>
        <v>#REF!</v>
      </c>
      <c r="BI110" s="271" t="e">
        <f t="shared" si="88"/>
        <v>#REF!</v>
      </c>
      <c r="BJ110" s="271" t="e">
        <f t="shared" si="88"/>
        <v>#REF!</v>
      </c>
      <c r="BK110" s="271" t="e">
        <f t="shared" si="88"/>
        <v>#REF!</v>
      </c>
      <c r="BL110" s="271" t="e">
        <f t="shared" si="88"/>
        <v>#REF!</v>
      </c>
      <c r="BM110" s="271" t="e">
        <f t="shared" si="88"/>
        <v>#REF!</v>
      </c>
      <c r="BN110" s="271" t="e">
        <f t="shared" si="88"/>
        <v>#REF!</v>
      </c>
      <c r="BO110" s="271" t="e">
        <f t="shared" si="88"/>
        <v>#REF!</v>
      </c>
      <c r="BP110" s="271" t="e">
        <f t="shared" si="88"/>
        <v>#REF!</v>
      </c>
      <c r="BQ110" s="271" t="e">
        <f t="shared" si="88"/>
        <v>#REF!</v>
      </c>
      <c r="BR110" s="271" t="e">
        <f t="shared" si="88"/>
        <v>#REF!</v>
      </c>
      <c r="BS110" s="271" t="e">
        <f t="shared" si="89"/>
        <v>#REF!</v>
      </c>
      <c r="BT110" s="271" t="e">
        <f t="shared" si="89"/>
        <v>#REF!</v>
      </c>
      <c r="BU110" s="271" t="e">
        <f t="shared" si="89"/>
        <v>#REF!</v>
      </c>
      <c r="BV110" s="271" t="e">
        <f t="shared" si="89"/>
        <v>#REF!</v>
      </c>
      <c r="BW110" s="271" t="e">
        <f t="shared" si="89"/>
        <v>#REF!</v>
      </c>
      <c r="BX110" s="271" t="e">
        <f t="shared" si="89"/>
        <v>#REF!</v>
      </c>
      <c r="BY110" s="271" t="e">
        <f t="shared" si="89"/>
        <v>#REF!</v>
      </c>
      <c r="BZ110" s="271" t="e">
        <f t="shared" si="89"/>
        <v>#REF!</v>
      </c>
      <c r="CA110" s="271" t="e">
        <f t="shared" si="89"/>
        <v>#REF!</v>
      </c>
      <c r="CC110" s="280"/>
    </row>
    <row r="111" spans="1:81">
      <c r="A111" s="275">
        <f>'2026 Sales Pipeline'!D16</f>
        <v>11594</v>
      </c>
      <c r="B111" s="275" t="str">
        <f>'2026 Sales Pipeline'!B16</f>
        <v>ATLAS School</v>
      </c>
      <c r="C111" s="276"/>
      <c r="D111" s="277">
        <f>'2026 Sales Pipeline'!E16</f>
        <v>382738.04</v>
      </c>
      <c r="E111" s="278">
        <f>'2026 Sales Pipeline'!H16</f>
        <v>46112</v>
      </c>
      <c r="F111" s="278">
        <f>'2026 Sales Pipeline'!I16</f>
        <v>46204</v>
      </c>
      <c r="G111" s="279">
        <f t="shared" si="68"/>
        <v>92</v>
      </c>
      <c r="H111" s="277"/>
      <c r="I111" s="277"/>
      <c r="K111" s="271">
        <f t="shared" si="83"/>
        <v>0</v>
      </c>
      <c r="L111" s="271">
        <f t="shared" si="83"/>
        <v>0</v>
      </c>
      <c r="M111" s="271">
        <f t="shared" si="83"/>
        <v>0</v>
      </c>
      <c r="N111" s="271">
        <f t="shared" si="83"/>
        <v>0</v>
      </c>
      <c r="O111" s="271">
        <f t="shared" si="83"/>
        <v>0</v>
      </c>
      <c r="P111" s="271">
        <f t="shared" si="83"/>
        <v>0</v>
      </c>
      <c r="Q111" s="271">
        <f t="shared" si="83"/>
        <v>0</v>
      </c>
      <c r="R111" s="271">
        <f t="shared" si="83"/>
        <v>0</v>
      </c>
      <c r="S111" s="271">
        <f t="shared" si="83"/>
        <v>0</v>
      </c>
      <c r="T111" s="271">
        <f t="shared" si="83"/>
        <v>0</v>
      </c>
      <c r="U111" s="271">
        <f t="shared" si="84"/>
        <v>0</v>
      </c>
      <c r="V111" s="271">
        <f t="shared" si="84"/>
        <v>0</v>
      </c>
      <c r="W111" s="271">
        <f t="shared" si="84"/>
        <v>0</v>
      </c>
      <c r="X111" s="271">
        <f t="shared" si="84"/>
        <v>0</v>
      </c>
      <c r="Y111" s="271">
        <f t="shared" si="84"/>
        <v>46566.461533333328</v>
      </c>
      <c r="Z111" s="271">
        <f t="shared" si="84"/>
        <v>46566.461533333328</v>
      </c>
      <c r="AA111" s="271">
        <f t="shared" si="84"/>
        <v>46566.461533333328</v>
      </c>
      <c r="AB111" s="271">
        <f t="shared" si="84"/>
        <v>46566.461533333328</v>
      </c>
      <c r="AC111" s="271">
        <f t="shared" si="84"/>
        <v>46566.461533333328</v>
      </c>
      <c r="AD111" s="271">
        <f t="shared" si="84"/>
        <v>46566.461533333328</v>
      </c>
      <c r="AE111" s="271">
        <f t="shared" si="85"/>
        <v>0</v>
      </c>
      <c r="AF111" s="271">
        <f t="shared" si="85"/>
        <v>0</v>
      </c>
      <c r="AG111" s="271">
        <f t="shared" si="85"/>
        <v>0</v>
      </c>
      <c r="AH111" s="271">
        <f t="shared" si="85"/>
        <v>0</v>
      </c>
      <c r="AI111" s="271">
        <f t="shared" si="85"/>
        <v>0</v>
      </c>
      <c r="AJ111" s="271">
        <f t="shared" si="85"/>
        <v>0</v>
      </c>
      <c r="AK111" s="271">
        <f t="shared" si="85"/>
        <v>0</v>
      </c>
      <c r="AL111" s="271">
        <f t="shared" si="85"/>
        <v>0</v>
      </c>
      <c r="AM111" s="271">
        <f t="shared" si="85"/>
        <v>0</v>
      </c>
      <c r="AN111" s="271">
        <f t="shared" si="85"/>
        <v>0</v>
      </c>
      <c r="AO111" s="271">
        <f t="shared" si="86"/>
        <v>0</v>
      </c>
      <c r="AP111" s="271">
        <f t="shared" si="86"/>
        <v>0</v>
      </c>
      <c r="AQ111" s="271">
        <f t="shared" si="86"/>
        <v>0</v>
      </c>
      <c r="AR111" s="271">
        <f t="shared" si="86"/>
        <v>0</v>
      </c>
      <c r="AS111" s="271">
        <f t="shared" si="86"/>
        <v>0</v>
      </c>
      <c r="AT111" s="271">
        <f t="shared" si="86"/>
        <v>0</v>
      </c>
      <c r="AU111" s="271">
        <f t="shared" si="86"/>
        <v>0</v>
      </c>
      <c r="AV111" s="271">
        <f t="shared" si="86"/>
        <v>0</v>
      </c>
      <c r="AW111" s="271">
        <f t="shared" si="86"/>
        <v>0</v>
      </c>
      <c r="AX111" s="271">
        <f t="shared" si="86"/>
        <v>0</v>
      </c>
      <c r="AY111" s="271">
        <f t="shared" si="87"/>
        <v>0</v>
      </c>
      <c r="AZ111" s="271">
        <f t="shared" si="87"/>
        <v>0</v>
      </c>
      <c r="BA111" s="271">
        <f t="shared" si="87"/>
        <v>0</v>
      </c>
      <c r="BB111" s="271">
        <f t="shared" si="87"/>
        <v>0</v>
      </c>
      <c r="BC111" s="271">
        <f t="shared" si="87"/>
        <v>0</v>
      </c>
      <c r="BD111" s="271">
        <f t="shared" si="87"/>
        <v>0</v>
      </c>
      <c r="BE111" s="271">
        <f t="shared" si="87"/>
        <v>0</v>
      </c>
      <c r="BF111" s="271">
        <f t="shared" si="87"/>
        <v>0</v>
      </c>
      <c r="BG111" s="271">
        <f t="shared" si="87"/>
        <v>0</v>
      </c>
      <c r="BH111" s="271">
        <f t="shared" si="87"/>
        <v>0</v>
      </c>
      <c r="BI111" s="271">
        <f t="shared" si="88"/>
        <v>0</v>
      </c>
      <c r="BJ111" s="271">
        <f t="shared" si="88"/>
        <v>0</v>
      </c>
      <c r="BK111" s="271">
        <f t="shared" si="88"/>
        <v>0</v>
      </c>
      <c r="BL111" s="271">
        <f t="shared" si="88"/>
        <v>0</v>
      </c>
      <c r="BM111" s="271">
        <f t="shared" si="88"/>
        <v>0</v>
      </c>
      <c r="BN111" s="271">
        <f t="shared" si="88"/>
        <v>0</v>
      </c>
      <c r="BO111" s="271">
        <f t="shared" si="88"/>
        <v>0</v>
      </c>
      <c r="BP111" s="271">
        <f t="shared" si="88"/>
        <v>0</v>
      </c>
      <c r="BQ111" s="271">
        <f t="shared" si="88"/>
        <v>0</v>
      </c>
      <c r="BR111" s="271">
        <f t="shared" si="88"/>
        <v>0</v>
      </c>
      <c r="BS111" s="271">
        <f t="shared" si="89"/>
        <v>0</v>
      </c>
      <c r="BT111" s="271">
        <f t="shared" si="89"/>
        <v>0</v>
      </c>
      <c r="BU111" s="271">
        <f t="shared" si="89"/>
        <v>0</v>
      </c>
      <c r="BV111" s="271">
        <f t="shared" si="89"/>
        <v>0</v>
      </c>
      <c r="BW111" s="271">
        <f t="shared" si="89"/>
        <v>0</v>
      </c>
      <c r="BX111" s="271">
        <f t="shared" si="89"/>
        <v>0</v>
      </c>
      <c r="BY111" s="271">
        <f t="shared" si="89"/>
        <v>0</v>
      </c>
      <c r="BZ111" s="271">
        <f t="shared" si="89"/>
        <v>0</v>
      </c>
      <c r="CA111" s="271">
        <f t="shared" si="89"/>
        <v>0</v>
      </c>
      <c r="CC111" s="280"/>
    </row>
    <row r="112" spans="1:81">
      <c r="A112" s="275">
        <f>'2026 Sales Pipeline'!D17</f>
        <v>11672</v>
      </c>
      <c r="B112" s="275" t="str">
        <f>'2026 Sales Pipeline'!B17</f>
        <v xml:space="preserve">Oaks Christian School </v>
      </c>
      <c r="C112" s="276"/>
      <c r="D112" s="277">
        <f>'2026 Sales Pipeline'!E17</f>
        <v>1999000</v>
      </c>
      <c r="E112" s="278">
        <f>'2026 Sales Pipeline'!H17</f>
        <v>46121</v>
      </c>
      <c r="F112" s="278">
        <f>'2026 Sales Pipeline'!I17</f>
        <v>0</v>
      </c>
      <c r="G112" s="279">
        <f t="shared" ref="G112:G127" si="90">IFERROR(F112-E112,F112)</f>
        <v>-46121</v>
      </c>
      <c r="H112" s="277"/>
      <c r="I112" s="277"/>
      <c r="K112" s="271">
        <f t="shared" si="83"/>
        <v>0</v>
      </c>
      <c r="L112" s="271">
        <f t="shared" si="83"/>
        <v>0</v>
      </c>
      <c r="M112" s="271">
        <f t="shared" si="83"/>
        <v>0</v>
      </c>
      <c r="N112" s="271">
        <f t="shared" si="83"/>
        <v>0</v>
      </c>
      <c r="O112" s="271">
        <f t="shared" si="83"/>
        <v>0</v>
      </c>
      <c r="P112" s="271">
        <f t="shared" si="83"/>
        <v>0</v>
      </c>
      <c r="Q112" s="271">
        <f t="shared" si="83"/>
        <v>0</v>
      </c>
      <c r="R112" s="271">
        <f t="shared" si="83"/>
        <v>0</v>
      </c>
      <c r="S112" s="271">
        <f t="shared" si="83"/>
        <v>0</v>
      </c>
      <c r="T112" s="271">
        <f t="shared" si="83"/>
        <v>0</v>
      </c>
      <c r="U112" s="271">
        <f t="shared" si="84"/>
        <v>0</v>
      </c>
      <c r="V112" s="271">
        <f t="shared" si="84"/>
        <v>0</v>
      </c>
      <c r="W112" s="271">
        <f t="shared" si="84"/>
        <v>0</v>
      </c>
      <c r="X112" s="271">
        <f t="shared" si="84"/>
        <v>0</v>
      </c>
      <c r="Y112" s="271">
        <f t="shared" si="84"/>
        <v>0</v>
      </c>
      <c r="Z112" s="271">
        <f t="shared" si="84"/>
        <v>243211.66666666666</v>
      </c>
      <c r="AA112" s="271">
        <f t="shared" si="84"/>
        <v>243211.66666666666</v>
      </c>
      <c r="AB112" s="271">
        <f t="shared" si="84"/>
        <v>243211.66666666666</v>
      </c>
      <c r="AC112" s="271">
        <f t="shared" si="84"/>
        <v>243211.66666666666</v>
      </c>
      <c r="AD112" s="271">
        <f t="shared" si="84"/>
        <v>243211.66666666666</v>
      </c>
      <c r="AE112" s="271">
        <f t="shared" si="85"/>
        <v>243211.66666666666</v>
      </c>
      <c r="AF112" s="271">
        <f t="shared" si="85"/>
        <v>0</v>
      </c>
      <c r="AG112" s="271">
        <f t="shared" si="85"/>
        <v>0</v>
      </c>
      <c r="AH112" s="271">
        <f t="shared" si="85"/>
        <v>0</v>
      </c>
      <c r="AI112" s="271">
        <f t="shared" si="85"/>
        <v>0</v>
      </c>
      <c r="AJ112" s="271">
        <f t="shared" si="85"/>
        <v>0</v>
      </c>
      <c r="AK112" s="271">
        <f t="shared" si="85"/>
        <v>0</v>
      </c>
      <c r="AL112" s="271">
        <f t="shared" si="85"/>
        <v>0</v>
      </c>
      <c r="AM112" s="271">
        <f t="shared" si="85"/>
        <v>0</v>
      </c>
      <c r="AN112" s="271">
        <f t="shared" si="85"/>
        <v>0</v>
      </c>
      <c r="AO112" s="271">
        <f t="shared" si="86"/>
        <v>0</v>
      </c>
      <c r="AP112" s="271">
        <f t="shared" si="86"/>
        <v>0</v>
      </c>
      <c r="AQ112" s="271">
        <f t="shared" si="86"/>
        <v>0</v>
      </c>
      <c r="AR112" s="271">
        <f t="shared" si="86"/>
        <v>0</v>
      </c>
      <c r="AS112" s="271">
        <f t="shared" si="86"/>
        <v>0</v>
      </c>
      <c r="AT112" s="271">
        <f t="shared" si="86"/>
        <v>0</v>
      </c>
      <c r="AU112" s="271">
        <f t="shared" si="86"/>
        <v>0</v>
      </c>
      <c r="AV112" s="271">
        <f t="shared" si="86"/>
        <v>0</v>
      </c>
      <c r="AW112" s="271">
        <f t="shared" si="86"/>
        <v>0</v>
      </c>
      <c r="AX112" s="271">
        <f t="shared" si="86"/>
        <v>0</v>
      </c>
      <c r="AY112" s="271">
        <f t="shared" si="87"/>
        <v>0</v>
      </c>
      <c r="AZ112" s="271">
        <f t="shared" si="87"/>
        <v>0</v>
      </c>
      <c r="BA112" s="271">
        <f t="shared" si="87"/>
        <v>0</v>
      </c>
      <c r="BB112" s="271">
        <f t="shared" si="87"/>
        <v>0</v>
      </c>
      <c r="BC112" s="271">
        <f t="shared" si="87"/>
        <v>0</v>
      </c>
      <c r="BD112" s="271">
        <f t="shared" si="87"/>
        <v>0</v>
      </c>
      <c r="BE112" s="271">
        <f t="shared" si="87"/>
        <v>0</v>
      </c>
      <c r="BF112" s="271">
        <f t="shared" si="87"/>
        <v>0</v>
      </c>
      <c r="BG112" s="271">
        <f t="shared" si="87"/>
        <v>0</v>
      </c>
      <c r="BH112" s="271">
        <f t="shared" si="87"/>
        <v>0</v>
      </c>
      <c r="BI112" s="271">
        <f t="shared" si="88"/>
        <v>0</v>
      </c>
      <c r="BJ112" s="271">
        <f t="shared" si="88"/>
        <v>0</v>
      </c>
      <c r="BK112" s="271">
        <f t="shared" si="88"/>
        <v>0</v>
      </c>
      <c r="BL112" s="271">
        <f t="shared" si="88"/>
        <v>0</v>
      </c>
      <c r="BM112" s="271">
        <f t="shared" si="88"/>
        <v>0</v>
      </c>
      <c r="BN112" s="271">
        <f t="shared" si="88"/>
        <v>0</v>
      </c>
      <c r="BO112" s="271">
        <f t="shared" si="88"/>
        <v>0</v>
      </c>
      <c r="BP112" s="271">
        <f t="shared" si="88"/>
        <v>0</v>
      </c>
      <c r="BQ112" s="271">
        <f t="shared" si="88"/>
        <v>0</v>
      </c>
      <c r="BR112" s="271">
        <f t="shared" si="88"/>
        <v>0</v>
      </c>
      <c r="BS112" s="271">
        <f t="shared" si="89"/>
        <v>0</v>
      </c>
      <c r="BT112" s="271">
        <f t="shared" si="89"/>
        <v>0</v>
      </c>
      <c r="BU112" s="271">
        <f t="shared" si="89"/>
        <v>0</v>
      </c>
      <c r="BV112" s="271">
        <f t="shared" si="89"/>
        <v>0</v>
      </c>
      <c r="BW112" s="271">
        <f t="shared" si="89"/>
        <v>0</v>
      </c>
      <c r="BX112" s="271">
        <f t="shared" si="89"/>
        <v>0</v>
      </c>
      <c r="BY112" s="271">
        <f t="shared" si="89"/>
        <v>0</v>
      </c>
      <c r="BZ112" s="271">
        <f t="shared" si="89"/>
        <v>0</v>
      </c>
      <c r="CA112" s="271">
        <f t="shared" si="89"/>
        <v>0</v>
      </c>
      <c r="CC112" s="280"/>
    </row>
    <row r="113" spans="1:81">
      <c r="A113" s="275" t="e">
        <f>'Lost Deals'!#REF!</f>
        <v>#REF!</v>
      </c>
      <c r="B113" s="275" t="e">
        <f>'Lost Deals'!#REF!</f>
        <v>#REF!</v>
      </c>
      <c r="C113" s="276"/>
      <c r="D113" s="277" t="e">
        <f>'Lost Deals'!#REF!</f>
        <v>#REF!</v>
      </c>
      <c r="E113" s="278" t="e">
        <f>'Lost Deals'!#REF!</f>
        <v>#REF!</v>
      </c>
      <c r="F113" s="278" t="e">
        <f>'Lost Deals'!#REF!</f>
        <v>#REF!</v>
      </c>
      <c r="G113" s="279" t="e">
        <f t="shared" si="90"/>
        <v>#REF!</v>
      </c>
      <c r="H113" s="277"/>
      <c r="I113" s="277"/>
      <c r="K113" s="271" t="e">
        <f t="shared" ref="K113:T122" si="91">IF(AND($E113&lt;=K$2, K$2&lt;EDATE($E113,6)), (0.73*$D113)/6, 0)</f>
        <v>#REF!</v>
      </c>
      <c r="L113" s="271" t="e">
        <f t="shared" si="91"/>
        <v>#REF!</v>
      </c>
      <c r="M113" s="271" t="e">
        <f t="shared" si="91"/>
        <v>#REF!</v>
      </c>
      <c r="N113" s="271" t="e">
        <f t="shared" si="91"/>
        <v>#REF!</v>
      </c>
      <c r="O113" s="271" t="e">
        <f t="shared" si="91"/>
        <v>#REF!</v>
      </c>
      <c r="P113" s="271" t="e">
        <f t="shared" si="91"/>
        <v>#REF!</v>
      </c>
      <c r="Q113" s="271" t="e">
        <f t="shared" si="91"/>
        <v>#REF!</v>
      </c>
      <c r="R113" s="271" t="e">
        <f t="shared" si="91"/>
        <v>#REF!</v>
      </c>
      <c r="S113" s="271" t="e">
        <f t="shared" si="91"/>
        <v>#REF!</v>
      </c>
      <c r="T113" s="271" t="e">
        <f t="shared" si="91"/>
        <v>#REF!</v>
      </c>
      <c r="U113" s="271" t="e">
        <f t="shared" ref="U113:AD122" si="92">IF(AND($E113&lt;=U$2, U$2&lt;EDATE($E113,6)), (0.73*$D113)/6, 0)</f>
        <v>#REF!</v>
      </c>
      <c r="V113" s="271" t="e">
        <f t="shared" si="92"/>
        <v>#REF!</v>
      </c>
      <c r="W113" s="271" t="e">
        <f t="shared" si="92"/>
        <v>#REF!</v>
      </c>
      <c r="X113" s="271" t="e">
        <f t="shared" si="92"/>
        <v>#REF!</v>
      </c>
      <c r="Y113" s="271" t="e">
        <f t="shared" si="92"/>
        <v>#REF!</v>
      </c>
      <c r="Z113" s="271" t="e">
        <f t="shared" si="92"/>
        <v>#REF!</v>
      </c>
      <c r="AA113" s="271" t="e">
        <f t="shared" si="92"/>
        <v>#REF!</v>
      </c>
      <c r="AB113" s="271" t="e">
        <f t="shared" si="92"/>
        <v>#REF!</v>
      </c>
      <c r="AC113" s="271" t="e">
        <f t="shared" si="92"/>
        <v>#REF!</v>
      </c>
      <c r="AD113" s="271" t="e">
        <f t="shared" si="92"/>
        <v>#REF!</v>
      </c>
      <c r="AE113" s="271" t="e">
        <f t="shared" ref="AE113:AN122" si="93">IF(AND($E113&lt;=AE$2, AE$2&lt;EDATE($E113,6)), (0.73*$D113)/6, 0)</f>
        <v>#REF!</v>
      </c>
      <c r="AF113" s="271" t="e">
        <f t="shared" si="93"/>
        <v>#REF!</v>
      </c>
      <c r="AG113" s="271" t="e">
        <f t="shared" si="93"/>
        <v>#REF!</v>
      </c>
      <c r="AH113" s="271" t="e">
        <f t="shared" si="93"/>
        <v>#REF!</v>
      </c>
      <c r="AI113" s="271" t="e">
        <f t="shared" si="93"/>
        <v>#REF!</v>
      </c>
      <c r="AJ113" s="271" t="e">
        <f t="shared" si="93"/>
        <v>#REF!</v>
      </c>
      <c r="AK113" s="271" t="e">
        <f t="shared" si="93"/>
        <v>#REF!</v>
      </c>
      <c r="AL113" s="271" t="e">
        <f t="shared" si="93"/>
        <v>#REF!</v>
      </c>
      <c r="AM113" s="271" t="e">
        <f t="shared" si="93"/>
        <v>#REF!</v>
      </c>
      <c r="AN113" s="271" t="e">
        <f t="shared" si="93"/>
        <v>#REF!</v>
      </c>
      <c r="AO113" s="271" t="e">
        <f t="shared" ref="AO113:AX122" si="94">IF(AND($E113&lt;=AO$2, AO$2&lt;EDATE($E113,6)), (0.73*$D113)/6, 0)</f>
        <v>#REF!</v>
      </c>
      <c r="AP113" s="271" t="e">
        <f t="shared" si="94"/>
        <v>#REF!</v>
      </c>
      <c r="AQ113" s="271" t="e">
        <f t="shared" si="94"/>
        <v>#REF!</v>
      </c>
      <c r="AR113" s="271" t="e">
        <f t="shared" si="94"/>
        <v>#REF!</v>
      </c>
      <c r="AS113" s="271" t="e">
        <f t="shared" si="94"/>
        <v>#REF!</v>
      </c>
      <c r="AT113" s="271" t="e">
        <f t="shared" si="94"/>
        <v>#REF!</v>
      </c>
      <c r="AU113" s="271" t="e">
        <f t="shared" si="94"/>
        <v>#REF!</v>
      </c>
      <c r="AV113" s="271" t="e">
        <f t="shared" si="94"/>
        <v>#REF!</v>
      </c>
      <c r="AW113" s="271" t="e">
        <f t="shared" si="94"/>
        <v>#REF!</v>
      </c>
      <c r="AX113" s="271" t="e">
        <f t="shared" si="94"/>
        <v>#REF!</v>
      </c>
      <c r="AY113" s="271" t="e">
        <f t="shared" ref="AY113:BH122" si="95">IF(AND($E113&lt;=AY$2, AY$2&lt;EDATE($E113,6)), (0.73*$D113)/6, 0)</f>
        <v>#REF!</v>
      </c>
      <c r="AZ113" s="271" t="e">
        <f t="shared" si="95"/>
        <v>#REF!</v>
      </c>
      <c r="BA113" s="271" t="e">
        <f t="shared" si="95"/>
        <v>#REF!</v>
      </c>
      <c r="BB113" s="271" t="e">
        <f t="shared" si="95"/>
        <v>#REF!</v>
      </c>
      <c r="BC113" s="271" t="e">
        <f t="shared" si="95"/>
        <v>#REF!</v>
      </c>
      <c r="BD113" s="271" t="e">
        <f t="shared" si="95"/>
        <v>#REF!</v>
      </c>
      <c r="BE113" s="271" t="e">
        <f t="shared" si="95"/>
        <v>#REF!</v>
      </c>
      <c r="BF113" s="271" t="e">
        <f t="shared" si="95"/>
        <v>#REF!</v>
      </c>
      <c r="BG113" s="271" t="e">
        <f t="shared" si="95"/>
        <v>#REF!</v>
      </c>
      <c r="BH113" s="271" t="e">
        <f t="shared" si="95"/>
        <v>#REF!</v>
      </c>
      <c r="BI113" s="271" t="e">
        <f t="shared" ref="BI113:BR122" si="96">IF(AND($E113&lt;=BI$2, BI$2&lt;EDATE($E113,6)), (0.73*$D113)/6, 0)</f>
        <v>#REF!</v>
      </c>
      <c r="BJ113" s="271" t="e">
        <f t="shared" si="96"/>
        <v>#REF!</v>
      </c>
      <c r="BK113" s="271" t="e">
        <f t="shared" si="96"/>
        <v>#REF!</v>
      </c>
      <c r="BL113" s="271" t="e">
        <f t="shared" si="96"/>
        <v>#REF!</v>
      </c>
      <c r="BM113" s="271" t="e">
        <f t="shared" si="96"/>
        <v>#REF!</v>
      </c>
      <c r="BN113" s="271" t="e">
        <f t="shared" si="96"/>
        <v>#REF!</v>
      </c>
      <c r="BO113" s="271" t="e">
        <f t="shared" si="96"/>
        <v>#REF!</v>
      </c>
      <c r="BP113" s="271" t="e">
        <f t="shared" si="96"/>
        <v>#REF!</v>
      </c>
      <c r="BQ113" s="271" t="e">
        <f t="shared" si="96"/>
        <v>#REF!</v>
      </c>
      <c r="BR113" s="271" t="e">
        <f t="shared" si="96"/>
        <v>#REF!</v>
      </c>
      <c r="BS113" s="271" t="e">
        <f t="shared" ref="BS113:CA122" si="97">IF(AND($E113&lt;=BS$2, BS$2&lt;EDATE($E113,6)), (0.73*$D113)/6, 0)</f>
        <v>#REF!</v>
      </c>
      <c r="BT113" s="271" t="e">
        <f t="shared" si="97"/>
        <v>#REF!</v>
      </c>
      <c r="BU113" s="271" t="e">
        <f t="shared" si="97"/>
        <v>#REF!</v>
      </c>
      <c r="BV113" s="271" t="e">
        <f t="shared" si="97"/>
        <v>#REF!</v>
      </c>
      <c r="BW113" s="271" t="e">
        <f t="shared" si="97"/>
        <v>#REF!</v>
      </c>
      <c r="BX113" s="271" t="e">
        <f t="shared" si="97"/>
        <v>#REF!</v>
      </c>
      <c r="BY113" s="271" t="e">
        <f t="shared" si="97"/>
        <v>#REF!</v>
      </c>
      <c r="BZ113" s="271" t="e">
        <f t="shared" si="97"/>
        <v>#REF!</v>
      </c>
      <c r="CA113" s="271" t="e">
        <f t="shared" si="97"/>
        <v>#REF!</v>
      </c>
      <c r="CC113" s="280"/>
    </row>
    <row r="114" spans="1:81">
      <c r="A114" s="275">
        <f>'2026 Sales Pipeline'!D18</f>
        <v>11661</v>
      </c>
      <c r="B114" s="275" t="str">
        <f>'2026 Sales Pipeline'!B18</f>
        <v>Franklin ES</v>
      </c>
      <c r="C114" s="276"/>
      <c r="D114" s="277">
        <f>'2026 Sales Pipeline'!E18</f>
        <v>8750000</v>
      </c>
      <c r="E114" s="278">
        <f>'2026 Sales Pipeline'!H18</f>
        <v>46126</v>
      </c>
      <c r="F114" s="278">
        <f>'2026 Sales Pipeline'!I18</f>
        <v>45785</v>
      </c>
      <c r="G114" s="279">
        <f t="shared" si="90"/>
        <v>-341</v>
      </c>
      <c r="H114" s="277"/>
      <c r="I114" s="277"/>
      <c r="K114" s="271">
        <f t="shared" si="91"/>
        <v>0</v>
      </c>
      <c r="L114" s="271">
        <f t="shared" si="91"/>
        <v>0</v>
      </c>
      <c r="M114" s="271">
        <f t="shared" si="91"/>
        <v>0</v>
      </c>
      <c r="N114" s="271">
        <f t="shared" si="91"/>
        <v>0</v>
      </c>
      <c r="O114" s="271">
        <f t="shared" si="91"/>
        <v>0</v>
      </c>
      <c r="P114" s="271">
        <f t="shared" si="91"/>
        <v>0</v>
      </c>
      <c r="Q114" s="271">
        <f t="shared" si="91"/>
        <v>0</v>
      </c>
      <c r="R114" s="271">
        <f t="shared" si="91"/>
        <v>0</v>
      </c>
      <c r="S114" s="271">
        <f t="shared" si="91"/>
        <v>0</v>
      </c>
      <c r="T114" s="271">
        <f t="shared" si="91"/>
        <v>0</v>
      </c>
      <c r="U114" s="271">
        <f t="shared" si="92"/>
        <v>0</v>
      </c>
      <c r="V114" s="271">
        <f t="shared" si="92"/>
        <v>0</v>
      </c>
      <c r="W114" s="271">
        <f t="shared" si="92"/>
        <v>0</v>
      </c>
      <c r="X114" s="271">
        <f t="shared" si="92"/>
        <v>0</v>
      </c>
      <c r="Y114" s="271">
        <f t="shared" si="92"/>
        <v>0</v>
      </c>
      <c r="Z114" s="271">
        <f t="shared" si="92"/>
        <v>1064583.3333333333</v>
      </c>
      <c r="AA114" s="271">
        <f t="shared" si="92"/>
        <v>1064583.3333333333</v>
      </c>
      <c r="AB114" s="271">
        <f t="shared" si="92"/>
        <v>1064583.3333333333</v>
      </c>
      <c r="AC114" s="271">
        <f t="shared" si="92"/>
        <v>1064583.3333333333</v>
      </c>
      <c r="AD114" s="271">
        <f t="shared" si="92"/>
        <v>1064583.3333333333</v>
      </c>
      <c r="AE114" s="271">
        <f t="shared" si="93"/>
        <v>1064583.3333333333</v>
      </c>
      <c r="AF114" s="271">
        <f t="shared" si="93"/>
        <v>0</v>
      </c>
      <c r="AG114" s="271">
        <f t="shared" si="93"/>
        <v>0</v>
      </c>
      <c r="AH114" s="271">
        <f t="shared" si="93"/>
        <v>0</v>
      </c>
      <c r="AI114" s="271">
        <f t="shared" si="93"/>
        <v>0</v>
      </c>
      <c r="AJ114" s="271">
        <f t="shared" si="93"/>
        <v>0</v>
      </c>
      <c r="AK114" s="271">
        <f t="shared" si="93"/>
        <v>0</v>
      </c>
      <c r="AL114" s="271">
        <f t="shared" si="93"/>
        <v>0</v>
      </c>
      <c r="AM114" s="271">
        <f t="shared" si="93"/>
        <v>0</v>
      </c>
      <c r="AN114" s="271">
        <f t="shared" si="93"/>
        <v>0</v>
      </c>
      <c r="AO114" s="271">
        <f t="shared" si="94"/>
        <v>0</v>
      </c>
      <c r="AP114" s="271">
        <f t="shared" si="94"/>
        <v>0</v>
      </c>
      <c r="AQ114" s="271">
        <f t="shared" si="94"/>
        <v>0</v>
      </c>
      <c r="AR114" s="271">
        <f t="shared" si="94"/>
        <v>0</v>
      </c>
      <c r="AS114" s="271">
        <f t="shared" si="94"/>
        <v>0</v>
      </c>
      <c r="AT114" s="271">
        <f t="shared" si="94"/>
        <v>0</v>
      </c>
      <c r="AU114" s="271">
        <f t="shared" si="94"/>
        <v>0</v>
      </c>
      <c r="AV114" s="271">
        <f t="shared" si="94"/>
        <v>0</v>
      </c>
      <c r="AW114" s="271">
        <f t="shared" si="94"/>
        <v>0</v>
      </c>
      <c r="AX114" s="271">
        <f t="shared" si="94"/>
        <v>0</v>
      </c>
      <c r="AY114" s="271">
        <f t="shared" si="95"/>
        <v>0</v>
      </c>
      <c r="AZ114" s="271">
        <f t="shared" si="95"/>
        <v>0</v>
      </c>
      <c r="BA114" s="271">
        <f t="shared" si="95"/>
        <v>0</v>
      </c>
      <c r="BB114" s="271">
        <f t="shared" si="95"/>
        <v>0</v>
      </c>
      <c r="BC114" s="271">
        <f t="shared" si="95"/>
        <v>0</v>
      </c>
      <c r="BD114" s="271">
        <f t="shared" si="95"/>
        <v>0</v>
      </c>
      <c r="BE114" s="271">
        <f t="shared" si="95"/>
        <v>0</v>
      </c>
      <c r="BF114" s="271">
        <f t="shared" si="95"/>
        <v>0</v>
      </c>
      <c r="BG114" s="271">
        <f t="shared" si="95"/>
        <v>0</v>
      </c>
      <c r="BH114" s="271">
        <f t="shared" si="95"/>
        <v>0</v>
      </c>
      <c r="BI114" s="271">
        <f t="shared" si="96"/>
        <v>0</v>
      </c>
      <c r="BJ114" s="271">
        <f t="shared" si="96"/>
        <v>0</v>
      </c>
      <c r="BK114" s="271">
        <f t="shared" si="96"/>
        <v>0</v>
      </c>
      <c r="BL114" s="271">
        <f t="shared" si="96"/>
        <v>0</v>
      </c>
      <c r="BM114" s="271">
        <f t="shared" si="96"/>
        <v>0</v>
      </c>
      <c r="BN114" s="271">
        <f t="shared" si="96"/>
        <v>0</v>
      </c>
      <c r="BO114" s="271">
        <f t="shared" si="96"/>
        <v>0</v>
      </c>
      <c r="BP114" s="271">
        <f t="shared" si="96"/>
        <v>0</v>
      </c>
      <c r="BQ114" s="271">
        <f t="shared" si="96"/>
        <v>0</v>
      </c>
      <c r="BR114" s="271">
        <f t="shared" si="96"/>
        <v>0</v>
      </c>
      <c r="BS114" s="271">
        <f t="shared" si="97"/>
        <v>0</v>
      </c>
      <c r="BT114" s="271">
        <f t="shared" si="97"/>
        <v>0</v>
      </c>
      <c r="BU114" s="271">
        <f t="shared" si="97"/>
        <v>0</v>
      </c>
      <c r="BV114" s="271">
        <f t="shared" si="97"/>
        <v>0</v>
      </c>
      <c r="BW114" s="271">
        <f t="shared" si="97"/>
        <v>0</v>
      </c>
      <c r="BX114" s="271">
        <f t="shared" si="97"/>
        <v>0</v>
      </c>
      <c r="BY114" s="271">
        <f t="shared" si="97"/>
        <v>0</v>
      </c>
      <c r="BZ114" s="271">
        <f t="shared" si="97"/>
        <v>0</v>
      </c>
      <c r="CA114" s="271">
        <f t="shared" si="97"/>
        <v>0</v>
      </c>
      <c r="CC114" s="280"/>
    </row>
    <row r="115" spans="1:81">
      <c r="A115" s="275">
        <f>'2026 Sales Pipeline'!D20</f>
        <v>11648</v>
      </c>
      <c r="B115" s="275" t="str">
        <f>'2026 Sales Pipeline'!B20</f>
        <v>Oak St. Prep K- Phase 2</v>
      </c>
      <c r="C115" s="276"/>
      <c r="D115" s="277">
        <f>'2026 Sales Pipeline'!E20</f>
        <v>4465605.1099999994</v>
      </c>
      <c r="E115" s="278">
        <f>'2026 Sales Pipeline'!H20</f>
        <v>46141</v>
      </c>
      <c r="F115" s="278">
        <f>'2026 Sales Pipeline'!I20</f>
        <v>46235</v>
      </c>
      <c r="G115" s="279">
        <f t="shared" si="90"/>
        <v>94</v>
      </c>
      <c r="H115" s="277"/>
      <c r="I115" s="277"/>
      <c r="K115" s="271">
        <f t="shared" si="91"/>
        <v>0</v>
      </c>
      <c r="L115" s="271">
        <f t="shared" si="91"/>
        <v>0</v>
      </c>
      <c r="M115" s="271">
        <f t="shared" si="91"/>
        <v>0</v>
      </c>
      <c r="N115" s="271">
        <f t="shared" si="91"/>
        <v>0</v>
      </c>
      <c r="O115" s="271">
        <f t="shared" si="91"/>
        <v>0</v>
      </c>
      <c r="P115" s="271">
        <f t="shared" si="91"/>
        <v>0</v>
      </c>
      <c r="Q115" s="271">
        <f t="shared" si="91"/>
        <v>0</v>
      </c>
      <c r="R115" s="271">
        <f t="shared" si="91"/>
        <v>0</v>
      </c>
      <c r="S115" s="271">
        <f t="shared" si="91"/>
        <v>0</v>
      </c>
      <c r="T115" s="271">
        <f t="shared" si="91"/>
        <v>0</v>
      </c>
      <c r="U115" s="271">
        <f t="shared" si="92"/>
        <v>0</v>
      </c>
      <c r="V115" s="271">
        <f t="shared" si="92"/>
        <v>0</v>
      </c>
      <c r="W115" s="271">
        <f t="shared" si="92"/>
        <v>0</v>
      </c>
      <c r="X115" s="271">
        <f t="shared" si="92"/>
        <v>0</v>
      </c>
      <c r="Y115" s="271">
        <f t="shared" si="92"/>
        <v>0</v>
      </c>
      <c r="Z115" s="271">
        <f t="shared" si="92"/>
        <v>543315.28838333325</v>
      </c>
      <c r="AA115" s="271">
        <f t="shared" si="92"/>
        <v>543315.28838333325</v>
      </c>
      <c r="AB115" s="271">
        <f t="shared" si="92"/>
        <v>543315.28838333325</v>
      </c>
      <c r="AC115" s="271">
        <f t="shared" si="92"/>
        <v>543315.28838333325</v>
      </c>
      <c r="AD115" s="271">
        <f t="shared" si="92"/>
        <v>543315.28838333325</v>
      </c>
      <c r="AE115" s="271">
        <f t="shared" si="93"/>
        <v>543315.28838333325</v>
      </c>
      <c r="AF115" s="271">
        <f t="shared" si="93"/>
        <v>0</v>
      </c>
      <c r="AG115" s="271">
        <f t="shared" si="93"/>
        <v>0</v>
      </c>
      <c r="AH115" s="271">
        <f t="shared" si="93"/>
        <v>0</v>
      </c>
      <c r="AI115" s="271">
        <f t="shared" si="93"/>
        <v>0</v>
      </c>
      <c r="AJ115" s="271">
        <f t="shared" si="93"/>
        <v>0</v>
      </c>
      <c r="AK115" s="271">
        <f t="shared" si="93"/>
        <v>0</v>
      </c>
      <c r="AL115" s="271">
        <f t="shared" si="93"/>
        <v>0</v>
      </c>
      <c r="AM115" s="271">
        <f t="shared" si="93"/>
        <v>0</v>
      </c>
      <c r="AN115" s="271">
        <f t="shared" si="93"/>
        <v>0</v>
      </c>
      <c r="AO115" s="271">
        <f t="shared" si="94"/>
        <v>0</v>
      </c>
      <c r="AP115" s="271">
        <f t="shared" si="94"/>
        <v>0</v>
      </c>
      <c r="AQ115" s="271">
        <f t="shared" si="94"/>
        <v>0</v>
      </c>
      <c r="AR115" s="271">
        <f t="shared" si="94"/>
        <v>0</v>
      </c>
      <c r="AS115" s="271">
        <f t="shared" si="94"/>
        <v>0</v>
      </c>
      <c r="AT115" s="271">
        <f t="shared" si="94"/>
        <v>0</v>
      </c>
      <c r="AU115" s="271">
        <f t="shared" si="94"/>
        <v>0</v>
      </c>
      <c r="AV115" s="271">
        <f t="shared" si="94"/>
        <v>0</v>
      </c>
      <c r="AW115" s="271">
        <f t="shared" si="94"/>
        <v>0</v>
      </c>
      <c r="AX115" s="271">
        <f t="shared" si="94"/>
        <v>0</v>
      </c>
      <c r="AY115" s="271">
        <f t="shared" si="95"/>
        <v>0</v>
      </c>
      <c r="AZ115" s="271">
        <f t="shared" si="95"/>
        <v>0</v>
      </c>
      <c r="BA115" s="271">
        <f t="shared" si="95"/>
        <v>0</v>
      </c>
      <c r="BB115" s="271">
        <f t="shared" si="95"/>
        <v>0</v>
      </c>
      <c r="BC115" s="271">
        <f t="shared" si="95"/>
        <v>0</v>
      </c>
      <c r="BD115" s="271">
        <f t="shared" si="95"/>
        <v>0</v>
      </c>
      <c r="BE115" s="271">
        <f t="shared" si="95"/>
        <v>0</v>
      </c>
      <c r="BF115" s="271">
        <f t="shared" si="95"/>
        <v>0</v>
      </c>
      <c r="BG115" s="271">
        <f t="shared" si="95"/>
        <v>0</v>
      </c>
      <c r="BH115" s="271">
        <f t="shared" si="95"/>
        <v>0</v>
      </c>
      <c r="BI115" s="271">
        <f t="shared" si="96"/>
        <v>0</v>
      </c>
      <c r="BJ115" s="271">
        <f t="shared" si="96"/>
        <v>0</v>
      </c>
      <c r="BK115" s="271">
        <f t="shared" si="96"/>
        <v>0</v>
      </c>
      <c r="BL115" s="271">
        <f t="shared" si="96"/>
        <v>0</v>
      </c>
      <c r="BM115" s="271">
        <f t="shared" si="96"/>
        <v>0</v>
      </c>
      <c r="BN115" s="271">
        <f t="shared" si="96"/>
        <v>0</v>
      </c>
      <c r="BO115" s="271">
        <f t="shared" si="96"/>
        <v>0</v>
      </c>
      <c r="BP115" s="271">
        <f t="shared" si="96"/>
        <v>0</v>
      </c>
      <c r="BQ115" s="271">
        <f t="shared" si="96"/>
        <v>0</v>
      </c>
      <c r="BR115" s="271">
        <f t="shared" si="96"/>
        <v>0</v>
      </c>
      <c r="BS115" s="271">
        <f t="shared" si="97"/>
        <v>0</v>
      </c>
      <c r="BT115" s="271">
        <f t="shared" si="97"/>
        <v>0</v>
      </c>
      <c r="BU115" s="271">
        <f t="shared" si="97"/>
        <v>0</v>
      </c>
      <c r="BV115" s="271">
        <f t="shared" si="97"/>
        <v>0</v>
      </c>
      <c r="BW115" s="271">
        <f t="shared" si="97"/>
        <v>0</v>
      </c>
      <c r="BX115" s="271">
        <f t="shared" si="97"/>
        <v>0</v>
      </c>
      <c r="BY115" s="271">
        <f t="shared" si="97"/>
        <v>0</v>
      </c>
      <c r="BZ115" s="271">
        <f t="shared" si="97"/>
        <v>0</v>
      </c>
      <c r="CA115" s="271">
        <f t="shared" si="97"/>
        <v>0</v>
      </c>
      <c r="CC115" s="280"/>
    </row>
    <row r="116" spans="1:81">
      <c r="A116" s="275">
        <f>'2026 Sales Pipeline'!D23</f>
        <v>11654</v>
      </c>
      <c r="B116" s="275" t="str">
        <f>'2026 Sales Pipeline'!B23</f>
        <v>Duff ES</v>
      </c>
      <c r="C116" s="276"/>
      <c r="D116" s="277">
        <f>'2026 Sales Pipeline'!E23</f>
        <v>803365.69</v>
      </c>
      <c r="E116" s="278">
        <f>'2026 Sales Pipeline'!H23</f>
        <v>46156</v>
      </c>
      <c r="F116" s="278">
        <f>'2026 Sales Pipeline'!I23</f>
        <v>0</v>
      </c>
      <c r="G116" s="279">
        <f t="shared" si="90"/>
        <v>-46156</v>
      </c>
      <c r="H116" s="277"/>
      <c r="I116" s="277"/>
      <c r="K116" s="271">
        <f t="shared" si="91"/>
        <v>0</v>
      </c>
      <c r="L116" s="271">
        <f t="shared" si="91"/>
        <v>0</v>
      </c>
      <c r="M116" s="271">
        <f t="shared" si="91"/>
        <v>0</v>
      </c>
      <c r="N116" s="271">
        <f t="shared" si="91"/>
        <v>0</v>
      </c>
      <c r="O116" s="271">
        <f t="shared" si="91"/>
        <v>0</v>
      </c>
      <c r="P116" s="271">
        <f t="shared" si="91"/>
        <v>0</v>
      </c>
      <c r="Q116" s="271">
        <f t="shared" si="91"/>
        <v>0</v>
      </c>
      <c r="R116" s="271">
        <f t="shared" si="91"/>
        <v>0</v>
      </c>
      <c r="S116" s="271">
        <f t="shared" si="91"/>
        <v>0</v>
      </c>
      <c r="T116" s="271">
        <f t="shared" si="91"/>
        <v>0</v>
      </c>
      <c r="U116" s="271">
        <f t="shared" si="92"/>
        <v>0</v>
      </c>
      <c r="V116" s="271">
        <f t="shared" si="92"/>
        <v>0</v>
      </c>
      <c r="W116" s="271">
        <f t="shared" si="92"/>
        <v>0</v>
      </c>
      <c r="X116" s="271">
        <f t="shared" si="92"/>
        <v>0</v>
      </c>
      <c r="Y116" s="271">
        <f t="shared" si="92"/>
        <v>0</v>
      </c>
      <c r="Z116" s="271">
        <f t="shared" si="92"/>
        <v>0</v>
      </c>
      <c r="AA116" s="271">
        <f t="shared" si="92"/>
        <v>97742.825616666654</v>
      </c>
      <c r="AB116" s="271">
        <f t="shared" si="92"/>
        <v>97742.825616666654</v>
      </c>
      <c r="AC116" s="271">
        <f t="shared" si="92"/>
        <v>97742.825616666654</v>
      </c>
      <c r="AD116" s="271">
        <f t="shared" si="92"/>
        <v>97742.825616666654</v>
      </c>
      <c r="AE116" s="271">
        <f t="shared" si="93"/>
        <v>97742.825616666654</v>
      </c>
      <c r="AF116" s="271">
        <f t="shared" si="93"/>
        <v>97742.825616666654</v>
      </c>
      <c r="AG116" s="271">
        <f t="shared" si="93"/>
        <v>0</v>
      </c>
      <c r="AH116" s="271">
        <f t="shared" si="93"/>
        <v>0</v>
      </c>
      <c r="AI116" s="271">
        <f t="shared" si="93"/>
        <v>0</v>
      </c>
      <c r="AJ116" s="271">
        <f t="shared" si="93"/>
        <v>0</v>
      </c>
      <c r="AK116" s="271">
        <f t="shared" si="93"/>
        <v>0</v>
      </c>
      <c r="AL116" s="271">
        <f t="shared" si="93"/>
        <v>0</v>
      </c>
      <c r="AM116" s="271">
        <f t="shared" si="93"/>
        <v>0</v>
      </c>
      <c r="AN116" s="271">
        <f t="shared" si="93"/>
        <v>0</v>
      </c>
      <c r="AO116" s="271">
        <f t="shared" si="94"/>
        <v>0</v>
      </c>
      <c r="AP116" s="271">
        <f t="shared" si="94"/>
        <v>0</v>
      </c>
      <c r="AQ116" s="271">
        <f t="shared" si="94"/>
        <v>0</v>
      </c>
      <c r="AR116" s="271">
        <f t="shared" si="94"/>
        <v>0</v>
      </c>
      <c r="AS116" s="271">
        <f t="shared" si="94"/>
        <v>0</v>
      </c>
      <c r="AT116" s="271">
        <f t="shared" si="94"/>
        <v>0</v>
      </c>
      <c r="AU116" s="271">
        <f t="shared" si="94"/>
        <v>0</v>
      </c>
      <c r="AV116" s="271">
        <f t="shared" si="94"/>
        <v>0</v>
      </c>
      <c r="AW116" s="271">
        <f t="shared" si="94"/>
        <v>0</v>
      </c>
      <c r="AX116" s="271">
        <f t="shared" si="94"/>
        <v>0</v>
      </c>
      <c r="AY116" s="271">
        <f t="shared" si="95"/>
        <v>0</v>
      </c>
      <c r="AZ116" s="271">
        <f t="shared" si="95"/>
        <v>0</v>
      </c>
      <c r="BA116" s="271">
        <f t="shared" si="95"/>
        <v>0</v>
      </c>
      <c r="BB116" s="271">
        <f t="shared" si="95"/>
        <v>0</v>
      </c>
      <c r="BC116" s="271">
        <f t="shared" si="95"/>
        <v>0</v>
      </c>
      <c r="BD116" s="271">
        <f t="shared" si="95"/>
        <v>0</v>
      </c>
      <c r="BE116" s="271">
        <f t="shared" si="95"/>
        <v>0</v>
      </c>
      <c r="BF116" s="271">
        <f t="shared" si="95"/>
        <v>0</v>
      </c>
      <c r="BG116" s="271">
        <f t="shared" si="95"/>
        <v>0</v>
      </c>
      <c r="BH116" s="271">
        <f t="shared" si="95"/>
        <v>0</v>
      </c>
      <c r="BI116" s="271">
        <f t="shared" si="96"/>
        <v>0</v>
      </c>
      <c r="BJ116" s="271">
        <f t="shared" si="96"/>
        <v>0</v>
      </c>
      <c r="BK116" s="271">
        <f t="shared" si="96"/>
        <v>0</v>
      </c>
      <c r="BL116" s="271">
        <f t="shared" si="96"/>
        <v>0</v>
      </c>
      <c r="BM116" s="271">
        <f t="shared" si="96"/>
        <v>0</v>
      </c>
      <c r="BN116" s="271">
        <f t="shared" si="96"/>
        <v>0</v>
      </c>
      <c r="BO116" s="271">
        <f t="shared" si="96"/>
        <v>0</v>
      </c>
      <c r="BP116" s="271">
        <f t="shared" si="96"/>
        <v>0</v>
      </c>
      <c r="BQ116" s="271">
        <f t="shared" si="96"/>
        <v>0</v>
      </c>
      <c r="BR116" s="271">
        <f t="shared" si="96"/>
        <v>0</v>
      </c>
      <c r="BS116" s="271">
        <f t="shared" si="97"/>
        <v>0</v>
      </c>
      <c r="BT116" s="271">
        <f t="shared" si="97"/>
        <v>0</v>
      </c>
      <c r="BU116" s="271">
        <f t="shared" si="97"/>
        <v>0</v>
      </c>
      <c r="BV116" s="271">
        <f t="shared" si="97"/>
        <v>0</v>
      </c>
      <c r="BW116" s="271">
        <f t="shared" si="97"/>
        <v>0</v>
      </c>
      <c r="BX116" s="271">
        <f t="shared" si="97"/>
        <v>0</v>
      </c>
      <c r="BY116" s="271">
        <f t="shared" si="97"/>
        <v>0</v>
      </c>
      <c r="BZ116" s="271">
        <f t="shared" si="97"/>
        <v>0</v>
      </c>
      <c r="CA116" s="271">
        <f t="shared" si="97"/>
        <v>0</v>
      </c>
      <c r="CC116" s="280"/>
    </row>
    <row r="117" spans="1:81">
      <c r="A117" s="275">
        <f>'2026 Sales Pipeline'!D25</f>
        <v>11681</v>
      </c>
      <c r="B117" s="275" t="str">
        <f>'2026 Sales Pipeline'!B25</f>
        <v>Melrose</v>
      </c>
      <c r="C117" s="276"/>
      <c r="D117" s="277">
        <f>'2026 Sales Pipeline'!E25</f>
        <v>139000</v>
      </c>
      <c r="E117" s="278">
        <f>'2026 Sales Pipeline'!H25</f>
        <v>46181</v>
      </c>
      <c r="F117" s="278">
        <f>'2026 Sales Pipeline'!I25</f>
        <v>0</v>
      </c>
      <c r="G117" s="279">
        <f t="shared" si="90"/>
        <v>-46181</v>
      </c>
      <c r="H117" s="277"/>
      <c r="I117" s="277"/>
      <c r="K117" s="271">
        <f t="shared" si="91"/>
        <v>0</v>
      </c>
      <c r="L117" s="271">
        <f t="shared" si="91"/>
        <v>0</v>
      </c>
      <c r="M117" s="271">
        <f t="shared" si="91"/>
        <v>0</v>
      </c>
      <c r="N117" s="271">
        <f t="shared" si="91"/>
        <v>0</v>
      </c>
      <c r="O117" s="271">
        <f t="shared" si="91"/>
        <v>0</v>
      </c>
      <c r="P117" s="271">
        <f t="shared" si="91"/>
        <v>0</v>
      </c>
      <c r="Q117" s="271">
        <f t="shared" si="91"/>
        <v>0</v>
      </c>
      <c r="R117" s="271">
        <f t="shared" si="91"/>
        <v>0</v>
      </c>
      <c r="S117" s="271">
        <f t="shared" si="91"/>
        <v>0</v>
      </c>
      <c r="T117" s="271">
        <f t="shared" si="91"/>
        <v>0</v>
      </c>
      <c r="U117" s="271">
        <f t="shared" si="92"/>
        <v>0</v>
      </c>
      <c r="V117" s="271">
        <f t="shared" si="92"/>
        <v>0</v>
      </c>
      <c r="W117" s="271">
        <f t="shared" si="92"/>
        <v>0</v>
      </c>
      <c r="X117" s="271">
        <f t="shared" si="92"/>
        <v>0</v>
      </c>
      <c r="Y117" s="271">
        <f t="shared" si="92"/>
        <v>0</v>
      </c>
      <c r="Z117" s="271">
        <f t="shared" si="92"/>
        <v>0</v>
      </c>
      <c r="AA117" s="271">
        <f t="shared" si="92"/>
        <v>0</v>
      </c>
      <c r="AB117" s="271">
        <f t="shared" si="92"/>
        <v>16911.666666666668</v>
      </c>
      <c r="AC117" s="271">
        <f t="shared" si="92"/>
        <v>16911.666666666668</v>
      </c>
      <c r="AD117" s="271">
        <f t="shared" si="92"/>
        <v>16911.666666666668</v>
      </c>
      <c r="AE117" s="271">
        <f t="shared" si="93"/>
        <v>16911.666666666668</v>
      </c>
      <c r="AF117" s="271">
        <f t="shared" si="93"/>
        <v>16911.666666666668</v>
      </c>
      <c r="AG117" s="271">
        <f t="shared" si="93"/>
        <v>16911.666666666668</v>
      </c>
      <c r="AH117" s="271">
        <f t="shared" si="93"/>
        <v>0</v>
      </c>
      <c r="AI117" s="271">
        <f t="shared" si="93"/>
        <v>0</v>
      </c>
      <c r="AJ117" s="271">
        <f t="shared" si="93"/>
        <v>0</v>
      </c>
      <c r="AK117" s="271">
        <f t="shared" si="93"/>
        <v>0</v>
      </c>
      <c r="AL117" s="271">
        <f t="shared" si="93"/>
        <v>0</v>
      </c>
      <c r="AM117" s="271">
        <f t="shared" si="93"/>
        <v>0</v>
      </c>
      <c r="AN117" s="271">
        <f t="shared" si="93"/>
        <v>0</v>
      </c>
      <c r="AO117" s="271">
        <f t="shared" si="94"/>
        <v>0</v>
      </c>
      <c r="AP117" s="271">
        <f t="shared" si="94"/>
        <v>0</v>
      </c>
      <c r="AQ117" s="271">
        <f t="shared" si="94"/>
        <v>0</v>
      </c>
      <c r="AR117" s="271">
        <f t="shared" si="94"/>
        <v>0</v>
      </c>
      <c r="AS117" s="271">
        <f t="shared" si="94"/>
        <v>0</v>
      </c>
      <c r="AT117" s="271">
        <f t="shared" si="94"/>
        <v>0</v>
      </c>
      <c r="AU117" s="271">
        <f t="shared" si="94"/>
        <v>0</v>
      </c>
      <c r="AV117" s="271">
        <f t="shared" si="94"/>
        <v>0</v>
      </c>
      <c r="AW117" s="271">
        <f t="shared" si="94"/>
        <v>0</v>
      </c>
      <c r="AX117" s="271">
        <f t="shared" si="94"/>
        <v>0</v>
      </c>
      <c r="AY117" s="271">
        <f t="shared" si="95"/>
        <v>0</v>
      </c>
      <c r="AZ117" s="271">
        <f t="shared" si="95"/>
        <v>0</v>
      </c>
      <c r="BA117" s="271">
        <f t="shared" si="95"/>
        <v>0</v>
      </c>
      <c r="BB117" s="271">
        <f t="shared" si="95"/>
        <v>0</v>
      </c>
      <c r="BC117" s="271">
        <f t="shared" si="95"/>
        <v>0</v>
      </c>
      <c r="BD117" s="271">
        <f t="shared" si="95"/>
        <v>0</v>
      </c>
      <c r="BE117" s="271">
        <f t="shared" si="95"/>
        <v>0</v>
      </c>
      <c r="BF117" s="271">
        <f t="shared" si="95"/>
        <v>0</v>
      </c>
      <c r="BG117" s="271">
        <f t="shared" si="95"/>
        <v>0</v>
      </c>
      <c r="BH117" s="271">
        <f t="shared" si="95"/>
        <v>0</v>
      </c>
      <c r="BI117" s="271">
        <f t="shared" si="96"/>
        <v>0</v>
      </c>
      <c r="BJ117" s="271">
        <f t="shared" si="96"/>
        <v>0</v>
      </c>
      <c r="BK117" s="271">
        <f t="shared" si="96"/>
        <v>0</v>
      </c>
      <c r="BL117" s="271">
        <f t="shared" si="96"/>
        <v>0</v>
      </c>
      <c r="BM117" s="271">
        <f t="shared" si="96"/>
        <v>0</v>
      </c>
      <c r="BN117" s="271">
        <f t="shared" si="96"/>
        <v>0</v>
      </c>
      <c r="BO117" s="271">
        <f t="shared" si="96"/>
        <v>0</v>
      </c>
      <c r="BP117" s="271">
        <f t="shared" si="96"/>
        <v>0</v>
      </c>
      <c r="BQ117" s="271">
        <f t="shared" si="96"/>
        <v>0</v>
      </c>
      <c r="BR117" s="271">
        <f t="shared" si="96"/>
        <v>0</v>
      </c>
      <c r="BS117" s="271">
        <f t="shared" si="97"/>
        <v>0</v>
      </c>
      <c r="BT117" s="271">
        <f t="shared" si="97"/>
        <v>0</v>
      </c>
      <c r="BU117" s="271">
        <f t="shared" si="97"/>
        <v>0</v>
      </c>
      <c r="BV117" s="271">
        <f t="shared" si="97"/>
        <v>0</v>
      </c>
      <c r="BW117" s="271">
        <f t="shared" si="97"/>
        <v>0</v>
      </c>
      <c r="BX117" s="271">
        <f t="shared" si="97"/>
        <v>0</v>
      </c>
      <c r="BY117" s="271">
        <f t="shared" si="97"/>
        <v>0</v>
      </c>
      <c r="BZ117" s="271">
        <f t="shared" si="97"/>
        <v>0</v>
      </c>
      <c r="CA117" s="271">
        <f t="shared" si="97"/>
        <v>0</v>
      </c>
      <c r="CC117" s="280"/>
    </row>
    <row r="118" spans="1:81">
      <c r="A118" s="275">
        <f>'2026 Sales Pipeline'!D26</f>
        <v>11659</v>
      </c>
      <c r="B118" s="275" t="str">
        <f>'2026 Sales Pipeline'!B26</f>
        <v>Rancho Tehama ES</v>
      </c>
      <c r="C118" s="276"/>
      <c r="D118" s="277">
        <f>'2026 Sales Pipeline'!E26</f>
        <v>673367.01</v>
      </c>
      <c r="E118" s="278">
        <f>'2026 Sales Pipeline'!H26</f>
        <v>46182</v>
      </c>
      <c r="F118" s="278">
        <f>'2026 Sales Pipeline'!I26</f>
        <v>0</v>
      </c>
      <c r="G118" s="279">
        <f t="shared" si="90"/>
        <v>-46182</v>
      </c>
      <c r="H118" s="277"/>
      <c r="I118" s="277"/>
      <c r="K118" s="271">
        <f t="shared" si="91"/>
        <v>0</v>
      </c>
      <c r="L118" s="271">
        <f t="shared" si="91"/>
        <v>0</v>
      </c>
      <c r="M118" s="271">
        <f t="shared" si="91"/>
        <v>0</v>
      </c>
      <c r="N118" s="271">
        <f t="shared" si="91"/>
        <v>0</v>
      </c>
      <c r="O118" s="271">
        <f t="shared" si="91"/>
        <v>0</v>
      </c>
      <c r="P118" s="271">
        <f t="shared" si="91"/>
        <v>0</v>
      </c>
      <c r="Q118" s="271">
        <f t="shared" si="91"/>
        <v>0</v>
      </c>
      <c r="R118" s="271">
        <f t="shared" si="91"/>
        <v>0</v>
      </c>
      <c r="S118" s="271">
        <f t="shared" si="91"/>
        <v>0</v>
      </c>
      <c r="T118" s="271">
        <f t="shared" si="91"/>
        <v>0</v>
      </c>
      <c r="U118" s="271">
        <f t="shared" si="92"/>
        <v>0</v>
      </c>
      <c r="V118" s="271">
        <f t="shared" si="92"/>
        <v>0</v>
      </c>
      <c r="W118" s="271">
        <f t="shared" si="92"/>
        <v>0</v>
      </c>
      <c r="X118" s="271">
        <f t="shared" si="92"/>
        <v>0</v>
      </c>
      <c r="Y118" s="271">
        <f t="shared" si="92"/>
        <v>0</v>
      </c>
      <c r="Z118" s="271">
        <f t="shared" si="92"/>
        <v>0</v>
      </c>
      <c r="AA118" s="271">
        <f t="shared" si="92"/>
        <v>0</v>
      </c>
      <c r="AB118" s="271">
        <f t="shared" si="92"/>
        <v>81926.31955</v>
      </c>
      <c r="AC118" s="271">
        <f t="shared" si="92"/>
        <v>81926.31955</v>
      </c>
      <c r="AD118" s="271">
        <f t="shared" si="92"/>
        <v>81926.31955</v>
      </c>
      <c r="AE118" s="271">
        <f t="shared" si="93"/>
        <v>81926.31955</v>
      </c>
      <c r="AF118" s="271">
        <f t="shared" si="93"/>
        <v>81926.31955</v>
      </c>
      <c r="AG118" s="271">
        <f t="shared" si="93"/>
        <v>81926.31955</v>
      </c>
      <c r="AH118" s="271">
        <f t="shared" si="93"/>
        <v>0</v>
      </c>
      <c r="AI118" s="271">
        <f t="shared" si="93"/>
        <v>0</v>
      </c>
      <c r="AJ118" s="271">
        <f t="shared" si="93"/>
        <v>0</v>
      </c>
      <c r="AK118" s="271">
        <f t="shared" si="93"/>
        <v>0</v>
      </c>
      <c r="AL118" s="271">
        <f t="shared" si="93"/>
        <v>0</v>
      </c>
      <c r="AM118" s="271">
        <f t="shared" si="93"/>
        <v>0</v>
      </c>
      <c r="AN118" s="271">
        <f t="shared" si="93"/>
        <v>0</v>
      </c>
      <c r="AO118" s="271">
        <f t="shared" si="94"/>
        <v>0</v>
      </c>
      <c r="AP118" s="271">
        <f t="shared" si="94"/>
        <v>0</v>
      </c>
      <c r="AQ118" s="271">
        <f t="shared" si="94"/>
        <v>0</v>
      </c>
      <c r="AR118" s="271">
        <f t="shared" si="94"/>
        <v>0</v>
      </c>
      <c r="AS118" s="271">
        <f t="shared" si="94"/>
        <v>0</v>
      </c>
      <c r="AT118" s="271">
        <f t="shared" si="94"/>
        <v>0</v>
      </c>
      <c r="AU118" s="271">
        <f t="shared" si="94"/>
        <v>0</v>
      </c>
      <c r="AV118" s="271">
        <f t="shared" si="94"/>
        <v>0</v>
      </c>
      <c r="AW118" s="271">
        <f t="shared" si="94"/>
        <v>0</v>
      </c>
      <c r="AX118" s="271">
        <f t="shared" si="94"/>
        <v>0</v>
      </c>
      <c r="AY118" s="271">
        <f t="shared" si="95"/>
        <v>0</v>
      </c>
      <c r="AZ118" s="271">
        <f t="shared" si="95"/>
        <v>0</v>
      </c>
      <c r="BA118" s="271">
        <f t="shared" si="95"/>
        <v>0</v>
      </c>
      <c r="BB118" s="271">
        <f t="shared" si="95"/>
        <v>0</v>
      </c>
      <c r="BC118" s="271">
        <f t="shared" si="95"/>
        <v>0</v>
      </c>
      <c r="BD118" s="271">
        <f t="shared" si="95"/>
        <v>0</v>
      </c>
      <c r="BE118" s="271">
        <f t="shared" si="95"/>
        <v>0</v>
      </c>
      <c r="BF118" s="271">
        <f t="shared" si="95"/>
        <v>0</v>
      </c>
      <c r="BG118" s="271">
        <f t="shared" si="95"/>
        <v>0</v>
      </c>
      <c r="BH118" s="271">
        <f t="shared" si="95"/>
        <v>0</v>
      </c>
      <c r="BI118" s="271">
        <f t="shared" si="96"/>
        <v>0</v>
      </c>
      <c r="BJ118" s="271">
        <f t="shared" si="96"/>
        <v>0</v>
      </c>
      <c r="BK118" s="271">
        <f t="shared" si="96"/>
        <v>0</v>
      </c>
      <c r="BL118" s="271">
        <f t="shared" si="96"/>
        <v>0</v>
      </c>
      <c r="BM118" s="271">
        <f t="shared" si="96"/>
        <v>0</v>
      </c>
      <c r="BN118" s="271">
        <f t="shared" si="96"/>
        <v>0</v>
      </c>
      <c r="BO118" s="271">
        <f t="shared" si="96"/>
        <v>0</v>
      </c>
      <c r="BP118" s="271">
        <f t="shared" si="96"/>
        <v>0</v>
      </c>
      <c r="BQ118" s="271">
        <f t="shared" si="96"/>
        <v>0</v>
      </c>
      <c r="BR118" s="271">
        <f t="shared" si="96"/>
        <v>0</v>
      </c>
      <c r="BS118" s="271">
        <f t="shared" si="97"/>
        <v>0</v>
      </c>
      <c r="BT118" s="271">
        <f t="shared" si="97"/>
        <v>0</v>
      </c>
      <c r="BU118" s="271">
        <f t="shared" si="97"/>
        <v>0</v>
      </c>
      <c r="BV118" s="271">
        <f t="shared" si="97"/>
        <v>0</v>
      </c>
      <c r="BW118" s="271">
        <f t="shared" si="97"/>
        <v>0</v>
      </c>
      <c r="BX118" s="271">
        <f t="shared" si="97"/>
        <v>0</v>
      </c>
      <c r="BY118" s="271">
        <f t="shared" si="97"/>
        <v>0</v>
      </c>
      <c r="BZ118" s="271">
        <f t="shared" si="97"/>
        <v>0</v>
      </c>
      <c r="CA118" s="271">
        <f t="shared" si="97"/>
        <v>0</v>
      </c>
      <c r="CC118" s="280"/>
    </row>
    <row r="119" spans="1:81">
      <c r="A119" s="275">
        <f>'2026 Sales Pipeline'!D28</f>
        <v>11669</v>
      </c>
      <c r="B119" s="275" t="str">
        <f>'2026 Sales Pipeline'!B28</f>
        <v>Encinita ES</v>
      </c>
      <c r="C119" s="276"/>
      <c r="D119" s="277">
        <f>'2026 Sales Pipeline'!E28</f>
        <v>187350.66</v>
      </c>
      <c r="E119" s="278">
        <f>'2026 Sales Pipeline'!H28</f>
        <v>46191</v>
      </c>
      <c r="F119" s="278">
        <f>'2026 Sales Pipeline'!I28</f>
        <v>0</v>
      </c>
      <c r="G119" s="279">
        <f t="shared" si="90"/>
        <v>-46191</v>
      </c>
      <c r="H119" s="277"/>
      <c r="I119" s="277"/>
      <c r="K119" s="271">
        <f t="shared" si="91"/>
        <v>0</v>
      </c>
      <c r="L119" s="271">
        <f t="shared" si="91"/>
        <v>0</v>
      </c>
      <c r="M119" s="271">
        <f t="shared" si="91"/>
        <v>0</v>
      </c>
      <c r="N119" s="271">
        <f t="shared" si="91"/>
        <v>0</v>
      </c>
      <c r="O119" s="271">
        <f t="shared" si="91"/>
        <v>0</v>
      </c>
      <c r="P119" s="271">
        <f t="shared" si="91"/>
        <v>0</v>
      </c>
      <c r="Q119" s="271">
        <f t="shared" si="91"/>
        <v>0</v>
      </c>
      <c r="R119" s="271">
        <f t="shared" si="91"/>
        <v>0</v>
      </c>
      <c r="S119" s="271">
        <f t="shared" si="91"/>
        <v>0</v>
      </c>
      <c r="T119" s="271">
        <f t="shared" si="91"/>
        <v>0</v>
      </c>
      <c r="U119" s="271">
        <f t="shared" si="92"/>
        <v>0</v>
      </c>
      <c r="V119" s="271">
        <f t="shared" si="92"/>
        <v>0</v>
      </c>
      <c r="W119" s="271">
        <f t="shared" si="92"/>
        <v>0</v>
      </c>
      <c r="X119" s="271">
        <f t="shared" si="92"/>
        <v>0</v>
      </c>
      <c r="Y119" s="271">
        <f t="shared" si="92"/>
        <v>0</v>
      </c>
      <c r="Z119" s="271">
        <f t="shared" si="92"/>
        <v>0</v>
      </c>
      <c r="AA119" s="271">
        <f t="shared" si="92"/>
        <v>0</v>
      </c>
      <c r="AB119" s="271">
        <f t="shared" si="92"/>
        <v>22794.330300000001</v>
      </c>
      <c r="AC119" s="271">
        <f t="shared" si="92"/>
        <v>22794.330300000001</v>
      </c>
      <c r="AD119" s="271">
        <f t="shared" si="92"/>
        <v>22794.330300000001</v>
      </c>
      <c r="AE119" s="271">
        <f t="shared" si="93"/>
        <v>22794.330300000001</v>
      </c>
      <c r="AF119" s="271">
        <f t="shared" si="93"/>
        <v>22794.330300000001</v>
      </c>
      <c r="AG119" s="271">
        <f t="shared" si="93"/>
        <v>22794.330300000001</v>
      </c>
      <c r="AH119" s="271">
        <f t="shared" si="93"/>
        <v>0</v>
      </c>
      <c r="AI119" s="271">
        <f t="shared" si="93"/>
        <v>0</v>
      </c>
      <c r="AJ119" s="271">
        <f t="shared" si="93"/>
        <v>0</v>
      </c>
      <c r="AK119" s="271">
        <f t="shared" si="93"/>
        <v>0</v>
      </c>
      <c r="AL119" s="271">
        <f t="shared" si="93"/>
        <v>0</v>
      </c>
      <c r="AM119" s="271">
        <f t="shared" si="93"/>
        <v>0</v>
      </c>
      <c r="AN119" s="271">
        <f t="shared" si="93"/>
        <v>0</v>
      </c>
      <c r="AO119" s="271">
        <f t="shared" si="94"/>
        <v>0</v>
      </c>
      <c r="AP119" s="271">
        <f t="shared" si="94"/>
        <v>0</v>
      </c>
      <c r="AQ119" s="271">
        <f t="shared" si="94"/>
        <v>0</v>
      </c>
      <c r="AR119" s="271">
        <f t="shared" si="94"/>
        <v>0</v>
      </c>
      <c r="AS119" s="271">
        <f t="shared" si="94"/>
        <v>0</v>
      </c>
      <c r="AT119" s="271">
        <f t="shared" si="94"/>
        <v>0</v>
      </c>
      <c r="AU119" s="271">
        <f t="shared" si="94"/>
        <v>0</v>
      </c>
      <c r="AV119" s="271">
        <f t="shared" si="94"/>
        <v>0</v>
      </c>
      <c r="AW119" s="271">
        <f t="shared" si="94"/>
        <v>0</v>
      </c>
      <c r="AX119" s="271">
        <f t="shared" si="94"/>
        <v>0</v>
      </c>
      <c r="AY119" s="271">
        <f t="shared" si="95"/>
        <v>0</v>
      </c>
      <c r="AZ119" s="271">
        <f t="shared" si="95"/>
        <v>0</v>
      </c>
      <c r="BA119" s="271">
        <f t="shared" si="95"/>
        <v>0</v>
      </c>
      <c r="BB119" s="271">
        <f t="shared" si="95"/>
        <v>0</v>
      </c>
      <c r="BC119" s="271">
        <f t="shared" si="95"/>
        <v>0</v>
      </c>
      <c r="BD119" s="271">
        <f t="shared" si="95"/>
        <v>0</v>
      </c>
      <c r="BE119" s="271">
        <f t="shared" si="95"/>
        <v>0</v>
      </c>
      <c r="BF119" s="271">
        <f t="shared" si="95"/>
        <v>0</v>
      </c>
      <c r="BG119" s="271">
        <f t="shared" si="95"/>
        <v>0</v>
      </c>
      <c r="BH119" s="271">
        <f t="shared" si="95"/>
        <v>0</v>
      </c>
      <c r="BI119" s="271">
        <f t="shared" si="96"/>
        <v>0</v>
      </c>
      <c r="BJ119" s="271">
        <f t="shared" si="96"/>
        <v>0</v>
      </c>
      <c r="BK119" s="271">
        <f t="shared" si="96"/>
        <v>0</v>
      </c>
      <c r="BL119" s="271">
        <f t="shared" si="96"/>
        <v>0</v>
      </c>
      <c r="BM119" s="271">
        <f t="shared" si="96"/>
        <v>0</v>
      </c>
      <c r="BN119" s="271">
        <f t="shared" si="96"/>
        <v>0</v>
      </c>
      <c r="BO119" s="271">
        <f t="shared" si="96"/>
        <v>0</v>
      </c>
      <c r="BP119" s="271">
        <f t="shared" si="96"/>
        <v>0</v>
      </c>
      <c r="BQ119" s="271">
        <f t="shared" si="96"/>
        <v>0</v>
      </c>
      <c r="BR119" s="271">
        <f t="shared" si="96"/>
        <v>0</v>
      </c>
      <c r="BS119" s="271">
        <f t="shared" si="97"/>
        <v>0</v>
      </c>
      <c r="BT119" s="271">
        <f t="shared" si="97"/>
        <v>0</v>
      </c>
      <c r="BU119" s="271">
        <f t="shared" si="97"/>
        <v>0</v>
      </c>
      <c r="BV119" s="271">
        <f t="shared" si="97"/>
        <v>0</v>
      </c>
      <c r="BW119" s="271">
        <f t="shared" si="97"/>
        <v>0</v>
      </c>
      <c r="BX119" s="271">
        <f t="shared" si="97"/>
        <v>0</v>
      </c>
      <c r="BY119" s="271">
        <f t="shared" si="97"/>
        <v>0</v>
      </c>
      <c r="BZ119" s="271">
        <f t="shared" si="97"/>
        <v>0</v>
      </c>
      <c r="CA119" s="271">
        <f t="shared" si="97"/>
        <v>0</v>
      </c>
      <c r="CC119" s="280"/>
    </row>
    <row r="120" spans="1:81">
      <c r="A120" s="275">
        <f>'2026 Sales Pipeline'!D29</f>
        <v>11674</v>
      </c>
      <c r="B120" s="275" t="str">
        <f>'2026 Sales Pipeline'!B29</f>
        <v>Rescue ES</v>
      </c>
      <c r="C120" s="276"/>
      <c r="D120" s="277">
        <f>'2026 Sales Pipeline'!E29</f>
        <v>169778.33</v>
      </c>
      <c r="E120" s="278">
        <f>'2026 Sales Pipeline'!H29</f>
        <v>46195</v>
      </c>
      <c r="F120" s="278">
        <f>'2026 Sales Pipeline'!I29</f>
        <v>46239</v>
      </c>
      <c r="G120" s="279">
        <f t="shared" si="90"/>
        <v>44</v>
      </c>
      <c r="H120" s="277"/>
      <c r="I120" s="277"/>
      <c r="K120" s="271">
        <f t="shared" si="91"/>
        <v>0</v>
      </c>
      <c r="L120" s="271">
        <f t="shared" si="91"/>
        <v>0</v>
      </c>
      <c r="M120" s="271">
        <f t="shared" si="91"/>
        <v>0</v>
      </c>
      <c r="N120" s="271">
        <f t="shared" si="91"/>
        <v>0</v>
      </c>
      <c r="O120" s="271">
        <f t="shared" si="91"/>
        <v>0</v>
      </c>
      <c r="P120" s="271">
        <f t="shared" si="91"/>
        <v>0</v>
      </c>
      <c r="Q120" s="271">
        <f t="shared" si="91"/>
        <v>0</v>
      </c>
      <c r="R120" s="271">
        <f t="shared" si="91"/>
        <v>0</v>
      </c>
      <c r="S120" s="271">
        <f t="shared" si="91"/>
        <v>0</v>
      </c>
      <c r="T120" s="271">
        <f t="shared" si="91"/>
        <v>0</v>
      </c>
      <c r="U120" s="271">
        <f t="shared" si="92"/>
        <v>0</v>
      </c>
      <c r="V120" s="271">
        <f t="shared" si="92"/>
        <v>0</v>
      </c>
      <c r="W120" s="271">
        <f t="shared" si="92"/>
        <v>0</v>
      </c>
      <c r="X120" s="271">
        <f t="shared" si="92"/>
        <v>0</v>
      </c>
      <c r="Y120" s="271">
        <f t="shared" si="92"/>
        <v>0</v>
      </c>
      <c r="Z120" s="271">
        <f t="shared" si="92"/>
        <v>0</v>
      </c>
      <c r="AA120" s="271">
        <f t="shared" si="92"/>
        <v>0</v>
      </c>
      <c r="AB120" s="271">
        <f t="shared" si="92"/>
        <v>20656.363483333331</v>
      </c>
      <c r="AC120" s="271">
        <f t="shared" si="92"/>
        <v>20656.363483333331</v>
      </c>
      <c r="AD120" s="271">
        <f t="shared" si="92"/>
        <v>20656.363483333331</v>
      </c>
      <c r="AE120" s="271">
        <f t="shared" si="93"/>
        <v>20656.363483333331</v>
      </c>
      <c r="AF120" s="271">
        <f t="shared" si="93"/>
        <v>20656.363483333331</v>
      </c>
      <c r="AG120" s="271">
        <f t="shared" si="93"/>
        <v>20656.363483333331</v>
      </c>
      <c r="AH120" s="271">
        <f t="shared" si="93"/>
        <v>0</v>
      </c>
      <c r="AI120" s="271">
        <f t="shared" si="93"/>
        <v>0</v>
      </c>
      <c r="AJ120" s="271">
        <f t="shared" si="93"/>
        <v>0</v>
      </c>
      <c r="AK120" s="271">
        <f t="shared" si="93"/>
        <v>0</v>
      </c>
      <c r="AL120" s="271">
        <f t="shared" si="93"/>
        <v>0</v>
      </c>
      <c r="AM120" s="271">
        <f t="shared" si="93"/>
        <v>0</v>
      </c>
      <c r="AN120" s="271">
        <f t="shared" si="93"/>
        <v>0</v>
      </c>
      <c r="AO120" s="271">
        <f t="shared" si="94"/>
        <v>0</v>
      </c>
      <c r="AP120" s="271">
        <f t="shared" si="94"/>
        <v>0</v>
      </c>
      <c r="AQ120" s="271">
        <f t="shared" si="94"/>
        <v>0</v>
      </c>
      <c r="AR120" s="271">
        <f t="shared" si="94"/>
        <v>0</v>
      </c>
      <c r="AS120" s="271">
        <f t="shared" si="94"/>
        <v>0</v>
      </c>
      <c r="AT120" s="271">
        <f t="shared" si="94"/>
        <v>0</v>
      </c>
      <c r="AU120" s="271">
        <f t="shared" si="94"/>
        <v>0</v>
      </c>
      <c r="AV120" s="271">
        <f t="shared" si="94"/>
        <v>0</v>
      </c>
      <c r="AW120" s="271">
        <f t="shared" si="94"/>
        <v>0</v>
      </c>
      <c r="AX120" s="271">
        <f t="shared" si="94"/>
        <v>0</v>
      </c>
      <c r="AY120" s="271">
        <f t="shared" si="95"/>
        <v>0</v>
      </c>
      <c r="AZ120" s="271">
        <f t="shared" si="95"/>
        <v>0</v>
      </c>
      <c r="BA120" s="271">
        <f t="shared" si="95"/>
        <v>0</v>
      </c>
      <c r="BB120" s="271">
        <f t="shared" si="95"/>
        <v>0</v>
      </c>
      <c r="BC120" s="271">
        <f t="shared" si="95"/>
        <v>0</v>
      </c>
      <c r="BD120" s="271">
        <f t="shared" si="95"/>
        <v>0</v>
      </c>
      <c r="BE120" s="271">
        <f t="shared" si="95"/>
        <v>0</v>
      </c>
      <c r="BF120" s="271">
        <f t="shared" si="95"/>
        <v>0</v>
      </c>
      <c r="BG120" s="271">
        <f t="shared" si="95"/>
        <v>0</v>
      </c>
      <c r="BH120" s="271">
        <f t="shared" si="95"/>
        <v>0</v>
      </c>
      <c r="BI120" s="271">
        <f t="shared" si="96"/>
        <v>0</v>
      </c>
      <c r="BJ120" s="271">
        <f t="shared" si="96"/>
        <v>0</v>
      </c>
      <c r="BK120" s="271">
        <f t="shared" si="96"/>
        <v>0</v>
      </c>
      <c r="BL120" s="271">
        <f t="shared" si="96"/>
        <v>0</v>
      </c>
      <c r="BM120" s="271">
        <f t="shared" si="96"/>
        <v>0</v>
      </c>
      <c r="BN120" s="271">
        <f t="shared" si="96"/>
        <v>0</v>
      </c>
      <c r="BO120" s="271">
        <f t="shared" si="96"/>
        <v>0</v>
      </c>
      <c r="BP120" s="271">
        <f t="shared" si="96"/>
        <v>0</v>
      </c>
      <c r="BQ120" s="271">
        <f t="shared" si="96"/>
        <v>0</v>
      </c>
      <c r="BR120" s="271">
        <f t="shared" si="96"/>
        <v>0</v>
      </c>
      <c r="BS120" s="271">
        <f t="shared" si="97"/>
        <v>0</v>
      </c>
      <c r="BT120" s="271">
        <f t="shared" si="97"/>
        <v>0</v>
      </c>
      <c r="BU120" s="271">
        <f t="shared" si="97"/>
        <v>0</v>
      </c>
      <c r="BV120" s="271">
        <f t="shared" si="97"/>
        <v>0</v>
      </c>
      <c r="BW120" s="271">
        <f t="shared" si="97"/>
        <v>0</v>
      </c>
      <c r="BX120" s="271">
        <f t="shared" si="97"/>
        <v>0</v>
      </c>
      <c r="BY120" s="271">
        <f t="shared" si="97"/>
        <v>0</v>
      </c>
      <c r="BZ120" s="271">
        <f t="shared" si="97"/>
        <v>0</v>
      </c>
      <c r="CA120" s="271">
        <f t="shared" si="97"/>
        <v>0</v>
      </c>
      <c r="CC120" s="280"/>
    </row>
    <row r="121" spans="1:81">
      <c r="A121" s="275">
        <f>'2026 Sales Pipeline'!D31</f>
        <v>11647</v>
      </c>
      <c r="B121" s="275" t="str">
        <f>'2026 Sales Pipeline'!B31</f>
        <v>Parks Junior High School</v>
      </c>
      <c r="C121" s="276"/>
      <c r="D121" s="277">
        <f>'2026 Sales Pipeline'!E31</f>
        <v>337086.71</v>
      </c>
      <c r="E121" s="278">
        <f>'2026 Sales Pipeline'!H31</f>
        <v>46199</v>
      </c>
      <c r="F121" s="278">
        <f>'2026 Sales Pipeline'!I31</f>
        <v>0</v>
      </c>
      <c r="G121" s="279">
        <f t="shared" si="90"/>
        <v>-46199</v>
      </c>
      <c r="H121" s="277"/>
      <c r="I121" s="277"/>
      <c r="K121" s="271">
        <f t="shared" si="91"/>
        <v>0</v>
      </c>
      <c r="L121" s="271">
        <f t="shared" si="91"/>
        <v>0</v>
      </c>
      <c r="M121" s="271">
        <f t="shared" si="91"/>
        <v>0</v>
      </c>
      <c r="N121" s="271">
        <f t="shared" si="91"/>
        <v>0</v>
      </c>
      <c r="O121" s="271">
        <f t="shared" si="91"/>
        <v>0</v>
      </c>
      <c r="P121" s="271">
        <f t="shared" si="91"/>
        <v>0</v>
      </c>
      <c r="Q121" s="271">
        <f t="shared" si="91"/>
        <v>0</v>
      </c>
      <c r="R121" s="271">
        <f t="shared" si="91"/>
        <v>0</v>
      </c>
      <c r="S121" s="271">
        <f t="shared" si="91"/>
        <v>0</v>
      </c>
      <c r="T121" s="271">
        <f t="shared" si="91"/>
        <v>0</v>
      </c>
      <c r="U121" s="271">
        <f t="shared" si="92"/>
        <v>0</v>
      </c>
      <c r="V121" s="271">
        <f t="shared" si="92"/>
        <v>0</v>
      </c>
      <c r="W121" s="271">
        <f t="shared" si="92"/>
        <v>0</v>
      </c>
      <c r="X121" s="271">
        <f t="shared" si="92"/>
        <v>0</v>
      </c>
      <c r="Y121" s="271">
        <f t="shared" si="92"/>
        <v>0</v>
      </c>
      <c r="Z121" s="271">
        <f t="shared" si="92"/>
        <v>0</v>
      </c>
      <c r="AA121" s="271">
        <f t="shared" si="92"/>
        <v>0</v>
      </c>
      <c r="AB121" s="271">
        <f t="shared" si="92"/>
        <v>41012.216383333332</v>
      </c>
      <c r="AC121" s="271">
        <f t="shared" si="92"/>
        <v>41012.216383333332</v>
      </c>
      <c r="AD121" s="271">
        <f t="shared" si="92"/>
        <v>41012.216383333332</v>
      </c>
      <c r="AE121" s="271">
        <f t="shared" si="93"/>
        <v>41012.216383333332</v>
      </c>
      <c r="AF121" s="271">
        <f t="shared" si="93"/>
        <v>41012.216383333332</v>
      </c>
      <c r="AG121" s="271">
        <f t="shared" si="93"/>
        <v>41012.216383333332</v>
      </c>
      <c r="AH121" s="271">
        <f t="shared" si="93"/>
        <v>0</v>
      </c>
      <c r="AI121" s="271">
        <f t="shared" si="93"/>
        <v>0</v>
      </c>
      <c r="AJ121" s="271">
        <f t="shared" si="93"/>
        <v>0</v>
      </c>
      <c r="AK121" s="271">
        <f t="shared" si="93"/>
        <v>0</v>
      </c>
      <c r="AL121" s="271">
        <f t="shared" si="93"/>
        <v>0</v>
      </c>
      <c r="AM121" s="271">
        <f t="shared" si="93"/>
        <v>0</v>
      </c>
      <c r="AN121" s="271">
        <f t="shared" si="93"/>
        <v>0</v>
      </c>
      <c r="AO121" s="271">
        <f t="shared" si="94"/>
        <v>0</v>
      </c>
      <c r="AP121" s="271">
        <f t="shared" si="94"/>
        <v>0</v>
      </c>
      <c r="AQ121" s="271">
        <f t="shared" si="94"/>
        <v>0</v>
      </c>
      <c r="AR121" s="271">
        <f t="shared" si="94"/>
        <v>0</v>
      </c>
      <c r="AS121" s="271">
        <f t="shared" si="94"/>
        <v>0</v>
      </c>
      <c r="AT121" s="271">
        <f t="shared" si="94"/>
        <v>0</v>
      </c>
      <c r="AU121" s="271">
        <f t="shared" si="94"/>
        <v>0</v>
      </c>
      <c r="AV121" s="271">
        <f t="shared" si="94"/>
        <v>0</v>
      </c>
      <c r="AW121" s="271">
        <f t="shared" si="94"/>
        <v>0</v>
      </c>
      <c r="AX121" s="271">
        <f t="shared" si="94"/>
        <v>0</v>
      </c>
      <c r="AY121" s="271">
        <f t="shared" si="95"/>
        <v>0</v>
      </c>
      <c r="AZ121" s="271">
        <f t="shared" si="95"/>
        <v>0</v>
      </c>
      <c r="BA121" s="271">
        <f t="shared" si="95"/>
        <v>0</v>
      </c>
      <c r="BB121" s="271">
        <f t="shared" si="95"/>
        <v>0</v>
      </c>
      <c r="BC121" s="271">
        <f t="shared" si="95"/>
        <v>0</v>
      </c>
      <c r="BD121" s="271">
        <f t="shared" si="95"/>
        <v>0</v>
      </c>
      <c r="BE121" s="271">
        <f t="shared" si="95"/>
        <v>0</v>
      </c>
      <c r="BF121" s="271">
        <f t="shared" si="95"/>
        <v>0</v>
      </c>
      <c r="BG121" s="271">
        <f t="shared" si="95"/>
        <v>0</v>
      </c>
      <c r="BH121" s="271">
        <f t="shared" si="95"/>
        <v>0</v>
      </c>
      <c r="BI121" s="271">
        <f t="shared" si="96"/>
        <v>0</v>
      </c>
      <c r="BJ121" s="271">
        <f t="shared" si="96"/>
        <v>0</v>
      </c>
      <c r="BK121" s="271">
        <f t="shared" si="96"/>
        <v>0</v>
      </c>
      <c r="BL121" s="271">
        <f t="shared" si="96"/>
        <v>0</v>
      </c>
      <c r="BM121" s="271">
        <f t="shared" si="96"/>
        <v>0</v>
      </c>
      <c r="BN121" s="271">
        <f t="shared" si="96"/>
        <v>0</v>
      </c>
      <c r="BO121" s="271">
        <f t="shared" si="96"/>
        <v>0</v>
      </c>
      <c r="BP121" s="271">
        <f t="shared" si="96"/>
        <v>0</v>
      </c>
      <c r="BQ121" s="271">
        <f t="shared" si="96"/>
        <v>0</v>
      </c>
      <c r="BR121" s="271">
        <f t="shared" si="96"/>
        <v>0</v>
      </c>
      <c r="BS121" s="271">
        <f t="shared" si="97"/>
        <v>0</v>
      </c>
      <c r="BT121" s="271">
        <f t="shared" si="97"/>
        <v>0</v>
      </c>
      <c r="BU121" s="271">
        <f t="shared" si="97"/>
        <v>0</v>
      </c>
      <c r="BV121" s="271">
        <f t="shared" si="97"/>
        <v>0</v>
      </c>
      <c r="BW121" s="271">
        <f t="shared" si="97"/>
        <v>0</v>
      </c>
      <c r="BX121" s="271">
        <f t="shared" si="97"/>
        <v>0</v>
      </c>
      <c r="BY121" s="271">
        <f t="shared" si="97"/>
        <v>0</v>
      </c>
      <c r="BZ121" s="271">
        <f t="shared" si="97"/>
        <v>0</v>
      </c>
      <c r="CA121" s="271">
        <f t="shared" si="97"/>
        <v>0</v>
      </c>
      <c r="CC121" s="280"/>
    </row>
    <row r="122" spans="1:81">
      <c r="A122" s="275" t="e">
        <f>'2026 Sales Pipeline'!#REF!</f>
        <v>#REF!</v>
      </c>
      <c r="B122" s="275" t="e">
        <f>'2026 Sales Pipeline'!#REF!</f>
        <v>#REF!</v>
      </c>
      <c r="C122" s="276"/>
      <c r="D122" s="277" t="e">
        <f>'2026 Sales Pipeline'!#REF!</f>
        <v>#REF!</v>
      </c>
      <c r="E122" s="278" t="e">
        <f>'2026 Sales Pipeline'!#REF!</f>
        <v>#REF!</v>
      </c>
      <c r="F122" s="278" t="e">
        <f>'2026 Sales Pipeline'!#REF!</f>
        <v>#REF!</v>
      </c>
      <c r="G122" s="279" t="e">
        <f t="shared" si="90"/>
        <v>#REF!</v>
      </c>
      <c r="H122" s="277"/>
      <c r="I122" s="277"/>
      <c r="K122" s="271" t="e">
        <f t="shared" si="91"/>
        <v>#REF!</v>
      </c>
      <c r="L122" s="271" t="e">
        <f t="shared" si="91"/>
        <v>#REF!</v>
      </c>
      <c r="M122" s="271" t="e">
        <f t="shared" si="91"/>
        <v>#REF!</v>
      </c>
      <c r="N122" s="271" t="e">
        <f t="shared" si="91"/>
        <v>#REF!</v>
      </c>
      <c r="O122" s="271" t="e">
        <f t="shared" si="91"/>
        <v>#REF!</v>
      </c>
      <c r="P122" s="271" t="e">
        <f t="shared" si="91"/>
        <v>#REF!</v>
      </c>
      <c r="Q122" s="271" t="e">
        <f t="shared" si="91"/>
        <v>#REF!</v>
      </c>
      <c r="R122" s="271" t="e">
        <f t="shared" si="91"/>
        <v>#REF!</v>
      </c>
      <c r="S122" s="271" t="e">
        <f t="shared" si="91"/>
        <v>#REF!</v>
      </c>
      <c r="T122" s="271" t="e">
        <f t="shared" si="91"/>
        <v>#REF!</v>
      </c>
      <c r="U122" s="271" t="e">
        <f t="shared" si="92"/>
        <v>#REF!</v>
      </c>
      <c r="V122" s="271" t="e">
        <f t="shared" si="92"/>
        <v>#REF!</v>
      </c>
      <c r="W122" s="271" t="e">
        <f t="shared" si="92"/>
        <v>#REF!</v>
      </c>
      <c r="X122" s="271" t="e">
        <f t="shared" si="92"/>
        <v>#REF!</v>
      </c>
      <c r="Y122" s="271" t="e">
        <f t="shared" si="92"/>
        <v>#REF!</v>
      </c>
      <c r="Z122" s="271" t="e">
        <f t="shared" si="92"/>
        <v>#REF!</v>
      </c>
      <c r="AA122" s="271" t="e">
        <f t="shared" si="92"/>
        <v>#REF!</v>
      </c>
      <c r="AB122" s="271" t="e">
        <f t="shared" si="92"/>
        <v>#REF!</v>
      </c>
      <c r="AC122" s="271" t="e">
        <f t="shared" si="92"/>
        <v>#REF!</v>
      </c>
      <c r="AD122" s="271" t="e">
        <f t="shared" si="92"/>
        <v>#REF!</v>
      </c>
      <c r="AE122" s="271" t="e">
        <f t="shared" si="93"/>
        <v>#REF!</v>
      </c>
      <c r="AF122" s="271" t="e">
        <f t="shared" si="93"/>
        <v>#REF!</v>
      </c>
      <c r="AG122" s="271" t="e">
        <f t="shared" si="93"/>
        <v>#REF!</v>
      </c>
      <c r="AH122" s="271" t="e">
        <f t="shared" si="93"/>
        <v>#REF!</v>
      </c>
      <c r="AI122" s="271" t="e">
        <f t="shared" si="93"/>
        <v>#REF!</v>
      </c>
      <c r="AJ122" s="271" t="e">
        <f t="shared" si="93"/>
        <v>#REF!</v>
      </c>
      <c r="AK122" s="271" t="e">
        <f t="shared" si="93"/>
        <v>#REF!</v>
      </c>
      <c r="AL122" s="271" t="e">
        <f t="shared" si="93"/>
        <v>#REF!</v>
      </c>
      <c r="AM122" s="271" t="e">
        <f t="shared" si="93"/>
        <v>#REF!</v>
      </c>
      <c r="AN122" s="271" t="e">
        <f t="shared" si="93"/>
        <v>#REF!</v>
      </c>
      <c r="AO122" s="271" t="e">
        <f t="shared" si="94"/>
        <v>#REF!</v>
      </c>
      <c r="AP122" s="271" t="e">
        <f t="shared" si="94"/>
        <v>#REF!</v>
      </c>
      <c r="AQ122" s="271" t="e">
        <f t="shared" si="94"/>
        <v>#REF!</v>
      </c>
      <c r="AR122" s="271" t="e">
        <f t="shared" si="94"/>
        <v>#REF!</v>
      </c>
      <c r="AS122" s="271" t="e">
        <f t="shared" si="94"/>
        <v>#REF!</v>
      </c>
      <c r="AT122" s="271" t="e">
        <f t="shared" si="94"/>
        <v>#REF!</v>
      </c>
      <c r="AU122" s="271" t="e">
        <f t="shared" si="94"/>
        <v>#REF!</v>
      </c>
      <c r="AV122" s="271" t="e">
        <f t="shared" si="94"/>
        <v>#REF!</v>
      </c>
      <c r="AW122" s="271" t="e">
        <f t="shared" si="94"/>
        <v>#REF!</v>
      </c>
      <c r="AX122" s="271" t="e">
        <f t="shared" si="94"/>
        <v>#REF!</v>
      </c>
      <c r="AY122" s="271" t="e">
        <f t="shared" si="95"/>
        <v>#REF!</v>
      </c>
      <c r="AZ122" s="271" t="e">
        <f t="shared" si="95"/>
        <v>#REF!</v>
      </c>
      <c r="BA122" s="271" t="e">
        <f t="shared" si="95"/>
        <v>#REF!</v>
      </c>
      <c r="BB122" s="271" t="e">
        <f t="shared" si="95"/>
        <v>#REF!</v>
      </c>
      <c r="BC122" s="271" t="e">
        <f t="shared" si="95"/>
        <v>#REF!</v>
      </c>
      <c r="BD122" s="271" t="e">
        <f t="shared" si="95"/>
        <v>#REF!</v>
      </c>
      <c r="BE122" s="271" t="e">
        <f t="shared" si="95"/>
        <v>#REF!</v>
      </c>
      <c r="BF122" s="271" t="e">
        <f t="shared" si="95"/>
        <v>#REF!</v>
      </c>
      <c r="BG122" s="271" t="e">
        <f t="shared" si="95"/>
        <v>#REF!</v>
      </c>
      <c r="BH122" s="271" t="e">
        <f t="shared" si="95"/>
        <v>#REF!</v>
      </c>
      <c r="BI122" s="271" t="e">
        <f t="shared" si="96"/>
        <v>#REF!</v>
      </c>
      <c r="BJ122" s="271" t="e">
        <f t="shared" si="96"/>
        <v>#REF!</v>
      </c>
      <c r="BK122" s="271" t="e">
        <f t="shared" si="96"/>
        <v>#REF!</v>
      </c>
      <c r="BL122" s="271" t="e">
        <f t="shared" si="96"/>
        <v>#REF!</v>
      </c>
      <c r="BM122" s="271" t="e">
        <f t="shared" si="96"/>
        <v>#REF!</v>
      </c>
      <c r="BN122" s="271" t="e">
        <f t="shared" si="96"/>
        <v>#REF!</v>
      </c>
      <c r="BO122" s="271" t="e">
        <f t="shared" si="96"/>
        <v>#REF!</v>
      </c>
      <c r="BP122" s="271" t="e">
        <f t="shared" si="96"/>
        <v>#REF!</v>
      </c>
      <c r="BQ122" s="271" t="e">
        <f t="shared" si="96"/>
        <v>#REF!</v>
      </c>
      <c r="BR122" s="271" t="e">
        <f t="shared" si="96"/>
        <v>#REF!</v>
      </c>
      <c r="BS122" s="271" t="e">
        <f t="shared" si="97"/>
        <v>#REF!</v>
      </c>
      <c r="BT122" s="271" t="e">
        <f t="shared" si="97"/>
        <v>#REF!</v>
      </c>
      <c r="BU122" s="271" t="e">
        <f t="shared" si="97"/>
        <v>#REF!</v>
      </c>
      <c r="BV122" s="271" t="e">
        <f t="shared" si="97"/>
        <v>#REF!</v>
      </c>
      <c r="BW122" s="271" t="e">
        <f t="shared" si="97"/>
        <v>#REF!</v>
      </c>
      <c r="BX122" s="271" t="e">
        <f t="shared" si="97"/>
        <v>#REF!</v>
      </c>
      <c r="BY122" s="271" t="e">
        <f t="shared" si="97"/>
        <v>#REF!</v>
      </c>
      <c r="BZ122" s="271" t="e">
        <f t="shared" si="97"/>
        <v>#REF!</v>
      </c>
      <c r="CA122" s="271" t="e">
        <f t="shared" si="97"/>
        <v>#REF!</v>
      </c>
      <c r="CC122" s="280"/>
    </row>
    <row r="123" spans="1:81">
      <c r="A123" s="275" t="e">
        <f>'Lost Deals'!#REF!</f>
        <v>#REF!</v>
      </c>
      <c r="B123" s="275" t="e">
        <f>'Lost Deals'!#REF!</f>
        <v>#REF!</v>
      </c>
      <c r="C123" s="276"/>
      <c r="D123" s="277" t="e">
        <f>'Lost Deals'!#REF!</f>
        <v>#REF!</v>
      </c>
      <c r="E123" s="278" t="e">
        <f>'Lost Deals'!#REF!</f>
        <v>#REF!</v>
      </c>
      <c r="F123" s="278" t="e">
        <f>'Lost Deals'!#REF!</f>
        <v>#REF!</v>
      </c>
      <c r="G123" s="279" t="e">
        <f t="shared" si="90"/>
        <v>#REF!</v>
      </c>
      <c r="H123" s="277"/>
      <c r="I123" s="277"/>
      <c r="K123" s="271" t="e">
        <f t="shared" ref="K123:T132" si="98">IF(AND($E123&lt;=K$2, K$2&lt;EDATE($E123,6)), (0.73*$D123)/6, 0)</f>
        <v>#REF!</v>
      </c>
      <c r="L123" s="271" t="e">
        <f t="shared" si="98"/>
        <v>#REF!</v>
      </c>
      <c r="M123" s="271" t="e">
        <f t="shared" si="98"/>
        <v>#REF!</v>
      </c>
      <c r="N123" s="271" t="e">
        <f t="shared" si="98"/>
        <v>#REF!</v>
      </c>
      <c r="O123" s="271" t="e">
        <f t="shared" si="98"/>
        <v>#REF!</v>
      </c>
      <c r="P123" s="271" t="e">
        <f t="shared" si="98"/>
        <v>#REF!</v>
      </c>
      <c r="Q123" s="271" t="e">
        <f t="shared" si="98"/>
        <v>#REF!</v>
      </c>
      <c r="R123" s="271" t="e">
        <f t="shared" si="98"/>
        <v>#REF!</v>
      </c>
      <c r="S123" s="271" t="e">
        <f t="shared" si="98"/>
        <v>#REF!</v>
      </c>
      <c r="T123" s="271" t="e">
        <f t="shared" si="98"/>
        <v>#REF!</v>
      </c>
      <c r="U123" s="271" t="e">
        <f t="shared" ref="U123:AD132" si="99">IF(AND($E123&lt;=U$2, U$2&lt;EDATE($E123,6)), (0.73*$D123)/6, 0)</f>
        <v>#REF!</v>
      </c>
      <c r="V123" s="271" t="e">
        <f t="shared" si="99"/>
        <v>#REF!</v>
      </c>
      <c r="W123" s="271" t="e">
        <f t="shared" si="99"/>
        <v>#REF!</v>
      </c>
      <c r="X123" s="271" t="e">
        <f t="shared" si="99"/>
        <v>#REF!</v>
      </c>
      <c r="Y123" s="271" t="e">
        <f t="shared" si="99"/>
        <v>#REF!</v>
      </c>
      <c r="Z123" s="271" t="e">
        <f t="shared" si="99"/>
        <v>#REF!</v>
      </c>
      <c r="AA123" s="271" t="e">
        <f t="shared" si="99"/>
        <v>#REF!</v>
      </c>
      <c r="AB123" s="271" t="e">
        <f t="shared" si="99"/>
        <v>#REF!</v>
      </c>
      <c r="AC123" s="271" t="e">
        <f t="shared" si="99"/>
        <v>#REF!</v>
      </c>
      <c r="AD123" s="271" t="e">
        <f t="shared" si="99"/>
        <v>#REF!</v>
      </c>
      <c r="AE123" s="271" t="e">
        <f t="shared" ref="AE123:AN132" si="100">IF(AND($E123&lt;=AE$2, AE$2&lt;EDATE($E123,6)), (0.73*$D123)/6, 0)</f>
        <v>#REF!</v>
      </c>
      <c r="AF123" s="271" t="e">
        <f t="shared" si="100"/>
        <v>#REF!</v>
      </c>
      <c r="AG123" s="271" t="e">
        <f t="shared" si="100"/>
        <v>#REF!</v>
      </c>
      <c r="AH123" s="271" t="e">
        <f t="shared" si="100"/>
        <v>#REF!</v>
      </c>
      <c r="AI123" s="271" t="e">
        <f t="shared" si="100"/>
        <v>#REF!</v>
      </c>
      <c r="AJ123" s="271" t="e">
        <f t="shared" si="100"/>
        <v>#REF!</v>
      </c>
      <c r="AK123" s="271" t="e">
        <f t="shared" si="100"/>
        <v>#REF!</v>
      </c>
      <c r="AL123" s="271" t="e">
        <f t="shared" si="100"/>
        <v>#REF!</v>
      </c>
      <c r="AM123" s="271" t="e">
        <f t="shared" si="100"/>
        <v>#REF!</v>
      </c>
      <c r="AN123" s="271" t="e">
        <f t="shared" si="100"/>
        <v>#REF!</v>
      </c>
      <c r="AO123" s="271" t="e">
        <f t="shared" ref="AO123:AX132" si="101">IF(AND($E123&lt;=AO$2, AO$2&lt;EDATE($E123,6)), (0.73*$D123)/6, 0)</f>
        <v>#REF!</v>
      </c>
      <c r="AP123" s="271" t="e">
        <f t="shared" si="101"/>
        <v>#REF!</v>
      </c>
      <c r="AQ123" s="271" t="e">
        <f t="shared" si="101"/>
        <v>#REF!</v>
      </c>
      <c r="AR123" s="271" t="e">
        <f t="shared" si="101"/>
        <v>#REF!</v>
      </c>
      <c r="AS123" s="271" t="e">
        <f t="shared" si="101"/>
        <v>#REF!</v>
      </c>
      <c r="AT123" s="271" t="e">
        <f t="shared" si="101"/>
        <v>#REF!</v>
      </c>
      <c r="AU123" s="271" t="e">
        <f t="shared" si="101"/>
        <v>#REF!</v>
      </c>
      <c r="AV123" s="271" t="e">
        <f t="shared" si="101"/>
        <v>#REF!</v>
      </c>
      <c r="AW123" s="271" t="e">
        <f t="shared" si="101"/>
        <v>#REF!</v>
      </c>
      <c r="AX123" s="271" t="e">
        <f t="shared" si="101"/>
        <v>#REF!</v>
      </c>
      <c r="AY123" s="271" t="e">
        <f t="shared" ref="AY123:BH132" si="102">IF(AND($E123&lt;=AY$2, AY$2&lt;EDATE($E123,6)), (0.73*$D123)/6, 0)</f>
        <v>#REF!</v>
      </c>
      <c r="AZ123" s="271" t="e">
        <f t="shared" si="102"/>
        <v>#REF!</v>
      </c>
      <c r="BA123" s="271" t="e">
        <f t="shared" si="102"/>
        <v>#REF!</v>
      </c>
      <c r="BB123" s="271" t="e">
        <f t="shared" si="102"/>
        <v>#REF!</v>
      </c>
      <c r="BC123" s="271" t="e">
        <f t="shared" si="102"/>
        <v>#REF!</v>
      </c>
      <c r="BD123" s="271" t="e">
        <f t="shared" si="102"/>
        <v>#REF!</v>
      </c>
      <c r="BE123" s="271" t="e">
        <f t="shared" si="102"/>
        <v>#REF!</v>
      </c>
      <c r="BF123" s="271" t="e">
        <f t="shared" si="102"/>
        <v>#REF!</v>
      </c>
      <c r="BG123" s="271" t="e">
        <f t="shared" si="102"/>
        <v>#REF!</v>
      </c>
      <c r="BH123" s="271" t="e">
        <f t="shared" si="102"/>
        <v>#REF!</v>
      </c>
      <c r="BI123" s="271" t="e">
        <f t="shared" ref="BI123:BR132" si="103">IF(AND($E123&lt;=BI$2, BI$2&lt;EDATE($E123,6)), (0.73*$D123)/6, 0)</f>
        <v>#REF!</v>
      </c>
      <c r="BJ123" s="271" t="e">
        <f t="shared" si="103"/>
        <v>#REF!</v>
      </c>
      <c r="BK123" s="271" t="e">
        <f t="shared" si="103"/>
        <v>#REF!</v>
      </c>
      <c r="BL123" s="271" t="e">
        <f t="shared" si="103"/>
        <v>#REF!</v>
      </c>
      <c r="BM123" s="271" t="e">
        <f t="shared" si="103"/>
        <v>#REF!</v>
      </c>
      <c r="BN123" s="271" t="e">
        <f t="shared" si="103"/>
        <v>#REF!</v>
      </c>
      <c r="BO123" s="271" t="e">
        <f t="shared" si="103"/>
        <v>#REF!</v>
      </c>
      <c r="BP123" s="271" t="e">
        <f t="shared" si="103"/>
        <v>#REF!</v>
      </c>
      <c r="BQ123" s="271" t="e">
        <f t="shared" si="103"/>
        <v>#REF!</v>
      </c>
      <c r="BR123" s="271" t="e">
        <f t="shared" si="103"/>
        <v>#REF!</v>
      </c>
      <c r="BS123" s="271" t="e">
        <f t="shared" ref="BS123:CA132" si="104">IF(AND($E123&lt;=BS$2, BS$2&lt;EDATE($E123,6)), (0.73*$D123)/6, 0)</f>
        <v>#REF!</v>
      </c>
      <c r="BT123" s="271" t="e">
        <f t="shared" si="104"/>
        <v>#REF!</v>
      </c>
      <c r="BU123" s="271" t="e">
        <f t="shared" si="104"/>
        <v>#REF!</v>
      </c>
      <c r="BV123" s="271" t="e">
        <f t="shared" si="104"/>
        <v>#REF!</v>
      </c>
      <c r="BW123" s="271" t="e">
        <f t="shared" si="104"/>
        <v>#REF!</v>
      </c>
      <c r="BX123" s="271" t="e">
        <f t="shared" si="104"/>
        <v>#REF!</v>
      </c>
      <c r="BY123" s="271" t="e">
        <f t="shared" si="104"/>
        <v>#REF!</v>
      </c>
      <c r="BZ123" s="271" t="e">
        <f t="shared" si="104"/>
        <v>#REF!</v>
      </c>
      <c r="CA123" s="271" t="e">
        <f t="shared" si="104"/>
        <v>#REF!</v>
      </c>
      <c r="CC123" s="280"/>
    </row>
    <row r="124" spans="1:81">
      <c r="A124" s="275" t="e">
        <f>'2026 Sales Pipeline'!#REF!</f>
        <v>#REF!</v>
      </c>
      <c r="B124" s="275" t="e">
        <f>'2026 Sales Pipeline'!#REF!</f>
        <v>#REF!</v>
      </c>
      <c r="C124" s="276"/>
      <c r="D124" s="277" t="e">
        <f>'2026 Sales Pipeline'!#REF!</f>
        <v>#REF!</v>
      </c>
      <c r="E124" s="278" t="e">
        <f>'2026 Sales Pipeline'!#REF!</f>
        <v>#REF!</v>
      </c>
      <c r="F124" s="278" t="e">
        <f>'2026 Sales Pipeline'!#REF!</f>
        <v>#REF!</v>
      </c>
      <c r="G124" s="279" t="e">
        <f t="shared" si="90"/>
        <v>#REF!</v>
      </c>
      <c r="H124" s="277"/>
      <c r="I124" s="277"/>
      <c r="K124" s="271" t="e">
        <f t="shared" si="98"/>
        <v>#REF!</v>
      </c>
      <c r="L124" s="271" t="e">
        <f t="shared" si="98"/>
        <v>#REF!</v>
      </c>
      <c r="M124" s="271" t="e">
        <f t="shared" si="98"/>
        <v>#REF!</v>
      </c>
      <c r="N124" s="271" t="e">
        <f t="shared" si="98"/>
        <v>#REF!</v>
      </c>
      <c r="O124" s="271" t="e">
        <f t="shared" si="98"/>
        <v>#REF!</v>
      </c>
      <c r="P124" s="271" t="e">
        <f t="shared" si="98"/>
        <v>#REF!</v>
      </c>
      <c r="Q124" s="271" t="e">
        <f t="shared" si="98"/>
        <v>#REF!</v>
      </c>
      <c r="R124" s="271" t="e">
        <f t="shared" si="98"/>
        <v>#REF!</v>
      </c>
      <c r="S124" s="271" t="e">
        <f t="shared" si="98"/>
        <v>#REF!</v>
      </c>
      <c r="T124" s="271" t="e">
        <f t="shared" si="98"/>
        <v>#REF!</v>
      </c>
      <c r="U124" s="271" t="e">
        <f t="shared" si="99"/>
        <v>#REF!</v>
      </c>
      <c r="V124" s="271" t="e">
        <f t="shared" si="99"/>
        <v>#REF!</v>
      </c>
      <c r="W124" s="271" t="e">
        <f t="shared" si="99"/>
        <v>#REF!</v>
      </c>
      <c r="X124" s="271" t="e">
        <f t="shared" si="99"/>
        <v>#REF!</v>
      </c>
      <c r="Y124" s="271" t="e">
        <f t="shared" si="99"/>
        <v>#REF!</v>
      </c>
      <c r="Z124" s="271" t="e">
        <f t="shared" si="99"/>
        <v>#REF!</v>
      </c>
      <c r="AA124" s="271" t="e">
        <f t="shared" si="99"/>
        <v>#REF!</v>
      </c>
      <c r="AB124" s="271" t="e">
        <f t="shared" si="99"/>
        <v>#REF!</v>
      </c>
      <c r="AC124" s="271" t="e">
        <f t="shared" si="99"/>
        <v>#REF!</v>
      </c>
      <c r="AD124" s="271" t="e">
        <f t="shared" si="99"/>
        <v>#REF!</v>
      </c>
      <c r="AE124" s="271" t="e">
        <f t="shared" si="100"/>
        <v>#REF!</v>
      </c>
      <c r="AF124" s="271" t="e">
        <f t="shared" si="100"/>
        <v>#REF!</v>
      </c>
      <c r="AG124" s="271" t="e">
        <f t="shared" si="100"/>
        <v>#REF!</v>
      </c>
      <c r="AH124" s="271" t="e">
        <f t="shared" si="100"/>
        <v>#REF!</v>
      </c>
      <c r="AI124" s="271" t="e">
        <f t="shared" si="100"/>
        <v>#REF!</v>
      </c>
      <c r="AJ124" s="271" t="e">
        <f t="shared" si="100"/>
        <v>#REF!</v>
      </c>
      <c r="AK124" s="271" t="e">
        <f t="shared" si="100"/>
        <v>#REF!</v>
      </c>
      <c r="AL124" s="271" t="e">
        <f t="shared" si="100"/>
        <v>#REF!</v>
      </c>
      <c r="AM124" s="271" t="e">
        <f t="shared" si="100"/>
        <v>#REF!</v>
      </c>
      <c r="AN124" s="271" t="e">
        <f t="shared" si="100"/>
        <v>#REF!</v>
      </c>
      <c r="AO124" s="271" t="e">
        <f t="shared" si="101"/>
        <v>#REF!</v>
      </c>
      <c r="AP124" s="271" t="e">
        <f t="shared" si="101"/>
        <v>#REF!</v>
      </c>
      <c r="AQ124" s="271" t="e">
        <f t="shared" si="101"/>
        <v>#REF!</v>
      </c>
      <c r="AR124" s="271" t="e">
        <f t="shared" si="101"/>
        <v>#REF!</v>
      </c>
      <c r="AS124" s="271" t="e">
        <f t="shared" si="101"/>
        <v>#REF!</v>
      </c>
      <c r="AT124" s="271" t="e">
        <f t="shared" si="101"/>
        <v>#REF!</v>
      </c>
      <c r="AU124" s="271" t="e">
        <f t="shared" si="101"/>
        <v>#REF!</v>
      </c>
      <c r="AV124" s="271" t="e">
        <f t="shared" si="101"/>
        <v>#REF!</v>
      </c>
      <c r="AW124" s="271" t="e">
        <f t="shared" si="101"/>
        <v>#REF!</v>
      </c>
      <c r="AX124" s="271" t="e">
        <f t="shared" si="101"/>
        <v>#REF!</v>
      </c>
      <c r="AY124" s="271" t="e">
        <f t="shared" si="102"/>
        <v>#REF!</v>
      </c>
      <c r="AZ124" s="271" t="e">
        <f t="shared" si="102"/>
        <v>#REF!</v>
      </c>
      <c r="BA124" s="271" t="e">
        <f t="shared" si="102"/>
        <v>#REF!</v>
      </c>
      <c r="BB124" s="271" t="e">
        <f t="shared" si="102"/>
        <v>#REF!</v>
      </c>
      <c r="BC124" s="271" t="e">
        <f t="shared" si="102"/>
        <v>#REF!</v>
      </c>
      <c r="BD124" s="271" t="e">
        <f t="shared" si="102"/>
        <v>#REF!</v>
      </c>
      <c r="BE124" s="271" t="e">
        <f t="shared" si="102"/>
        <v>#REF!</v>
      </c>
      <c r="BF124" s="271" t="e">
        <f t="shared" si="102"/>
        <v>#REF!</v>
      </c>
      <c r="BG124" s="271" t="e">
        <f t="shared" si="102"/>
        <v>#REF!</v>
      </c>
      <c r="BH124" s="271" t="e">
        <f t="shared" si="102"/>
        <v>#REF!</v>
      </c>
      <c r="BI124" s="271" t="e">
        <f t="shared" si="103"/>
        <v>#REF!</v>
      </c>
      <c r="BJ124" s="271" t="e">
        <f t="shared" si="103"/>
        <v>#REF!</v>
      </c>
      <c r="BK124" s="271" t="e">
        <f t="shared" si="103"/>
        <v>#REF!</v>
      </c>
      <c r="BL124" s="271" t="e">
        <f t="shared" si="103"/>
        <v>#REF!</v>
      </c>
      <c r="BM124" s="271" t="e">
        <f t="shared" si="103"/>
        <v>#REF!</v>
      </c>
      <c r="BN124" s="271" t="e">
        <f t="shared" si="103"/>
        <v>#REF!</v>
      </c>
      <c r="BO124" s="271" t="e">
        <f t="shared" si="103"/>
        <v>#REF!</v>
      </c>
      <c r="BP124" s="271" t="e">
        <f t="shared" si="103"/>
        <v>#REF!</v>
      </c>
      <c r="BQ124" s="271" t="e">
        <f t="shared" si="103"/>
        <v>#REF!</v>
      </c>
      <c r="BR124" s="271" t="e">
        <f t="shared" si="103"/>
        <v>#REF!</v>
      </c>
      <c r="BS124" s="271" t="e">
        <f t="shared" si="104"/>
        <v>#REF!</v>
      </c>
      <c r="BT124" s="271" t="e">
        <f t="shared" si="104"/>
        <v>#REF!</v>
      </c>
      <c r="BU124" s="271" t="e">
        <f t="shared" si="104"/>
        <v>#REF!</v>
      </c>
      <c r="BV124" s="271" t="e">
        <f t="shared" si="104"/>
        <v>#REF!</v>
      </c>
      <c r="BW124" s="271" t="e">
        <f t="shared" si="104"/>
        <v>#REF!</v>
      </c>
      <c r="BX124" s="271" t="e">
        <f t="shared" si="104"/>
        <v>#REF!</v>
      </c>
      <c r="BY124" s="271" t="e">
        <f t="shared" si="104"/>
        <v>#REF!</v>
      </c>
      <c r="BZ124" s="271" t="e">
        <f t="shared" si="104"/>
        <v>#REF!</v>
      </c>
      <c r="CA124" s="271" t="e">
        <f t="shared" si="104"/>
        <v>#REF!</v>
      </c>
      <c r="CC124" s="280"/>
    </row>
    <row r="125" spans="1:81">
      <c r="A125" s="275">
        <f>'2026 Sales Pipeline'!D32</f>
        <v>11573</v>
      </c>
      <c r="B125" s="275" t="str">
        <f>'2026 Sales Pipeline'!B32</f>
        <v xml:space="preserve">Two Bunch Palms ES </v>
      </c>
      <c r="C125" s="276"/>
      <c r="D125" s="277">
        <f>'2026 Sales Pipeline'!E32</f>
        <v>112000</v>
      </c>
      <c r="E125" s="278">
        <f>'2026 Sales Pipeline'!H32</f>
        <v>46204</v>
      </c>
      <c r="F125" s="278">
        <f>'2026 Sales Pipeline'!I32</f>
        <v>46235</v>
      </c>
      <c r="G125" s="279">
        <f t="shared" si="90"/>
        <v>31</v>
      </c>
      <c r="H125" s="277"/>
      <c r="I125" s="277"/>
      <c r="K125" s="271">
        <f t="shared" si="98"/>
        <v>0</v>
      </c>
      <c r="L125" s="271">
        <f t="shared" si="98"/>
        <v>0</v>
      </c>
      <c r="M125" s="271">
        <f t="shared" si="98"/>
        <v>0</v>
      </c>
      <c r="N125" s="271">
        <f t="shared" si="98"/>
        <v>0</v>
      </c>
      <c r="O125" s="271">
        <f t="shared" si="98"/>
        <v>0</v>
      </c>
      <c r="P125" s="271">
        <f t="shared" si="98"/>
        <v>0</v>
      </c>
      <c r="Q125" s="271">
        <f t="shared" si="98"/>
        <v>0</v>
      </c>
      <c r="R125" s="271">
        <f t="shared" si="98"/>
        <v>0</v>
      </c>
      <c r="S125" s="271">
        <f t="shared" si="98"/>
        <v>0</v>
      </c>
      <c r="T125" s="271">
        <f t="shared" si="98"/>
        <v>0</v>
      </c>
      <c r="U125" s="271">
        <f t="shared" si="99"/>
        <v>0</v>
      </c>
      <c r="V125" s="271">
        <f t="shared" si="99"/>
        <v>0</v>
      </c>
      <c r="W125" s="271">
        <f t="shared" si="99"/>
        <v>0</v>
      </c>
      <c r="X125" s="271">
        <f t="shared" si="99"/>
        <v>0</v>
      </c>
      <c r="Y125" s="271">
        <f t="shared" si="99"/>
        <v>0</v>
      </c>
      <c r="Z125" s="271">
        <f t="shared" si="99"/>
        <v>0</v>
      </c>
      <c r="AA125" s="271">
        <f t="shared" si="99"/>
        <v>0</v>
      </c>
      <c r="AB125" s="271">
        <f t="shared" si="99"/>
        <v>0</v>
      </c>
      <c r="AC125" s="271">
        <f t="shared" si="99"/>
        <v>13626.666666666666</v>
      </c>
      <c r="AD125" s="271">
        <f t="shared" si="99"/>
        <v>13626.666666666666</v>
      </c>
      <c r="AE125" s="271">
        <f t="shared" si="100"/>
        <v>13626.666666666666</v>
      </c>
      <c r="AF125" s="271">
        <f t="shared" si="100"/>
        <v>13626.666666666666</v>
      </c>
      <c r="AG125" s="271">
        <f t="shared" si="100"/>
        <v>13626.666666666666</v>
      </c>
      <c r="AH125" s="271">
        <f t="shared" si="100"/>
        <v>13626.666666666666</v>
      </c>
      <c r="AI125" s="271">
        <f t="shared" si="100"/>
        <v>0</v>
      </c>
      <c r="AJ125" s="271">
        <f t="shared" si="100"/>
        <v>0</v>
      </c>
      <c r="AK125" s="271">
        <f t="shared" si="100"/>
        <v>0</v>
      </c>
      <c r="AL125" s="271">
        <f t="shared" si="100"/>
        <v>0</v>
      </c>
      <c r="AM125" s="271">
        <f t="shared" si="100"/>
        <v>0</v>
      </c>
      <c r="AN125" s="271">
        <f t="shared" si="100"/>
        <v>0</v>
      </c>
      <c r="AO125" s="271">
        <f t="shared" si="101"/>
        <v>0</v>
      </c>
      <c r="AP125" s="271">
        <f t="shared" si="101"/>
        <v>0</v>
      </c>
      <c r="AQ125" s="271">
        <f t="shared" si="101"/>
        <v>0</v>
      </c>
      <c r="AR125" s="271">
        <f t="shared" si="101"/>
        <v>0</v>
      </c>
      <c r="AS125" s="271">
        <f t="shared" si="101"/>
        <v>0</v>
      </c>
      <c r="AT125" s="271">
        <f t="shared" si="101"/>
        <v>0</v>
      </c>
      <c r="AU125" s="271">
        <f t="shared" si="101"/>
        <v>0</v>
      </c>
      <c r="AV125" s="271">
        <f t="shared" si="101"/>
        <v>0</v>
      </c>
      <c r="AW125" s="271">
        <f t="shared" si="101"/>
        <v>0</v>
      </c>
      <c r="AX125" s="271">
        <f t="shared" si="101"/>
        <v>0</v>
      </c>
      <c r="AY125" s="271">
        <f t="shared" si="102"/>
        <v>0</v>
      </c>
      <c r="AZ125" s="271">
        <f t="shared" si="102"/>
        <v>0</v>
      </c>
      <c r="BA125" s="271">
        <f t="shared" si="102"/>
        <v>0</v>
      </c>
      <c r="BB125" s="271">
        <f t="shared" si="102"/>
        <v>0</v>
      </c>
      <c r="BC125" s="271">
        <f t="shared" si="102"/>
        <v>0</v>
      </c>
      <c r="BD125" s="271">
        <f t="shared" si="102"/>
        <v>0</v>
      </c>
      <c r="BE125" s="271">
        <f t="shared" si="102"/>
        <v>0</v>
      </c>
      <c r="BF125" s="271">
        <f t="shared" si="102"/>
        <v>0</v>
      </c>
      <c r="BG125" s="271">
        <f t="shared" si="102"/>
        <v>0</v>
      </c>
      <c r="BH125" s="271">
        <f t="shared" si="102"/>
        <v>0</v>
      </c>
      <c r="BI125" s="271">
        <f t="shared" si="103"/>
        <v>0</v>
      </c>
      <c r="BJ125" s="271">
        <f t="shared" si="103"/>
        <v>0</v>
      </c>
      <c r="BK125" s="271">
        <f t="shared" si="103"/>
        <v>0</v>
      </c>
      <c r="BL125" s="271">
        <f t="shared" si="103"/>
        <v>0</v>
      </c>
      <c r="BM125" s="271">
        <f t="shared" si="103"/>
        <v>0</v>
      </c>
      <c r="BN125" s="271">
        <f t="shared" si="103"/>
        <v>0</v>
      </c>
      <c r="BO125" s="271">
        <f t="shared" si="103"/>
        <v>0</v>
      </c>
      <c r="BP125" s="271">
        <f t="shared" si="103"/>
        <v>0</v>
      </c>
      <c r="BQ125" s="271">
        <f t="shared" si="103"/>
        <v>0</v>
      </c>
      <c r="BR125" s="271">
        <f t="shared" si="103"/>
        <v>0</v>
      </c>
      <c r="BS125" s="271">
        <f t="shared" si="104"/>
        <v>0</v>
      </c>
      <c r="BT125" s="271">
        <f t="shared" si="104"/>
        <v>0</v>
      </c>
      <c r="BU125" s="271">
        <f t="shared" si="104"/>
        <v>0</v>
      </c>
      <c r="BV125" s="271">
        <f t="shared" si="104"/>
        <v>0</v>
      </c>
      <c r="BW125" s="271">
        <f t="shared" si="104"/>
        <v>0</v>
      </c>
      <c r="BX125" s="271">
        <f t="shared" si="104"/>
        <v>0</v>
      </c>
      <c r="BY125" s="271">
        <f t="shared" si="104"/>
        <v>0</v>
      </c>
      <c r="BZ125" s="271">
        <f t="shared" si="104"/>
        <v>0</v>
      </c>
      <c r="CA125" s="271">
        <f t="shared" si="104"/>
        <v>0</v>
      </c>
      <c r="CC125" s="280"/>
    </row>
    <row r="126" spans="1:81">
      <c r="A126" s="275">
        <f>'2026 Sales Pipeline'!D33</f>
        <v>0</v>
      </c>
      <c r="B126" s="275" t="str">
        <f>'2026 Sales Pipeline'!B33</f>
        <v xml:space="preserve">Unified Modular </v>
      </c>
      <c r="C126" s="276"/>
      <c r="D126" s="277" t="str">
        <f>'2026 Sales Pipeline'!E33</f>
        <v>TBD</v>
      </c>
      <c r="E126" s="278">
        <f>'2026 Sales Pipeline'!H33</f>
        <v>46204</v>
      </c>
      <c r="F126" s="278">
        <f>'2026 Sales Pipeline'!I33</f>
        <v>46237</v>
      </c>
      <c r="G126" s="279">
        <f t="shared" si="90"/>
        <v>33</v>
      </c>
      <c r="H126" s="277"/>
      <c r="I126" s="277"/>
      <c r="K126" s="271">
        <f t="shared" si="98"/>
        <v>0</v>
      </c>
      <c r="L126" s="271">
        <f t="shared" si="98"/>
        <v>0</v>
      </c>
      <c r="M126" s="271">
        <f t="shared" si="98"/>
        <v>0</v>
      </c>
      <c r="N126" s="271">
        <f t="shared" si="98"/>
        <v>0</v>
      </c>
      <c r="O126" s="271">
        <f t="shared" si="98"/>
        <v>0</v>
      </c>
      <c r="P126" s="271">
        <f t="shared" si="98"/>
        <v>0</v>
      </c>
      <c r="Q126" s="271">
        <f t="shared" si="98"/>
        <v>0</v>
      </c>
      <c r="R126" s="271">
        <f t="shared" si="98"/>
        <v>0</v>
      </c>
      <c r="S126" s="271">
        <f t="shared" si="98"/>
        <v>0</v>
      </c>
      <c r="T126" s="271">
        <f t="shared" si="98"/>
        <v>0</v>
      </c>
      <c r="U126" s="271">
        <f t="shared" si="99"/>
        <v>0</v>
      </c>
      <c r="V126" s="271">
        <f t="shared" si="99"/>
        <v>0</v>
      </c>
      <c r="W126" s="271">
        <f t="shared" si="99"/>
        <v>0</v>
      </c>
      <c r="X126" s="271">
        <f t="shared" si="99"/>
        <v>0</v>
      </c>
      <c r="Y126" s="271">
        <f t="shared" si="99"/>
        <v>0</v>
      </c>
      <c r="Z126" s="271">
        <f t="shared" si="99"/>
        <v>0</v>
      </c>
      <c r="AA126" s="271">
        <f t="shared" si="99"/>
        <v>0</v>
      </c>
      <c r="AB126" s="271">
        <f t="shared" si="99"/>
        <v>0</v>
      </c>
      <c r="AC126" s="271" t="e">
        <f t="shared" si="99"/>
        <v>#VALUE!</v>
      </c>
      <c r="AD126" s="271" t="e">
        <f t="shared" si="99"/>
        <v>#VALUE!</v>
      </c>
      <c r="AE126" s="271" t="e">
        <f t="shared" si="100"/>
        <v>#VALUE!</v>
      </c>
      <c r="AF126" s="271" t="e">
        <f t="shared" si="100"/>
        <v>#VALUE!</v>
      </c>
      <c r="AG126" s="271" t="e">
        <f t="shared" si="100"/>
        <v>#VALUE!</v>
      </c>
      <c r="AH126" s="271" t="e">
        <f t="shared" si="100"/>
        <v>#VALUE!</v>
      </c>
      <c r="AI126" s="271">
        <f t="shared" si="100"/>
        <v>0</v>
      </c>
      <c r="AJ126" s="271">
        <f t="shared" si="100"/>
        <v>0</v>
      </c>
      <c r="AK126" s="271">
        <f t="shared" si="100"/>
        <v>0</v>
      </c>
      <c r="AL126" s="271">
        <f t="shared" si="100"/>
        <v>0</v>
      </c>
      <c r="AM126" s="271">
        <f t="shared" si="100"/>
        <v>0</v>
      </c>
      <c r="AN126" s="271">
        <f t="shared" si="100"/>
        <v>0</v>
      </c>
      <c r="AO126" s="271">
        <f t="shared" si="101"/>
        <v>0</v>
      </c>
      <c r="AP126" s="271">
        <f t="shared" si="101"/>
        <v>0</v>
      </c>
      <c r="AQ126" s="271">
        <f t="shared" si="101"/>
        <v>0</v>
      </c>
      <c r="AR126" s="271">
        <f t="shared" si="101"/>
        <v>0</v>
      </c>
      <c r="AS126" s="271">
        <f t="shared" si="101"/>
        <v>0</v>
      </c>
      <c r="AT126" s="271">
        <f t="shared" si="101"/>
        <v>0</v>
      </c>
      <c r="AU126" s="271">
        <f t="shared" si="101"/>
        <v>0</v>
      </c>
      <c r="AV126" s="271">
        <f t="shared" si="101"/>
        <v>0</v>
      </c>
      <c r="AW126" s="271">
        <f t="shared" si="101"/>
        <v>0</v>
      </c>
      <c r="AX126" s="271">
        <f t="shared" si="101"/>
        <v>0</v>
      </c>
      <c r="AY126" s="271">
        <f t="shared" si="102"/>
        <v>0</v>
      </c>
      <c r="AZ126" s="271">
        <f t="shared" si="102"/>
        <v>0</v>
      </c>
      <c r="BA126" s="271">
        <f t="shared" si="102"/>
        <v>0</v>
      </c>
      <c r="BB126" s="271">
        <f t="shared" si="102"/>
        <v>0</v>
      </c>
      <c r="BC126" s="271">
        <f t="shared" si="102"/>
        <v>0</v>
      </c>
      <c r="BD126" s="271">
        <f t="shared" si="102"/>
        <v>0</v>
      </c>
      <c r="BE126" s="271">
        <f t="shared" si="102"/>
        <v>0</v>
      </c>
      <c r="BF126" s="271">
        <f t="shared" si="102"/>
        <v>0</v>
      </c>
      <c r="BG126" s="271">
        <f t="shared" si="102"/>
        <v>0</v>
      </c>
      <c r="BH126" s="271">
        <f t="shared" si="102"/>
        <v>0</v>
      </c>
      <c r="BI126" s="271">
        <f t="shared" si="103"/>
        <v>0</v>
      </c>
      <c r="BJ126" s="271">
        <f t="shared" si="103"/>
        <v>0</v>
      </c>
      <c r="BK126" s="271">
        <f t="shared" si="103"/>
        <v>0</v>
      </c>
      <c r="BL126" s="271">
        <f t="shared" si="103"/>
        <v>0</v>
      </c>
      <c r="BM126" s="271">
        <f t="shared" si="103"/>
        <v>0</v>
      </c>
      <c r="BN126" s="271">
        <f t="shared" si="103"/>
        <v>0</v>
      </c>
      <c r="BO126" s="271">
        <f t="shared" si="103"/>
        <v>0</v>
      </c>
      <c r="BP126" s="271">
        <f t="shared" si="103"/>
        <v>0</v>
      </c>
      <c r="BQ126" s="271">
        <f t="shared" si="103"/>
        <v>0</v>
      </c>
      <c r="BR126" s="271">
        <f t="shared" si="103"/>
        <v>0</v>
      </c>
      <c r="BS126" s="271">
        <f t="shared" si="104"/>
        <v>0</v>
      </c>
      <c r="BT126" s="271">
        <f t="shared" si="104"/>
        <v>0</v>
      </c>
      <c r="BU126" s="271">
        <f t="shared" si="104"/>
        <v>0</v>
      </c>
      <c r="BV126" s="271">
        <f t="shared" si="104"/>
        <v>0</v>
      </c>
      <c r="BW126" s="271">
        <f t="shared" si="104"/>
        <v>0</v>
      </c>
      <c r="BX126" s="271">
        <f t="shared" si="104"/>
        <v>0</v>
      </c>
      <c r="BY126" s="271">
        <f t="shared" si="104"/>
        <v>0</v>
      </c>
      <c r="BZ126" s="271">
        <f t="shared" si="104"/>
        <v>0</v>
      </c>
      <c r="CA126" s="271">
        <f t="shared" si="104"/>
        <v>0</v>
      </c>
      <c r="CC126" s="280"/>
    </row>
    <row r="127" spans="1:81">
      <c r="A127" s="275">
        <f>'2026 Sales Pipeline'!D34</f>
        <v>0</v>
      </c>
      <c r="B127" s="275" t="str">
        <f>'2026 Sales Pipeline'!B34</f>
        <v>South Fork MS</v>
      </c>
      <c r="C127" s="276"/>
      <c r="D127" s="277">
        <f>'2026 Sales Pipeline'!E34</f>
        <v>0</v>
      </c>
      <c r="E127" s="278">
        <f>'2026 Sales Pipeline'!H34</f>
        <v>46204</v>
      </c>
      <c r="F127" s="278">
        <f>'2026 Sales Pipeline'!I34</f>
        <v>46266</v>
      </c>
      <c r="G127" s="279">
        <f t="shared" si="90"/>
        <v>62</v>
      </c>
      <c r="H127" s="277"/>
      <c r="I127" s="277"/>
      <c r="K127" s="271">
        <f t="shared" si="98"/>
        <v>0</v>
      </c>
      <c r="L127" s="271">
        <f t="shared" si="98"/>
        <v>0</v>
      </c>
      <c r="M127" s="271">
        <f t="shared" si="98"/>
        <v>0</v>
      </c>
      <c r="N127" s="271">
        <f t="shared" si="98"/>
        <v>0</v>
      </c>
      <c r="O127" s="271">
        <f t="shared" si="98"/>
        <v>0</v>
      </c>
      <c r="P127" s="271">
        <f t="shared" si="98"/>
        <v>0</v>
      </c>
      <c r="Q127" s="271">
        <f t="shared" si="98"/>
        <v>0</v>
      </c>
      <c r="R127" s="271">
        <f t="shared" si="98"/>
        <v>0</v>
      </c>
      <c r="S127" s="271">
        <f t="shared" si="98"/>
        <v>0</v>
      </c>
      <c r="T127" s="271">
        <f t="shared" si="98"/>
        <v>0</v>
      </c>
      <c r="U127" s="271">
        <f t="shared" si="99"/>
        <v>0</v>
      </c>
      <c r="V127" s="271">
        <f t="shared" si="99"/>
        <v>0</v>
      </c>
      <c r="W127" s="271">
        <f t="shared" si="99"/>
        <v>0</v>
      </c>
      <c r="X127" s="271">
        <f t="shared" si="99"/>
        <v>0</v>
      </c>
      <c r="Y127" s="271">
        <f t="shared" si="99"/>
        <v>0</v>
      </c>
      <c r="Z127" s="271">
        <f t="shared" si="99"/>
        <v>0</v>
      </c>
      <c r="AA127" s="271">
        <f t="shared" si="99"/>
        <v>0</v>
      </c>
      <c r="AB127" s="271">
        <f t="shared" si="99"/>
        <v>0</v>
      </c>
      <c r="AC127" s="271">
        <f t="shared" si="99"/>
        <v>0</v>
      </c>
      <c r="AD127" s="271">
        <f t="shared" si="99"/>
        <v>0</v>
      </c>
      <c r="AE127" s="271">
        <f t="shared" si="100"/>
        <v>0</v>
      </c>
      <c r="AF127" s="271">
        <f t="shared" si="100"/>
        <v>0</v>
      </c>
      <c r="AG127" s="271">
        <f t="shared" si="100"/>
        <v>0</v>
      </c>
      <c r="AH127" s="271">
        <f t="shared" si="100"/>
        <v>0</v>
      </c>
      <c r="AI127" s="271">
        <f t="shared" si="100"/>
        <v>0</v>
      </c>
      <c r="AJ127" s="271">
        <f t="shared" si="100"/>
        <v>0</v>
      </c>
      <c r="AK127" s="271">
        <f t="shared" si="100"/>
        <v>0</v>
      </c>
      <c r="AL127" s="271">
        <f t="shared" si="100"/>
        <v>0</v>
      </c>
      <c r="AM127" s="271">
        <f t="shared" si="100"/>
        <v>0</v>
      </c>
      <c r="AN127" s="271">
        <f t="shared" si="100"/>
        <v>0</v>
      </c>
      <c r="AO127" s="271">
        <f t="shared" si="101"/>
        <v>0</v>
      </c>
      <c r="AP127" s="271">
        <f t="shared" si="101"/>
        <v>0</v>
      </c>
      <c r="AQ127" s="271">
        <f t="shared" si="101"/>
        <v>0</v>
      </c>
      <c r="AR127" s="271">
        <f t="shared" si="101"/>
        <v>0</v>
      </c>
      <c r="AS127" s="271">
        <f t="shared" si="101"/>
        <v>0</v>
      </c>
      <c r="AT127" s="271">
        <f t="shared" si="101"/>
        <v>0</v>
      </c>
      <c r="AU127" s="271">
        <f t="shared" si="101"/>
        <v>0</v>
      </c>
      <c r="AV127" s="271">
        <f t="shared" si="101"/>
        <v>0</v>
      </c>
      <c r="AW127" s="271">
        <f t="shared" si="101"/>
        <v>0</v>
      </c>
      <c r="AX127" s="271">
        <f t="shared" si="101"/>
        <v>0</v>
      </c>
      <c r="AY127" s="271">
        <f t="shared" si="102"/>
        <v>0</v>
      </c>
      <c r="AZ127" s="271">
        <f t="shared" si="102"/>
        <v>0</v>
      </c>
      <c r="BA127" s="271">
        <f t="shared" si="102"/>
        <v>0</v>
      </c>
      <c r="BB127" s="271">
        <f t="shared" si="102"/>
        <v>0</v>
      </c>
      <c r="BC127" s="271">
        <f t="shared" si="102"/>
        <v>0</v>
      </c>
      <c r="BD127" s="271">
        <f t="shared" si="102"/>
        <v>0</v>
      </c>
      <c r="BE127" s="271">
        <f t="shared" si="102"/>
        <v>0</v>
      </c>
      <c r="BF127" s="271">
        <f t="shared" si="102"/>
        <v>0</v>
      </c>
      <c r="BG127" s="271">
        <f t="shared" si="102"/>
        <v>0</v>
      </c>
      <c r="BH127" s="271">
        <f t="shared" si="102"/>
        <v>0</v>
      </c>
      <c r="BI127" s="271">
        <f t="shared" si="103"/>
        <v>0</v>
      </c>
      <c r="BJ127" s="271">
        <f t="shared" si="103"/>
        <v>0</v>
      </c>
      <c r="BK127" s="271">
        <f t="shared" si="103"/>
        <v>0</v>
      </c>
      <c r="BL127" s="271">
        <f t="shared" si="103"/>
        <v>0</v>
      </c>
      <c r="BM127" s="271">
        <f t="shared" si="103"/>
        <v>0</v>
      </c>
      <c r="BN127" s="271">
        <f t="shared" si="103"/>
        <v>0</v>
      </c>
      <c r="BO127" s="271">
        <f t="shared" si="103"/>
        <v>0</v>
      </c>
      <c r="BP127" s="271">
        <f t="shared" si="103"/>
        <v>0</v>
      </c>
      <c r="BQ127" s="271">
        <f t="shared" si="103"/>
        <v>0</v>
      </c>
      <c r="BR127" s="271">
        <f t="shared" si="103"/>
        <v>0</v>
      </c>
      <c r="BS127" s="271">
        <f t="shared" si="104"/>
        <v>0</v>
      </c>
      <c r="BT127" s="271">
        <f t="shared" si="104"/>
        <v>0</v>
      </c>
      <c r="BU127" s="271">
        <f t="shared" si="104"/>
        <v>0</v>
      </c>
      <c r="BV127" s="271">
        <f t="shared" si="104"/>
        <v>0</v>
      </c>
      <c r="BW127" s="271">
        <f t="shared" si="104"/>
        <v>0</v>
      </c>
      <c r="BX127" s="271">
        <f t="shared" si="104"/>
        <v>0</v>
      </c>
      <c r="BY127" s="271">
        <f t="shared" si="104"/>
        <v>0</v>
      </c>
      <c r="BZ127" s="271">
        <f t="shared" si="104"/>
        <v>0</v>
      </c>
      <c r="CA127" s="271">
        <f t="shared" si="104"/>
        <v>0</v>
      </c>
      <c r="CC127" s="280"/>
    </row>
    <row r="128" spans="1:81">
      <c r="A128" s="275" t="e">
        <f>'Lost Deals'!#REF!</f>
        <v>#REF!</v>
      </c>
      <c r="B128" s="275" t="e">
        <f>'Lost Deals'!#REF!</f>
        <v>#REF!</v>
      </c>
      <c r="C128" s="276"/>
      <c r="D128" s="277" t="e">
        <f>'Lost Deals'!#REF!</f>
        <v>#REF!</v>
      </c>
      <c r="E128" s="278"/>
      <c r="F128" s="278"/>
      <c r="G128" s="279"/>
      <c r="H128" s="277"/>
      <c r="I128" s="277"/>
      <c r="K128" s="271">
        <f t="shared" si="98"/>
        <v>0</v>
      </c>
      <c r="L128" s="271">
        <f t="shared" si="98"/>
        <v>0</v>
      </c>
      <c r="M128" s="271">
        <f t="shared" si="98"/>
        <v>0</v>
      </c>
      <c r="N128" s="271">
        <f t="shared" si="98"/>
        <v>0</v>
      </c>
      <c r="O128" s="271">
        <f t="shared" si="98"/>
        <v>0</v>
      </c>
      <c r="P128" s="271">
        <f t="shared" si="98"/>
        <v>0</v>
      </c>
      <c r="Q128" s="271">
        <f t="shared" si="98"/>
        <v>0</v>
      </c>
      <c r="R128" s="271">
        <f t="shared" si="98"/>
        <v>0</v>
      </c>
      <c r="S128" s="271">
        <f t="shared" si="98"/>
        <v>0</v>
      </c>
      <c r="T128" s="271">
        <f t="shared" si="98"/>
        <v>0</v>
      </c>
      <c r="U128" s="271">
        <f t="shared" si="99"/>
        <v>0</v>
      </c>
      <c r="V128" s="271">
        <f t="shared" si="99"/>
        <v>0</v>
      </c>
      <c r="W128" s="271">
        <f t="shared" si="99"/>
        <v>0</v>
      </c>
      <c r="X128" s="271">
        <f t="shared" si="99"/>
        <v>0</v>
      </c>
      <c r="Y128" s="271">
        <f t="shared" si="99"/>
        <v>0</v>
      </c>
      <c r="Z128" s="271">
        <f t="shared" si="99"/>
        <v>0</v>
      </c>
      <c r="AA128" s="271">
        <f t="shared" si="99"/>
        <v>0</v>
      </c>
      <c r="AB128" s="271">
        <f t="shared" si="99"/>
        <v>0</v>
      </c>
      <c r="AC128" s="271">
        <f t="shared" si="99"/>
        <v>0</v>
      </c>
      <c r="AD128" s="271">
        <f t="shared" si="99"/>
        <v>0</v>
      </c>
      <c r="AE128" s="271">
        <f t="shared" si="100"/>
        <v>0</v>
      </c>
      <c r="AF128" s="271">
        <f t="shared" si="100"/>
        <v>0</v>
      </c>
      <c r="AG128" s="271">
        <f t="shared" si="100"/>
        <v>0</v>
      </c>
      <c r="AH128" s="271">
        <f t="shared" si="100"/>
        <v>0</v>
      </c>
      <c r="AI128" s="271">
        <f t="shared" si="100"/>
        <v>0</v>
      </c>
      <c r="AJ128" s="271">
        <f t="shared" si="100"/>
        <v>0</v>
      </c>
      <c r="AK128" s="271">
        <f t="shared" si="100"/>
        <v>0</v>
      </c>
      <c r="AL128" s="271">
        <f t="shared" si="100"/>
        <v>0</v>
      </c>
      <c r="AM128" s="271">
        <f t="shared" si="100"/>
        <v>0</v>
      </c>
      <c r="AN128" s="271">
        <f t="shared" si="100"/>
        <v>0</v>
      </c>
      <c r="AO128" s="271">
        <f t="shared" si="101"/>
        <v>0</v>
      </c>
      <c r="AP128" s="271">
        <f t="shared" si="101"/>
        <v>0</v>
      </c>
      <c r="AQ128" s="271">
        <f t="shared" si="101"/>
        <v>0</v>
      </c>
      <c r="AR128" s="271">
        <f t="shared" si="101"/>
        <v>0</v>
      </c>
      <c r="AS128" s="271">
        <f t="shared" si="101"/>
        <v>0</v>
      </c>
      <c r="AT128" s="271">
        <f t="shared" si="101"/>
        <v>0</v>
      </c>
      <c r="AU128" s="271">
        <f t="shared" si="101"/>
        <v>0</v>
      </c>
      <c r="AV128" s="271">
        <f t="shared" si="101"/>
        <v>0</v>
      </c>
      <c r="AW128" s="271">
        <f t="shared" si="101"/>
        <v>0</v>
      </c>
      <c r="AX128" s="271">
        <f t="shared" si="101"/>
        <v>0</v>
      </c>
      <c r="AY128" s="271">
        <f t="shared" si="102"/>
        <v>0</v>
      </c>
      <c r="AZ128" s="271">
        <f t="shared" si="102"/>
        <v>0</v>
      </c>
      <c r="BA128" s="271">
        <f t="shared" si="102"/>
        <v>0</v>
      </c>
      <c r="BB128" s="271">
        <f t="shared" si="102"/>
        <v>0</v>
      </c>
      <c r="BC128" s="271">
        <f t="shared" si="102"/>
        <v>0</v>
      </c>
      <c r="BD128" s="271">
        <f t="shared" si="102"/>
        <v>0</v>
      </c>
      <c r="BE128" s="271">
        <f t="shared" si="102"/>
        <v>0</v>
      </c>
      <c r="BF128" s="271">
        <f t="shared" si="102"/>
        <v>0</v>
      </c>
      <c r="BG128" s="271">
        <f t="shared" si="102"/>
        <v>0</v>
      </c>
      <c r="BH128" s="271">
        <f t="shared" si="102"/>
        <v>0</v>
      </c>
      <c r="BI128" s="271">
        <f t="shared" si="103"/>
        <v>0</v>
      </c>
      <c r="BJ128" s="271">
        <f t="shared" si="103"/>
        <v>0</v>
      </c>
      <c r="BK128" s="271">
        <f t="shared" si="103"/>
        <v>0</v>
      </c>
      <c r="BL128" s="271">
        <f t="shared" si="103"/>
        <v>0</v>
      </c>
      <c r="BM128" s="271">
        <f t="shared" si="103"/>
        <v>0</v>
      </c>
      <c r="BN128" s="271">
        <f t="shared" si="103"/>
        <v>0</v>
      </c>
      <c r="BO128" s="271">
        <f t="shared" si="103"/>
        <v>0</v>
      </c>
      <c r="BP128" s="271">
        <f t="shared" si="103"/>
        <v>0</v>
      </c>
      <c r="BQ128" s="271">
        <f t="shared" si="103"/>
        <v>0</v>
      </c>
      <c r="BR128" s="271">
        <f t="shared" si="103"/>
        <v>0</v>
      </c>
      <c r="BS128" s="271">
        <f t="shared" si="104"/>
        <v>0</v>
      </c>
      <c r="BT128" s="271">
        <f t="shared" si="104"/>
        <v>0</v>
      </c>
      <c r="BU128" s="271">
        <f t="shared" si="104"/>
        <v>0</v>
      </c>
      <c r="BV128" s="271">
        <f t="shared" si="104"/>
        <v>0</v>
      </c>
      <c r="BW128" s="271">
        <f t="shared" si="104"/>
        <v>0</v>
      </c>
      <c r="BX128" s="271">
        <f t="shared" si="104"/>
        <v>0</v>
      </c>
      <c r="BY128" s="271">
        <f t="shared" si="104"/>
        <v>0</v>
      </c>
      <c r="BZ128" s="271">
        <f t="shared" si="104"/>
        <v>0</v>
      </c>
      <c r="CA128" s="271">
        <f t="shared" si="104"/>
        <v>0</v>
      </c>
      <c r="CC128" s="280"/>
    </row>
    <row r="129" spans="1:81">
      <c r="A129" s="275" t="e">
        <f>'Lost Deals'!#REF!</f>
        <v>#REF!</v>
      </c>
      <c r="B129" s="275" t="e">
        <f>'Lost Deals'!#REF!</f>
        <v>#REF!</v>
      </c>
      <c r="C129" s="276"/>
      <c r="D129" s="277" t="e">
        <f>'Lost Deals'!#REF!</f>
        <v>#REF!</v>
      </c>
      <c r="E129" s="278"/>
      <c r="F129" s="278"/>
      <c r="G129" s="279"/>
      <c r="H129" s="277"/>
      <c r="I129" s="277"/>
      <c r="K129" s="271">
        <f t="shared" si="98"/>
        <v>0</v>
      </c>
      <c r="L129" s="271">
        <f t="shared" si="98"/>
        <v>0</v>
      </c>
      <c r="M129" s="271">
        <f t="shared" si="98"/>
        <v>0</v>
      </c>
      <c r="N129" s="271">
        <f t="shared" si="98"/>
        <v>0</v>
      </c>
      <c r="O129" s="271">
        <f t="shared" si="98"/>
        <v>0</v>
      </c>
      <c r="P129" s="271">
        <f t="shared" si="98"/>
        <v>0</v>
      </c>
      <c r="Q129" s="271">
        <f t="shared" si="98"/>
        <v>0</v>
      </c>
      <c r="R129" s="271">
        <f t="shared" si="98"/>
        <v>0</v>
      </c>
      <c r="S129" s="271">
        <f t="shared" si="98"/>
        <v>0</v>
      </c>
      <c r="T129" s="271">
        <f t="shared" si="98"/>
        <v>0</v>
      </c>
      <c r="U129" s="271">
        <f t="shared" si="99"/>
        <v>0</v>
      </c>
      <c r="V129" s="271">
        <f t="shared" si="99"/>
        <v>0</v>
      </c>
      <c r="W129" s="271">
        <f t="shared" si="99"/>
        <v>0</v>
      </c>
      <c r="X129" s="271">
        <f t="shared" si="99"/>
        <v>0</v>
      </c>
      <c r="Y129" s="271">
        <f t="shared" si="99"/>
        <v>0</v>
      </c>
      <c r="Z129" s="271">
        <f t="shared" si="99"/>
        <v>0</v>
      </c>
      <c r="AA129" s="271">
        <f t="shared" si="99"/>
        <v>0</v>
      </c>
      <c r="AB129" s="271">
        <f t="shared" si="99"/>
        <v>0</v>
      </c>
      <c r="AC129" s="271">
        <f t="shared" si="99"/>
        <v>0</v>
      </c>
      <c r="AD129" s="271">
        <f t="shared" si="99"/>
        <v>0</v>
      </c>
      <c r="AE129" s="271">
        <f t="shared" si="100"/>
        <v>0</v>
      </c>
      <c r="AF129" s="271">
        <f t="shared" si="100"/>
        <v>0</v>
      </c>
      <c r="AG129" s="271">
        <f t="shared" si="100"/>
        <v>0</v>
      </c>
      <c r="AH129" s="271">
        <f t="shared" si="100"/>
        <v>0</v>
      </c>
      <c r="AI129" s="271">
        <f t="shared" si="100"/>
        <v>0</v>
      </c>
      <c r="AJ129" s="271">
        <f t="shared" si="100"/>
        <v>0</v>
      </c>
      <c r="AK129" s="271">
        <f t="shared" si="100"/>
        <v>0</v>
      </c>
      <c r="AL129" s="271">
        <f t="shared" si="100"/>
        <v>0</v>
      </c>
      <c r="AM129" s="271">
        <f t="shared" si="100"/>
        <v>0</v>
      </c>
      <c r="AN129" s="271">
        <f t="shared" si="100"/>
        <v>0</v>
      </c>
      <c r="AO129" s="271">
        <f t="shared" si="101"/>
        <v>0</v>
      </c>
      <c r="AP129" s="271">
        <f t="shared" si="101"/>
        <v>0</v>
      </c>
      <c r="AQ129" s="271">
        <f t="shared" si="101"/>
        <v>0</v>
      </c>
      <c r="AR129" s="271">
        <f t="shared" si="101"/>
        <v>0</v>
      </c>
      <c r="AS129" s="271">
        <f t="shared" si="101"/>
        <v>0</v>
      </c>
      <c r="AT129" s="271">
        <f t="shared" si="101"/>
        <v>0</v>
      </c>
      <c r="AU129" s="271">
        <f t="shared" si="101"/>
        <v>0</v>
      </c>
      <c r="AV129" s="271">
        <f t="shared" si="101"/>
        <v>0</v>
      </c>
      <c r="AW129" s="271">
        <f t="shared" si="101"/>
        <v>0</v>
      </c>
      <c r="AX129" s="271">
        <f t="shared" si="101"/>
        <v>0</v>
      </c>
      <c r="AY129" s="271">
        <f t="shared" si="102"/>
        <v>0</v>
      </c>
      <c r="AZ129" s="271">
        <f t="shared" si="102"/>
        <v>0</v>
      </c>
      <c r="BA129" s="271">
        <f t="shared" si="102"/>
        <v>0</v>
      </c>
      <c r="BB129" s="271">
        <f t="shared" si="102"/>
        <v>0</v>
      </c>
      <c r="BC129" s="271">
        <f t="shared" si="102"/>
        <v>0</v>
      </c>
      <c r="BD129" s="271">
        <f t="shared" si="102"/>
        <v>0</v>
      </c>
      <c r="BE129" s="271">
        <f t="shared" si="102"/>
        <v>0</v>
      </c>
      <c r="BF129" s="271">
        <f t="shared" si="102"/>
        <v>0</v>
      </c>
      <c r="BG129" s="271">
        <f t="shared" si="102"/>
        <v>0</v>
      </c>
      <c r="BH129" s="271">
        <f t="shared" si="102"/>
        <v>0</v>
      </c>
      <c r="BI129" s="271">
        <f t="shared" si="103"/>
        <v>0</v>
      </c>
      <c r="BJ129" s="271">
        <f t="shared" si="103"/>
        <v>0</v>
      </c>
      <c r="BK129" s="271">
        <f t="shared" si="103"/>
        <v>0</v>
      </c>
      <c r="BL129" s="271">
        <f t="shared" si="103"/>
        <v>0</v>
      </c>
      <c r="BM129" s="271">
        <f t="shared" si="103"/>
        <v>0</v>
      </c>
      <c r="BN129" s="271">
        <f t="shared" si="103"/>
        <v>0</v>
      </c>
      <c r="BO129" s="271">
        <f t="shared" si="103"/>
        <v>0</v>
      </c>
      <c r="BP129" s="271">
        <f t="shared" si="103"/>
        <v>0</v>
      </c>
      <c r="BQ129" s="271">
        <f t="shared" si="103"/>
        <v>0</v>
      </c>
      <c r="BR129" s="271">
        <f t="shared" si="103"/>
        <v>0</v>
      </c>
      <c r="BS129" s="271">
        <f t="shared" si="104"/>
        <v>0</v>
      </c>
      <c r="BT129" s="271">
        <f t="shared" si="104"/>
        <v>0</v>
      </c>
      <c r="BU129" s="271">
        <f t="shared" si="104"/>
        <v>0</v>
      </c>
      <c r="BV129" s="271">
        <f t="shared" si="104"/>
        <v>0</v>
      </c>
      <c r="BW129" s="271">
        <f t="shared" si="104"/>
        <v>0</v>
      </c>
      <c r="BX129" s="271">
        <f t="shared" si="104"/>
        <v>0</v>
      </c>
      <c r="BY129" s="271">
        <f t="shared" si="104"/>
        <v>0</v>
      </c>
      <c r="BZ129" s="271">
        <f t="shared" si="104"/>
        <v>0</v>
      </c>
      <c r="CA129" s="271">
        <f t="shared" si="104"/>
        <v>0</v>
      </c>
      <c r="CC129" s="280"/>
    </row>
    <row r="130" spans="1:81">
      <c r="A130" s="275" t="e">
        <f>'2026 Sales Pipeline'!#REF!</f>
        <v>#REF!</v>
      </c>
      <c r="B130" s="275" t="e">
        <f>'2026 Sales Pipeline'!#REF!</f>
        <v>#REF!</v>
      </c>
      <c r="C130" s="276"/>
      <c r="D130" s="277" t="e">
        <f>'2026 Sales Pipeline'!#REF!</f>
        <v>#REF!</v>
      </c>
      <c r="E130" s="278"/>
      <c r="F130" s="278"/>
      <c r="G130" s="279"/>
      <c r="H130" s="277"/>
      <c r="I130" s="277"/>
      <c r="K130" s="271">
        <f t="shared" si="98"/>
        <v>0</v>
      </c>
      <c r="L130" s="271">
        <f t="shared" si="98"/>
        <v>0</v>
      </c>
      <c r="M130" s="271">
        <f t="shared" si="98"/>
        <v>0</v>
      </c>
      <c r="N130" s="271">
        <f t="shared" si="98"/>
        <v>0</v>
      </c>
      <c r="O130" s="271">
        <f t="shared" si="98"/>
        <v>0</v>
      </c>
      <c r="P130" s="271">
        <f t="shared" si="98"/>
        <v>0</v>
      </c>
      <c r="Q130" s="271">
        <f t="shared" si="98"/>
        <v>0</v>
      </c>
      <c r="R130" s="271">
        <f t="shared" si="98"/>
        <v>0</v>
      </c>
      <c r="S130" s="271">
        <f t="shared" si="98"/>
        <v>0</v>
      </c>
      <c r="T130" s="271">
        <f t="shared" si="98"/>
        <v>0</v>
      </c>
      <c r="U130" s="271">
        <f t="shared" si="99"/>
        <v>0</v>
      </c>
      <c r="V130" s="271">
        <f t="shared" si="99"/>
        <v>0</v>
      </c>
      <c r="W130" s="271">
        <f t="shared" si="99"/>
        <v>0</v>
      </c>
      <c r="X130" s="271">
        <f t="shared" si="99"/>
        <v>0</v>
      </c>
      <c r="Y130" s="271">
        <f t="shared" si="99"/>
        <v>0</v>
      </c>
      <c r="Z130" s="271">
        <f t="shared" si="99"/>
        <v>0</v>
      </c>
      <c r="AA130" s="271">
        <f t="shared" si="99"/>
        <v>0</v>
      </c>
      <c r="AB130" s="271">
        <f t="shared" si="99"/>
        <v>0</v>
      </c>
      <c r="AC130" s="271">
        <f t="shared" si="99"/>
        <v>0</v>
      </c>
      <c r="AD130" s="271">
        <f t="shared" si="99"/>
        <v>0</v>
      </c>
      <c r="AE130" s="271">
        <f t="shared" si="100"/>
        <v>0</v>
      </c>
      <c r="AF130" s="271">
        <f t="shared" si="100"/>
        <v>0</v>
      </c>
      <c r="AG130" s="271">
        <f t="shared" si="100"/>
        <v>0</v>
      </c>
      <c r="AH130" s="271">
        <f t="shared" si="100"/>
        <v>0</v>
      </c>
      <c r="AI130" s="271">
        <f t="shared" si="100"/>
        <v>0</v>
      </c>
      <c r="AJ130" s="271">
        <f t="shared" si="100"/>
        <v>0</v>
      </c>
      <c r="AK130" s="271">
        <f t="shared" si="100"/>
        <v>0</v>
      </c>
      <c r="AL130" s="271">
        <f t="shared" si="100"/>
        <v>0</v>
      </c>
      <c r="AM130" s="271">
        <f t="shared" si="100"/>
        <v>0</v>
      </c>
      <c r="AN130" s="271">
        <f t="shared" si="100"/>
        <v>0</v>
      </c>
      <c r="AO130" s="271">
        <f t="shared" si="101"/>
        <v>0</v>
      </c>
      <c r="AP130" s="271">
        <f t="shared" si="101"/>
        <v>0</v>
      </c>
      <c r="AQ130" s="271">
        <f t="shared" si="101"/>
        <v>0</v>
      </c>
      <c r="AR130" s="271">
        <f t="shared" si="101"/>
        <v>0</v>
      </c>
      <c r="AS130" s="271">
        <f t="shared" si="101"/>
        <v>0</v>
      </c>
      <c r="AT130" s="271">
        <f t="shared" si="101"/>
        <v>0</v>
      </c>
      <c r="AU130" s="271">
        <f t="shared" si="101"/>
        <v>0</v>
      </c>
      <c r="AV130" s="271">
        <f t="shared" si="101"/>
        <v>0</v>
      </c>
      <c r="AW130" s="271">
        <f t="shared" si="101"/>
        <v>0</v>
      </c>
      <c r="AX130" s="271">
        <f t="shared" si="101"/>
        <v>0</v>
      </c>
      <c r="AY130" s="271">
        <f t="shared" si="102"/>
        <v>0</v>
      </c>
      <c r="AZ130" s="271">
        <f t="shared" si="102"/>
        <v>0</v>
      </c>
      <c r="BA130" s="271">
        <f t="shared" si="102"/>
        <v>0</v>
      </c>
      <c r="BB130" s="271">
        <f t="shared" si="102"/>
        <v>0</v>
      </c>
      <c r="BC130" s="271">
        <f t="shared" si="102"/>
        <v>0</v>
      </c>
      <c r="BD130" s="271">
        <f t="shared" si="102"/>
        <v>0</v>
      </c>
      <c r="BE130" s="271">
        <f t="shared" si="102"/>
        <v>0</v>
      </c>
      <c r="BF130" s="271">
        <f t="shared" si="102"/>
        <v>0</v>
      </c>
      <c r="BG130" s="271">
        <f t="shared" si="102"/>
        <v>0</v>
      </c>
      <c r="BH130" s="271">
        <f t="shared" si="102"/>
        <v>0</v>
      </c>
      <c r="BI130" s="271">
        <f t="shared" si="103"/>
        <v>0</v>
      </c>
      <c r="BJ130" s="271">
        <f t="shared" si="103"/>
        <v>0</v>
      </c>
      <c r="BK130" s="271">
        <f t="shared" si="103"/>
        <v>0</v>
      </c>
      <c r="BL130" s="271">
        <f t="shared" si="103"/>
        <v>0</v>
      </c>
      <c r="BM130" s="271">
        <f t="shared" si="103"/>
        <v>0</v>
      </c>
      <c r="BN130" s="271">
        <f t="shared" si="103"/>
        <v>0</v>
      </c>
      <c r="BO130" s="271">
        <f t="shared" si="103"/>
        <v>0</v>
      </c>
      <c r="BP130" s="271">
        <f t="shared" si="103"/>
        <v>0</v>
      </c>
      <c r="BQ130" s="271">
        <f t="shared" si="103"/>
        <v>0</v>
      </c>
      <c r="BR130" s="271">
        <f t="shared" si="103"/>
        <v>0</v>
      </c>
      <c r="BS130" s="271">
        <f t="shared" si="104"/>
        <v>0</v>
      </c>
      <c r="BT130" s="271">
        <f t="shared" si="104"/>
        <v>0</v>
      </c>
      <c r="BU130" s="271">
        <f t="shared" si="104"/>
        <v>0</v>
      </c>
      <c r="BV130" s="271">
        <f t="shared" si="104"/>
        <v>0</v>
      </c>
      <c r="BW130" s="271">
        <f t="shared" si="104"/>
        <v>0</v>
      </c>
      <c r="BX130" s="271">
        <f t="shared" si="104"/>
        <v>0</v>
      </c>
      <c r="BY130" s="271">
        <f t="shared" si="104"/>
        <v>0</v>
      </c>
      <c r="BZ130" s="271">
        <f t="shared" si="104"/>
        <v>0</v>
      </c>
      <c r="CA130" s="271">
        <f t="shared" si="104"/>
        <v>0</v>
      </c>
      <c r="CC130" s="280"/>
    </row>
    <row r="131" spans="1:81">
      <c r="A131" s="275">
        <f>'2026 Sales Pipeline'!D35</f>
        <v>0</v>
      </c>
      <c r="B131" s="275" t="str">
        <f>'2026 Sales Pipeline'!B35</f>
        <v>Edwards AFB</v>
      </c>
      <c r="C131" s="276"/>
      <c r="D131" s="277">
        <f>'2026 Sales Pipeline'!E35</f>
        <v>551515.38</v>
      </c>
      <c r="E131" s="278"/>
      <c r="F131" s="278"/>
      <c r="G131" s="279"/>
      <c r="H131" s="281"/>
      <c r="I131" s="281"/>
      <c r="K131" s="271">
        <f t="shared" si="98"/>
        <v>0</v>
      </c>
      <c r="L131" s="271">
        <f t="shared" si="98"/>
        <v>0</v>
      </c>
      <c r="M131" s="271">
        <f t="shared" si="98"/>
        <v>0</v>
      </c>
      <c r="N131" s="271">
        <f t="shared" si="98"/>
        <v>0</v>
      </c>
      <c r="O131" s="271">
        <f t="shared" si="98"/>
        <v>0</v>
      </c>
      <c r="P131" s="271">
        <f t="shared" si="98"/>
        <v>0</v>
      </c>
      <c r="Q131" s="271">
        <f t="shared" si="98"/>
        <v>0</v>
      </c>
      <c r="R131" s="271">
        <f t="shared" si="98"/>
        <v>0</v>
      </c>
      <c r="S131" s="271">
        <f t="shared" si="98"/>
        <v>0</v>
      </c>
      <c r="T131" s="271">
        <f t="shared" si="98"/>
        <v>0</v>
      </c>
      <c r="U131" s="271">
        <f t="shared" si="99"/>
        <v>0</v>
      </c>
      <c r="V131" s="271">
        <f t="shared" si="99"/>
        <v>0</v>
      </c>
      <c r="W131" s="271">
        <f t="shared" si="99"/>
        <v>0</v>
      </c>
      <c r="X131" s="271">
        <f t="shared" si="99"/>
        <v>0</v>
      </c>
      <c r="Y131" s="271">
        <f t="shared" si="99"/>
        <v>0</v>
      </c>
      <c r="Z131" s="271">
        <f t="shared" si="99"/>
        <v>0</v>
      </c>
      <c r="AA131" s="271">
        <f t="shared" si="99"/>
        <v>0</v>
      </c>
      <c r="AB131" s="271">
        <f t="shared" si="99"/>
        <v>0</v>
      </c>
      <c r="AC131" s="271">
        <f t="shared" si="99"/>
        <v>0</v>
      </c>
      <c r="AD131" s="271">
        <f t="shared" si="99"/>
        <v>0</v>
      </c>
      <c r="AE131" s="271">
        <f t="shared" si="100"/>
        <v>0</v>
      </c>
      <c r="AF131" s="271">
        <f t="shared" si="100"/>
        <v>0</v>
      </c>
      <c r="AG131" s="271">
        <f t="shared" si="100"/>
        <v>0</v>
      </c>
      <c r="AH131" s="271">
        <f t="shared" si="100"/>
        <v>0</v>
      </c>
      <c r="AI131" s="271">
        <f t="shared" si="100"/>
        <v>0</v>
      </c>
      <c r="AJ131" s="271">
        <f t="shared" si="100"/>
        <v>0</v>
      </c>
      <c r="AK131" s="271">
        <f t="shared" si="100"/>
        <v>0</v>
      </c>
      <c r="AL131" s="271">
        <f t="shared" si="100"/>
        <v>0</v>
      </c>
      <c r="AM131" s="271">
        <f t="shared" si="100"/>
        <v>0</v>
      </c>
      <c r="AN131" s="271">
        <f t="shared" si="100"/>
        <v>0</v>
      </c>
      <c r="AO131" s="271">
        <f t="shared" si="101"/>
        <v>0</v>
      </c>
      <c r="AP131" s="271">
        <f t="shared" si="101"/>
        <v>0</v>
      </c>
      <c r="AQ131" s="271">
        <f t="shared" si="101"/>
        <v>0</v>
      </c>
      <c r="AR131" s="271">
        <f t="shared" si="101"/>
        <v>0</v>
      </c>
      <c r="AS131" s="271">
        <f t="shared" si="101"/>
        <v>0</v>
      </c>
      <c r="AT131" s="271">
        <f t="shared" si="101"/>
        <v>0</v>
      </c>
      <c r="AU131" s="271">
        <f t="shared" si="101"/>
        <v>0</v>
      </c>
      <c r="AV131" s="271">
        <f t="shared" si="101"/>
        <v>0</v>
      </c>
      <c r="AW131" s="271">
        <f t="shared" si="101"/>
        <v>0</v>
      </c>
      <c r="AX131" s="271">
        <f t="shared" si="101"/>
        <v>0</v>
      </c>
      <c r="AY131" s="271">
        <f t="shared" si="102"/>
        <v>0</v>
      </c>
      <c r="AZ131" s="271">
        <f t="shared" si="102"/>
        <v>0</v>
      </c>
      <c r="BA131" s="271">
        <f t="shared" si="102"/>
        <v>0</v>
      </c>
      <c r="BB131" s="271">
        <f t="shared" si="102"/>
        <v>0</v>
      </c>
      <c r="BC131" s="271">
        <f t="shared" si="102"/>
        <v>0</v>
      </c>
      <c r="BD131" s="271">
        <f t="shared" si="102"/>
        <v>0</v>
      </c>
      <c r="BE131" s="271">
        <f t="shared" si="102"/>
        <v>0</v>
      </c>
      <c r="BF131" s="271">
        <f t="shared" si="102"/>
        <v>0</v>
      </c>
      <c r="BG131" s="271">
        <f t="shared" si="102"/>
        <v>0</v>
      </c>
      <c r="BH131" s="271">
        <f t="shared" si="102"/>
        <v>0</v>
      </c>
      <c r="BI131" s="271">
        <f t="shared" si="103"/>
        <v>0</v>
      </c>
      <c r="BJ131" s="271">
        <f t="shared" si="103"/>
        <v>0</v>
      </c>
      <c r="BK131" s="271">
        <f t="shared" si="103"/>
        <v>0</v>
      </c>
      <c r="BL131" s="271">
        <f t="shared" si="103"/>
        <v>0</v>
      </c>
      <c r="BM131" s="271">
        <f t="shared" si="103"/>
        <v>0</v>
      </c>
      <c r="BN131" s="271">
        <f t="shared" si="103"/>
        <v>0</v>
      </c>
      <c r="BO131" s="271">
        <f t="shared" si="103"/>
        <v>0</v>
      </c>
      <c r="BP131" s="271">
        <f t="shared" si="103"/>
        <v>0</v>
      </c>
      <c r="BQ131" s="271">
        <f t="shared" si="103"/>
        <v>0</v>
      </c>
      <c r="BR131" s="271">
        <f t="shared" si="103"/>
        <v>0</v>
      </c>
      <c r="BS131" s="271">
        <f t="shared" si="104"/>
        <v>0</v>
      </c>
      <c r="BT131" s="271">
        <f t="shared" si="104"/>
        <v>0</v>
      </c>
      <c r="BU131" s="271">
        <f t="shared" si="104"/>
        <v>0</v>
      </c>
      <c r="BV131" s="271">
        <f t="shared" si="104"/>
        <v>0</v>
      </c>
      <c r="BW131" s="271">
        <f t="shared" si="104"/>
        <v>0</v>
      </c>
      <c r="BX131" s="271">
        <f t="shared" si="104"/>
        <v>0</v>
      </c>
      <c r="BY131" s="271">
        <f t="shared" si="104"/>
        <v>0</v>
      </c>
      <c r="BZ131" s="271">
        <f t="shared" si="104"/>
        <v>0</v>
      </c>
      <c r="CA131" s="271">
        <f t="shared" si="104"/>
        <v>0</v>
      </c>
      <c r="CC131" s="280"/>
    </row>
    <row r="132" spans="1:81">
      <c r="A132" s="275">
        <f>'2026 Sales Pipeline'!D36</f>
        <v>0</v>
      </c>
      <c r="B132" s="275" t="str">
        <f>'2026 Sales Pipeline'!B36</f>
        <v>La Dera ES</v>
      </c>
      <c r="C132" s="276"/>
      <c r="D132" s="277">
        <f>'2026 Sales Pipeline'!E36</f>
        <v>192714</v>
      </c>
      <c r="E132" s="278"/>
      <c r="F132" s="278"/>
      <c r="G132" s="279"/>
      <c r="H132" s="277"/>
      <c r="I132" s="277"/>
      <c r="K132" s="271">
        <f t="shared" si="98"/>
        <v>0</v>
      </c>
      <c r="L132" s="271">
        <f t="shared" si="98"/>
        <v>0</v>
      </c>
      <c r="M132" s="271">
        <f t="shared" si="98"/>
        <v>0</v>
      </c>
      <c r="N132" s="271">
        <f t="shared" si="98"/>
        <v>0</v>
      </c>
      <c r="O132" s="271">
        <f t="shared" si="98"/>
        <v>0</v>
      </c>
      <c r="P132" s="271">
        <f t="shared" si="98"/>
        <v>0</v>
      </c>
      <c r="Q132" s="271">
        <f t="shared" si="98"/>
        <v>0</v>
      </c>
      <c r="R132" s="271">
        <f t="shared" si="98"/>
        <v>0</v>
      </c>
      <c r="S132" s="271">
        <f t="shared" si="98"/>
        <v>0</v>
      </c>
      <c r="T132" s="271">
        <f t="shared" si="98"/>
        <v>0</v>
      </c>
      <c r="U132" s="271">
        <f t="shared" si="99"/>
        <v>0</v>
      </c>
      <c r="V132" s="271">
        <f t="shared" si="99"/>
        <v>0</v>
      </c>
      <c r="W132" s="271">
        <f t="shared" si="99"/>
        <v>0</v>
      </c>
      <c r="X132" s="271">
        <f t="shared" si="99"/>
        <v>0</v>
      </c>
      <c r="Y132" s="271">
        <f t="shared" si="99"/>
        <v>0</v>
      </c>
      <c r="Z132" s="271">
        <f t="shared" si="99"/>
        <v>0</v>
      </c>
      <c r="AA132" s="271">
        <f t="shared" si="99"/>
        <v>0</v>
      </c>
      <c r="AB132" s="271">
        <f t="shared" si="99"/>
        <v>0</v>
      </c>
      <c r="AC132" s="271">
        <f t="shared" si="99"/>
        <v>0</v>
      </c>
      <c r="AD132" s="271">
        <f t="shared" si="99"/>
        <v>0</v>
      </c>
      <c r="AE132" s="271">
        <f t="shared" si="100"/>
        <v>0</v>
      </c>
      <c r="AF132" s="271">
        <f t="shared" si="100"/>
        <v>0</v>
      </c>
      <c r="AG132" s="271">
        <f t="shared" si="100"/>
        <v>0</v>
      </c>
      <c r="AH132" s="271">
        <f t="shared" si="100"/>
        <v>0</v>
      </c>
      <c r="AI132" s="271">
        <f t="shared" si="100"/>
        <v>0</v>
      </c>
      <c r="AJ132" s="271">
        <f t="shared" si="100"/>
        <v>0</v>
      </c>
      <c r="AK132" s="271">
        <f t="shared" si="100"/>
        <v>0</v>
      </c>
      <c r="AL132" s="271">
        <f t="shared" si="100"/>
        <v>0</v>
      </c>
      <c r="AM132" s="271">
        <f t="shared" si="100"/>
        <v>0</v>
      </c>
      <c r="AN132" s="271">
        <f t="shared" si="100"/>
        <v>0</v>
      </c>
      <c r="AO132" s="271">
        <f t="shared" si="101"/>
        <v>0</v>
      </c>
      <c r="AP132" s="271">
        <f t="shared" si="101"/>
        <v>0</v>
      </c>
      <c r="AQ132" s="271">
        <f t="shared" si="101"/>
        <v>0</v>
      </c>
      <c r="AR132" s="271">
        <f t="shared" si="101"/>
        <v>0</v>
      </c>
      <c r="AS132" s="271">
        <f t="shared" si="101"/>
        <v>0</v>
      </c>
      <c r="AT132" s="271">
        <f t="shared" si="101"/>
        <v>0</v>
      </c>
      <c r="AU132" s="271">
        <f t="shared" si="101"/>
        <v>0</v>
      </c>
      <c r="AV132" s="271">
        <f t="shared" si="101"/>
        <v>0</v>
      </c>
      <c r="AW132" s="271">
        <f t="shared" si="101"/>
        <v>0</v>
      </c>
      <c r="AX132" s="271">
        <f t="shared" si="101"/>
        <v>0</v>
      </c>
      <c r="AY132" s="271">
        <f t="shared" si="102"/>
        <v>0</v>
      </c>
      <c r="AZ132" s="271">
        <f t="shared" si="102"/>
        <v>0</v>
      </c>
      <c r="BA132" s="271">
        <f t="shared" si="102"/>
        <v>0</v>
      </c>
      <c r="BB132" s="271">
        <f t="shared" si="102"/>
        <v>0</v>
      </c>
      <c r="BC132" s="271">
        <f t="shared" si="102"/>
        <v>0</v>
      </c>
      <c r="BD132" s="271">
        <f t="shared" si="102"/>
        <v>0</v>
      </c>
      <c r="BE132" s="271">
        <f t="shared" si="102"/>
        <v>0</v>
      </c>
      <c r="BF132" s="271">
        <f t="shared" si="102"/>
        <v>0</v>
      </c>
      <c r="BG132" s="271">
        <f t="shared" si="102"/>
        <v>0</v>
      </c>
      <c r="BH132" s="271">
        <f t="shared" si="102"/>
        <v>0</v>
      </c>
      <c r="BI132" s="271">
        <f t="shared" si="103"/>
        <v>0</v>
      </c>
      <c r="BJ132" s="271">
        <f t="shared" si="103"/>
        <v>0</v>
      </c>
      <c r="BK132" s="271">
        <f t="shared" si="103"/>
        <v>0</v>
      </c>
      <c r="BL132" s="271">
        <f t="shared" si="103"/>
        <v>0</v>
      </c>
      <c r="BM132" s="271">
        <f t="shared" si="103"/>
        <v>0</v>
      </c>
      <c r="BN132" s="271">
        <f t="shared" si="103"/>
        <v>0</v>
      </c>
      <c r="BO132" s="271">
        <f t="shared" si="103"/>
        <v>0</v>
      </c>
      <c r="BP132" s="271">
        <f t="shared" si="103"/>
        <v>0</v>
      </c>
      <c r="BQ132" s="271">
        <f t="shared" si="103"/>
        <v>0</v>
      </c>
      <c r="BR132" s="271">
        <f t="shared" si="103"/>
        <v>0</v>
      </c>
      <c r="BS132" s="271">
        <f t="shared" si="104"/>
        <v>0</v>
      </c>
      <c r="BT132" s="271">
        <f t="shared" si="104"/>
        <v>0</v>
      </c>
      <c r="BU132" s="271">
        <f t="shared" si="104"/>
        <v>0</v>
      </c>
      <c r="BV132" s="271">
        <f t="shared" si="104"/>
        <v>0</v>
      </c>
      <c r="BW132" s="271">
        <f t="shared" si="104"/>
        <v>0</v>
      </c>
      <c r="BX132" s="271">
        <f t="shared" si="104"/>
        <v>0</v>
      </c>
      <c r="BY132" s="271">
        <f t="shared" si="104"/>
        <v>0</v>
      </c>
      <c r="BZ132" s="271">
        <f t="shared" si="104"/>
        <v>0</v>
      </c>
      <c r="CA132" s="271">
        <f t="shared" si="104"/>
        <v>0</v>
      </c>
      <c r="CC132" s="280"/>
    </row>
    <row r="133" spans="1:81">
      <c r="A133" s="275">
        <f>'2026 Sales Pipeline'!D37</f>
        <v>11685</v>
      </c>
      <c r="B133" s="275" t="str">
        <f>'2026 Sales Pipeline'!B37</f>
        <v>Panorama ES</v>
      </c>
      <c r="C133" s="276"/>
      <c r="D133" s="277">
        <f>'2026 Sales Pipeline'!E37</f>
        <v>362689.71</v>
      </c>
      <c r="E133" s="278"/>
      <c r="F133" s="278"/>
      <c r="G133" s="279"/>
      <c r="H133" s="277"/>
      <c r="I133" s="277"/>
      <c r="K133" s="271">
        <f t="shared" ref="K133:T142" si="105">IF(AND($E133&lt;=K$2, K$2&lt;EDATE($E133,6)), (0.73*$D133)/6, 0)</f>
        <v>0</v>
      </c>
      <c r="L133" s="271">
        <f t="shared" si="105"/>
        <v>0</v>
      </c>
      <c r="M133" s="271">
        <f t="shared" si="105"/>
        <v>0</v>
      </c>
      <c r="N133" s="271">
        <f t="shared" si="105"/>
        <v>0</v>
      </c>
      <c r="O133" s="271">
        <f t="shared" si="105"/>
        <v>0</v>
      </c>
      <c r="P133" s="271">
        <f t="shared" si="105"/>
        <v>0</v>
      </c>
      <c r="Q133" s="271">
        <f t="shared" si="105"/>
        <v>0</v>
      </c>
      <c r="R133" s="271">
        <f t="shared" si="105"/>
        <v>0</v>
      </c>
      <c r="S133" s="271">
        <f t="shared" si="105"/>
        <v>0</v>
      </c>
      <c r="T133" s="271">
        <f t="shared" si="105"/>
        <v>0</v>
      </c>
      <c r="U133" s="271">
        <f t="shared" ref="U133:AD142" si="106">IF(AND($E133&lt;=U$2, U$2&lt;EDATE($E133,6)), (0.73*$D133)/6, 0)</f>
        <v>0</v>
      </c>
      <c r="V133" s="271">
        <f t="shared" si="106"/>
        <v>0</v>
      </c>
      <c r="W133" s="271">
        <f t="shared" si="106"/>
        <v>0</v>
      </c>
      <c r="X133" s="271">
        <f t="shared" si="106"/>
        <v>0</v>
      </c>
      <c r="Y133" s="271">
        <f t="shared" si="106"/>
        <v>0</v>
      </c>
      <c r="Z133" s="271">
        <f t="shared" si="106"/>
        <v>0</v>
      </c>
      <c r="AA133" s="271">
        <f t="shared" si="106"/>
        <v>0</v>
      </c>
      <c r="AB133" s="271">
        <f t="shared" si="106"/>
        <v>0</v>
      </c>
      <c r="AC133" s="271">
        <f t="shared" si="106"/>
        <v>0</v>
      </c>
      <c r="AD133" s="271">
        <f t="shared" si="106"/>
        <v>0</v>
      </c>
      <c r="AE133" s="271">
        <f t="shared" ref="AE133:AN142" si="107">IF(AND($E133&lt;=AE$2, AE$2&lt;EDATE($E133,6)), (0.73*$D133)/6, 0)</f>
        <v>0</v>
      </c>
      <c r="AF133" s="271">
        <f t="shared" si="107"/>
        <v>0</v>
      </c>
      <c r="AG133" s="271">
        <f t="shared" si="107"/>
        <v>0</v>
      </c>
      <c r="AH133" s="271">
        <f t="shared" si="107"/>
        <v>0</v>
      </c>
      <c r="AI133" s="271">
        <f t="shared" si="107"/>
        <v>0</v>
      </c>
      <c r="AJ133" s="271">
        <f t="shared" si="107"/>
        <v>0</v>
      </c>
      <c r="AK133" s="271">
        <f t="shared" si="107"/>
        <v>0</v>
      </c>
      <c r="AL133" s="271">
        <f t="shared" si="107"/>
        <v>0</v>
      </c>
      <c r="AM133" s="271">
        <f t="shared" si="107"/>
        <v>0</v>
      </c>
      <c r="AN133" s="271">
        <f t="shared" si="107"/>
        <v>0</v>
      </c>
      <c r="AO133" s="271">
        <f t="shared" ref="AO133:AX142" si="108">IF(AND($E133&lt;=AO$2, AO$2&lt;EDATE($E133,6)), (0.73*$D133)/6, 0)</f>
        <v>0</v>
      </c>
      <c r="AP133" s="271">
        <f t="shared" si="108"/>
        <v>0</v>
      </c>
      <c r="AQ133" s="271">
        <f t="shared" si="108"/>
        <v>0</v>
      </c>
      <c r="AR133" s="271">
        <f t="shared" si="108"/>
        <v>0</v>
      </c>
      <c r="AS133" s="271">
        <f t="shared" si="108"/>
        <v>0</v>
      </c>
      <c r="AT133" s="271">
        <f t="shared" si="108"/>
        <v>0</v>
      </c>
      <c r="AU133" s="271">
        <f t="shared" si="108"/>
        <v>0</v>
      </c>
      <c r="AV133" s="271">
        <f t="shared" si="108"/>
        <v>0</v>
      </c>
      <c r="AW133" s="271">
        <f t="shared" si="108"/>
        <v>0</v>
      </c>
      <c r="AX133" s="271">
        <f t="shared" si="108"/>
        <v>0</v>
      </c>
      <c r="AY133" s="271">
        <f t="shared" ref="AY133:BH142" si="109">IF(AND($E133&lt;=AY$2, AY$2&lt;EDATE($E133,6)), (0.73*$D133)/6, 0)</f>
        <v>0</v>
      </c>
      <c r="AZ133" s="271">
        <f t="shared" si="109"/>
        <v>0</v>
      </c>
      <c r="BA133" s="271">
        <f t="shared" si="109"/>
        <v>0</v>
      </c>
      <c r="BB133" s="271">
        <f t="shared" si="109"/>
        <v>0</v>
      </c>
      <c r="BC133" s="271">
        <f t="shared" si="109"/>
        <v>0</v>
      </c>
      <c r="BD133" s="271">
        <f t="shared" si="109"/>
        <v>0</v>
      </c>
      <c r="BE133" s="271">
        <f t="shared" si="109"/>
        <v>0</v>
      </c>
      <c r="BF133" s="271">
        <f t="shared" si="109"/>
        <v>0</v>
      </c>
      <c r="BG133" s="271">
        <f t="shared" si="109"/>
        <v>0</v>
      </c>
      <c r="BH133" s="271">
        <f t="shared" si="109"/>
        <v>0</v>
      </c>
      <c r="BI133" s="271">
        <f t="shared" ref="BI133:BR142" si="110">IF(AND($E133&lt;=BI$2, BI$2&lt;EDATE($E133,6)), (0.73*$D133)/6, 0)</f>
        <v>0</v>
      </c>
      <c r="BJ133" s="271">
        <f t="shared" si="110"/>
        <v>0</v>
      </c>
      <c r="BK133" s="271">
        <f t="shared" si="110"/>
        <v>0</v>
      </c>
      <c r="BL133" s="271">
        <f t="shared" si="110"/>
        <v>0</v>
      </c>
      <c r="BM133" s="271">
        <f t="shared" si="110"/>
        <v>0</v>
      </c>
      <c r="BN133" s="271">
        <f t="shared" si="110"/>
        <v>0</v>
      </c>
      <c r="BO133" s="271">
        <f t="shared" si="110"/>
        <v>0</v>
      </c>
      <c r="BP133" s="271">
        <f t="shared" si="110"/>
        <v>0</v>
      </c>
      <c r="BQ133" s="271">
        <f t="shared" si="110"/>
        <v>0</v>
      </c>
      <c r="BR133" s="271">
        <f t="shared" si="110"/>
        <v>0</v>
      </c>
      <c r="BS133" s="271">
        <f t="shared" ref="BS133:CA142" si="111">IF(AND($E133&lt;=BS$2, BS$2&lt;EDATE($E133,6)), (0.73*$D133)/6, 0)</f>
        <v>0</v>
      </c>
      <c r="BT133" s="271">
        <f t="shared" si="111"/>
        <v>0</v>
      </c>
      <c r="BU133" s="271">
        <f t="shared" si="111"/>
        <v>0</v>
      </c>
      <c r="BV133" s="271">
        <f t="shared" si="111"/>
        <v>0</v>
      </c>
      <c r="BW133" s="271">
        <f t="shared" si="111"/>
        <v>0</v>
      </c>
      <c r="BX133" s="271">
        <f t="shared" si="111"/>
        <v>0</v>
      </c>
      <c r="BY133" s="271">
        <f t="shared" si="111"/>
        <v>0</v>
      </c>
      <c r="BZ133" s="271">
        <f t="shared" si="111"/>
        <v>0</v>
      </c>
      <c r="CA133" s="271">
        <f t="shared" si="111"/>
        <v>0</v>
      </c>
      <c r="CC133" s="280"/>
    </row>
    <row r="134" spans="1:81">
      <c r="A134" s="275" t="e">
        <f>'2026 Sales Pipeline'!#REF!</f>
        <v>#REF!</v>
      </c>
      <c r="B134" s="275" t="e">
        <f>'2026 Sales Pipeline'!#REF!</f>
        <v>#REF!</v>
      </c>
      <c r="C134" s="276"/>
      <c r="D134" s="277" t="e">
        <f>'2026 Sales Pipeline'!#REF!</f>
        <v>#REF!</v>
      </c>
      <c r="E134" s="278"/>
      <c r="F134" s="278"/>
      <c r="G134" s="279"/>
      <c r="H134" s="277"/>
      <c r="I134" s="277"/>
      <c r="K134" s="271">
        <f t="shared" si="105"/>
        <v>0</v>
      </c>
      <c r="L134" s="271">
        <f t="shared" si="105"/>
        <v>0</v>
      </c>
      <c r="M134" s="271">
        <f t="shared" si="105"/>
        <v>0</v>
      </c>
      <c r="N134" s="271">
        <f t="shared" si="105"/>
        <v>0</v>
      </c>
      <c r="O134" s="271">
        <f t="shared" si="105"/>
        <v>0</v>
      </c>
      <c r="P134" s="271">
        <f t="shared" si="105"/>
        <v>0</v>
      </c>
      <c r="Q134" s="271">
        <f t="shared" si="105"/>
        <v>0</v>
      </c>
      <c r="R134" s="271">
        <f t="shared" si="105"/>
        <v>0</v>
      </c>
      <c r="S134" s="271">
        <f t="shared" si="105"/>
        <v>0</v>
      </c>
      <c r="T134" s="271">
        <f t="shared" si="105"/>
        <v>0</v>
      </c>
      <c r="U134" s="271">
        <f t="shared" si="106"/>
        <v>0</v>
      </c>
      <c r="V134" s="271">
        <f t="shared" si="106"/>
        <v>0</v>
      </c>
      <c r="W134" s="271">
        <f t="shared" si="106"/>
        <v>0</v>
      </c>
      <c r="X134" s="271">
        <f t="shared" si="106"/>
        <v>0</v>
      </c>
      <c r="Y134" s="271">
        <f t="shared" si="106"/>
        <v>0</v>
      </c>
      <c r="Z134" s="271">
        <f t="shared" si="106"/>
        <v>0</v>
      </c>
      <c r="AA134" s="271">
        <f t="shared" si="106"/>
        <v>0</v>
      </c>
      <c r="AB134" s="271">
        <f t="shared" si="106"/>
        <v>0</v>
      </c>
      <c r="AC134" s="271">
        <f t="shared" si="106"/>
        <v>0</v>
      </c>
      <c r="AD134" s="271">
        <f t="shared" si="106"/>
        <v>0</v>
      </c>
      <c r="AE134" s="271">
        <f t="shared" si="107"/>
        <v>0</v>
      </c>
      <c r="AF134" s="271">
        <f t="shared" si="107"/>
        <v>0</v>
      </c>
      <c r="AG134" s="271">
        <f t="shared" si="107"/>
        <v>0</v>
      </c>
      <c r="AH134" s="271">
        <f t="shared" si="107"/>
        <v>0</v>
      </c>
      <c r="AI134" s="271">
        <f t="shared" si="107"/>
        <v>0</v>
      </c>
      <c r="AJ134" s="271">
        <f t="shared" si="107"/>
        <v>0</v>
      </c>
      <c r="AK134" s="271">
        <f t="shared" si="107"/>
        <v>0</v>
      </c>
      <c r="AL134" s="271">
        <f t="shared" si="107"/>
        <v>0</v>
      </c>
      <c r="AM134" s="271">
        <f t="shared" si="107"/>
        <v>0</v>
      </c>
      <c r="AN134" s="271">
        <f t="shared" si="107"/>
        <v>0</v>
      </c>
      <c r="AO134" s="271">
        <f t="shared" si="108"/>
        <v>0</v>
      </c>
      <c r="AP134" s="271">
        <f t="shared" si="108"/>
        <v>0</v>
      </c>
      <c r="AQ134" s="271">
        <f t="shared" si="108"/>
        <v>0</v>
      </c>
      <c r="AR134" s="271">
        <f t="shared" si="108"/>
        <v>0</v>
      </c>
      <c r="AS134" s="271">
        <f t="shared" si="108"/>
        <v>0</v>
      </c>
      <c r="AT134" s="271">
        <f t="shared" si="108"/>
        <v>0</v>
      </c>
      <c r="AU134" s="271">
        <f t="shared" si="108"/>
        <v>0</v>
      </c>
      <c r="AV134" s="271">
        <f t="shared" si="108"/>
        <v>0</v>
      </c>
      <c r="AW134" s="271">
        <f t="shared" si="108"/>
        <v>0</v>
      </c>
      <c r="AX134" s="271">
        <f t="shared" si="108"/>
        <v>0</v>
      </c>
      <c r="AY134" s="271">
        <f t="shared" si="109"/>
        <v>0</v>
      </c>
      <c r="AZ134" s="271">
        <f t="shared" si="109"/>
        <v>0</v>
      </c>
      <c r="BA134" s="271">
        <f t="shared" si="109"/>
        <v>0</v>
      </c>
      <c r="BB134" s="271">
        <f t="shared" si="109"/>
        <v>0</v>
      </c>
      <c r="BC134" s="271">
        <f t="shared" si="109"/>
        <v>0</v>
      </c>
      <c r="BD134" s="271">
        <f t="shared" si="109"/>
        <v>0</v>
      </c>
      <c r="BE134" s="271">
        <f t="shared" si="109"/>
        <v>0</v>
      </c>
      <c r="BF134" s="271">
        <f t="shared" si="109"/>
        <v>0</v>
      </c>
      <c r="BG134" s="271">
        <f t="shared" si="109"/>
        <v>0</v>
      </c>
      <c r="BH134" s="271">
        <f t="shared" si="109"/>
        <v>0</v>
      </c>
      <c r="BI134" s="271">
        <f t="shared" si="110"/>
        <v>0</v>
      </c>
      <c r="BJ134" s="271">
        <f t="shared" si="110"/>
        <v>0</v>
      </c>
      <c r="BK134" s="271">
        <f t="shared" si="110"/>
        <v>0</v>
      </c>
      <c r="BL134" s="271">
        <f t="shared" si="110"/>
        <v>0</v>
      </c>
      <c r="BM134" s="271">
        <f t="shared" si="110"/>
        <v>0</v>
      </c>
      <c r="BN134" s="271">
        <f t="shared" si="110"/>
        <v>0</v>
      </c>
      <c r="BO134" s="271">
        <f t="shared" si="110"/>
        <v>0</v>
      </c>
      <c r="BP134" s="271">
        <f t="shared" si="110"/>
        <v>0</v>
      </c>
      <c r="BQ134" s="271">
        <f t="shared" si="110"/>
        <v>0</v>
      </c>
      <c r="BR134" s="271">
        <f t="shared" si="110"/>
        <v>0</v>
      </c>
      <c r="BS134" s="271">
        <f t="shared" si="111"/>
        <v>0</v>
      </c>
      <c r="BT134" s="271">
        <f t="shared" si="111"/>
        <v>0</v>
      </c>
      <c r="BU134" s="271">
        <f t="shared" si="111"/>
        <v>0</v>
      </c>
      <c r="BV134" s="271">
        <f t="shared" si="111"/>
        <v>0</v>
      </c>
      <c r="BW134" s="271">
        <f t="shared" si="111"/>
        <v>0</v>
      </c>
      <c r="BX134" s="271">
        <f t="shared" si="111"/>
        <v>0</v>
      </c>
      <c r="BY134" s="271">
        <f t="shared" si="111"/>
        <v>0</v>
      </c>
      <c r="BZ134" s="271">
        <f t="shared" si="111"/>
        <v>0</v>
      </c>
      <c r="CA134" s="271">
        <f t="shared" si="111"/>
        <v>0</v>
      </c>
      <c r="CC134" s="280"/>
    </row>
    <row r="135" spans="1:81">
      <c r="A135" s="275" t="e">
        <f>'Lost Deals'!#REF!</f>
        <v>#REF!</v>
      </c>
      <c r="B135" s="275" t="e">
        <f>'Lost Deals'!#REF!</f>
        <v>#REF!</v>
      </c>
      <c r="C135" s="276"/>
      <c r="D135" s="277" t="e">
        <f>'Lost Deals'!#REF!</f>
        <v>#REF!</v>
      </c>
      <c r="E135" s="278"/>
      <c r="F135" s="278"/>
      <c r="G135" s="279"/>
      <c r="H135" s="277"/>
      <c r="I135" s="277"/>
      <c r="K135" s="271">
        <f t="shared" si="105"/>
        <v>0</v>
      </c>
      <c r="L135" s="271">
        <f t="shared" si="105"/>
        <v>0</v>
      </c>
      <c r="M135" s="271">
        <f t="shared" si="105"/>
        <v>0</v>
      </c>
      <c r="N135" s="271">
        <f t="shared" si="105"/>
        <v>0</v>
      </c>
      <c r="O135" s="271">
        <f t="shared" si="105"/>
        <v>0</v>
      </c>
      <c r="P135" s="271">
        <f t="shared" si="105"/>
        <v>0</v>
      </c>
      <c r="Q135" s="271">
        <f t="shared" si="105"/>
        <v>0</v>
      </c>
      <c r="R135" s="271">
        <f t="shared" si="105"/>
        <v>0</v>
      </c>
      <c r="S135" s="271">
        <f t="shared" si="105"/>
        <v>0</v>
      </c>
      <c r="T135" s="271">
        <f t="shared" si="105"/>
        <v>0</v>
      </c>
      <c r="U135" s="271">
        <f t="shared" si="106"/>
        <v>0</v>
      </c>
      <c r="V135" s="271">
        <f t="shared" si="106"/>
        <v>0</v>
      </c>
      <c r="W135" s="271">
        <f t="shared" si="106"/>
        <v>0</v>
      </c>
      <c r="X135" s="271">
        <f t="shared" si="106"/>
        <v>0</v>
      </c>
      <c r="Y135" s="271">
        <f t="shared" si="106"/>
        <v>0</v>
      </c>
      <c r="Z135" s="271">
        <f t="shared" si="106"/>
        <v>0</v>
      </c>
      <c r="AA135" s="271">
        <f t="shared" si="106"/>
        <v>0</v>
      </c>
      <c r="AB135" s="271">
        <f t="shared" si="106"/>
        <v>0</v>
      </c>
      <c r="AC135" s="271">
        <f t="shared" si="106"/>
        <v>0</v>
      </c>
      <c r="AD135" s="271">
        <f t="shared" si="106"/>
        <v>0</v>
      </c>
      <c r="AE135" s="271">
        <f t="shared" si="107"/>
        <v>0</v>
      </c>
      <c r="AF135" s="271">
        <f t="shared" si="107"/>
        <v>0</v>
      </c>
      <c r="AG135" s="271">
        <f t="shared" si="107"/>
        <v>0</v>
      </c>
      <c r="AH135" s="271">
        <f t="shared" si="107"/>
        <v>0</v>
      </c>
      <c r="AI135" s="271">
        <f t="shared" si="107"/>
        <v>0</v>
      </c>
      <c r="AJ135" s="271">
        <f t="shared" si="107"/>
        <v>0</v>
      </c>
      <c r="AK135" s="271">
        <f t="shared" si="107"/>
        <v>0</v>
      </c>
      <c r="AL135" s="271">
        <f t="shared" si="107"/>
        <v>0</v>
      </c>
      <c r="AM135" s="271">
        <f t="shared" si="107"/>
        <v>0</v>
      </c>
      <c r="AN135" s="271">
        <f t="shared" si="107"/>
        <v>0</v>
      </c>
      <c r="AO135" s="271">
        <f t="shared" si="108"/>
        <v>0</v>
      </c>
      <c r="AP135" s="271">
        <f t="shared" si="108"/>
        <v>0</v>
      </c>
      <c r="AQ135" s="271">
        <f t="shared" si="108"/>
        <v>0</v>
      </c>
      <c r="AR135" s="271">
        <f t="shared" si="108"/>
        <v>0</v>
      </c>
      <c r="AS135" s="271">
        <f t="shared" si="108"/>
        <v>0</v>
      </c>
      <c r="AT135" s="271">
        <f t="shared" si="108"/>
        <v>0</v>
      </c>
      <c r="AU135" s="271">
        <f t="shared" si="108"/>
        <v>0</v>
      </c>
      <c r="AV135" s="271">
        <f t="shared" si="108"/>
        <v>0</v>
      </c>
      <c r="AW135" s="271">
        <f t="shared" si="108"/>
        <v>0</v>
      </c>
      <c r="AX135" s="271">
        <f t="shared" si="108"/>
        <v>0</v>
      </c>
      <c r="AY135" s="271">
        <f t="shared" si="109"/>
        <v>0</v>
      </c>
      <c r="AZ135" s="271">
        <f t="shared" si="109"/>
        <v>0</v>
      </c>
      <c r="BA135" s="271">
        <f t="shared" si="109"/>
        <v>0</v>
      </c>
      <c r="BB135" s="271">
        <f t="shared" si="109"/>
        <v>0</v>
      </c>
      <c r="BC135" s="271">
        <f t="shared" si="109"/>
        <v>0</v>
      </c>
      <c r="BD135" s="271">
        <f t="shared" si="109"/>
        <v>0</v>
      </c>
      <c r="BE135" s="271">
        <f t="shared" si="109"/>
        <v>0</v>
      </c>
      <c r="BF135" s="271">
        <f t="shared" si="109"/>
        <v>0</v>
      </c>
      <c r="BG135" s="271">
        <f t="shared" si="109"/>
        <v>0</v>
      </c>
      <c r="BH135" s="271">
        <f t="shared" si="109"/>
        <v>0</v>
      </c>
      <c r="BI135" s="271">
        <f t="shared" si="110"/>
        <v>0</v>
      </c>
      <c r="BJ135" s="271">
        <f t="shared" si="110"/>
        <v>0</v>
      </c>
      <c r="BK135" s="271">
        <f t="shared" si="110"/>
        <v>0</v>
      </c>
      <c r="BL135" s="271">
        <f t="shared" si="110"/>
        <v>0</v>
      </c>
      <c r="BM135" s="271">
        <f t="shared" si="110"/>
        <v>0</v>
      </c>
      <c r="BN135" s="271">
        <f t="shared" si="110"/>
        <v>0</v>
      </c>
      <c r="BO135" s="271">
        <f t="shared" si="110"/>
        <v>0</v>
      </c>
      <c r="BP135" s="271">
        <f t="shared" si="110"/>
        <v>0</v>
      </c>
      <c r="BQ135" s="271">
        <f t="shared" si="110"/>
        <v>0</v>
      </c>
      <c r="BR135" s="271">
        <f t="shared" si="110"/>
        <v>0</v>
      </c>
      <c r="BS135" s="271">
        <f t="shared" si="111"/>
        <v>0</v>
      </c>
      <c r="BT135" s="271">
        <f t="shared" si="111"/>
        <v>0</v>
      </c>
      <c r="BU135" s="271">
        <f t="shared" si="111"/>
        <v>0</v>
      </c>
      <c r="BV135" s="271">
        <f t="shared" si="111"/>
        <v>0</v>
      </c>
      <c r="BW135" s="271">
        <f t="shared" si="111"/>
        <v>0</v>
      </c>
      <c r="BX135" s="271">
        <f t="shared" si="111"/>
        <v>0</v>
      </c>
      <c r="BY135" s="271">
        <f t="shared" si="111"/>
        <v>0</v>
      </c>
      <c r="BZ135" s="271">
        <f t="shared" si="111"/>
        <v>0</v>
      </c>
      <c r="CA135" s="271">
        <f t="shared" si="111"/>
        <v>0</v>
      </c>
      <c r="CC135" s="280"/>
    </row>
    <row r="136" spans="1:81">
      <c r="A136" s="275" t="e">
        <f>'2026 Sales Pipeline'!#REF!</f>
        <v>#REF!</v>
      </c>
      <c r="B136" s="275" t="e">
        <f>'2026 Sales Pipeline'!#REF!</f>
        <v>#REF!</v>
      </c>
      <c r="C136" s="276"/>
      <c r="D136" s="277" t="e">
        <f>'2026 Sales Pipeline'!#REF!</f>
        <v>#REF!</v>
      </c>
      <c r="E136" s="278"/>
      <c r="F136" s="278"/>
      <c r="G136" s="279"/>
      <c r="H136" s="277"/>
      <c r="I136" s="277"/>
      <c r="K136" s="271">
        <f t="shared" si="105"/>
        <v>0</v>
      </c>
      <c r="L136" s="271">
        <f t="shared" si="105"/>
        <v>0</v>
      </c>
      <c r="M136" s="271">
        <f t="shared" si="105"/>
        <v>0</v>
      </c>
      <c r="N136" s="271">
        <f t="shared" si="105"/>
        <v>0</v>
      </c>
      <c r="O136" s="271">
        <f t="shared" si="105"/>
        <v>0</v>
      </c>
      <c r="P136" s="271">
        <f t="shared" si="105"/>
        <v>0</v>
      </c>
      <c r="Q136" s="271">
        <f t="shared" si="105"/>
        <v>0</v>
      </c>
      <c r="R136" s="271">
        <f t="shared" si="105"/>
        <v>0</v>
      </c>
      <c r="S136" s="271">
        <f t="shared" si="105"/>
        <v>0</v>
      </c>
      <c r="T136" s="271">
        <f t="shared" si="105"/>
        <v>0</v>
      </c>
      <c r="U136" s="271">
        <f t="shared" si="106"/>
        <v>0</v>
      </c>
      <c r="V136" s="271">
        <f t="shared" si="106"/>
        <v>0</v>
      </c>
      <c r="W136" s="271">
        <f t="shared" si="106"/>
        <v>0</v>
      </c>
      <c r="X136" s="271">
        <f t="shared" si="106"/>
        <v>0</v>
      </c>
      <c r="Y136" s="271">
        <f t="shared" si="106"/>
        <v>0</v>
      </c>
      <c r="Z136" s="271">
        <f t="shared" si="106"/>
        <v>0</v>
      </c>
      <c r="AA136" s="271">
        <f t="shared" si="106"/>
        <v>0</v>
      </c>
      <c r="AB136" s="271">
        <f t="shared" si="106"/>
        <v>0</v>
      </c>
      <c r="AC136" s="271">
        <f t="shared" si="106"/>
        <v>0</v>
      </c>
      <c r="AD136" s="271">
        <f t="shared" si="106"/>
        <v>0</v>
      </c>
      <c r="AE136" s="271">
        <f t="shared" si="107"/>
        <v>0</v>
      </c>
      <c r="AF136" s="271">
        <f t="shared" si="107"/>
        <v>0</v>
      </c>
      <c r="AG136" s="271">
        <f t="shared" si="107"/>
        <v>0</v>
      </c>
      <c r="AH136" s="271">
        <f t="shared" si="107"/>
        <v>0</v>
      </c>
      <c r="AI136" s="271">
        <f t="shared" si="107"/>
        <v>0</v>
      </c>
      <c r="AJ136" s="271">
        <f t="shared" si="107"/>
        <v>0</v>
      </c>
      <c r="AK136" s="271">
        <f t="shared" si="107"/>
        <v>0</v>
      </c>
      <c r="AL136" s="271">
        <f t="shared" si="107"/>
        <v>0</v>
      </c>
      <c r="AM136" s="271">
        <f t="shared" si="107"/>
        <v>0</v>
      </c>
      <c r="AN136" s="271">
        <f t="shared" si="107"/>
        <v>0</v>
      </c>
      <c r="AO136" s="271">
        <f t="shared" si="108"/>
        <v>0</v>
      </c>
      <c r="AP136" s="271">
        <f t="shared" si="108"/>
        <v>0</v>
      </c>
      <c r="AQ136" s="271">
        <f t="shared" si="108"/>
        <v>0</v>
      </c>
      <c r="AR136" s="271">
        <f t="shared" si="108"/>
        <v>0</v>
      </c>
      <c r="AS136" s="271">
        <f t="shared" si="108"/>
        <v>0</v>
      </c>
      <c r="AT136" s="271">
        <f t="shared" si="108"/>
        <v>0</v>
      </c>
      <c r="AU136" s="271">
        <f t="shared" si="108"/>
        <v>0</v>
      </c>
      <c r="AV136" s="271">
        <f t="shared" si="108"/>
        <v>0</v>
      </c>
      <c r="AW136" s="271">
        <f t="shared" si="108"/>
        <v>0</v>
      </c>
      <c r="AX136" s="271">
        <f t="shared" si="108"/>
        <v>0</v>
      </c>
      <c r="AY136" s="271">
        <f t="shared" si="109"/>
        <v>0</v>
      </c>
      <c r="AZ136" s="271">
        <f t="shared" si="109"/>
        <v>0</v>
      </c>
      <c r="BA136" s="271">
        <f t="shared" si="109"/>
        <v>0</v>
      </c>
      <c r="BB136" s="271">
        <f t="shared" si="109"/>
        <v>0</v>
      </c>
      <c r="BC136" s="271">
        <f t="shared" si="109"/>
        <v>0</v>
      </c>
      <c r="BD136" s="271">
        <f t="shared" si="109"/>
        <v>0</v>
      </c>
      <c r="BE136" s="271">
        <f t="shared" si="109"/>
        <v>0</v>
      </c>
      <c r="BF136" s="271">
        <f t="shared" si="109"/>
        <v>0</v>
      </c>
      <c r="BG136" s="271">
        <f t="shared" si="109"/>
        <v>0</v>
      </c>
      <c r="BH136" s="271">
        <f t="shared" si="109"/>
        <v>0</v>
      </c>
      <c r="BI136" s="271">
        <f t="shared" si="110"/>
        <v>0</v>
      </c>
      <c r="BJ136" s="271">
        <f t="shared" si="110"/>
        <v>0</v>
      </c>
      <c r="BK136" s="271">
        <f t="shared" si="110"/>
        <v>0</v>
      </c>
      <c r="BL136" s="271">
        <f t="shared" si="110"/>
        <v>0</v>
      </c>
      <c r="BM136" s="271">
        <f t="shared" si="110"/>
        <v>0</v>
      </c>
      <c r="BN136" s="271">
        <f t="shared" si="110"/>
        <v>0</v>
      </c>
      <c r="BO136" s="271">
        <f t="shared" si="110"/>
        <v>0</v>
      </c>
      <c r="BP136" s="271">
        <f t="shared" si="110"/>
        <v>0</v>
      </c>
      <c r="BQ136" s="271">
        <f t="shared" si="110"/>
        <v>0</v>
      </c>
      <c r="BR136" s="271">
        <f t="shared" si="110"/>
        <v>0</v>
      </c>
      <c r="BS136" s="271">
        <f t="shared" si="111"/>
        <v>0</v>
      </c>
      <c r="BT136" s="271">
        <f t="shared" si="111"/>
        <v>0</v>
      </c>
      <c r="BU136" s="271">
        <f t="shared" si="111"/>
        <v>0</v>
      </c>
      <c r="BV136" s="271">
        <f t="shared" si="111"/>
        <v>0</v>
      </c>
      <c r="BW136" s="271">
        <f t="shared" si="111"/>
        <v>0</v>
      </c>
      <c r="BX136" s="271">
        <f t="shared" si="111"/>
        <v>0</v>
      </c>
      <c r="BY136" s="271">
        <f t="shared" si="111"/>
        <v>0</v>
      </c>
      <c r="BZ136" s="271">
        <f t="shared" si="111"/>
        <v>0</v>
      </c>
      <c r="CA136" s="271">
        <f t="shared" si="111"/>
        <v>0</v>
      </c>
      <c r="CC136" s="280"/>
    </row>
    <row r="137" spans="1:81">
      <c r="A137" s="275" t="e">
        <f>'2026 Sales Pipeline'!#REF!</f>
        <v>#REF!</v>
      </c>
      <c r="B137" s="275" t="e">
        <f>'2026 Sales Pipeline'!#REF!</f>
        <v>#REF!</v>
      </c>
      <c r="C137" s="276"/>
      <c r="D137" s="277" t="e">
        <f>'2026 Sales Pipeline'!#REF!</f>
        <v>#REF!</v>
      </c>
      <c r="E137" s="278"/>
      <c r="F137" s="278"/>
      <c r="G137" s="279"/>
      <c r="H137" s="277"/>
      <c r="I137" s="277"/>
      <c r="K137" s="271">
        <f t="shared" si="105"/>
        <v>0</v>
      </c>
      <c r="L137" s="271">
        <f t="shared" si="105"/>
        <v>0</v>
      </c>
      <c r="M137" s="271">
        <f t="shared" si="105"/>
        <v>0</v>
      </c>
      <c r="N137" s="271">
        <f t="shared" si="105"/>
        <v>0</v>
      </c>
      <c r="O137" s="271">
        <f t="shared" si="105"/>
        <v>0</v>
      </c>
      <c r="P137" s="271">
        <f t="shared" si="105"/>
        <v>0</v>
      </c>
      <c r="Q137" s="271">
        <f t="shared" si="105"/>
        <v>0</v>
      </c>
      <c r="R137" s="271">
        <f t="shared" si="105"/>
        <v>0</v>
      </c>
      <c r="S137" s="271">
        <f t="shared" si="105"/>
        <v>0</v>
      </c>
      <c r="T137" s="271">
        <f t="shared" si="105"/>
        <v>0</v>
      </c>
      <c r="U137" s="271">
        <f t="shared" si="106"/>
        <v>0</v>
      </c>
      <c r="V137" s="271">
        <f t="shared" si="106"/>
        <v>0</v>
      </c>
      <c r="W137" s="271">
        <f t="shared" si="106"/>
        <v>0</v>
      </c>
      <c r="X137" s="271">
        <f t="shared" si="106"/>
        <v>0</v>
      </c>
      <c r="Y137" s="271">
        <f t="shared" si="106"/>
        <v>0</v>
      </c>
      <c r="Z137" s="271">
        <f t="shared" si="106"/>
        <v>0</v>
      </c>
      <c r="AA137" s="271">
        <f t="shared" si="106"/>
        <v>0</v>
      </c>
      <c r="AB137" s="271">
        <f t="shared" si="106"/>
        <v>0</v>
      </c>
      <c r="AC137" s="271">
        <f t="shared" si="106"/>
        <v>0</v>
      </c>
      <c r="AD137" s="271">
        <f t="shared" si="106"/>
        <v>0</v>
      </c>
      <c r="AE137" s="271">
        <f t="shared" si="107"/>
        <v>0</v>
      </c>
      <c r="AF137" s="271">
        <f t="shared" si="107"/>
        <v>0</v>
      </c>
      <c r="AG137" s="271">
        <f t="shared" si="107"/>
        <v>0</v>
      </c>
      <c r="AH137" s="271">
        <f t="shared" si="107"/>
        <v>0</v>
      </c>
      <c r="AI137" s="271">
        <f t="shared" si="107"/>
        <v>0</v>
      </c>
      <c r="AJ137" s="271">
        <f t="shared" si="107"/>
        <v>0</v>
      </c>
      <c r="AK137" s="271">
        <f t="shared" si="107"/>
        <v>0</v>
      </c>
      <c r="AL137" s="271">
        <f t="shared" si="107"/>
        <v>0</v>
      </c>
      <c r="AM137" s="271">
        <f t="shared" si="107"/>
        <v>0</v>
      </c>
      <c r="AN137" s="271">
        <f t="shared" si="107"/>
        <v>0</v>
      </c>
      <c r="AO137" s="271">
        <f t="shared" si="108"/>
        <v>0</v>
      </c>
      <c r="AP137" s="271">
        <f t="shared" si="108"/>
        <v>0</v>
      </c>
      <c r="AQ137" s="271">
        <f t="shared" si="108"/>
        <v>0</v>
      </c>
      <c r="AR137" s="271">
        <f t="shared" si="108"/>
        <v>0</v>
      </c>
      <c r="AS137" s="271">
        <f t="shared" si="108"/>
        <v>0</v>
      </c>
      <c r="AT137" s="271">
        <f t="shared" si="108"/>
        <v>0</v>
      </c>
      <c r="AU137" s="271">
        <f t="shared" si="108"/>
        <v>0</v>
      </c>
      <c r="AV137" s="271">
        <f t="shared" si="108"/>
        <v>0</v>
      </c>
      <c r="AW137" s="271">
        <f t="shared" si="108"/>
        <v>0</v>
      </c>
      <c r="AX137" s="271">
        <f t="shared" si="108"/>
        <v>0</v>
      </c>
      <c r="AY137" s="271">
        <f t="shared" si="109"/>
        <v>0</v>
      </c>
      <c r="AZ137" s="271">
        <f t="shared" si="109"/>
        <v>0</v>
      </c>
      <c r="BA137" s="271">
        <f t="shared" si="109"/>
        <v>0</v>
      </c>
      <c r="BB137" s="271">
        <f t="shared" si="109"/>
        <v>0</v>
      </c>
      <c r="BC137" s="271">
        <f t="shared" si="109"/>
        <v>0</v>
      </c>
      <c r="BD137" s="271">
        <f t="shared" si="109"/>
        <v>0</v>
      </c>
      <c r="BE137" s="271">
        <f t="shared" si="109"/>
        <v>0</v>
      </c>
      <c r="BF137" s="271">
        <f t="shared" si="109"/>
        <v>0</v>
      </c>
      <c r="BG137" s="271">
        <f t="shared" si="109"/>
        <v>0</v>
      </c>
      <c r="BH137" s="271">
        <f t="shared" si="109"/>
        <v>0</v>
      </c>
      <c r="BI137" s="271">
        <f t="shared" si="110"/>
        <v>0</v>
      </c>
      <c r="BJ137" s="271">
        <f t="shared" si="110"/>
        <v>0</v>
      </c>
      <c r="BK137" s="271">
        <f t="shared" si="110"/>
        <v>0</v>
      </c>
      <c r="BL137" s="271">
        <f t="shared" si="110"/>
        <v>0</v>
      </c>
      <c r="BM137" s="271">
        <f t="shared" si="110"/>
        <v>0</v>
      </c>
      <c r="BN137" s="271">
        <f t="shared" si="110"/>
        <v>0</v>
      </c>
      <c r="BO137" s="271">
        <f t="shared" si="110"/>
        <v>0</v>
      </c>
      <c r="BP137" s="271">
        <f t="shared" si="110"/>
        <v>0</v>
      </c>
      <c r="BQ137" s="271">
        <f t="shared" si="110"/>
        <v>0</v>
      </c>
      <c r="BR137" s="271">
        <f t="shared" si="110"/>
        <v>0</v>
      </c>
      <c r="BS137" s="271">
        <f t="shared" si="111"/>
        <v>0</v>
      </c>
      <c r="BT137" s="271">
        <f t="shared" si="111"/>
        <v>0</v>
      </c>
      <c r="BU137" s="271">
        <f t="shared" si="111"/>
        <v>0</v>
      </c>
      <c r="BV137" s="271">
        <f t="shared" si="111"/>
        <v>0</v>
      </c>
      <c r="BW137" s="271">
        <f t="shared" si="111"/>
        <v>0</v>
      </c>
      <c r="BX137" s="271">
        <f t="shared" si="111"/>
        <v>0</v>
      </c>
      <c r="BY137" s="271">
        <f t="shared" si="111"/>
        <v>0</v>
      </c>
      <c r="BZ137" s="271">
        <f t="shared" si="111"/>
        <v>0</v>
      </c>
      <c r="CA137" s="271">
        <f t="shared" si="111"/>
        <v>0</v>
      </c>
      <c r="CC137" s="280"/>
    </row>
    <row r="138" spans="1:81">
      <c r="A138" s="275" t="e">
        <f>'2026 Sales Pipeline'!#REF!</f>
        <v>#REF!</v>
      </c>
      <c r="B138" s="275" t="e">
        <f>'2026 Sales Pipeline'!#REF!</f>
        <v>#REF!</v>
      </c>
      <c r="C138" s="276"/>
      <c r="D138" s="277" t="e">
        <f>'2026 Sales Pipeline'!#REF!</f>
        <v>#REF!</v>
      </c>
      <c r="E138" s="278"/>
      <c r="F138" s="278"/>
      <c r="G138" s="279"/>
      <c r="H138" s="277"/>
      <c r="I138" s="277"/>
      <c r="K138" s="271">
        <f t="shared" si="105"/>
        <v>0</v>
      </c>
      <c r="L138" s="271">
        <f t="shared" si="105"/>
        <v>0</v>
      </c>
      <c r="M138" s="271">
        <f t="shared" si="105"/>
        <v>0</v>
      </c>
      <c r="N138" s="271">
        <f t="shared" si="105"/>
        <v>0</v>
      </c>
      <c r="O138" s="271">
        <f t="shared" si="105"/>
        <v>0</v>
      </c>
      <c r="P138" s="271">
        <f t="shared" si="105"/>
        <v>0</v>
      </c>
      <c r="Q138" s="271">
        <f t="shared" si="105"/>
        <v>0</v>
      </c>
      <c r="R138" s="271">
        <f t="shared" si="105"/>
        <v>0</v>
      </c>
      <c r="S138" s="271">
        <f t="shared" si="105"/>
        <v>0</v>
      </c>
      <c r="T138" s="271">
        <f t="shared" si="105"/>
        <v>0</v>
      </c>
      <c r="U138" s="271">
        <f t="shared" si="106"/>
        <v>0</v>
      </c>
      <c r="V138" s="271">
        <f t="shared" si="106"/>
        <v>0</v>
      </c>
      <c r="W138" s="271">
        <f t="shared" si="106"/>
        <v>0</v>
      </c>
      <c r="X138" s="271">
        <f t="shared" si="106"/>
        <v>0</v>
      </c>
      <c r="Y138" s="271">
        <f t="shared" si="106"/>
        <v>0</v>
      </c>
      <c r="Z138" s="271">
        <f t="shared" si="106"/>
        <v>0</v>
      </c>
      <c r="AA138" s="271">
        <f t="shared" si="106"/>
        <v>0</v>
      </c>
      <c r="AB138" s="271">
        <f t="shared" si="106"/>
        <v>0</v>
      </c>
      <c r="AC138" s="271">
        <f t="shared" si="106"/>
        <v>0</v>
      </c>
      <c r="AD138" s="271">
        <f t="shared" si="106"/>
        <v>0</v>
      </c>
      <c r="AE138" s="271">
        <f t="shared" si="107"/>
        <v>0</v>
      </c>
      <c r="AF138" s="271">
        <f t="shared" si="107"/>
        <v>0</v>
      </c>
      <c r="AG138" s="271">
        <f t="shared" si="107"/>
        <v>0</v>
      </c>
      <c r="AH138" s="271">
        <f t="shared" si="107"/>
        <v>0</v>
      </c>
      <c r="AI138" s="271">
        <f t="shared" si="107"/>
        <v>0</v>
      </c>
      <c r="AJ138" s="271">
        <f t="shared" si="107"/>
        <v>0</v>
      </c>
      <c r="AK138" s="271">
        <f t="shared" si="107"/>
        <v>0</v>
      </c>
      <c r="AL138" s="271">
        <f t="shared" si="107"/>
        <v>0</v>
      </c>
      <c r="AM138" s="271">
        <f t="shared" si="107"/>
        <v>0</v>
      </c>
      <c r="AN138" s="271">
        <f t="shared" si="107"/>
        <v>0</v>
      </c>
      <c r="AO138" s="271">
        <f t="shared" si="108"/>
        <v>0</v>
      </c>
      <c r="AP138" s="271">
        <f t="shared" si="108"/>
        <v>0</v>
      </c>
      <c r="AQ138" s="271">
        <f t="shared" si="108"/>
        <v>0</v>
      </c>
      <c r="AR138" s="271">
        <f t="shared" si="108"/>
        <v>0</v>
      </c>
      <c r="AS138" s="271">
        <f t="shared" si="108"/>
        <v>0</v>
      </c>
      <c r="AT138" s="271">
        <f t="shared" si="108"/>
        <v>0</v>
      </c>
      <c r="AU138" s="271">
        <f t="shared" si="108"/>
        <v>0</v>
      </c>
      <c r="AV138" s="271">
        <f t="shared" si="108"/>
        <v>0</v>
      </c>
      <c r="AW138" s="271">
        <f t="shared" si="108"/>
        <v>0</v>
      </c>
      <c r="AX138" s="271">
        <f t="shared" si="108"/>
        <v>0</v>
      </c>
      <c r="AY138" s="271">
        <f t="shared" si="109"/>
        <v>0</v>
      </c>
      <c r="AZ138" s="271">
        <f t="shared" si="109"/>
        <v>0</v>
      </c>
      <c r="BA138" s="271">
        <f t="shared" si="109"/>
        <v>0</v>
      </c>
      <c r="BB138" s="271">
        <f t="shared" si="109"/>
        <v>0</v>
      </c>
      <c r="BC138" s="271">
        <f t="shared" si="109"/>
        <v>0</v>
      </c>
      <c r="BD138" s="271">
        <f t="shared" si="109"/>
        <v>0</v>
      </c>
      <c r="BE138" s="271">
        <f t="shared" si="109"/>
        <v>0</v>
      </c>
      <c r="BF138" s="271">
        <f t="shared" si="109"/>
        <v>0</v>
      </c>
      <c r="BG138" s="271">
        <f t="shared" si="109"/>
        <v>0</v>
      </c>
      <c r="BH138" s="271">
        <f t="shared" si="109"/>
        <v>0</v>
      </c>
      <c r="BI138" s="271">
        <f t="shared" si="110"/>
        <v>0</v>
      </c>
      <c r="BJ138" s="271">
        <f t="shared" si="110"/>
        <v>0</v>
      </c>
      <c r="BK138" s="271">
        <f t="shared" si="110"/>
        <v>0</v>
      </c>
      <c r="BL138" s="271">
        <f t="shared" si="110"/>
        <v>0</v>
      </c>
      <c r="BM138" s="271">
        <f t="shared" si="110"/>
        <v>0</v>
      </c>
      <c r="BN138" s="271">
        <f t="shared" si="110"/>
        <v>0</v>
      </c>
      <c r="BO138" s="271">
        <f t="shared" si="110"/>
        <v>0</v>
      </c>
      <c r="BP138" s="271">
        <f t="shared" si="110"/>
        <v>0</v>
      </c>
      <c r="BQ138" s="271">
        <f t="shared" si="110"/>
        <v>0</v>
      </c>
      <c r="BR138" s="271">
        <f t="shared" si="110"/>
        <v>0</v>
      </c>
      <c r="BS138" s="271">
        <f t="shared" si="111"/>
        <v>0</v>
      </c>
      <c r="BT138" s="271">
        <f t="shared" si="111"/>
        <v>0</v>
      </c>
      <c r="BU138" s="271">
        <f t="shared" si="111"/>
        <v>0</v>
      </c>
      <c r="BV138" s="271">
        <f t="shared" si="111"/>
        <v>0</v>
      </c>
      <c r="BW138" s="271">
        <f t="shared" si="111"/>
        <v>0</v>
      </c>
      <c r="BX138" s="271">
        <f t="shared" si="111"/>
        <v>0</v>
      </c>
      <c r="BY138" s="271">
        <f t="shared" si="111"/>
        <v>0</v>
      </c>
      <c r="BZ138" s="271">
        <f t="shared" si="111"/>
        <v>0</v>
      </c>
      <c r="CA138" s="271">
        <f t="shared" si="111"/>
        <v>0</v>
      </c>
      <c r="CC138" s="280"/>
    </row>
    <row r="139" spans="1:81">
      <c r="A139" s="275" t="e">
        <f>'2026 Sales Pipeline'!#REF!</f>
        <v>#REF!</v>
      </c>
      <c r="B139" s="275" t="e">
        <f>'2026 Sales Pipeline'!#REF!</f>
        <v>#REF!</v>
      </c>
      <c r="C139" s="276"/>
      <c r="D139" s="277" t="e">
        <f>'2026 Sales Pipeline'!#REF!</f>
        <v>#REF!</v>
      </c>
      <c r="E139" s="278"/>
      <c r="F139" s="278"/>
      <c r="G139" s="279"/>
      <c r="H139" s="277"/>
      <c r="I139" s="277"/>
      <c r="K139" s="271">
        <f t="shared" si="105"/>
        <v>0</v>
      </c>
      <c r="L139" s="271">
        <f t="shared" si="105"/>
        <v>0</v>
      </c>
      <c r="M139" s="271">
        <f t="shared" si="105"/>
        <v>0</v>
      </c>
      <c r="N139" s="271">
        <f t="shared" si="105"/>
        <v>0</v>
      </c>
      <c r="O139" s="271">
        <f t="shared" si="105"/>
        <v>0</v>
      </c>
      <c r="P139" s="271">
        <f t="shared" si="105"/>
        <v>0</v>
      </c>
      <c r="Q139" s="271">
        <f t="shared" si="105"/>
        <v>0</v>
      </c>
      <c r="R139" s="271">
        <f t="shared" si="105"/>
        <v>0</v>
      </c>
      <c r="S139" s="271">
        <f t="shared" si="105"/>
        <v>0</v>
      </c>
      <c r="T139" s="271">
        <f t="shared" si="105"/>
        <v>0</v>
      </c>
      <c r="U139" s="271">
        <f t="shared" si="106"/>
        <v>0</v>
      </c>
      <c r="V139" s="271">
        <f t="shared" si="106"/>
        <v>0</v>
      </c>
      <c r="W139" s="271">
        <f t="shared" si="106"/>
        <v>0</v>
      </c>
      <c r="X139" s="271">
        <f t="shared" si="106"/>
        <v>0</v>
      </c>
      <c r="Y139" s="271">
        <f t="shared" si="106"/>
        <v>0</v>
      </c>
      <c r="Z139" s="271">
        <f t="shared" si="106"/>
        <v>0</v>
      </c>
      <c r="AA139" s="271">
        <f t="shared" si="106"/>
        <v>0</v>
      </c>
      <c r="AB139" s="271">
        <f t="shared" si="106"/>
        <v>0</v>
      </c>
      <c r="AC139" s="271">
        <f t="shared" si="106"/>
        <v>0</v>
      </c>
      <c r="AD139" s="271">
        <f t="shared" si="106"/>
        <v>0</v>
      </c>
      <c r="AE139" s="271">
        <f t="shared" si="107"/>
        <v>0</v>
      </c>
      <c r="AF139" s="271">
        <f t="shared" si="107"/>
        <v>0</v>
      </c>
      <c r="AG139" s="271">
        <f t="shared" si="107"/>
        <v>0</v>
      </c>
      <c r="AH139" s="271">
        <f t="shared" si="107"/>
        <v>0</v>
      </c>
      <c r="AI139" s="271">
        <f t="shared" si="107"/>
        <v>0</v>
      </c>
      <c r="AJ139" s="271">
        <f t="shared" si="107"/>
        <v>0</v>
      </c>
      <c r="AK139" s="271">
        <f t="shared" si="107"/>
        <v>0</v>
      </c>
      <c r="AL139" s="271">
        <f t="shared" si="107"/>
        <v>0</v>
      </c>
      <c r="AM139" s="271">
        <f t="shared" si="107"/>
        <v>0</v>
      </c>
      <c r="AN139" s="271">
        <f t="shared" si="107"/>
        <v>0</v>
      </c>
      <c r="AO139" s="271">
        <f t="shared" si="108"/>
        <v>0</v>
      </c>
      <c r="AP139" s="271">
        <f t="shared" si="108"/>
        <v>0</v>
      </c>
      <c r="AQ139" s="271">
        <f t="shared" si="108"/>
        <v>0</v>
      </c>
      <c r="AR139" s="271">
        <f t="shared" si="108"/>
        <v>0</v>
      </c>
      <c r="AS139" s="271">
        <f t="shared" si="108"/>
        <v>0</v>
      </c>
      <c r="AT139" s="271">
        <f t="shared" si="108"/>
        <v>0</v>
      </c>
      <c r="AU139" s="271">
        <f t="shared" si="108"/>
        <v>0</v>
      </c>
      <c r="AV139" s="271">
        <f t="shared" si="108"/>
        <v>0</v>
      </c>
      <c r="AW139" s="271">
        <f t="shared" si="108"/>
        <v>0</v>
      </c>
      <c r="AX139" s="271">
        <f t="shared" si="108"/>
        <v>0</v>
      </c>
      <c r="AY139" s="271">
        <f t="shared" si="109"/>
        <v>0</v>
      </c>
      <c r="AZ139" s="271">
        <f t="shared" si="109"/>
        <v>0</v>
      </c>
      <c r="BA139" s="271">
        <f t="shared" si="109"/>
        <v>0</v>
      </c>
      <c r="BB139" s="271">
        <f t="shared" si="109"/>
        <v>0</v>
      </c>
      <c r="BC139" s="271">
        <f t="shared" si="109"/>
        <v>0</v>
      </c>
      <c r="BD139" s="271">
        <f t="shared" si="109"/>
        <v>0</v>
      </c>
      <c r="BE139" s="271">
        <f t="shared" si="109"/>
        <v>0</v>
      </c>
      <c r="BF139" s="271">
        <f t="shared" si="109"/>
        <v>0</v>
      </c>
      <c r="BG139" s="271">
        <f t="shared" si="109"/>
        <v>0</v>
      </c>
      <c r="BH139" s="271">
        <f t="shared" si="109"/>
        <v>0</v>
      </c>
      <c r="BI139" s="271">
        <f t="shared" si="110"/>
        <v>0</v>
      </c>
      <c r="BJ139" s="271">
        <f t="shared" si="110"/>
        <v>0</v>
      </c>
      <c r="BK139" s="271">
        <f t="shared" si="110"/>
        <v>0</v>
      </c>
      <c r="BL139" s="271">
        <f t="shared" si="110"/>
        <v>0</v>
      </c>
      <c r="BM139" s="271">
        <f t="shared" si="110"/>
        <v>0</v>
      </c>
      <c r="BN139" s="271">
        <f t="shared" si="110"/>
        <v>0</v>
      </c>
      <c r="BO139" s="271">
        <f t="shared" si="110"/>
        <v>0</v>
      </c>
      <c r="BP139" s="271">
        <f t="shared" si="110"/>
        <v>0</v>
      </c>
      <c r="BQ139" s="271">
        <f t="shared" si="110"/>
        <v>0</v>
      </c>
      <c r="BR139" s="271">
        <f t="shared" si="110"/>
        <v>0</v>
      </c>
      <c r="BS139" s="271">
        <f t="shared" si="111"/>
        <v>0</v>
      </c>
      <c r="BT139" s="271">
        <f t="shared" si="111"/>
        <v>0</v>
      </c>
      <c r="BU139" s="271">
        <f t="shared" si="111"/>
        <v>0</v>
      </c>
      <c r="BV139" s="271">
        <f t="shared" si="111"/>
        <v>0</v>
      </c>
      <c r="BW139" s="271">
        <f t="shared" si="111"/>
        <v>0</v>
      </c>
      <c r="BX139" s="271">
        <f t="shared" si="111"/>
        <v>0</v>
      </c>
      <c r="BY139" s="271">
        <f t="shared" si="111"/>
        <v>0</v>
      </c>
      <c r="BZ139" s="271">
        <f t="shared" si="111"/>
        <v>0</v>
      </c>
      <c r="CA139" s="271">
        <f t="shared" si="111"/>
        <v>0</v>
      </c>
      <c r="CC139" s="280"/>
    </row>
    <row r="140" spans="1:81">
      <c r="A140" s="275" t="e">
        <f>'Lost Deals'!#REF!</f>
        <v>#REF!</v>
      </c>
      <c r="B140" s="275" t="e">
        <f>'Lost Deals'!#REF!</f>
        <v>#REF!</v>
      </c>
      <c r="C140" s="276"/>
      <c r="D140" s="277" t="e">
        <f>'Lost Deals'!#REF!</f>
        <v>#REF!</v>
      </c>
      <c r="E140" s="278"/>
      <c r="F140" s="278"/>
      <c r="G140" s="279"/>
      <c r="H140" s="277"/>
      <c r="I140" s="277"/>
      <c r="K140" s="271">
        <f t="shared" si="105"/>
        <v>0</v>
      </c>
      <c r="L140" s="271">
        <f t="shared" si="105"/>
        <v>0</v>
      </c>
      <c r="M140" s="271">
        <f t="shared" si="105"/>
        <v>0</v>
      </c>
      <c r="N140" s="271">
        <f t="shared" si="105"/>
        <v>0</v>
      </c>
      <c r="O140" s="271">
        <f t="shared" si="105"/>
        <v>0</v>
      </c>
      <c r="P140" s="271">
        <f t="shared" si="105"/>
        <v>0</v>
      </c>
      <c r="Q140" s="271">
        <f t="shared" si="105"/>
        <v>0</v>
      </c>
      <c r="R140" s="271">
        <f t="shared" si="105"/>
        <v>0</v>
      </c>
      <c r="S140" s="271">
        <f t="shared" si="105"/>
        <v>0</v>
      </c>
      <c r="T140" s="271">
        <f t="shared" si="105"/>
        <v>0</v>
      </c>
      <c r="U140" s="271">
        <f t="shared" si="106"/>
        <v>0</v>
      </c>
      <c r="V140" s="271">
        <f t="shared" si="106"/>
        <v>0</v>
      </c>
      <c r="W140" s="271">
        <f t="shared" si="106"/>
        <v>0</v>
      </c>
      <c r="X140" s="271">
        <f t="shared" si="106"/>
        <v>0</v>
      </c>
      <c r="Y140" s="271">
        <f t="shared" si="106"/>
        <v>0</v>
      </c>
      <c r="Z140" s="271">
        <f t="shared" si="106"/>
        <v>0</v>
      </c>
      <c r="AA140" s="271">
        <f t="shared" si="106"/>
        <v>0</v>
      </c>
      <c r="AB140" s="271">
        <f t="shared" si="106"/>
        <v>0</v>
      </c>
      <c r="AC140" s="271">
        <f t="shared" si="106"/>
        <v>0</v>
      </c>
      <c r="AD140" s="271">
        <f t="shared" si="106"/>
        <v>0</v>
      </c>
      <c r="AE140" s="271">
        <f t="shared" si="107"/>
        <v>0</v>
      </c>
      <c r="AF140" s="271">
        <f t="shared" si="107"/>
        <v>0</v>
      </c>
      <c r="AG140" s="271">
        <f t="shared" si="107"/>
        <v>0</v>
      </c>
      <c r="AH140" s="271">
        <f t="shared" si="107"/>
        <v>0</v>
      </c>
      <c r="AI140" s="271">
        <f t="shared" si="107"/>
        <v>0</v>
      </c>
      <c r="AJ140" s="271">
        <f t="shared" si="107"/>
        <v>0</v>
      </c>
      <c r="AK140" s="271">
        <f t="shared" si="107"/>
        <v>0</v>
      </c>
      <c r="AL140" s="271">
        <f t="shared" si="107"/>
        <v>0</v>
      </c>
      <c r="AM140" s="271">
        <f t="shared" si="107"/>
        <v>0</v>
      </c>
      <c r="AN140" s="271">
        <f t="shared" si="107"/>
        <v>0</v>
      </c>
      <c r="AO140" s="271">
        <f t="shared" si="108"/>
        <v>0</v>
      </c>
      <c r="AP140" s="271">
        <f t="shared" si="108"/>
        <v>0</v>
      </c>
      <c r="AQ140" s="271">
        <f t="shared" si="108"/>
        <v>0</v>
      </c>
      <c r="AR140" s="271">
        <f t="shared" si="108"/>
        <v>0</v>
      </c>
      <c r="AS140" s="271">
        <f t="shared" si="108"/>
        <v>0</v>
      </c>
      <c r="AT140" s="271">
        <f t="shared" si="108"/>
        <v>0</v>
      </c>
      <c r="AU140" s="271">
        <f t="shared" si="108"/>
        <v>0</v>
      </c>
      <c r="AV140" s="271">
        <f t="shared" si="108"/>
        <v>0</v>
      </c>
      <c r="AW140" s="271">
        <f t="shared" si="108"/>
        <v>0</v>
      </c>
      <c r="AX140" s="271">
        <f t="shared" si="108"/>
        <v>0</v>
      </c>
      <c r="AY140" s="271">
        <f t="shared" si="109"/>
        <v>0</v>
      </c>
      <c r="AZ140" s="271">
        <f t="shared" si="109"/>
        <v>0</v>
      </c>
      <c r="BA140" s="271">
        <f t="shared" si="109"/>
        <v>0</v>
      </c>
      <c r="BB140" s="271">
        <f t="shared" si="109"/>
        <v>0</v>
      </c>
      <c r="BC140" s="271">
        <f t="shared" si="109"/>
        <v>0</v>
      </c>
      <c r="BD140" s="271">
        <f t="shared" si="109"/>
        <v>0</v>
      </c>
      <c r="BE140" s="271">
        <f t="shared" si="109"/>
        <v>0</v>
      </c>
      <c r="BF140" s="271">
        <f t="shared" si="109"/>
        <v>0</v>
      </c>
      <c r="BG140" s="271">
        <f t="shared" si="109"/>
        <v>0</v>
      </c>
      <c r="BH140" s="271">
        <f t="shared" si="109"/>
        <v>0</v>
      </c>
      <c r="BI140" s="271">
        <f t="shared" si="110"/>
        <v>0</v>
      </c>
      <c r="BJ140" s="271">
        <f t="shared" si="110"/>
        <v>0</v>
      </c>
      <c r="BK140" s="271">
        <f t="shared" si="110"/>
        <v>0</v>
      </c>
      <c r="BL140" s="271">
        <f t="shared" si="110"/>
        <v>0</v>
      </c>
      <c r="BM140" s="271">
        <f t="shared" si="110"/>
        <v>0</v>
      </c>
      <c r="BN140" s="271">
        <f t="shared" si="110"/>
        <v>0</v>
      </c>
      <c r="BO140" s="271">
        <f t="shared" si="110"/>
        <v>0</v>
      </c>
      <c r="BP140" s="271">
        <f t="shared" si="110"/>
        <v>0</v>
      </c>
      <c r="BQ140" s="271">
        <f t="shared" si="110"/>
        <v>0</v>
      </c>
      <c r="BR140" s="271">
        <f t="shared" si="110"/>
        <v>0</v>
      </c>
      <c r="BS140" s="271">
        <f t="shared" si="111"/>
        <v>0</v>
      </c>
      <c r="BT140" s="271">
        <f t="shared" si="111"/>
        <v>0</v>
      </c>
      <c r="BU140" s="271">
        <f t="shared" si="111"/>
        <v>0</v>
      </c>
      <c r="BV140" s="271">
        <f t="shared" si="111"/>
        <v>0</v>
      </c>
      <c r="BW140" s="271">
        <f t="shared" si="111"/>
        <v>0</v>
      </c>
      <c r="BX140" s="271">
        <f t="shared" si="111"/>
        <v>0</v>
      </c>
      <c r="BY140" s="271">
        <f t="shared" si="111"/>
        <v>0</v>
      </c>
      <c r="BZ140" s="271">
        <f t="shared" si="111"/>
        <v>0</v>
      </c>
      <c r="CA140" s="271">
        <f t="shared" si="111"/>
        <v>0</v>
      </c>
      <c r="CC140" s="280"/>
    </row>
    <row r="141" spans="1:81">
      <c r="A141" s="275">
        <f>'Closed Deals 23 &amp; 24'!D103</f>
        <v>0</v>
      </c>
      <c r="B141" s="275" t="str">
        <f>'Closed Deals 23 &amp; 24'!B103</f>
        <v>Health Center</v>
      </c>
      <c r="C141" s="276"/>
      <c r="D141" s="277">
        <f>'Closed Deals 23 &amp; 24'!E103</f>
        <v>5697280</v>
      </c>
      <c r="E141" s="278"/>
      <c r="F141" s="278"/>
      <c r="G141" s="279"/>
      <c r="H141" s="277"/>
      <c r="I141" s="277"/>
      <c r="K141" s="271">
        <f t="shared" si="105"/>
        <v>0</v>
      </c>
      <c r="L141" s="271">
        <f t="shared" si="105"/>
        <v>0</v>
      </c>
      <c r="M141" s="271">
        <f t="shared" si="105"/>
        <v>0</v>
      </c>
      <c r="N141" s="271">
        <f t="shared" si="105"/>
        <v>0</v>
      </c>
      <c r="O141" s="271">
        <f t="shared" si="105"/>
        <v>0</v>
      </c>
      <c r="P141" s="271">
        <f t="shared" si="105"/>
        <v>0</v>
      </c>
      <c r="Q141" s="271">
        <f t="shared" si="105"/>
        <v>0</v>
      </c>
      <c r="R141" s="271">
        <f t="shared" si="105"/>
        <v>0</v>
      </c>
      <c r="S141" s="271">
        <f t="shared" si="105"/>
        <v>0</v>
      </c>
      <c r="T141" s="271">
        <f t="shared" si="105"/>
        <v>0</v>
      </c>
      <c r="U141" s="271">
        <f t="shared" si="106"/>
        <v>0</v>
      </c>
      <c r="V141" s="271">
        <f t="shared" si="106"/>
        <v>0</v>
      </c>
      <c r="W141" s="271">
        <f t="shared" si="106"/>
        <v>0</v>
      </c>
      <c r="X141" s="271">
        <f t="shared" si="106"/>
        <v>0</v>
      </c>
      <c r="Y141" s="271">
        <f t="shared" si="106"/>
        <v>0</v>
      </c>
      <c r="Z141" s="271">
        <f t="shared" si="106"/>
        <v>0</v>
      </c>
      <c r="AA141" s="271">
        <f t="shared" si="106"/>
        <v>0</v>
      </c>
      <c r="AB141" s="271">
        <f t="shared" si="106"/>
        <v>0</v>
      </c>
      <c r="AC141" s="271">
        <f t="shared" si="106"/>
        <v>0</v>
      </c>
      <c r="AD141" s="271">
        <f t="shared" si="106"/>
        <v>0</v>
      </c>
      <c r="AE141" s="271">
        <f t="shared" si="107"/>
        <v>0</v>
      </c>
      <c r="AF141" s="271">
        <f t="shared" si="107"/>
        <v>0</v>
      </c>
      <c r="AG141" s="271">
        <f t="shared" si="107"/>
        <v>0</v>
      </c>
      <c r="AH141" s="271">
        <f t="shared" si="107"/>
        <v>0</v>
      </c>
      <c r="AI141" s="271">
        <f t="shared" si="107"/>
        <v>0</v>
      </c>
      <c r="AJ141" s="271">
        <f t="shared" si="107"/>
        <v>0</v>
      </c>
      <c r="AK141" s="271">
        <f t="shared" si="107"/>
        <v>0</v>
      </c>
      <c r="AL141" s="271">
        <f t="shared" si="107"/>
        <v>0</v>
      </c>
      <c r="AM141" s="271">
        <f t="shared" si="107"/>
        <v>0</v>
      </c>
      <c r="AN141" s="271">
        <f t="shared" si="107"/>
        <v>0</v>
      </c>
      <c r="AO141" s="271">
        <f t="shared" si="108"/>
        <v>0</v>
      </c>
      <c r="AP141" s="271">
        <f t="shared" si="108"/>
        <v>0</v>
      </c>
      <c r="AQ141" s="271">
        <f t="shared" si="108"/>
        <v>0</v>
      </c>
      <c r="AR141" s="271">
        <f t="shared" si="108"/>
        <v>0</v>
      </c>
      <c r="AS141" s="271">
        <f t="shared" si="108"/>
        <v>0</v>
      </c>
      <c r="AT141" s="271">
        <f t="shared" si="108"/>
        <v>0</v>
      </c>
      <c r="AU141" s="271">
        <f t="shared" si="108"/>
        <v>0</v>
      </c>
      <c r="AV141" s="271">
        <f t="shared" si="108"/>
        <v>0</v>
      </c>
      <c r="AW141" s="271">
        <f t="shared" si="108"/>
        <v>0</v>
      </c>
      <c r="AX141" s="271">
        <f t="shared" si="108"/>
        <v>0</v>
      </c>
      <c r="AY141" s="271">
        <f t="shared" si="109"/>
        <v>0</v>
      </c>
      <c r="AZ141" s="271">
        <f t="shared" si="109"/>
        <v>0</v>
      </c>
      <c r="BA141" s="271">
        <f t="shared" si="109"/>
        <v>0</v>
      </c>
      <c r="BB141" s="271">
        <f t="shared" si="109"/>
        <v>0</v>
      </c>
      <c r="BC141" s="271">
        <f t="shared" si="109"/>
        <v>0</v>
      </c>
      <c r="BD141" s="271">
        <f t="shared" si="109"/>
        <v>0</v>
      </c>
      <c r="BE141" s="271">
        <f t="shared" si="109"/>
        <v>0</v>
      </c>
      <c r="BF141" s="271">
        <f t="shared" si="109"/>
        <v>0</v>
      </c>
      <c r="BG141" s="271">
        <f t="shared" si="109"/>
        <v>0</v>
      </c>
      <c r="BH141" s="271">
        <f t="shared" si="109"/>
        <v>0</v>
      </c>
      <c r="BI141" s="271">
        <f t="shared" si="110"/>
        <v>0</v>
      </c>
      <c r="BJ141" s="271">
        <f t="shared" si="110"/>
        <v>0</v>
      </c>
      <c r="BK141" s="271">
        <f t="shared" si="110"/>
        <v>0</v>
      </c>
      <c r="BL141" s="271">
        <f t="shared" si="110"/>
        <v>0</v>
      </c>
      <c r="BM141" s="271">
        <f t="shared" si="110"/>
        <v>0</v>
      </c>
      <c r="BN141" s="271">
        <f t="shared" si="110"/>
        <v>0</v>
      </c>
      <c r="BO141" s="271">
        <f t="shared" si="110"/>
        <v>0</v>
      </c>
      <c r="BP141" s="271">
        <f t="shared" si="110"/>
        <v>0</v>
      </c>
      <c r="BQ141" s="271">
        <f t="shared" si="110"/>
        <v>0</v>
      </c>
      <c r="BR141" s="271">
        <f t="shared" si="110"/>
        <v>0</v>
      </c>
      <c r="BS141" s="271">
        <f t="shared" si="111"/>
        <v>0</v>
      </c>
      <c r="BT141" s="271">
        <f t="shared" si="111"/>
        <v>0</v>
      </c>
      <c r="BU141" s="271">
        <f t="shared" si="111"/>
        <v>0</v>
      </c>
      <c r="BV141" s="271">
        <f t="shared" si="111"/>
        <v>0</v>
      </c>
      <c r="BW141" s="271">
        <f t="shared" si="111"/>
        <v>0</v>
      </c>
      <c r="BX141" s="271">
        <f t="shared" si="111"/>
        <v>0</v>
      </c>
      <c r="BY141" s="271">
        <f t="shared" si="111"/>
        <v>0</v>
      </c>
      <c r="BZ141" s="271">
        <f t="shared" si="111"/>
        <v>0</v>
      </c>
      <c r="CA141" s="271">
        <f t="shared" si="111"/>
        <v>0</v>
      </c>
      <c r="CC141" s="280"/>
    </row>
    <row r="142" spans="1:81">
      <c r="A142" s="275">
        <f>'Closed Deals 25'!D79</f>
        <v>11524</v>
      </c>
      <c r="B142" s="275" t="str">
        <f>'Closed Deals 25'!B79</f>
        <v>Mojave USD</v>
      </c>
      <c r="C142" s="276"/>
      <c r="D142" s="277" t="e">
        <f>'2026 Sales Pipeline'!#REF!</f>
        <v>#REF!</v>
      </c>
      <c r="E142" s="278"/>
      <c r="F142" s="278"/>
      <c r="G142" s="279"/>
      <c r="H142" s="277"/>
      <c r="I142" s="277"/>
      <c r="K142" s="271">
        <f t="shared" si="105"/>
        <v>0</v>
      </c>
      <c r="L142" s="271">
        <f t="shared" si="105"/>
        <v>0</v>
      </c>
      <c r="M142" s="271">
        <f t="shared" si="105"/>
        <v>0</v>
      </c>
      <c r="N142" s="271">
        <f t="shared" si="105"/>
        <v>0</v>
      </c>
      <c r="O142" s="271">
        <f t="shared" si="105"/>
        <v>0</v>
      </c>
      <c r="P142" s="271">
        <f t="shared" si="105"/>
        <v>0</v>
      </c>
      <c r="Q142" s="271">
        <f t="shared" si="105"/>
        <v>0</v>
      </c>
      <c r="R142" s="271">
        <f t="shared" si="105"/>
        <v>0</v>
      </c>
      <c r="S142" s="271">
        <f t="shared" si="105"/>
        <v>0</v>
      </c>
      <c r="T142" s="271">
        <f t="shared" si="105"/>
        <v>0</v>
      </c>
      <c r="U142" s="271">
        <f t="shared" si="106"/>
        <v>0</v>
      </c>
      <c r="V142" s="271">
        <f t="shared" si="106"/>
        <v>0</v>
      </c>
      <c r="W142" s="271">
        <f t="shared" si="106"/>
        <v>0</v>
      </c>
      <c r="X142" s="271">
        <f t="shared" si="106"/>
        <v>0</v>
      </c>
      <c r="Y142" s="271">
        <f t="shared" si="106"/>
        <v>0</v>
      </c>
      <c r="Z142" s="271">
        <f t="shared" si="106"/>
        <v>0</v>
      </c>
      <c r="AA142" s="271">
        <f t="shared" si="106"/>
        <v>0</v>
      </c>
      <c r="AB142" s="271">
        <f t="shared" si="106"/>
        <v>0</v>
      </c>
      <c r="AC142" s="271">
        <f t="shared" si="106"/>
        <v>0</v>
      </c>
      <c r="AD142" s="271">
        <f t="shared" si="106"/>
        <v>0</v>
      </c>
      <c r="AE142" s="271">
        <f t="shared" si="107"/>
        <v>0</v>
      </c>
      <c r="AF142" s="271">
        <f t="shared" si="107"/>
        <v>0</v>
      </c>
      <c r="AG142" s="271">
        <f t="shared" si="107"/>
        <v>0</v>
      </c>
      <c r="AH142" s="271">
        <f t="shared" si="107"/>
        <v>0</v>
      </c>
      <c r="AI142" s="271">
        <f t="shared" si="107"/>
        <v>0</v>
      </c>
      <c r="AJ142" s="271">
        <f t="shared" si="107"/>
        <v>0</v>
      </c>
      <c r="AK142" s="271">
        <f t="shared" si="107"/>
        <v>0</v>
      </c>
      <c r="AL142" s="271">
        <f t="shared" si="107"/>
        <v>0</v>
      </c>
      <c r="AM142" s="271">
        <f t="shared" si="107"/>
        <v>0</v>
      </c>
      <c r="AN142" s="271">
        <f t="shared" si="107"/>
        <v>0</v>
      </c>
      <c r="AO142" s="271">
        <f t="shared" si="108"/>
        <v>0</v>
      </c>
      <c r="AP142" s="271">
        <f t="shared" si="108"/>
        <v>0</v>
      </c>
      <c r="AQ142" s="271">
        <f t="shared" si="108"/>
        <v>0</v>
      </c>
      <c r="AR142" s="271">
        <f t="shared" si="108"/>
        <v>0</v>
      </c>
      <c r="AS142" s="271">
        <f t="shared" si="108"/>
        <v>0</v>
      </c>
      <c r="AT142" s="271">
        <f t="shared" si="108"/>
        <v>0</v>
      </c>
      <c r="AU142" s="271">
        <f t="shared" si="108"/>
        <v>0</v>
      </c>
      <c r="AV142" s="271">
        <f t="shared" si="108"/>
        <v>0</v>
      </c>
      <c r="AW142" s="271">
        <f t="shared" si="108"/>
        <v>0</v>
      </c>
      <c r="AX142" s="271">
        <f t="shared" si="108"/>
        <v>0</v>
      </c>
      <c r="AY142" s="271">
        <f t="shared" si="109"/>
        <v>0</v>
      </c>
      <c r="AZ142" s="271">
        <f t="shared" si="109"/>
        <v>0</v>
      </c>
      <c r="BA142" s="271">
        <f t="shared" si="109"/>
        <v>0</v>
      </c>
      <c r="BB142" s="271">
        <f t="shared" si="109"/>
        <v>0</v>
      </c>
      <c r="BC142" s="271">
        <f t="shared" si="109"/>
        <v>0</v>
      </c>
      <c r="BD142" s="271">
        <f t="shared" si="109"/>
        <v>0</v>
      </c>
      <c r="BE142" s="271">
        <f t="shared" si="109"/>
        <v>0</v>
      </c>
      <c r="BF142" s="271">
        <f t="shared" si="109"/>
        <v>0</v>
      </c>
      <c r="BG142" s="271">
        <f t="shared" si="109"/>
        <v>0</v>
      </c>
      <c r="BH142" s="271">
        <f t="shared" si="109"/>
        <v>0</v>
      </c>
      <c r="BI142" s="271">
        <f t="shared" si="110"/>
        <v>0</v>
      </c>
      <c r="BJ142" s="271">
        <f t="shared" si="110"/>
        <v>0</v>
      </c>
      <c r="BK142" s="271">
        <f t="shared" si="110"/>
        <v>0</v>
      </c>
      <c r="BL142" s="271">
        <f t="shared" si="110"/>
        <v>0</v>
      </c>
      <c r="BM142" s="271">
        <f t="shared" si="110"/>
        <v>0</v>
      </c>
      <c r="BN142" s="271">
        <f t="shared" si="110"/>
        <v>0</v>
      </c>
      <c r="BO142" s="271">
        <f t="shared" si="110"/>
        <v>0</v>
      </c>
      <c r="BP142" s="271">
        <f t="shared" si="110"/>
        <v>0</v>
      </c>
      <c r="BQ142" s="271">
        <f t="shared" si="110"/>
        <v>0</v>
      </c>
      <c r="BR142" s="271">
        <f t="shared" si="110"/>
        <v>0</v>
      </c>
      <c r="BS142" s="271">
        <f t="shared" si="111"/>
        <v>0</v>
      </c>
      <c r="BT142" s="271">
        <f t="shared" si="111"/>
        <v>0</v>
      </c>
      <c r="BU142" s="271">
        <f t="shared" si="111"/>
        <v>0</v>
      </c>
      <c r="BV142" s="271">
        <f t="shared" si="111"/>
        <v>0</v>
      </c>
      <c r="BW142" s="271">
        <f t="shared" si="111"/>
        <v>0</v>
      </c>
      <c r="BX142" s="271">
        <f t="shared" si="111"/>
        <v>0</v>
      </c>
      <c r="BY142" s="271">
        <f t="shared" si="111"/>
        <v>0</v>
      </c>
      <c r="BZ142" s="271">
        <f t="shared" si="111"/>
        <v>0</v>
      </c>
      <c r="CA142" s="271">
        <f t="shared" si="111"/>
        <v>0</v>
      </c>
      <c r="CC142" s="280"/>
    </row>
    <row r="143" spans="1:81">
      <c r="A143" s="275" t="e">
        <f>'2026 Sales Pipeline'!#REF!</f>
        <v>#REF!</v>
      </c>
      <c r="B143" s="275" t="e">
        <f>'2026 Sales Pipeline'!#REF!</f>
        <v>#REF!</v>
      </c>
      <c r="C143" s="276"/>
      <c r="D143" s="277" t="e">
        <f>'2026 Sales Pipeline'!#REF!</f>
        <v>#REF!</v>
      </c>
      <c r="E143" s="278"/>
      <c r="F143" s="278"/>
      <c r="G143" s="279"/>
      <c r="H143" s="277"/>
      <c r="I143" s="277"/>
      <c r="K143" s="271">
        <f t="shared" ref="K143:T152" si="112">IF(AND($E143&lt;=K$2, K$2&lt;EDATE($E143,6)), (0.73*$D143)/6, 0)</f>
        <v>0</v>
      </c>
      <c r="L143" s="271">
        <f t="shared" si="112"/>
        <v>0</v>
      </c>
      <c r="M143" s="271">
        <f t="shared" si="112"/>
        <v>0</v>
      </c>
      <c r="N143" s="271">
        <f t="shared" si="112"/>
        <v>0</v>
      </c>
      <c r="O143" s="271">
        <f t="shared" si="112"/>
        <v>0</v>
      </c>
      <c r="P143" s="271">
        <f t="shared" si="112"/>
        <v>0</v>
      </c>
      <c r="Q143" s="271">
        <f t="shared" si="112"/>
        <v>0</v>
      </c>
      <c r="R143" s="271">
        <f t="shared" si="112"/>
        <v>0</v>
      </c>
      <c r="S143" s="271">
        <f t="shared" si="112"/>
        <v>0</v>
      </c>
      <c r="T143" s="271">
        <f t="shared" si="112"/>
        <v>0</v>
      </c>
      <c r="U143" s="271">
        <f t="shared" ref="U143:AD152" si="113">IF(AND($E143&lt;=U$2, U$2&lt;EDATE($E143,6)), (0.73*$D143)/6, 0)</f>
        <v>0</v>
      </c>
      <c r="V143" s="271">
        <f t="shared" si="113"/>
        <v>0</v>
      </c>
      <c r="W143" s="271">
        <f t="shared" si="113"/>
        <v>0</v>
      </c>
      <c r="X143" s="271">
        <f t="shared" si="113"/>
        <v>0</v>
      </c>
      <c r="Y143" s="271">
        <f t="shared" si="113"/>
        <v>0</v>
      </c>
      <c r="Z143" s="271">
        <f t="shared" si="113"/>
        <v>0</v>
      </c>
      <c r="AA143" s="271">
        <f t="shared" si="113"/>
        <v>0</v>
      </c>
      <c r="AB143" s="271">
        <f t="shared" si="113"/>
        <v>0</v>
      </c>
      <c r="AC143" s="271">
        <f t="shared" si="113"/>
        <v>0</v>
      </c>
      <c r="AD143" s="271">
        <f t="shared" si="113"/>
        <v>0</v>
      </c>
      <c r="AE143" s="271">
        <f t="shared" ref="AE143:AN152" si="114">IF(AND($E143&lt;=AE$2, AE$2&lt;EDATE($E143,6)), (0.73*$D143)/6, 0)</f>
        <v>0</v>
      </c>
      <c r="AF143" s="271">
        <f t="shared" si="114"/>
        <v>0</v>
      </c>
      <c r="AG143" s="271">
        <f t="shared" si="114"/>
        <v>0</v>
      </c>
      <c r="AH143" s="271">
        <f t="shared" si="114"/>
        <v>0</v>
      </c>
      <c r="AI143" s="271">
        <f t="shared" si="114"/>
        <v>0</v>
      </c>
      <c r="AJ143" s="271">
        <f t="shared" si="114"/>
        <v>0</v>
      </c>
      <c r="AK143" s="271">
        <f t="shared" si="114"/>
        <v>0</v>
      </c>
      <c r="AL143" s="271">
        <f t="shared" si="114"/>
        <v>0</v>
      </c>
      <c r="AM143" s="271">
        <f t="shared" si="114"/>
        <v>0</v>
      </c>
      <c r="AN143" s="271">
        <f t="shared" si="114"/>
        <v>0</v>
      </c>
      <c r="AO143" s="271">
        <f t="shared" ref="AO143:AX152" si="115">IF(AND($E143&lt;=AO$2, AO$2&lt;EDATE($E143,6)), (0.73*$D143)/6, 0)</f>
        <v>0</v>
      </c>
      <c r="AP143" s="271">
        <f t="shared" si="115"/>
        <v>0</v>
      </c>
      <c r="AQ143" s="271">
        <f t="shared" si="115"/>
        <v>0</v>
      </c>
      <c r="AR143" s="271">
        <f t="shared" si="115"/>
        <v>0</v>
      </c>
      <c r="AS143" s="271">
        <f t="shared" si="115"/>
        <v>0</v>
      </c>
      <c r="AT143" s="271">
        <f t="shared" si="115"/>
        <v>0</v>
      </c>
      <c r="AU143" s="271">
        <f t="shared" si="115"/>
        <v>0</v>
      </c>
      <c r="AV143" s="271">
        <f t="shared" si="115"/>
        <v>0</v>
      </c>
      <c r="AW143" s="271">
        <f t="shared" si="115"/>
        <v>0</v>
      </c>
      <c r="AX143" s="271">
        <f t="shared" si="115"/>
        <v>0</v>
      </c>
      <c r="AY143" s="271">
        <f t="shared" ref="AY143:BH152" si="116">IF(AND($E143&lt;=AY$2, AY$2&lt;EDATE($E143,6)), (0.73*$D143)/6, 0)</f>
        <v>0</v>
      </c>
      <c r="AZ143" s="271">
        <f t="shared" si="116"/>
        <v>0</v>
      </c>
      <c r="BA143" s="271">
        <f t="shared" si="116"/>
        <v>0</v>
      </c>
      <c r="BB143" s="271">
        <f t="shared" si="116"/>
        <v>0</v>
      </c>
      <c r="BC143" s="271">
        <f t="shared" si="116"/>
        <v>0</v>
      </c>
      <c r="BD143" s="271">
        <f t="shared" si="116"/>
        <v>0</v>
      </c>
      <c r="BE143" s="271">
        <f t="shared" si="116"/>
        <v>0</v>
      </c>
      <c r="BF143" s="271">
        <f t="shared" si="116"/>
        <v>0</v>
      </c>
      <c r="BG143" s="271">
        <f t="shared" si="116"/>
        <v>0</v>
      </c>
      <c r="BH143" s="271">
        <f t="shared" si="116"/>
        <v>0</v>
      </c>
      <c r="BI143" s="271">
        <f t="shared" ref="BI143:BR152" si="117">IF(AND($E143&lt;=BI$2, BI$2&lt;EDATE($E143,6)), (0.73*$D143)/6, 0)</f>
        <v>0</v>
      </c>
      <c r="BJ143" s="271">
        <f t="shared" si="117"/>
        <v>0</v>
      </c>
      <c r="BK143" s="271">
        <f t="shared" si="117"/>
        <v>0</v>
      </c>
      <c r="BL143" s="271">
        <f t="shared" si="117"/>
        <v>0</v>
      </c>
      <c r="BM143" s="271">
        <f t="shared" si="117"/>
        <v>0</v>
      </c>
      <c r="BN143" s="271">
        <f t="shared" si="117"/>
        <v>0</v>
      </c>
      <c r="BO143" s="271">
        <f t="shared" si="117"/>
        <v>0</v>
      </c>
      <c r="BP143" s="271">
        <f t="shared" si="117"/>
        <v>0</v>
      </c>
      <c r="BQ143" s="271">
        <f t="shared" si="117"/>
        <v>0</v>
      </c>
      <c r="BR143" s="271">
        <f t="shared" si="117"/>
        <v>0</v>
      </c>
      <c r="BS143" s="271">
        <f t="shared" ref="BS143:CA152" si="118">IF(AND($E143&lt;=BS$2, BS$2&lt;EDATE($E143,6)), (0.73*$D143)/6, 0)</f>
        <v>0</v>
      </c>
      <c r="BT143" s="271">
        <f t="shared" si="118"/>
        <v>0</v>
      </c>
      <c r="BU143" s="271">
        <f t="shared" si="118"/>
        <v>0</v>
      </c>
      <c r="BV143" s="271">
        <f t="shared" si="118"/>
        <v>0</v>
      </c>
      <c r="BW143" s="271">
        <f t="shared" si="118"/>
        <v>0</v>
      </c>
      <c r="BX143" s="271">
        <f t="shared" si="118"/>
        <v>0</v>
      </c>
      <c r="BY143" s="271">
        <f t="shared" si="118"/>
        <v>0</v>
      </c>
      <c r="BZ143" s="271">
        <f t="shared" si="118"/>
        <v>0</v>
      </c>
      <c r="CA143" s="271">
        <f t="shared" si="118"/>
        <v>0</v>
      </c>
      <c r="CC143" s="280"/>
    </row>
    <row r="144" spans="1:81">
      <c r="A144" s="275">
        <f>'2026 Sales Pipeline'!D51</f>
        <v>11562</v>
      </c>
      <c r="B144" s="275" t="str">
        <f>'2026 Sales Pipeline'!B51</f>
        <v xml:space="preserve">Surfside </v>
      </c>
      <c r="C144" s="276"/>
      <c r="D144" s="277">
        <f>'2026 Sales Pipeline'!E51</f>
        <v>2884146.43</v>
      </c>
      <c r="E144" s="278"/>
      <c r="F144" s="278"/>
      <c r="G144" s="279"/>
      <c r="H144" s="277"/>
      <c r="I144" s="277"/>
      <c r="K144" s="271">
        <f t="shared" si="112"/>
        <v>0</v>
      </c>
      <c r="L144" s="271">
        <f t="shared" si="112"/>
        <v>0</v>
      </c>
      <c r="M144" s="271">
        <f t="shared" si="112"/>
        <v>0</v>
      </c>
      <c r="N144" s="271">
        <f t="shared" si="112"/>
        <v>0</v>
      </c>
      <c r="O144" s="271">
        <f t="shared" si="112"/>
        <v>0</v>
      </c>
      <c r="P144" s="271">
        <f t="shared" si="112"/>
        <v>0</v>
      </c>
      <c r="Q144" s="271">
        <f t="shared" si="112"/>
        <v>0</v>
      </c>
      <c r="R144" s="271">
        <f t="shared" si="112"/>
        <v>0</v>
      </c>
      <c r="S144" s="271">
        <f t="shared" si="112"/>
        <v>0</v>
      </c>
      <c r="T144" s="271">
        <f t="shared" si="112"/>
        <v>0</v>
      </c>
      <c r="U144" s="271">
        <f t="shared" si="113"/>
        <v>0</v>
      </c>
      <c r="V144" s="271">
        <f t="shared" si="113"/>
        <v>0</v>
      </c>
      <c r="W144" s="271">
        <f t="shared" si="113"/>
        <v>0</v>
      </c>
      <c r="X144" s="271">
        <f t="shared" si="113"/>
        <v>0</v>
      </c>
      <c r="Y144" s="271">
        <f t="shared" si="113"/>
        <v>0</v>
      </c>
      <c r="Z144" s="271">
        <f t="shared" si="113"/>
        <v>0</v>
      </c>
      <c r="AA144" s="271">
        <f t="shared" si="113"/>
        <v>0</v>
      </c>
      <c r="AB144" s="271">
        <f t="shared" si="113"/>
        <v>0</v>
      </c>
      <c r="AC144" s="271">
        <f t="shared" si="113"/>
        <v>0</v>
      </c>
      <c r="AD144" s="271">
        <f t="shared" si="113"/>
        <v>0</v>
      </c>
      <c r="AE144" s="271">
        <f t="shared" si="114"/>
        <v>0</v>
      </c>
      <c r="AF144" s="271">
        <f t="shared" si="114"/>
        <v>0</v>
      </c>
      <c r="AG144" s="271">
        <f t="shared" si="114"/>
        <v>0</v>
      </c>
      <c r="AH144" s="271">
        <f t="shared" si="114"/>
        <v>0</v>
      </c>
      <c r="AI144" s="271">
        <f t="shared" si="114"/>
        <v>0</v>
      </c>
      <c r="AJ144" s="271">
        <f t="shared" si="114"/>
        <v>0</v>
      </c>
      <c r="AK144" s="271">
        <f t="shared" si="114"/>
        <v>0</v>
      </c>
      <c r="AL144" s="271">
        <f t="shared" si="114"/>
        <v>0</v>
      </c>
      <c r="AM144" s="271">
        <f t="shared" si="114"/>
        <v>0</v>
      </c>
      <c r="AN144" s="271">
        <f t="shared" si="114"/>
        <v>0</v>
      </c>
      <c r="AO144" s="271">
        <f t="shared" si="115"/>
        <v>0</v>
      </c>
      <c r="AP144" s="271">
        <f t="shared" si="115"/>
        <v>0</v>
      </c>
      <c r="AQ144" s="271">
        <f t="shared" si="115"/>
        <v>0</v>
      </c>
      <c r="AR144" s="271">
        <f t="shared" si="115"/>
        <v>0</v>
      </c>
      <c r="AS144" s="271">
        <f t="shared" si="115"/>
        <v>0</v>
      </c>
      <c r="AT144" s="271">
        <f t="shared" si="115"/>
        <v>0</v>
      </c>
      <c r="AU144" s="271">
        <f t="shared" si="115"/>
        <v>0</v>
      </c>
      <c r="AV144" s="271">
        <f t="shared" si="115"/>
        <v>0</v>
      </c>
      <c r="AW144" s="271">
        <f t="shared" si="115"/>
        <v>0</v>
      </c>
      <c r="AX144" s="271">
        <f t="shared" si="115"/>
        <v>0</v>
      </c>
      <c r="AY144" s="271">
        <f t="shared" si="116"/>
        <v>0</v>
      </c>
      <c r="AZ144" s="271">
        <f t="shared" si="116"/>
        <v>0</v>
      </c>
      <c r="BA144" s="271">
        <f t="shared" si="116"/>
        <v>0</v>
      </c>
      <c r="BB144" s="271">
        <f t="shared" si="116"/>
        <v>0</v>
      </c>
      <c r="BC144" s="271">
        <f t="shared" si="116"/>
        <v>0</v>
      </c>
      <c r="BD144" s="271">
        <f t="shared" si="116"/>
        <v>0</v>
      </c>
      <c r="BE144" s="271">
        <f t="shared" si="116"/>
        <v>0</v>
      </c>
      <c r="BF144" s="271">
        <f t="shared" si="116"/>
        <v>0</v>
      </c>
      <c r="BG144" s="271">
        <f t="shared" si="116"/>
        <v>0</v>
      </c>
      <c r="BH144" s="271">
        <f t="shared" si="116"/>
        <v>0</v>
      </c>
      <c r="BI144" s="271">
        <f t="shared" si="117"/>
        <v>0</v>
      </c>
      <c r="BJ144" s="271">
        <f t="shared" si="117"/>
        <v>0</v>
      </c>
      <c r="BK144" s="271">
        <f t="shared" si="117"/>
        <v>0</v>
      </c>
      <c r="BL144" s="271">
        <f t="shared" si="117"/>
        <v>0</v>
      </c>
      <c r="BM144" s="271">
        <f t="shared" si="117"/>
        <v>0</v>
      </c>
      <c r="BN144" s="271">
        <f t="shared" si="117"/>
        <v>0</v>
      </c>
      <c r="BO144" s="271">
        <f t="shared" si="117"/>
        <v>0</v>
      </c>
      <c r="BP144" s="271">
        <f t="shared" si="117"/>
        <v>0</v>
      </c>
      <c r="BQ144" s="271">
        <f t="shared" si="117"/>
        <v>0</v>
      </c>
      <c r="BR144" s="271">
        <f t="shared" si="117"/>
        <v>0</v>
      </c>
      <c r="BS144" s="271">
        <f t="shared" si="118"/>
        <v>0</v>
      </c>
      <c r="BT144" s="271">
        <f t="shared" si="118"/>
        <v>0</v>
      </c>
      <c r="BU144" s="271">
        <f t="shared" si="118"/>
        <v>0</v>
      </c>
      <c r="BV144" s="271">
        <f t="shared" si="118"/>
        <v>0</v>
      </c>
      <c r="BW144" s="271">
        <f t="shared" si="118"/>
        <v>0</v>
      </c>
      <c r="BX144" s="271">
        <f t="shared" si="118"/>
        <v>0</v>
      </c>
      <c r="BY144" s="271">
        <f t="shared" si="118"/>
        <v>0</v>
      </c>
      <c r="BZ144" s="271">
        <f t="shared" si="118"/>
        <v>0</v>
      </c>
      <c r="CA144" s="271">
        <f t="shared" si="118"/>
        <v>0</v>
      </c>
      <c r="CC144" s="280"/>
    </row>
    <row r="145" spans="1:81">
      <c r="A145" s="275" t="e">
        <f>'Lost Deals'!#REF!</f>
        <v>#REF!</v>
      </c>
      <c r="B145" s="275" t="str">
        <f>'Lost Deals'!C185</f>
        <v>St. Catherine Laboure</v>
      </c>
      <c r="C145" s="276"/>
      <c r="D145" s="277">
        <f>'Lost Deals'!E185</f>
        <v>3385850.7399999998</v>
      </c>
      <c r="E145" s="278"/>
      <c r="F145" s="278"/>
      <c r="G145" s="279"/>
      <c r="H145" s="277"/>
      <c r="I145" s="277"/>
      <c r="K145" s="271">
        <f t="shared" si="112"/>
        <v>0</v>
      </c>
      <c r="L145" s="271">
        <f t="shared" si="112"/>
        <v>0</v>
      </c>
      <c r="M145" s="271">
        <f t="shared" si="112"/>
        <v>0</v>
      </c>
      <c r="N145" s="271">
        <f t="shared" si="112"/>
        <v>0</v>
      </c>
      <c r="O145" s="271">
        <f t="shared" si="112"/>
        <v>0</v>
      </c>
      <c r="P145" s="271">
        <f t="shared" si="112"/>
        <v>0</v>
      </c>
      <c r="Q145" s="271">
        <f t="shared" si="112"/>
        <v>0</v>
      </c>
      <c r="R145" s="271">
        <f t="shared" si="112"/>
        <v>0</v>
      </c>
      <c r="S145" s="271">
        <f t="shared" si="112"/>
        <v>0</v>
      </c>
      <c r="T145" s="271">
        <f t="shared" si="112"/>
        <v>0</v>
      </c>
      <c r="U145" s="271">
        <f t="shared" si="113"/>
        <v>0</v>
      </c>
      <c r="V145" s="271">
        <f t="shared" si="113"/>
        <v>0</v>
      </c>
      <c r="W145" s="271">
        <f t="shared" si="113"/>
        <v>0</v>
      </c>
      <c r="X145" s="271">
        <f t="shared" si="113"/>
        <v>0</v>
      </c>
      <c r="Y145" s="271">
        <f t="shared" si="113"/>
        <v>0</v>
      </c>
      <c r="Z145" s="271">
        <f t="shared" si="113"/>
        <v>0</v>
      </c>
      <c r="AA145" s="271">
        <f t="shared" si="113"/>
        <v>0</v>
      </c>
      <c r="AB145" s="271">
        <f t="shared" si="113"/>
        <v>0</v>
      </c>
      <c r="AC145" s="271">
        <f t="shared" si="113"/>
        <v>0</v>
      </c>
      <c r="AD145" s="271">
        <f t="shared" si="113"/>
        <v>0</v>
      </c>
      <c r="AE145" s="271">
        <f t="shared" si="114"/>
        <v>0</v>
      </c>
      <c r="AF145" s="271">
        <f t="shared" si="114"/>
        <v>0</v>
      </c>
      <c r="AG145" s="271">
        <f t="shared" si="114"/>
        <v>0</v>
      </c>
      <c r="AH145" s="271">
        <f t="shared" si="114"/>
        <v>0</v>
      </c>
      <c r="AI145" s="271">
        <f t="shared" si="114"/>
        <v>0</v>
      </c>
      <c r="AJ145" s="271">
        <f t="shared" si="114"/>
        <v>0</v>
      </c>
      <c r="AK145" s="271">
        <f t="shared" si="114"/>
        <v>0</v>
      </c>
      <c r="AL145" s="271">
        <f t="shared" si="114"/>
        <v>0</v>
      </c>
      <c r="AM145" s="271">
        <f t="shared" si="114"/>
        <v>0</v>
      </c>
      <c r="AN145" s="271">
        <f t="shared" si="114"/>
        <v>0</v>
      </c>
      <c r="AO145" s="271">
        <f t="shared" si="115"/>
        <v>0</v>
      </c>
      <c r="AP145" s="271">
        <f t="shared" si="115"/>
        <v>0</v>
      </c>
      <c r="AQ145" s="271">
        <f t="shared" si="115"/>
        <v>0</v>
      </c>
      <c r="AR145" s="271">
        <f t="shared" si="115"/>
        <v>0</v>
      </c>
      <c r="AS145" s="271">
        <f t="shared" si="115"/>
        <v>0</v>
      </c>
      <c r="AT145" s="271">
        <f t="shared" si="115"/>
        <v>0</v>
      </c>
      <c r="AU145" s="271">
        <f t="shared" si="115"/>
        <v>0</v>
      </c>
      <c r="AV145" s="271">
        <f t="shared" si="115"/>
        <v>0</v>
      </c>
      <c r="AW145" s="271">
        <f t="shared" si="115"/>
        <v>0</v>
      </c>
      <c r="AX145" s="271">
        <f t="shared" si="115"/>
        <v>0</v>
      </c>
      <c r="AY145" s="271">
        <f t="shared" si="116"/>
        <v>0</v>
      </c>
      <c r="AZ145" s="271">
        <f t="shared" si="116"/>
        <v>0</v>
      </c>
      <c r="BA145" s="271">
        <f t="shared" si="116"/>
        <v>0</v>
      </c>
      <c r="BB145" s="271">
        <f t="shared" si="116"/>
        <v>0</v>
      </c>
      <c r="BC145" s="271">
        <f t="shared" si="116"/>
        <v>0</v>
      </c>
      <c r="BD145" s="271">
        <f t="shared" si="116"/>
        <v>0</v>
      </c>
      <c r="BE145" s="271">
        <f t="shared" si="116"/>
        <v>0</v>
      </c>
      <c r="BF145" s="271">
        <f t="shared" si="116"/>
        <v>0</v>
      </c>
      <c r="BG145" s="271">
        <f t="shared" si="116"/>
        <v>0</v>
      </c>
      <c r="BH145" s="271">
        <f t="shared" si="116"/>
        <v>0</v>
      </c>
      <c r="BI145" s="271">
        <f t="shared" si="117"/>
        <v>0</v>
      </c>
      <c r="BJ145" s="271">
        <f t="shared" si="117"/>
        <v>0</v>
      </c>
      <c r="BK145" s="271">
        <f t="shared" si="117"/>
        <v>0</v>
      </c>
      <c r="BL145" s="271">
        <f t="shared" si="117"/>
        <v>0</v>
      </c>
      <c r="BM145" s="271">
        <f t="shared" si="117"/>
        <v>0</v>
      </c>
      <c r="BN145" s="271">
        <f t="shared" si="117"/>
        <v>0</v>
      </c>
      <c r="BO145" s="271">
        <f t="shared" si="117"/>
        <v>0</v>
      </c>
      <c r="BP145" s="271">
        <f t="shared" si="117"/>
        <v>0</v>
      </c>
      <c r="BQ145" s="271">
        <f t="shared" si="117"/>
        <v>0</v>
      </c>
      <c r="BR145" s="271">
        <f t="shared" si="117"/>
        <v>0</v>
      </c>
      <c r="BS145" s="271">
        <f t="shared" si="118"/>
        <v>0</v>
      </c>
      <c r="BT145" s="271">
        <f t="shared" si="118"/>
        <v>0</v>
      </c>
      <c r="BU145" s="271">
        <f t="shared" si="118"/>
        <v>0</v>
      </c>
      <c r="BV145" s="271">
        <f t="shared" si="118"/>
        <v>0</v>
      </c>
      <c r="BW145" s="271">
        <f t="shared" si="118"/>
        <v>0</v>
      </c>
      <c r="BX145" s="271">
        <f t="shared" si="118"/>
        <v>0</v>
      </c>
      <c r="BY145" s="271">
        <f t="shared" si="118"/>
        <v>0</v>
      </c>
      <c r="BZ145" s="271">
        <f t="shared" si="118"/>
        <v>0</v>
      </c>
      <c r="CA145" s="271">
        <f t="shared" si="118"/>
        <v>0</v>
      </c>
      <c r="CC145" s="280"/>
    </row>
    <row r="146" spans="1:81">
      <c r="A146" s="275" t="e">
        <f>'Lost Deals'!#REF!</f>
        <v>#REF!</v>
      </c>
      <c r="B146" s="275" t="e">
        <f>'Lost Deals'!#REF!</f>
        <v>#REF!</v>
      </c>
      <c r="C146" s="276"/>
      <c r="D146" s="277" t="e">
        <f>'Lost Deals'!#REF!</f>
        <v>#REF!</v>
      </c>
      <c r="E146" s="278"/>
      <c r="F146" s="278"/>
      <c r="G146" s="279"/>
      <c r="H146" s="277"/>
      <c r="I146" s="277"/>
      <c r="K146" s="271">
        <f t="shared" si="112"/>
        <v>0</v>
      </c>
      <c r="L146" s="271">
        <f t="shared" si="112"/>
        <v>0</v>
      </c>
      <c r="M146" s="271">
        <f t="shared" si="112"/>
        <v>0</v>
      </c>
      <c r="N146" s="271">
        <f t="shared" si="112"/>
        <v>0</v>
      </c>
      <c r="O146" s="271">
        <f t="shared" si="112"/>
        <v>0</v>
      </c>
      <c r="P146" s="271">
        <f t="shared" si="112"/>
        <v>0</v>
      </c>
      <c r="Q146" s="271">
        <f t="shared" si="112"/>
        <v>0</v>
      </c>
      <c r="R146" s="271">
        <f t="shared" si="112"/>
        <v>0</v>
      </c>
      <c r="S146" s="271">
        <f t="shared" si="112"/>
        <v>0</v>
      </c>
      <c r="T146" s="271">
        <f t="shared" si="112"/>
        <v>0</v>
      </c>
      <c r="U146" s="271">
        <f t="shared" si="113"/>
        <v>0</v>
      </c>
      <c r="V146" s="271">
        <f t="shared" si="113"/>
        <v>0</v>
      </c>
      <c r="W146" s="271">
        <f t="shared" si="113"/>
        <v>0</v>
      </c>
      <c r="X146" s="271">
        <f t="shared" si="113"/>
        <v>0</v>
      </c>
      <c r="Y146" s="271">
        <f t="shared" si="113"/>
        <v>0</v>
      </c>
      <c r="Z146" s="271">
        <f t="shared" si="113"/>
        <v>0</v>
      </c>
      <c r="AA146" s="271">
        <f t="shared" si="113"/>
        <v>0</v>
      </c>
      <c r="AB146" s="271">
        <f t="shared" si="113"/>
        <v>0</v>
      </c>
      <c r="AC146" s="271">
        <f t="shared" si="113"/>
        <v>0</v>
      </c>
      <c r="AD146" s="271">
        <f t="shared" si="113"/>
        <v>0</v>
      </c>
      <c r="AE146" s="271">
        <f t="shared" si="114"/>
        <v>0</v>
      </c>
      <c r="AF146" s="271">
        <f t="shared" si="114"/>
        <v>0</v>
      </c>
      <c r="AG146" s="271">
        <f t="shared" si="114"/>
        <v>0</v>
      </c>
      <c r="AH146" s="271">
        <f t="shared" si="114"/>
        <v>0</v>
      </c>
      <c r="AI146" s="271">
        <f t="shared" si="114"/>
        <v>0</v>
      </c>
      <c r="AJ146" s="271">
        <f t="shared" si="114"/>
        <v>0</v>
      </c>
      <c r="AK146" s="271">
        <f t="shared" si="114"/>
        <v>0</v>
      </c>
      <c r="AL146" s="271">
        <f t="shared" si="114"/>
        <v>0</v>
      </c>
      <c r="AM146" s="271">
        <f t="shared" si="114"/>
        <v>0</v>
      </c>
      <c r="AN146" s="271">
        <f t="shared" si="114"/>
        <v>0</v>
      </c>
      <c r="AO146" s="271">
        <f t="shared" si="115"/>
        <v>0</v>
      </c>
      <c r="AP146" s="271">
        <f t="shared" si="115"/>
        <v>0</v>
      </c>
      <c r="AQ146" s="271">
        <f t="shared" si="115"/>
        <v>0</v>
      </c>
      <c r="AR146" s="271">
        <f t="shared" si="115"/>
        <v>0</v>
      </c>
      <c r="AS146" s="271">
        <f t="shared" si="115"/>
        <v>0</v>
      </c>
      <c r="AT146" s="271">
        <f t="shared" si="115"/>
        <v>0</v>
      </c>
      <c r="AU146" s="271">
        <f t="shared" si="115"/>
        <v>0</v>
      </c>
      <c r="AV146" s="271">
        <f t="shared" si="115"/>
        <v>0</v>
      </c>
      <c r="AW146" s="271">
        <f t="shared" si="115"/>
        <v>0</v>
      </c>
      <c r="AX146" s="271">
        <f t="shared" si="115"/>
        <v>0</v>
      </c>
      <c r="AY146" s="271">
        <f t="shared" si="116"/>
        <v>0</v>
      </c>
      <c r="AZ146" s="271">
        <f t="shared" si="116"/>
        <v>0</v>
      </c>
      <c r="BA146" s="271">
        <f t="shared" si="116"/>
        <v>0</v>
      </c>
      <c r="BB146" s="271">
        <f t="shared" si="116"/>
        <v>0</v>
      </c>
      <c r="BC146" s="271">
        <f t="shared" si="116"/>
        <v>0</v>
      </c>
      <c r="BD146" s="271">
        <f t="shared" si="116"/>
        <v>0</v>
      </c>
      <c r="BE146" s="271">
        <f t="shared" si="116"/>
        <v>0</v>
      </c>
      <c r="BF146" s="271">
        <f t="shared" si="116"/>
        <v>0</v>
      </c>
      <c r="BG146" s="271">
        <f t="shared" si="116"/>
        <v>0</v>
      </c>
      <c r="BH146" s="271">
        <f t="shared" si="116"/>
        <v>0</v>
      </c>
      <c r="BI146" s="271">
        <f t="shared" si="117"/>
        <v>0</v>
      </c>
      <c r="BJ146" s="271">
        <f t="shared" si="117"/>
        <v>0</v>
      </c>
      <c r="BK146" s="271">
        <f t="shared" si="117"/>
        <v>0</v>
      </c>
      <c r="BL146" s="271">
        <f t="shared" si="117"/>
        <v>0</v>
      </c>
      <c r="BM146" s="271">
        <f t="shared" si="117"/>
        <v>0</v>
      </c>
      <c r="BN146" s="271">
        <f t="shared" si="117"/>
        <v>0</v>
      </c>
      <c r="BO146" s="271">
        <f t="shared" si="117"/>
        <v>0</v>
      </c>
      <c r="BP146" s="271">
        <f t="shared" si="117"/>
        <v>0</v>
      </c>
      <c r="BQ146" s="271">
        <f t="shared" si="117"/>
        <v>0</v>
      </c>
      <c r="BR146" s="271">
        <f t="shared" si="117"/>
        <v>0</v>
      </c>
      <c r="BS146" s="271">
        <f t="shared" si="118"/>
        <v>0</v>
      </c>
      <c r="BT146" s="271">
        <f t="shared" si="118"/>
        <v>0</v>
      </c>
      <c r="BU146" s="271">
        <f t="shared" si="118"/>
        <v>0</v>
      </c>
      <c r="BV146" s="271">
        <f t="shared" si="118"/>
        <v>0</v>
      </c>
      <c r="BW146" s="271">
        <f t="shared" si="118"/>
        <v>0</v>
      </c>
      <c r="BX146" s="271">
        <f t="shared" si="118"/>
        <v>0</v>
      </c>
      <c r="BY146" s="271">
        <f t="shared" si="118"/>
        <v>0</v>
      </c>
      <c r="BZ146" s="271">
        <f t="shared" si="118"/>
        <v>0</v>
      </c>
      <c r="CA146" s="271">
        <f t="shared" si="118"/>
        <v>0</v>
      </c>
      <c r="CC146" s="280"/>
    </row>
    <row r="147" spans="1:81">
      <c r="A147" s="275" t="e">
        <f>'Lost Deals'!#REF!</f>
        <v>#REF!</v>
      </c>
      <c r="B147" s="275" t="e">
        <f>'Lost Deals'!#REF!</f>
        <v>#REF!</v>
      </c>
      <c r="C147" s="276"/>
      <c r="D147" s="277" t="e">
        <f>'Lost Deals'!#REF!</f>
        <v>#REF!</v>
      </c>
      <c r="E147" s="278"/>
      <c r="F147" s="278"/>
      <c r="G147" s="279"/>
      <c r="H147" s="277"/>
      <c r="I147" s="277"/>
      <c r="K147" s="271">
        <f t="shared" si="112"/>
        <v>0</v>
      </c>
      <c r="L147" s="271">
        <f t="shared" si="112"/>
        <v>0</v>
      </c>
      <c r="M147" s="271">
        <f t="shared" si="112"/>
        <v>0</v>
      </c>
      <c r="N147" s="271">
        <f t="shared" si="112"/>
        <v>0</v>
      </c>
      <c r="O147" s="271">
        <f t="shared" si="112"/>
        <v>0</v>
      </c>
      <c r="P147" s="271">
        <f t="shared" si="112"/>
        <v>0</v>
      </c>
      <c r="Q147" s="271">
        <f t="shared" si="112"/>
        <v>0</v>
      </c>
      <c r="R147" s="271">
        <f t="shared" si="112"/>
        <v>0</v>
      </c>
      <c r="S147" s="271">
        <f t="shared" si="112"/>
        <v>0</v>
      </c>
      <c r="T147" s="271">
        <f t="shared" si="112"/>
        <v>0</v>
      </c>
      <c r="U147" s="271">
        <f t="shared" si="113"/>
        <v>0</v>
      </c>
      <c r="V147" s="271">
        <f t="shared" si="113"/>
        <v>0</v>
      </c>
      <c r="W147" s="271">
        <f t="shared" si="113"/>
        <v>0</v>
      </c>
      <c r="X147" s="271">
        <f t="shared" si="113"/>
        <v>0</v>
      </c>
      <c r="Y147" s="271">
        <f t="shared" si="113"/>
        <v>0</v>
      </c>
      <c r="Z147" s="271">
        <f t="shared" si="113"/>
        <v>0</v>
      </c>
      <c r="AA147" s="271">
        <f t="shared" si="113"/>
        <v>0</v>
      </c>
      <c r="AB147" s="271">
        <f t="shared" si="113"/>
        <v>0</v>
      </c>
      <c r="AC147" s="271">
        <f t="shared" si="113"/>
        <v>0</v>
      </c>
      <c r="AD147" s="271">
        <f t="shared" si="113"/>
        <v>0</v>
      </c>
      <c r="AE147" s="271">
        <f t="shared" si="114"/>
        <v>0</v>
      </c>
      <c r="AF147" s="271">
        <f t="shared" si="114"/>
        <v>0</v>
      </c>
      <c r="AG147" s="271">
        <f t="shared" si="114"/>
        <v>0</v>
      </c>
      <c r="AH147" s="271">
        <f t="shared" si="114"/>
        <v>0</v>
      </c>
      <c r="AI147" s="271">
        <f t="shared" si="114"/>
        <v>0</v>
      </c>
      <c r="AJ147" s="271">
        <f t="shared" si="114"/>
        <v>0</v>
      </c>
      <c r="AK147" s="271">
        <f t="shared" si="114"/>
        <v>0</v>
      </c>
      <c r="AL147" s="271">
        <f t="shared" si="114"/>
        <v>0</v>
      </c>
      <c r="AM147" s="271">
        <f t="shared" si="114"/>
        <v>0</v>
      </c>
      <c r="AN147" s="271">
        <f t="shared" si="114"/>
        <v>0</v>
      </c>
      <c r="AO147" s="271">
        <f t="shared" si="115"/>
        <v>0</v>
      </c>
      <c r="AP147" s="271">
        <f t="shared" si="115"/>
        <v>0</v>
      </c>
      <c r="AQ147" s="271">
        <f t="shared" si="115"/>
        <v>0</v>
      </c>
      <c r="AR147" s="271">
        <f t="shared" si="115"/>
        <v>0</v>
      </c>
      <c r="AS147" s="271">
        <f t="shared" si="115"/>
        <v>0</v>
      </c>
      <c r="AT147" s="271">
        <f t="shared" si="115"/>
        <v>0</v>
      </c>
      <c r="AU147" s="271">
        <f t="shared" si="115"/>
        <v>0</v>
      </c>
      <c r="AV147" s="271">
        <f t="shared" si="115"/>
        <v>0</v>
      </c>
      <c r="AW147" s="271">
        <f t="shared" si="115"/>
        <v>0</v>
      </c>
      <c r="AX147" s="271">
        <f t="shared" si="115"/>
        <v>0</v>
      </c>
      <c r="AY147" s="271">
        <f t="shared" si="116"/>
        <v>0</v>
      </c>
      <c r="AZ147" s="271">
        <f t="shared" si="116"/>
        <v>0</v>
      </c>
      <c r="BA147" s="271">
        <f t="shared" si="116"/>
        <v>0</v>
      </c>
      <c r="BB147" s="271">
        <f t="shared" si="116"/>
        <v>0</v>
      </c>
      <c r="BC147" s="271">
        <f t="shared" si="116"/>
        <v>0</v>
      </c>
      <c r="BD147" s="271">
        <f t="shared" si="116"/>
        <v>0</v>
      </c>
      <c r="BE147" s="271">
        <f t="shared" si="116"/>
        <v>0</v>
      </c>
      <c r="BF147" s="271">
        <f t="shared" si="116"/>
        <v>0</v>
      </c>
      <c r="BG147" s="271">
        <f t="shared" si="116"/>
        <v>0</v>
      </c>
      <c r="BH147" s="271">
        <f t="shared" si="116"/>
        <v>0</v>
      </c>
      <c r="BI147" s="271">
        <f t="shared" si="117"/>
        <v>0</v>
      </c>
      <c r="BJ147" s="271">
        <f t="shared" si="117"/>
        <v>0</v>
      </c>
      <c r="BK147" s="271">
        <f t="shared" si="117"/>
        <v>0</v>
      </c>
      <c r="BL147" s="271">
        <f t="shared" si="117"/>
        <v>0</v>
      </c>
      <c r="BM147" s="271">
        <f t="shared" si="117"/>
        <v>0</v>
      </c>
      <c r="BN147" s="271">
        <f t="shared" si="117"/>
        <v>0</v>
      </c>
      <c r="BO147" s="271">
        <f t="shared" si="117"/>
        <v>0</v>
      </c>
      <c r="BP147" s="271">
        <f t="shared" si="117"/>
        <v>0</v>
      </c>
      <c r="BQ147" s="271">
        <f t="shared" si="117"/>
        <v>0</v>
      </c>
      <c r="BR147" s="271">
        <f t="shared" si="117"/>
        <v>0</v>
      </c>
      <c r="BS147" s="271">
        <f t="shared" si="118"/>
        <v>0</v>
      </c>
      <c r="BT147" s="271">
        <f t="shared" si="118"/>
        <v>0</v>
      </c>
      <c r="BU147" s="271">
        <f t="shared" si="118"/>
        <v>0</v>
      </c>
      <c r="BV147" s="271">
        <f t="shared" si="118"/>
        <v>0</v>
      </c>
      <c r="BW147" s="271">
        <f t="shared" si="118"/>
        <v>0</v>
      </c>
      <c r="BX147" s="271">
        <f t="shared" si="118"/>
        <v>0</v>
      </c>
      <c r="BY147" s="271">
        <f t="shared" si="118"/>
        <v>0</v>
      </c>
      <c r="BZ147" s="271">
        <f t="shared" si="118"/>
        <v>0</v>
      </c>
      <c r="CA147" s="271">
        <f t="shared" si="118"/>
        <v>0</v>
      </c>
      <c r="CC147" s="280"/>
    </row>
    <row r="148" spans="1:81">
      <c r="A148" s="275" t="e">
        <f>'2026 Sales Pipeline'!#REF!</f>
        <v>#REF!</v>
      </c>
      <c r="B148" s="275" t="e">
        <f>'2026 Sales Pipeline'!#REF!</f>
        <v>#REF!</v>
      </c>
      <c r="C148" s="276"/>
      <c r="D148" s="277" t="e">
        <f>'2026 Sales Pipeline'!#REF!</f>
        <v>#REF!</v>
      </c>
      <c r="E148" s="278"/>
      <c r="F148" s="278"/>
      <c r="G148" s="279"/>
      <c r="H148" s="277"/>
      <c r="I148" s="277"/>
      <c r="K148" s="271">
        <f t="shared" si="112"/>
        <v>0</v>
      </c>
      <c r="L148" s="271">
        <f t="shared" si="112"/>
        <v>0</v>
      </c>
      <c r="M148" s="271">
        <f t="shared" si="112"/>
        <v>0</v>
      </c>
      <c r="N148" s="271">
        <f t="shared" si="112"/>
        <v>0</v>
      </c>
      <c r="O148" s="271">
        <f t="shared" si="112"/>
        <v>0</v>
      </c>
      <c r="P148" s="271">
        <f t="shared" si="112"/>
        <v>0</v>
      </c>
      <c r="Q148" s="271">
        <f t="shared" si="112"/>
        <v>0</v>
      </c>
      <c r="R148" s="271">
        <f t="shared" si="112"/>
        <v>0</v>
      </c>
      <c r="S148" s="271">
        <f t="shared" si="112"/>
        <v>0</v>
      </c>
      <c r="T148" s="271">
        <f t="shared" si="112"/>
        <v>0</v>
      </c>
      <c r="U148" s="271">
        <f t="shared" si="113"/>
        <v>0</v>
      </c>
      <c r="V148" s="271">
        <f t="shared" si="113"/>
        <v>0</v>
      </c>
      <c r="W148" s="271">
        <f t="shared" si="113"/>
        <v>0</v>
      </c>
      <c r="X148" s="271">
        <f t="shared" si="113"/>
        <v>0</v>
      </c>
      <c r="Y148" s="271">
        <f t="shared" si="113"/>
        <v>0</v>
      </c>
      <c r="Z148" s="271">
        <f t="shared" si="113"/>
        <v>0</v>
      </c>
      <c r="AA148" s="271">
        <f t="shared" si="113"/>
        <v>0</v>
      </c>
      <c r="AB148" s="271">
        <f t="shared" si="113"/>
        <v>0</v>
      </c>
      <c r="AC148" s="271">
        <f t="shared" si="113"/>
        <v>0</v>
      </c>
      <c r="AD148" s="271">
        <f t="shared" si="113"/>
        <v>0</v>
      </c>
      <c r="AE148" s="271">
        <f t="shared" si="114"/>
        <v>0</v>
      </c>
      <c r="AF148" s="271">
        <f t="shared" si="114"/>
        <v>0</v>
      </c>
      <c r="AG148" s="271">
        <f t="shared" si="114"/>
        <v>0</v>
      </c>
      <c r="AH148" s="271">
        <f t="shared" si="114"/>
        <v>0</v>
      </c>
      <c r="AI148" s="271">
        <f t="shared" si="114"/>
        <v>0</v>
      </c>
      <c r="AJ148" s="271">
        <f t="shared" si="114"/>
        <v>0</v>
      </c>
      <c r="AK148" s="271">
        <f t="shared" si="114"/>
        <v>0</v>
      </c>
      <c r="AL148" s="271">
        <f t="shared" si="114"/>
        <v>0</v>
      </c>
      <c r="AM148" s="271">
        <f t="shared" si="114"/>
        <v>0</v>
      </c>
      <c r="AN148" s="271">
        <f t="shared" si="114"/>
        <v>0</v>
      </c>
      <c r="AO148" s="271">
        <f t="shared" si="115"/>
        <v>0</v>
      </c>
      <c r="AP148" s="271">
        <f t="shared" si="115"/>
        <v>0</v>
      </c>
      <c r="AQ148" s="271">
        <f t="shared" si="115"/>
        <v>0</v>
      </c>
      <c r="AR148" s="271">
        <f t="shared" si="115"/>
        <v>0</v>
      </c>
      <c r="AS148" s="271">
        <f t="shared" si="115"/>
        <v>0</v>
      </c>
      <c r="AT148" s="271">
        <f t="shared" si="115"/>
        <v>0</v>
      </c>
      <c r="AU148" s="271">
        <f t="shared" si="115"/>
        <v>0</v>
      </c>
      <c r="AV148" s="271">
        <f t="shared" si="115"/>
        <v>0</v>
      </c>
      <c r="AW148" s="271">
        <f t="shared" si="115"/>
        <v>0</v>
      </c>
      <c r="AX148" s="271">
        <f t="shared" si="115"/>
        <v>0</v>
      </c>
      <c r="AY148" s="271">
        <f t="shared" si="116"/>
        <v>0</v>
      </c>
      <c r="AZ148" s="271">
        <f t="shared" si="116"/>
        <v>0</v>
      </c>
      <c r="BA148" s="271">
        <f t="shared" si="116"/>
        <v>0</v>
      </c>
      <c r="BB148" s="271">
        <f t="shared" si="116"/>
        <v>0</v>
      </c>
      <c r="BC148" s="271">
        <f t="shared" si="116"/>
        <v>0</v>
      </c>
      <c r="BD148" s="271">
        <f t="shared" si="116"/>
        <v>0</v>
      </c>
      <c r="BE148" s="271">
        <f t="shared" si="116"/>
        <v>0</v>
      </c>
      <c r="BF148" s="271">
        <f t="shared" si="116"/>
        <v>0</v>
      </c>
      <c r="BG148" s="271">
        <f t="shared" si="116"/>
        <v>0</v>
      </c>
      <c r="BH148" s="271">
        <f t="shared" si="116"/>
        <v>0</v>
      </c>
      <c r="BI148" s="271">
        <f t="shared" si="117"/>
        <v>0</v>
      </c>
      <c r="BJ148" s="271">
        <f t="shared" si="117"/>
        <v>0</v>
      </c>
      <c r="BK148" s="271">
        <f t="shared" si="117"/>
        <v>0</v>
      </c>
      <c r="BL148" s="271">
        <f t="shared" si="117"/>
        <v>0</v>
      </c>
      <c r="BM148" s="271">
        <f t="shared" si="117"/>
        <v>0</v>
      </c>
      <c r="BN148" s="271">
        <f t="shared" si="117"/>
        <v>0</v>
      </c>
      <c r="BO148" s="271">
        <f t="shared" si="117"/>
        <v>0</v>
      </c>
      <c r="BP148" s="271">
        <f t="shared" si="117"/>
        <v>0</v>
      </c>
      <c r="BQ148" s="271">
        <f t="shared" si="117"/>
        <v>0</v>
      </c>
      <c r="BR148" s="271">
        <f t="shared" si="117"/>
        <v>0</v>
      </c>
      <c r="BS148" s="271">
        <f t="shared" si="118"/>
        <v>0</v>
      </c>
      <c r="BT148" s="271">
        <f t="shared" si="118"/>
        <v>0</v>
      </c>
      <c r="BU148" s="271">
        <f t="shared" si="118"/>
        <v>0</v>
      </c>
      <c r="BV148" s="271">
        <f t="shared" si="118"/>
        <v>0</v>
      </c>
      <c r="BW148" s="271">
        <f t="shared" si="118"/>
        <v>0</v>
      </c>
      <c r="BX148" s="271">
        <f t="shared" si="118"/>
        <v>0</v>
      </c>
      <c r="BY148" s="271">
        <f t="shared" si="118"/>
        <v>0</v>
      </c>
      <c r="BZ148" s="271">
        <f t="shared" si="118"/>
        <v>0</v>
      </c>
      <c r="CA148" s="271">
        <f t="shared" si="118"/>
        <v>0</v>
      </c>
      <c r="CC148" s="280" t="e">
        <f t="shared" ref="CC148:CC177" si="119">SUM(K148:CA148)-(D148-H148)</f>
        <v>#REF!</v>
      </c>
    </row>
    <row r="149" spans="1:81">
      <c r="A149" s="275" t="e">
        <f>'2026 Sales Pipeline'!#REF!</f>
        <v>#REF!</v>
      </c>
      <c r="B149" s="275" t="e">
        <f>'2026 Sales Pipeline'!#REF!</f>
        <v>#REF!</v>
      </c>
      <c r="C149" s="276"/>
      <c r="D149" s="277" t="e">
        <f>'2026 Sales Pipeline'!#REF!</f>
        <v>#REF!</v>
      </c>
      <c r="E149" s="278"/>
      <c r="F149" s="278"/>
      <c r="G149" s="279"/>
      <c r="H149" s="277"/>
      <c r="I149" s="277"/>
      <c r="K149" s="271">
        <f t="shared" si="112"/>
        <v>0</v>
      </c>
      <c r="L149" s="271">
        <f t="shared" si="112"/>
        <v>0</v>
      </c>
      <c r="M149" s="271">
        <f t="shared" si="112"/>
        <v>0</v>
      </c>
      <c r="N149" s="271">
        <f t="shared" si="112"/>
        <v>0</v>
      </c>
      <c r="O149" s="271">
        <f t="shared" si="112"/>
        <v>0</v>
      </c>
      <c r="P149" s="271">
        <f t="shared" si="112"/>
        <v>0</v>
      </c>
      <c r="Q149" s="271">
        <f t="shared" si="112"/>
        <v>0</v>
      </c>
      <c r="R149" s="271">
        <f t="shared" si="112"/>
        <v>0</v>
      </c>
      <c r="S149" s="271">
        <f t="shared" si="112"/>
        <v>0</v>
      </c>
      <c r="T149" s="271">
        <f t="shared" si="112"/>
        <v>0</v>
      </c>
      <c r="U149" s="271">
        <f t="shared" si="113"/>
        <v>0</v>
      </c>
      <c r="V149" s="271">
        <f t="shared" si="113"/>
        <v>0</v>
      </c>
      <c r="W149" s="271">
        <f t="shared" si="113"/>
        <v>0</v>
      </c>
      <c r="X149" s="271">
        <f t="shared" si="113"/>
        <v>0</v>
      </c>
      <c r="Y149" s="271">
        <f t="shared" si="113"/>
        <v>0</v>
      </c>
      <c r="Z149" s="271">
        <f t="shared" si="113"/>
        <v>0</v>
      </c>
      <c r="AA149" s="271">
        <f t="shared" si="113"/>
        <v>0</v>
      </c>
      <c r="AB149" s="271">
        <f t="shared" si="113"/>
        <v>0</v>
      </c>
      <c r="AC149" s="271">
        <f t="shared" si="113"/>
        <v>0</v>
      </c>
      <c r="AD149" s="271">
        <f t="shared" si="113"/>
        <v>0</v>
      </c>
      <c r="AE149" s="271">
        <f t="shared" si="114"/>
        <v>0</v>
      </c>
      <c r="AF149" s="271">
        <f t="shared" si="114"/>
        <v>0</v>
      </c>
      <c r="AG149" s="271">
        <f t="shared" si="114"/>
        <v>0</v>
      </c>
      <c r="AH149" s="271">
        <f t="shared" si="114"/>
        <v>0</v>
      </c>
      <c r="AI149" s="271">
        <f t="shared" si="114"/>
        <v>0</v>
      </c>
      <c r="AJ149" s="271">
        <f t="shared" si="114"/>
        <v>0</v>
      </c>
      <c r="AK149" s="271">
        <f t="shared" si="114"/>
        <v>0</v>
      </c>
      <c r="AL149" s="271">
        <f t="shared" si="114"/>
        <v>0</v>
      </c>
      <c r="AM149" s="271">
        <f t="shared" si="114"/>
        <v>0</v>
      </c>
      <c r="AN149" s="271">
        <f t="shared" si="114"/>
        <v>0</v>
      </c>
      <c r="AO149" s="271">
        <f t="shared" si="115"/>
        <v>0</v>
      </c>
      <c r="AP149" s="271">
        <f t="shared" si="115"/>
        <v>0</v>
      </c>
      <c r="AQ149" s="271">
        <f t="shared" si="115"/>
        <v>0</v>
      </c>
      <c r="AR149" s="271">
        <f t="shared" si="115"/>
        <v>0</v>
      </c>
      <c r="AS149" s="271">
        <f t="shared" si="115"/>
        <v>0</v>
      </c>
      <c r="AT149" s="271">
        <f t="shared" si="115"/>
        <v>0</v>
      </c>
      <c r="AU149" s="271">
        <f t="shared" si="115"/>
        <v>0</v>
      </c>
      <c r="AV149" s="271">
        <f t="shared" si="115"/>
        <v>0</v>
      </c>
      <c r="AW149" s="271">
        <f t="shared" si="115"/>
        <v>0</v>
      </c>
      <c r="AX149" s="271">
        <f t="shared" si="115"/>
        <v>0</v>
      </c>
      <c r="AY149" s="271">
        <f t="shared" si="116"/>
        <v>0</v>
      </c>
      <c r="AZ149" s="271">
        <f t="shared" si="116"/>
        <v>0</v>
      </c>
      <c r="BA149" s="271">
        <f t="shared" si="116"/>
        <v>0</v>
      </c>
      <c r="BB149" s="271">
        <f t="shared" si="116"/>
        <v>0</v>
      </c>
      <c r="BC149" s="271">
        <f t="shared" si="116"/>
        <v>0</v>
      </c>
      <c r="BD149" s="271">
        <f t="shared" si="116"/>
        <v>0</v>
      </c>
      <c r="BE149" s="271">
        <f t="shared" si="116"/>
        <v>0</v>
      </c>
      <c r="BF149" s="271">
        <f t="shared" si="116"/>
        <v>0</v>
      </c>
      <c r="BG149" s="271">
        <f t="shared" si="116"/>
        <v>0</v>
      </c>
      <c r="BH149" s="271">
        <f t="shared" si="116"/>
        <v>0</v>
      </c>
      <c r="BI149" s="271">
        <f t="shared" si="117"/>
        <v>0</v>
      </c>
      <c r="BJ149" s="271">
        <f t="shared" si="117"/>
        <v>0</v>
      </c>
      <c r="BK149" s="271">
        <f t="shared" si="117"/>
        <v>0</v>
      </c>
      <c r="BL149" s="271">
        <f t="shared" si="117"/>
        <v>0</v>
      </c>
      <c r="BM149" s="271">
        <f t="shared" si="117"/>
        <v>0</v>
      </c>
      <c r="BN149" s="271">
        <f t="shared" si="117"/>
        <v>0</v>
      </c>
      <c r="BO149" s="271">
        <f t="shared" si="117"/>
        <v>0</v>
      </c>
      <c r="BP149" s="271">
        <f t="shared" si="117"/>
        <v>0</v>
      </c>
      <c r="BQ149" s="271">
        <f t="shared" si="117"/>
        <v>0</v>
      </c>
      <c r="BR149" s="271">
        <f t="shared" si="117"/>
        <v>0</v>
      </c>
      <c r="BS149" s="271">
        <f t="shared" si="118"/>
        <v>0</v>
      </c>
      <c r="BT149" s="271">
        <f t="shared" si="118"/>
        <v>0</v>
      </c>
      <c r="BU149" s="271">
        <f t="shared" si="118"/>
        <v>0</v>
      </c>
      <c r="BV149" s="271">
        <f t="shared" si="118"/>
        <v>0</v>
      </c>
      <c r="BW149" s="271">
        <f t="shared" si="118"/>
        <v>0</v>
      </c>
      <c r="BX149" s="271">
        <f t="shared" si="118"/>
        <v>0</v>
      </c>
      <c r="BY149" s="271">
        <f t="shared" si="118"/>
        <v>0</v>
      </c>
      <c r="BZ149" s="271">
        <f t="shared" si="118"/>
        <v>0</v>
      </c>
      <c r="CA149" s="271">
        <f t="shared" si="118"/>
        <v>0</v>
      </c>
      <c r="CC149" s="280" t="e">
        <f t="shared" si="119"/>
        <v>#REF!</v>
      </c>
    </row>
    <row r="150" spans="1:81">
      <c r="A150" s="275" t="e">
        <f>'Lost Deals'!#REF!</f>
        <v>#REF!</v>
      </c>
      <c r="B150" s="275" t="e">
        <f>'Lost Deals'!#REF!</f>
        <v>#REF!</v>
      </c>
      <c r="C150" s="276"/>
      <c r="D150" s="277" t="e">
        <f>'Lost Deals'!#REF!</f>
        <v>#REF!</v>
      </c>
      <c r="E150" s="278"/>
      <c r="F150" s="278"/>
      <c r="G150" s="279"/>
      <c r="H150" s="277"/>
      <c r="I150" s="277"/>
      <c r="K150" s="271">
        <f t="shared" si="112"/>
        <v>0</v>
      </c>
      <c r="L150" s="271">
        <f t="shared" si="112"/>
        <v>0</v>
      </c>
      <c r="M150" s="271">
        <f t="shared" si="112"/>
        <v>0</v>
      </c>
      <c r="N150" s="271">
        <f t="shared" si="112"/>
        <v>0</v>
      </c>
      <c r="O150" s="271">
        <f t="shared" si="112"/>
        <v>0</v>
      </c>
      <c r="P150" s="271">
        <f t="shared" si="112"/>
        <v>0</v>
      </c>
      <c r="Q150" s="271">
        <f t="shared" si="112"/>
        <v>0</v>
      </c>
      <c r="R150" s="271">
        <f t="shared" si="112"/>
        <v>0</v>
      </c>
      <c r="S150" s="271">
        <f t="shared" si="112"/>
        <v>0</v>
      </c>
      <c r="T150" s="271">
        <f t="shared" si="112"/>
        <v>0</v>
      </c>
      <c r="U150" s="271">
        <f t="shared" si="113"/>
        <v>0</v>
      </c>
      <c r="V150" s="271">
        <f t="shared" si="113"/>
        <v>0</v>
      </c>
      <c r="W150" s="271">
        <f t="shared" si="113"/>
        <v>0</v>
      </c>
      <c r="X150" s="271">
        <f t="shared" si="113"/>
        <v>0</v>
      </c>
      <c r="Y150" s="271">
        <f t="shared" si="113"/>
        <v>0</v>
      </c>
      <c r="Z150" s="271">
        <f t="shared" si="113"/>
        <v>0</v>
      </c>
      <c r="AA150" s="271">
        <f t="shared" si="113"/>
        <v>0</v>
      </c>
      <c r="AB150" s="271">
        <f t="shared" si="113"/>
        <v>0</v>
      </c>
      <c r="AC150" s="271">
        <f t="shared" si="113"/>
        <v>0</v>
      </c>
      <c r="AD150" s="271">
        <f t="shared" si="113"/>
        <v>0</v>
      </c>
      <c r="AE150" s="271">
        <f t="shared" si="114"/>
        <v>0</v>
      </c>
      <c r="AF150" s="271">
        <f t="shared" si="114"/>
        <v>0</v>
      </c>
      <c r="AG150" s="271">
        <f t="shared" si="114"/>
        <v>0</v>
      </c>
      <c r="AH150" s="271">
        <f t="shared" si="114"/>
        <v>0</v>
      </c>
      <c r="AI150" s="271">
        <f t="shared" si="114"/>
        <v>0</v>
      </c>
      <c r="AJ150" s="271">
        <f t="shared" si="114"/>
        <v>0</v>
      </c>
      <c r="AK150" s="271">
        <f t="shared" si="114"/>
        <v>0</v>
      </c>
      <c r="AL150" s="271">
        <f t="shared" si="114"/>
        <v>0</v>
      </c>
      <c r="AM150" s="271">
        <f t="shared" si="114"/>
        <v>0</v>
      </c>
      <c r="AN150" s="271">
        <f t="shared" si="114"/>
        <v>0</v>
      </c>
      <c r="AO150" s="271">
        <f t="shared" si="115"/>
        <v>0</v>
      </c>
      <c r="AP150" s="271">
        <f t="shared" si="115"/>
        <v>0</v>
      </c>
      <c r="AQ150" s="271">
        <f t="shared" si="115"/>
        <v>0</v>
      </c>
      <c r="AR150" s="271">
        <f t="shared" si="115"/>
        <v>0</v>
      </c>
      <c r="AS150" s="271">
        <f t="shared" si="115"/>
        <v>0</v>
      </c>
      <c r="AT150" s="271">
        <f t="shared" si="115"/>
        <v>0</v>
      </c>
      <c r="AU150" s="271">
        <f t="shared" si="115"/>
        <v>0</v>
      </c>
      <c r="AV150" s="271">
        <f t="shared" si="115"/>
        <v>0</v>
      </c>
      <c r="AW150" s="271">
        <f t="shared" si="115"/>
        <v>0</v>
      </c>
      <c r="AX150" s="271">
        <f t="shared" si="115"/>
        <v>0</v>
      </c>
      <c r="AY150" s="271">
        <f t="shared" si="116"/>
        <v>0</v>
      </c>
      <c r="AZ150" s="271">
        <f t="shared" si="116"/>
        <v>0</v>
      </c>
      <c r="BA150" s="271">
        <f t="shared" si="116"/>
        <v>0</v>
      </c>
      <c r="BB150" s="271">
        <f t="shared" si="116"/>
        <v>0</v>
      </c>
      <c r="BC150" s="271">
        <f t="shared" si="116"/>
        <v>0</v>
      </c>
      <c r="BD150" s="271">
        <f t="shared" si="116"/>
        <v>0</v>
      </c>
      <c r="BE150" s="271">
        <f t="shared" si="116"/>
        <v>0</v>
      </c>
      <c r="BF150" s="271">
        <f t="shared" si="116"/>
        <v>0</v>
      </c>
      <c r="BG150" s="271">
        <f t="shared" si="116"/>
        <v>0</v>
      </c>
      <c r="BH150" s="271">
        <f t="shared" si="116"/>
        <v>0</v>
      </c>
      <c r="BI150" s="271">
        <f t="shared" si="117"/>
        <v>0</v>
      </c>
      <c r="BJ150" s="271">
        <f t="shared" si="117"/>
        <v>0</v>
      </c>
      <c r="BK150" s="271">
        <f t="shared" si="117"/>
        <v>0</v>
      </c>
      <c r="BL150" s="271">
        <f t="shared" si="117"/>
        <v>0</v>
      </c>
      <c r="BM150" s="271">
        <f t="shared" si="117"/>
        <v>0</v>
      </c>
      <c r="BN150" s="271">
        <f t="shared" si="117"/>
        <v>0</v>
      </c>
      <c r="BO150" s="271">
        <f t="shared" si="117"/>
        <v>0</v>
      </c>
      <c r="BP150" s="271">
        <f t="shared" si="117"/>
        <v>0</v>
      </c>
      <c r="BQ150" s="271">
        <f t="shared" si="117"/>
        <v>0</v>
      </c>
      <c r="BR150" s="271">
        <f t="shared" si="117"/>
        <v>0</v>
      </c>
      <c r="BS150" s="271">
        <f t="shared" si="118"/>
        <v>0</v>
      </c>
      <c r="BT150" s="271">
        <f t="shared" si="118"/>
        <v>0</v>
      </c>
      <c r="BU150" s="271">
        <f t="shared" si="118"/>
        <v>0</v>
      </c>
      <c r="BV150" s="271">
        <f t="shared" si="118"/>
        <v>0</v>
      </c>
      <c r="BW150" s="271">
        <f t="shared" si="118"/>
        <v>0</v>
      </c>
      <c r="BX150" s="271">
        <f t="shared" si="118"/>
        <v>0</v>
      </c>
      <c r="BY150" s="271">
        <f t="shared" si="118"/>
        <v>0</v>
      </c>
      <c r="BZ150" s="271">
        <f t="shared" si="118"/>
        <v>0</v>
      </c>
      <c r="CA150" s="271">
        <f t="shared" si="118"/>
        <v>0</v>
      </c>
      <c r="CC150" s="280" t="e">
        <f t="shared" si="119"/>
        <v>#REF!</v>
      </c>
    </row>
    <row r="151" spans="1:81">
      <c r="A151" s="275" t="e">
        <f>'2026 Sales Pipeline'!#REF!</f>
        <v>#REF!</v>
      </c>
      <c r="B151" s="275" t="e">
        <f>'2026 Sales Pipeline'!#REF!</f>
        <v>#REF!</v>
      </c>
      <c r="C151" s="276"/>
      <c r="D151" s="277" t="e">
        <f>'2026 Sales Pipeline'!#REF!</f>
        <v>#REF!</v>
      </c>
      <c r="E151" s="278"/>
      <c r="F151" s="278"/>
      <c r="G151" s="279"/>
      <c r="H151" s="277"/>
      <c r="I151" s="277"/>
      <c r="K151" s="271">
        <f t="shared" si="112"/>
        <v>0</v>
      </c>
      <c r="L151" s="271">
        <f t="shared" si="112"/>
        <v>0</v>
      </c>
      <c r="M151" s="271">
        <f t="shared" si="112"/>
        <v>0</v>
      </c>
      <c r="N151" s="271">
        <f t="shared" si="112"/>
        <v>0</v>
      </c>
      <c r="O151" s="271">
        <f t="shared" si="112"/>
        <v>0</v>
      </c>
      <c r="P151" s="271">
        <f t="shared" si="112"/>
        <v>0</v>
      </c>
      <c r="Q151" s="271">
        <f t="shared" si="112"/>
        <v>0</v>
      </c>
      <c r="R151" s="271">
        <f t="shared" si="112"/>
        <v>0</v>
      </c>
      <c r="S151" s="271">
        <f t="shared" si="112"/>
        <v>0</v>
      </c>
      <c r="T151" s="271">
        <f t="shared" si="112"/>
        <v>0</v>
      </c>
      <c r="U151" s="271">
        <f t="shared" si="113"/>
        <v>0</v>
      </c>
      <c r="V151" s="271">
        <f t="shared" si="113"/>
        <v>0</v>
      </c>
      <c r="W151" s="271">
        <f t="shared" si="113"/>
        <v>0</v>
      </c>
      <c r="X151" s="271">
        <f t="shared" si="113"/>
        <v>0</v>
      </c>
      <c r="Y151" s="271">
        <f t="shared" si="113"/>
        <v>0</v>
      </c>
      <c r="Z151" s="271">
        <f t="shared" si="113"/>
        <v>0</v>
      </c>
      <c r="AA151" s="271">
        <f t="shared" si="113"/>
        <v>0</v>
      </c>
      <c r="AB151" s="271">
        <f t="shared" si="113"/>
        <v>0</v>
      </c>
      <c r="AC151" s="271">
        <f t="shared" si="113"/>
        <v>0</v>
      </c>
      <c r="AD151" s="271">
        <f t="shared" si="113"/>
        <v>0</v>
      </c>
      <c r="AE151" s="271">
        <f t="shared" si="114"/>
        <v>0</v>
      </c>
      <c r="AF151" s="271">
        <f t="shared" si="114"/>
        <v>0</v>
      </c>
      <c r="AG151" s="271">
        <f t="shared" si="114"/>
        <v>0</v>
      </c>
      <c r="AH151" s="271">
        <f t="shared" si="114"/>
        <v>0</v>
      </c>
      <c r="AI151" s="271">
        <f t="shared" si="114"/>
        <v>0</v>
      </c>
      <c r="AJ151" s="271">
        <f t="shared" si="114"/>
        <v>0</v>
      </c>
      <c r="AK151" s="271">
        <f t="shared" si="114"/>
        <v>0</v>
      </c>
      <c r="AL151" s="271">
        <f t="shared" si="114"/>
        <v>0</v>
      </c>
      <c r="AM151" s="271">
        <f t="shared" si="114"/>
        <v>0</v>
      </c>
      <c r="AN151" s="271">
        <f t="shared" si="114"/>
        <v>0</v>
      </c>
      <c r="AO151" s="271">
        <f t="shared" si="115"/>
        <v>0</v>
      </c>
      <c r="AP151" s="271">
        <f t="shared" si="115"/>
        <v>0</v>
      </c>
      <c r="AQ151" s="271">
        <f t="shared" si="115"/>
        <v>0</v>
      </c>
      <c r="AR151" s="271">
        <f t="shared" si="115"/>
        <v>0</v>
      </c>
      <c r="AS151" s="271">
        <f t="shared" si="115"/>
        <v>0</v>
      </c>
      <c r="AT151" s="271">
        <f t="shared" si="115"/>
        <v>0</v>
      </c>
      <c r="AU151" s="271">
        <f t="shared" si="115"/>
        <v>0</v>
      </c>
      <c r="AV151" s="271">
        <f t="shared" si="115"/>
        <v>0</v>
      </c>
      <c r="AW151" s="271">
        <f t="shared" si="115"/>
        <v>0</v>
      </c>
      <c r="AX151" s="271">
        <f t="shared" si="115"/>
        <v>0</v>
      </c>
      <c r="AY151" s="271">
        <f t="shared" si="116"/>
        <v>0</v>
      </c>
      <c r="AZ151" s="271">
        <f t="shared" si="116"/>
        <v>0</v>
      </c>
      <c r="BA151" s="271">
        <f t="shared" si="116"/>
        <v>0</v>
      </c>
      <c r="BB151" s="271">
        <f t="shared" si="116"/>
        <v>0</v>
      </c>
      <c r="BC151" s="271">
        <f t="shared" si="116"/>
        <v>0</v>
      </c>
      <c r="BD151" s="271">
        <f t="shared" si="116"/>
        <v>0</v>
      </c>
      <c r="BE151" s="271">
        <f t="shared" si="116"/>
        <v>0</v>
      </c>
      <c r="BF151" s="271">
        <f t="shared" si="116"/>
        <v>0</v>
      </c>
      <c r="BG151" s="271">
        <f t="shared" si="116"/>
        <v>0</v>
      </c>
      <c r="BH151" s="271">
        <f t="shared" si="116"/>
        <v>0</v>
      </c>
      <c r="BI151" s="271">
        <f t="shared" si="117"/>
        <v>0</v>
      </c>
      <c r="BJ151" s="271">
        <f t="shared" si="117"/>
        <v>0</v>
      </c>
      <c r="BK151" s="271">
        <f t="shared" si="117"/>
        <v>0</v>
      </c>
      <c r="BL151" s="271">
        <f t="shared" si="117"/>
        <v>0</v>
      </c>
      <c r="BM151" s="271">
        <f t="shared" si="117"/>
        <v>0</v>
      </c>
      <c r="BN151" s="271">
        <f t="shared" si="117"/>
        <v>0</v>
      </c>
      <c r="BO151" s="271">
        <f t="shared" si="117"/>
        <v>0</v>
      </c>
      <c r="BP151" s="271">
        <f t="shared" si="117"/>
        <v>0</v>
      </c>
      <c r="BQ151" s="271">
        <f t="shared" si="117"/>
        <v>0</v>
      </c>
      <c r="BR151" s="271">
        <f t="shared" si="117"/>
        <v>0</v>
      </c>
      <c r="BS151" s="271">
        <f t="shared" si="118"/>
        <v>0</v>
      </c>
      <c r="BT151" s="271">
        <f t="shared" si="118"/>
        <v>0</v>
      </c>
      <c r="BU151" s="271">
        <f t="shared" si="118"/>
        <v>0</v>
      </c>
      <c r="BV151" s="271">
        <f t="shared" si="118"/>
        <v>0</v>
      </c>
      <c r="BW151" s="271">
        <f t="shared" si="118"/>
        <v>0</v>
      </c>
      <c r="BX151" s="271">
        <f t="shared" si="118"/>
        <v>0</v>
      </c>
      <c r="BY151" s="271">
        <f t="shared" si="118"/>
        <v>0</v>
      </c>
      <c r="BZ151" s="271">
        <f t="shared" si="118"/>
        <v>0</v>
      </c>
      <c r="CA151" s="271">
        <f t="shared" si="118"/>
        <v>0</v>
      </c>
      <c r="CC151" s="280" t="e">
        <f t="shared" si="119"/>
        <v>#REF!</v>
      </c>
    </row>
    <row r="152" spans="1:81">
      <c r="A152" s="275" t="e">
        <f>'2026 Sales Pipeline'!#REF!</f>
        <v>#REF!</v>
      </c>
      <c r="B152" s="275" t="e">
        <f>'2026 Sales Pipeline'!#REF!</f>
        <v>#REF!</v>
      </c>
      <c r="C152" s="276"/>
      <c r="D152" s="277" t="e">
        <f>'2026 Sales Pipeline'!#REF!</f>
        <v>#REF!</v>
      </c>
      <c r="E152" s="278"/>
      <c r="F152" s="278"/>
      <c r="G152" s="279"/>
      <c r="H152" s="277"/>
      <c r="I152" s="277"/>
      <c r="K152" s="271">
        <f t="shared" si="112"/>
        <v>0</v>
      </c>
      <c r="L152" s="271">
        <f t="shared" si="112"/>
        <v>0</v>
      </c>
      <c r="M152" s="271">
        <f t="shared" si="112"/>
        <v>0</v>
      </c>
      <c r="N152" s="271">
        <f t="shared" si="112"/>
        <v>0</v>
      </c>
      <c r="O152" s="271">
        <f t="shared" si="112"/>
        <v>0</v>
      </c>
      <c r="P152" s="271">
        <f t="shared" si="112"/>
        <v>0</v>
      </c>
      <c r="Q152" s="271">
        <f t="shared" si="112"/>
        <v>0</v>
      </c>
      <c r="R152" s="271">
        <f t="shared" si="112"/>
        <v>0</v>
      </c>
      <c r="S152" s="271">
        <f t="shared" si="112"/>
        <v>0</v>
      </c>
      <c r="T152" s="271">
        <f t="shared" si="112"/>
        <v>0</v>
      </c>
      <c r="U152" s="271">
        <f t="shared" si="113"/>
        <v>0</v>
      </c>
      <c r="V152" s="271">
        <f t="shared" si="113"/>
        <v>0</v>
      </c>
      <c r="W152" s="271">
        <f t="shared" si="113"/>
        <v>0</v>
      </c>
      <c r="X152" s="271">
        <f t="shared" si="113"/>
        <v>0</v>
      </c>
      <c r="Y152" s="271">
        <f t="shared" si="113"/>
        <v>0</v>
      </c>
      <c r="Z152" s="271">
        <f t="shared" si="113"/>
        <v>0</v>
      </c>
      <c r="AA152" s="271">
        <f t="shared" si="113"/>
        <v>0</v>
      </c>
      <c r="AB152" s="271">
        <f t="shared" si="113"/>
        <v>0</v>
      </c>
      <c r="AC152" s="271">
        <f t="shared" si="113"/>
        <v>0</v>
      </c>
      <c r="AD152" s="271">
        <f t="shared" si="113"/>
        <v>0</v>
      </c>
      <c r="AE152" s="271">
        <f t="shared" si="114"/>
        <v>0</v>
      </c>
      <c r="AF152" s="271">
        <f t="shared" si="114"/>
        <v>0</v>
      </c>
      <c r="AG152" s="271">
        <f t="shared" si="114"/>
        <v>0</v>
      </c>
      <c r="AH152" s="271">
        <f t="shared" si="114"/>
        <v>0</v>
      </c>
      <c r="AI152" s="271">
        <f t="shared" si="114"/>
        <v>0</v>
      </c>
      <c r="AJ152" s="271">
        <f t="shared" si="114"/>
        <v>0</v>
      </c>
      <c r="AK152" s="271">
        <f t="shared" si="114"/>
        <v>0</v>
      </c>
      <c r="AL152" s="271">
        <f t="shared" si="114"/>
        <v>0</v>
      </c>
      <c r="AM152" s="271">
        <f t="shared" si="114"/>
        <v>0</v>
      </c>
      <c r="AN152" s="271">
        <f t="shared" si="114"/>
        <v>0</v>
      </c>
      <c r="AO152" s="271">
        <f t="shared" si="115"/>
        <v>0</v>
      </c>
      <c r="AP152" s="271">
        <f t="shared" si="115"/>
        <v>0</v>
      </c>
      <c r="AQ152" s="271">
        <f t="shared" si="115"/>
        <v>0</v>
      </c>
      <c r="AR152" s="271">
        <f t="shared" si="115"/>
        <v>0</v>
      </c>
      <c r="AS152" s="271">
        <f t="shared" si="115"/>
        <v>0</v>
      </c>
      <c r="AT152" s="271">
        <f t="shared" si="115"/>
        <v>0</v>
      </c>
      <c r="AU152" s="271">
        <f t="shared" si="115"/>
        <v>0</v>
      </c>
      <c r="AV152" s="271">
        <f t="shared" si="115"/>
        <v>0</v>
      </c>
      <c r="AW152" s="271">
        <f t="shared" si="115"/>
        <v>0</v>
      </c>
      <c r="AX152" s="271">
        <f t="shared" si="115"/>
        <v>0</v>
      </c>
      <c r="AY152" s="271">
        <f t="shared" si="116"/>
        <v>0</v>
      </c>
      <c r="AZ152" s="271">
        <f t="shared" si="116"/>
        <v>0</v>
      </c>
      <c r="BA152" s="271">
        <f t="shared" si="116"/>
        <v>0</v>
      </c>
      <c r="BB152" s="271">
        <f t="shared" si="116"/>
        <v>0</v>
      </c>
      <c r="BC152" s="271">
        <f t="shared" si="116"/>
        <v>0</v>
      </c>
      <c r="BD152" s="271">
        <f t="shared" si="116"/>
        <v>0</v>
      </c>
      <c r="BE152" s="271">
        <f t="shared" si="116"/>
        <v>0</v>
      </c>
      <c r="BF152" s="271">
        <f t="shared" si="116"/>
        <v>0</v>
      </c>
      <c r="BG152" s="271">
        <f t="shared" si="116"/>
        <v>0</v>
      </c>
      <c r="BH152" s="271">
        <f t="shared" si="116"/>
        <v>0</v>
      </c>
      <c r="BI152" s="271">
        <f t="shared" si="117"/>
        <v>0</v>
      </c>
      <c r="BJ152" s="271">
        <f t="shared" si="117"/>
        <v>0</v>
      </c>
      <c r="BK152" s="271">
        <f t="shared" si="117"/>
        <v>0</v>
      </c>
      <c r="BL152" s="271">
        <f t="shared" si="117"/>
        <v>0</v>
      </c>
      <c r="BM152" s="271">
        <f t="shared" si="117"/>
        <v>0</v>
      </c>
      <c r="BN152" s="271">
        <f t="shared" si="117"/>
        <v>0</v>
      </c>
      <c r="BO152" s="271">
        <f t="shared" si="117"/>
        <v>0</v>
      </c>
      <c r="BP152" s="271">
        <f t="shared" si="117"/>
        <v>0</v>
      </c>
      <c r="BQ152" s="271">
        <f t="shared" si="117"/>
        <v>0</v>
      </c>
      <c r="BR152" s="271">
        <f t="shared" si="117"/>
        <v>0</v>
      </c>
      <c r="BS152" s="271">
        <f t="shared" si="118"/>
        <v>0</v>
      </c>
      <c r="BT152" s="271">
        <f t="shared" si="118"/>
        <v>0</v>
      </c>
      <c r="BU152" s="271">
        <f t="shared" si="118"/>
        <v>0</v>
      </c>
      <c r="BV152" s="271">
        <f t="shared" si="118"/>
        <v>0</v>
      </c>
      <c r="BW152" s="271">
        <f t="shared" si="118"/>
        <v>0</v>
      </c>
      <c r="BX152" s="271">
        <f t="shared" si="118"/>
        <v>0</v>
      </c>
      <c r="BY152" s="271">
        <f t="shared" si="118"/>
        <v>0</v>
      </c>
      <c r="BZ152" s="271">
        <f t="shared" si="118"/>
        <v>0</v>
      </c>
      <c r="CA152" s="271">
        <f t="shared" si="118"/>
        <v>0</v>
      </c>
      <c r="CC152" s="280" t="e">
        <f t="shared" si="119"/>
        <v>#REF!</v>
      </c>
    </row>
    <row r="153" spans="1:81">
      <c r="A153" s="275" t="e">
        <f>'Lost Deals'!#REF!</f>
        <v>#REF!</v>
      </c>
      <c r="B153" s="275" t="str">
        <f>'Lost Deals'!C179</f>
        <v>Unified Modular</v>
      </c>
      <c r="C153" s="276"/>
      <c r="D153" s="277">
        <f>'Lost Deals'!E179</f>
        <v>467621.08</v>
      </c>
      <c r="E153" s="278"/>
      <c r="F153" s="278"/>
      <c r="G153" s="279"/>
      <c r="H153" s="277"/>
      <c r="I153" s="277"/>
      <c r="K153" s="271">
        <f t="shared" ref="K153:T162" si="120">IF(AND($E153&lt;=K$2, K$2&lt;EDATE($E153,6)), (0.73*$D153)/6, 0)</f>
        <v>0</v>
      </c>
      <c r="L153" s="271">
        <f t="shared" si="120"/>
        <v>0</v>
      </c>
      <c r="M153" s="271">
        <f t="shared" si="120"/>
        <v>0</v>
      </c>
      <c r="N153" s="271">
        <f t="shared" si="120"/>
        <v>0</v>
      </c>
      <c r="O153" s="271">
        <f t="shared" si="120"/>
        <v>0</v>
      </c>
      <c r="P153" s="271">
        <f t="shared" si="120"/>
        <v>0</v>
      </c>
      <c r="Q153" s="271">
        <f t="shared" si="120"/>
        <v>0</v>
      </c>
      <c r="R153" s="271">
        <f t="shared" si="120"/>
        <v>0</v>
      </c>
      <c r="S153" s="271">
        <f t="shared" si="120"/>
        <v>0</v>
      </c>
      <c r="T153" s="271">
        <f t="shared" si="120"/>
        <v>0</v>
      </c>
      <c r="U153" s="271">
        <f t="shared" ref="U153:AD162" si="121">IF(AND($E153&lt;=U$2, U$2&lt;EDATE($E153,6)), (0.73*$D153)/6, 0)</f>
        <v>0</v>
      </c>
      <c r="V153" s="271">
        <f t="shared" si="121"/>
        <v>0</v>
      </c>
      <c r="W153" s="271">
        <f t="shared" si="121"/>
        <v>0</v>
      </c>
      <c r="X153" s="271">
        <f t="shared" si="121"/>
        <v>0</v>
      </c>
      <c r="Y153" s="271">
        <f t="shared" si="121"/>
        <v>0</v>
      </c>
      <c r="Z153" s="271">
        <f t="shared" si="121"/>
        <v>0</v>
      </c>
      <c r="AA153" s="271">
        <f t="shared" si="121"/>
        <v>0</v>
      </c>
      <c r="AB153" s="271">
        <f t="shared" si="121"/>
        <v>0</v>
      </c>
      <c r="AC153" s="271">
        <f t="shared" si="121"/>
        <v>0</v>
      </c>
      <c r="AD153" s="271">
        <f t="shared" si="121"/>
        <v>0</v>
      </c>
      <c r="AE153" s="271">
        <f t="shared" ref="AE153:AN162" si="122">IF(AND($E153&lt;=AE$2, AE$2&lt;EDATE($E153,6)), (0.73*$D153)/6, 0)</f>
        <v>0</v>
      </c>
      <c r="AF153" s="271">
        <f t="shared" si="122"/>
        <v>0</v>
      </c>
      <c r="AG153" s="271">
        <f t="shared" si="122"/>
        <v>0</v>
      </c>
      <c r="AH153" s="271">
        <f t="shared" si="122"/>
        <v>0</v>
      </c>
      <c r="AI153" s="271">
        <f t="shared" si="122"/>
        <v>0</v>
      </c>
      <c r="AJ153" s="271">
        <f t="shared" si="122"/>
        <v>0</v>
      </c>
      <c r="AK153" s="271">
        <f t="shared" si="122"/>
        <v>0</v>
      </c>
      <c r="AL153" s="271">
        <f t="shared" si="122"/>
        <v>0</v>
      </c>
      <c r="AM153" s="271">
        <f t="shared" si="122"/>
        <v>0</v>
      </c>
      <c r="AN153" s="271">
        <f t="shared" si="122"/>
        <v>0</v>
      </c>
      <c r="AO153" s="271">
        <f t="shared" ref="AO153:AX162" si="123">IF(AND($E153&lt;=AO$2, AO$2&lt;EDATE($E153,6)), (0.73*$D153)/6, 0)</f>
        <v>0</v>
      </c>
      <c r="AP153" s="271">
        <f t="shared" si="123"/>
        <v>0</v>
      </c>
      <c r="AQ153" s="271">
        <f t="shared" si="123"/>
        <v>0</v>
      </c>
      <c r="AR153" s="271">
        <f t="shared" si="123"/>
        <v>0</v>
      </c>
      <c r="AS153" s="271">
        <f t="shared" si="123"/>
        <v>0</v>
      </c>
      <c r="AT153" s="271">
        <f t="shared" si="123"/>
        <v>0</v>
      </c>
      <c r="AU153" s="271">
        <f t="shared" si="123"/>
        <v>0</v>
      </c>
      <c r="AV153" s="271">
        <f t="shared" si="123"/>
        <v>0</v>
      </c>
      <c r="AW153" s="271">
        <f t="shared" si="123"/>
        <v>0</v>
      </c>
      <c r="AX153" s="271">
        <f t="shared" si="123"/>
        <v>0</v>
      </c>
      <c r="AY153" s="271">
        <f t="shared" ref="AY153:BH162" si="124">IF(AND($E153&lt;=AY$2, AY$2&lt;EDATE($E153,6)), (0.73*$D153)/6, 0)</f>
        <v>0</v>
      </c>
      <c r="AZ153" s="271">
        <f t="shared" si="124"/>
        <v>0</v>
      </c>
      <c r="BA153" s="271">
        <f t="shared" si="124"/>
        <v>0</v>
      </c>
      <c r="BB153" s="271">
        <f t="shared" si="124"/>
        <v>0</v>
      </c>
      <c r="BC153" s="271">
        <f t="shared" si="124"/>
        <v>0</v>
      </c>
      <c r="BD153" s="271">
        <f t="shared" si="124"/>
        <v>0</v>
      </c>
      <c r="BE153" s="271">
        <f t="shared" si="124"/>
        <v>0</v>
      </c>
      <c r="BF153" s="271">
        <f t="shared" si="124"/>
        <v>0</v>
      </c>
      <c r="BG153" s="271">
        <f t="shared" si="124"/>
        <v>0</v>
      </c>
      <c r="BH153" s="271">
        <f t="shared" si="124"/>
        <v>0</v>
      </c>
      <c r="BI153" s="271">
        <f t="shared" ref="BI153:BR162" si="125">IF(AND($E153&lt;=BI$2, BI$2&lt;EDATE($E153,6)), (0.73*$D153)/6, 0)</f>
        <v>0</v>
      </c>
      <c r="BJ153" s="271">
        <f t="shared" si="125"/>
        <v>0</v>
      </c>
      <c r="BK153" s="271">
        <f t="shared" si="125"/>
        <v>0</v>
      </c>
      <c r="BL153" s="271">
        <f t="shared" si="125"/>
        <v>0</v>
      </c>
      <c r="BM153" s="271">
        <f t="shared" si="125"/>
        <v>0</v>
      </c>
      <c r="BN153" s="271">
        <f t="shared" si="125"/>
        <v>0</v>
      </c>
      <c r="BO153" s="271">
        <f t="shared" si="125"/>
        <v>0</v>
      </c>
      <c r="BP153" s="271">
        <f t="shared" si="125"/>
        <v>0</v>
      </c>
      <c r="BQ153" s="271">
        <f t="shared" si="125"/>
        <v>0</v>
      </c>
      <c r="BR153" s="271">
        <f t="shared" si="125"/>
        <v>0</v>
      </c>
      <c r="BS153" s="271">
        <f t="shared" ref="BS153:CA162" si="126">IF(AND($E153&lt;=BS$2, BS$2&lt;EDATE($E153,6)), (0.73*$D153)/6, 0)</f>
        <v>0</v>
      </c>
      <c r="BT153" s="271">
        <f t="shared" si="126"/>
        <v>0</v>
      </c>
      <c r="BU153" s="271">
        <f t="shared" si="126"/>
        <v>0</v>
      </c>
      <c r="BV153" s="271">
        <f t="shared" si="126"/>
        <v>0</v>
      </c>
      <c r="BW153" s="271">
        <f t="shared" si="126"/>
        <v>0</v>
      </c>
      <c r="BX153" s="271">
        <f t="shared" si="126"/>
        <v>0</v>
      </c>
      <c r="BY153" s="271">
        <f t="shared" si="126"/>
        <v>0</v>
      </c>
      <c r="BZ153" s="271">
        <f t="shared" si="126"/>
        <v>0</v>
      </c>
      <c r="CA153" s="271">
        <f t="shared" si="126"/>
        <v>0</v>
      </c>
      <c r="CC153" s="280">
        <f t="shared" si="119"/>
        <v>-467621.08</v>
      </c>
    </row>
    <row r="154" spans="1:81">
      <c r="A154" s="275" t="e">
        <f>'Lost Deals'!#REF!</f>
        <v>#REF!</v>
      </c>
      <c r="B154" s="275" t="e">
        <f>'Lost Deals'!#REF!</f>
        <v>#REF!</v>
      </c>
      <c r="C154" s="276"/>
      <c r="D154" s="277" t="e">
        <f>'Lost Deals'!#REF!</f>
        <v>#REF!</v>
      </c>
      <c r="E154" s="278"/>
      <c r="F154" s="278"/>
      <c r="G154" s="279"/>
      <c r="H154" s="281"/>
      <c r="I154" s="281"/>
      <c r="K154" s="271">
        <f t="shared" si="120"/>
        <v>0</v>
      </c>
      <c r="L154" s="271">
        <f t="shared" si="120"/>
        <v>0</v>
      </c>
      <c r="M154" s="271">
        <f t="shared" si="120"/>
        <v>0</v>
      </c>
      <c r="N154" s="271">
        <f t="shared" si="120"/>
        <v>0</v>
      </c>
      <c r="O154" s="271">
        <f t="shared" si="120"/>
        <v>0</v>
      </c>
      <c r="P154" s="271">
        <f t="shared" si="120"/>
        <v>0</v>
      </c>
      <c r="Q154" s="271">
        <f t="shared" si="120"/>
        <v>0</v>
      </c>
      <c r="R154" s="271">
        <f t="shared" si="120"/>
        <v>0</v>
      </c>
      <c r="S154" s="271">
        <f t="shared" si="120"/>
        <v>0</v>
      </c>
      <c r="T154" s="271">
        <f t="shared" si="120"/>
        <v>0</v>
      </c>
      <c r="U154" s="271">
        <f t="shared" si="121"/>
        <v>0</v>
      </c>
      <c r="V154" s="271">
        <f t="shared" si="121"/>
        <v>0</v>
      </c>
      <c r="W154" s="271">
        <f t="shared" si="121"/>
        <v>0</v>
      </c>
      <c r="X154" s="271">
        <f t="shared" si="121"/>
        <v>0</v>
      </c>
      <c r="Y154" s="271">
        <f t="shared" si="121"/>
        <v>0</v>
      </c>
      <c r="Z154" s="271">
        <f t="shared" si="121"/>
        <v>0</v>
      </c>
      <c r="AA154" s="271">
        <f t="shared" si="121"/>
        <v>0</v>
      </c>
      <c r="AB154" s="271">
        <f t="shared" si="121"/>
        <v>0</v>
      </c>
      <c r="AC154" s="271">
        <f t="shared" si="121"/>
        <v>0</v>
      </c>
      <c r="AD154" s="271">
        <f t="shared" si="121"/>
        <v>0</v>
      </c>
      <c r="AE154" s="271">
        <f t="shared" si="122"/>
        <v>0</v>
      </c>
      <c r="AF154" s="271">
        <f t="shared" si="122"/>
        <v>0</v>
      </c>
      <c r="AG154" s="271">
        <f t="shared" si="122"/>
        <v>0</v>
      </c>
      <c r="AH154" s="271">
        <f t="shared" si="122"/>
        <v>0</v>
      </c>
      <c r="AI154" s="271">
        <f t="shared" si="122"/>
        <v>0</v>
      </c>
      <c r="AJ154" s="271">
        <f t="shared" si="122"/>
        <v>0</v>
      </c>
      <c r="AK154" s="271">
        <f t="shared" si="122"/>
        <v>0</v>
      </c>
      <c r="AL154" s="271">
        <f t="shared" si="122"/>
        <v>0</v>
      </c>
      <c r="AM154" s="271">
        <f t="shared" si="122"/>
        <v>0</v>
      </c>
      <c r="AN154" s="271">
        <f t="shared" si="122"/>
        <v>0</v>
      </c>
      <c r="AO154" s="271">
        <f t="shared" si="123"/>
        <v>0</v>
      </c>
      <c r="AP154" s="271">
        <f t="shared" si="123"/>
        <v>0</v>
      </c>
      <c r="AQ154" s="271">
        <f t="shared" si="123"/>
        <v>0</v>
      </c>
      <c r="AR154" s="271">
        <f t="shared" si="123"/>
        <v>0</v>
      </c>
      <c r="AS154" s="271">
        <f t="shared" si="123"/>
        <v>0</v>
      </c>
      <c r="AT154" s="271">
        <f t="shared" si="123"/>
        <v>0</v>
      </c>
      <c r="AU154" s="271">
        <f t="shared" si="123"/>
        <v>0</v>
      </c>
      <c r="AV154" s="271">
        <f t="shared" si="123"/>
        <v>0</v>
      </c>
      <c r="AW154" s="271">
        <f t="shared" si="123"/>
        <v>0</v>
      </c>
      <c r="AX154" s="271">
        <f t="shared" si="123"/>
        <v>0</v>
      </c>
      <c r="AY154" s="271">
        <f t="shared" si="124"/>
        <v>0</v>
      </c>
      <c r="AZ154" s="271">
        <f t="shared" si="124"/>
        <v>0</v>
      </c>
      <c r="BA154" s="271">
        <f t="shared" si="124"/>
        <v>0</v>
      </c>
      <c r="BB154" s="271">
        <f t="shared" si="124"/>
        <v>0</v>
      </c>
      <c r="BC154" s="271">
        <f t="shared" si="124"/>
        <v>0</v>
      </c>
      <c r="BD154" s="271">
        <f t="shared" si="124"/>
        <v>0</v>
      </c>
      <c r="BE154" s="271">
        <f t="shared" si="124"/>
        <v>0</v>
      </c>
      <c r="BF154" s="271">
        <f t="shared" si="124"/>
        <v>0</v>
      </c>
      <c r="BG154" s="271">
        <f t="shared" si="124"/>
        <v>0</v>
      </c>
      <c r="BH154" s="271">
        <f t="shared" si="124"/>
        <v>0</v>
      </c>
      <c r="BI154" s="271">
        <f t="shared" si="125"/>
        <v>0</v>
      </c>
      <c r="BJ154" s="271">
        <f t="shared" si="125"/>
        <v>0</v>
      </c>
      <c r="BK154" s="271">
        <f t="shared" si="125"/>
        <v>0</v>
      </c>
      <c r="BL154" s="271">
        <f t="shared" si="125"/>
        <v>0</v>
      </c>
      <c r="BM154" s="271">
        <f t="shared" si="125"/>
        <v>0</v>
      </c>
      <c r="BN154" s="271">
        <f t="shared" si="125"/>
        <v>0</v>
      </c>
      <c r="BO154" s="271">
        <f t="shared" si="125"/>
        <v>0</v>
      </c>
      <c r="BP154" s="271">
        <f t="shared" si="125"/>
        <v>0</v>
      </c>
      <c r="BQ154" s="271">
        <f t="shared" si="125"/>
        <v>0</v>
      </c>
      <c r="BR154" s="271">
        <f t="shared" si="125"/>
        <v>0</v>
      </c>
      <c r="BS154" s="271">
        <f t="shared" si="126"/>
        <v>0</v>
      </c>
      <c r="BT154" s="271">
        <f t="shared" si="126"/>
        <v>0</v>
      </c>
      <c r="BU154" s="271">
        <f t="shared" si="126"/>
        <v>0</v>
      </c>
      <c r="BV154" s="271">
        <f t="shared" si="126"/>
        <v>0</v>
      </c>
      <c r="BW154" s="271">
        <f t="shared" si="126"/>
        <v>0</v>
      </c>
      <c r="BX154" s="271">
        <f t="shared" si="126"/>
        <v>0</v>
      </c>
      <c r="BY154" s="271">
        <f t="shared" si="126"/>
        <v>0</v>
      </c>
      <c r="BZ154" s="271">
        <f t="shared" si="126"/>
        <v>0</v>
      </c>
      <c r="CA154" s="271">
        <f t="shared" si="126"/>
        <v>0</v>
      </c>
      <c r="CC154" s="280" t="e">
        <f t="shared" si="119"/>
        <v>#REF!</v>
      </c>
    </row>
    <row r="155" spans="1:81">
      <c r="A155" s="275" t="e">
        <f>'2026 Sales Pipeline'!#REF!</f>
        <v>#REF!</v>
      </c>
      <c r="B155" s="275" t="e">
        <f>'2026 Sales Pipeline'!#REF!</f>
        <v>#REF!</v>
      </c>
      <c r="C155" s="276"/>
      <c r="D155" s="277" t="e">
        <f>'2026 Sales Pipeline'!#REF!</f>
        <v>#REF!</v>
      </c>
      <c r="E155" s="278"/>
      <c r="F155" s="278"/>
      <c r="G155" s="279"/>
      <c r="H155" s="277"/>
      <c r="I155" s="277"/>
      <c r="K155" s="271">
        <f t="shared" si="120"/>
        <v>0</v>
      </c>
      <c r="L155" s="271">
        <f t="shared" si="120"/>
        <v>0</v>
      </c>
      <c r="M155" s="271">
        <f t="shared" si="120"/>
        <v>0</v>
      </c>
      <c r="N155" s="271">
        <f t="shared" si="120"/>
        <v>0</v>
      </c>
      <c r="O155" s="271">
        <f t="shared" si="120"/>
        <v>0</v>
      </c>
      <c r="P155" s="271">
        <f t="shared" si="120"/>
        <v>0</v>
      </c>
      <c r="Q155" s="271">
        <f t="shared" si="120"/>
        <v>0</v>
      </c>
      <c r="R155" s="271">
        <f t="shared" si="120"/>
        <v>0</v>
      </c>
      <c r="S155" s="271">
        <f t="shared" si="120"/>
        <v>0</v>
      </c>
      <c r="T155" s="271">
        <f t="shared" si="120"/>
        <v>0</v>
      </c>
      <c r="U155" s="271">
        <f t="shared" si="121"/>
        <v>0</v>
      </c>
      <c r="V155" s="271">
        <f t="shared" si="121"/>
        <v>0</v>
      </c>
      <c r="W155" s="271">
        <f t="shared" si="121"/>
        <v>0</v>
      </c>
      <c r="X155" s="271">
        <f t="shared" si="121"/>
        <v>0</v>
      </c>
      <c r="Y155" s="271">
        <f t="shared" si="121"/>
        <v>0</v>
      </c>
      <c r="Z155" s="271">
        <f t="shared" si="121"/>
        <v>0</v>
      </c>
      <c r="AA155" s="271">
        <f t="shared" si="121"/>
        <v>0</v>
      </c>
      <c r="AB155" s="271">
        <f t="shared" si="121"/>
        <v>0</v>
      </c>
      <c r="AC155" s="271">
        <f t="shared" si="121"/>
        <v>0</v>
      </c>
      <c r="AD155" s="271">
        <f t="shared" si="121"/>
        <v>0</v>
      </c>
      <c r="AE155" s="271">
        <f t="shared" si="122"/>
        <v>0</v>
      </c>
      <c r="AF155" s="271">
        <f t="shared" si="122"/>
        <v>0</v>
      </c>
      <c r="AG155" s="271">
        <f t="shared" si="122"/>
        <v>0</v>
      </c>
      <c r="AH155" s="271">
        <f t="shared" si="122"/>
        <v>0</v>
      </c>
      <c r="AI155" s="271">
        <f t="shared" si="122"/>
        <v>0</v>
      </c>
      <c r="AJ155" s="271">
        <f t="shared" si="122"/>
        <v>0</v>
      </c>
      <c r="AK155" s="271">
        <f t="shared" si="122"/>
        <v>0</v>
      </c>
      <c r="AL155" s="271">
        <f t="shared" si="122"/>
        <v>0</v>
      </c>
      <c r="AM155" s="271">
        <f t="shared" si="122"/>
        <v>0</v>
      </c>
      <c r="AN155" s="271">
        <f t="shared" si="122"/>
        <v>0</v>
      </c>
      <c r="AO155" s="271">
        <f t="shared" si="123"/>
        <v>0</v>
      </c>
      <c r="AP155" s="271">
        <f t="shared" si="123"/>
        <v>0</v>
      </c>
      <c r="AQ155" s="271">
        <f t="shared" si="123"/>
        <v>0</v>
      </c>
      <c r="AR155" s="271">
        <f t="shared" si="123"/>
        <v>0</v>
      </c>
      <c r="AS155" s="271">
        <f t="shared" si="123"/>
        <v>0</v>
      </c>
      <c r="AT155" s="271">
        <f t="shared" si="123"/>
        <v>0</v>
      </c>
      <c r="AU155" s="271">
        <f t="shared" si="123"/>
        <v>0</v>
      </c>
      <c r="AV155" s="271">
        <f t="shared" si="123"/>
        <v>0</v>
      </c>
      <c r="AW155" s="271">
        <f t="shared" si="123"/>
        <v>0</v>
      </c>
      <c r="AX155" s="271">
        <f t="shared" si="123"/>
        <v>0</v>
      </c>
      <c r="AY155" s="271">
        <f t="shared" si="124"/>
        <v>0</v>
      </c>
      <c r="AZ155" s="271">
        <f t="shared" si="124"/>
        <v>0</v>
      </c>
      <c r="BA155" s="271">
        <f t="shared" si="124"/>
        <v>0</v>
      </c>
      <c r="BB155" s="271">
        <f t="shared" si="124"/>
        <v>0</v>
      </c>
      <c r="BC155" s="271">
        <f t="shared" si="124"/>
        <v>0</v>
      </c>
      <c r="BD155" s="271">
        <f t="shared" si="124"/>
        <v>0</v>
      </c>
      <c r="BE155" s="271">
        <f t="shared" si="124"/>
        <v>0</v>
      </c>
      <c r="BF155" s="271">
        <f t="shared" si="124"/>
        <v>0</v>
      </c>
      <c r="BG155" s="271">
        <f t="shared" si="124"/>
        <v>0</v>
      </c>
      <c r="BH155" s="271">
        <f t="shared" si="124"/>
        <v>0</v>
      </c>
      <c r="BI155" s="271">
        <f t="shared" si="125"/>
        <v>0</v>
      </c>
      <c r="BJ155" s="271">
        <f t="shared" si="125"/>
        <v>0</v>
      </c>
      <c r="BK155" s="271">
        <f t="shared" si="125"/>
        <v>0</v>
      </c>
      <c r="BL155" s="271">
        <f t="shared" si="125"/>
        <v>0</v>
      </c>
      <c r="BM155" s="271">
        <f t="shared" si="125"/>
        <v>0</v>
      </c>
      <c r="BN155" s="271">
        <f t="shared" si="125"/>
        <v>0</v>
      </c>
      <c r="BO155" s="271">
        <f t="shared" si="125"/>
        <v>0</v>
      </c>
      <c r="BP155" s="271">
        <f t="shared" si="125"/>
        <v>0</v>
      </c>
      <c r="BQ155" s="271">
        <f t="shared" si="125"/>
        <v>0</v>
      </c>
      <c r="BR155" s="271">
        <f t="shared" si="125"/>
        <v>0</v>
      </c>
      <c r="BS155" s="271">
        <f t="shared" si="126"/>
        <v>0</v>
      </c>
      <c r="BT155" s="271">
        <f t="shared" si="126"/>
        <v>0</v>
      </c>
      <c r="BU155" s="271">
        <f t="shared" si="126"/>
        <v>0</v>
      </c>
      <c r="BV155" s="271">
        <f t="shared" si="126"/>
        <v>0</v>
      </c>
      <c r="BW155" s="271">
        <f t="shared" si="126"/>
        <v>0</v>
      </c>
      <c r="BX155" s="271">
        <f t="shared" si="126"/>
        <v>0</v>
      </c>
      <c r="BY155" s="271">
        <f t="shared" si="126"/>
        <v>0</v>
      </c>
      <c r="BZ155" s="271">
        <f t="shared" si="126"/>
        <v>0</v>
      </c>
      <c r="CA155" s="271">
        <f t="shared" si="126"/>
        <v>0</v>
      </c>
      <c r="CC155" s="280" t="e">
        <f t="shared" si="119"/>
        <v>#REF!</v>
      </c>
    </row>
    <row r="156" spans="1:81">
      <c r="A156" s="275" t="e">
        <f>'2026 Sales Pipeline'!#REF!</f>
        <v>#REF!</v>
      </c>
      <c r="B156" s="275" t="e">
        <f>'2026 Sales Pipeline'!#REF!</f>
        <v>#REF!</v>
      </c>
      <c r="C156" s="276"/>
      <c r="D156" s="277" t="e">
        <f>'2026 Sales Pipeline'!#REF!</f>
        <v>#REF!</v>
      </c>
      <c r="E156" s="278"/>
      <c r="F156" s="278"/>
      <c r="G156" s="279"/>
      <c r="H156" s="277"/>
      <c r="I156" s="277"/>
      <c r="K156" s="271">
        <f t="shared" si="120"/>
        <v>0</v>
      </c>
      <c r="L156" s="271">
        <f t="shared" si="120"/>
        <v>0</v>
      </c>
      <c r="M156" s="271">
        <f t="shared" si="120"/>
        <v>0</v>
      </c>
      <c r="N156" s="271">
        <f t="shared" si="120"/>
        <v>0</v>
      </c>
      <c r="O156" s="271">
        <f t="shared" si="120"/>
        <v>0</v>
      </c>
      <c r="P156" s="271">
        <f t="shared" si="120"/>
        <v>0</v>
      </c>
      <c r="Q156" s="271">
        <f t="shared" si="120"/>
        <v>0</v>
      </c>
      <c r="R156" s="271">
        <f t="shared" si="120"/>
        <v>0</v>
      </c>
      <c r="S156" s="271">
        <f t="shared" si="120"/>
        <v>0</v>
      </c>
      <c r="T156" s="271">
        <f t="shared" si="120"/>
        <v>0</v>
      </c>
      <c r="U156" s="271">
        <f t="shared" si="121"/>
        <v>0</v>
      </c>
      <c r="V156" s="271">
        <f t="shared" si="121"/>
        <v>0</v>
      </c>
      <c r="W156" s="271">
        <f t="shared" si="121"/>
        <v>0</v>
      </c>
      <c r="X156" s="271">
        <f t="shared" si="121"/>
        <v>0</v>
      </c>
      <c r="Y156" s="271">
        <f t="shared" si="121"/>
        <v>0</v>
      </c>
      <c r="Z156" s="271">
        <f t="shared" si="121"/>
        <v>0</v>
      </c>
      <c r="AA156" s="271">
        <f t="shared" si="121"/>
        <v>0</v>
      </c>
      <c r="AB156" s="271">
        <f t="shared" si="121"/>
        <v>0</v>
      </c>
      <c r="AC156" s="271">
        <f t="shared" si="121"/>
        <v>0</v>
      </c>
      <c r="AD156" s="271">
        <f t="shared" si="121"/>
        <v>0</v>
      </c>
      <c r="AE156" s="271">
        <f t="shared" si="122"/>
        <v>0</v>
      </c>
      <c r="AF156" s="271">
        <f t="shared" si="122"/>
        <v>0</v>
      </c>
      <c r="AG156" s="271">
        <f t="shared" si="122"/>
        <v>0</v>
      </c>
      <c r="AH156" s="271">
        <f t="shared" si="122"/>
        <v>0</v>
      </c>
      <c r="AI156" s="271">
        <f t="shared" si="122"/>
        <v>0</v>
      </c>
      <c r="AJ156" s="271">
        <f t="shared" si="122"/>
        <v>0</v>
      </c>
      <c r="AK156" s="271">
        <f t="shared" si="122"/>
        <v>0</v>
      </c>
      <c r="AL156" s="271">
        <f t="shared" si="122"/>
        <v>0</v>
      </c>
      <c r="AM156" s="271">
        <f t="shared" si="122"/>
        <v>0</v>
      </c>
      <c r="AN156" s="271">
        <f t="shared" si="122"/>
        <v>0</v>
      </c>
      <c r="AO156" s="271">
        <f t="shared" si="123"/>
        <v>0</v>
      </c>
      <c r="AP156" s="271">
        <f t="shared" si="123"/>
        <v>0</v>
      </c>
      <c r="AQ156" s="271">
        <f t="shared" si="123"/>
        <v>0</v>
      </c>
      <c r="AR156" s="271">
        <f t="shared" si="123"/>
        <v>0</v>
      </c>
      <c r="AS156" s="271">
        <f t="shared" si="123"/>
        <v>0</v>
      </c>
      <c r="AT156" s="271">
        <f t="shared" si="123"/>
        <v>0</v>
      </c>
      <c r="AU156" s="271">
        <f t="shared" si="123"/>
        <v>0</v>
      </c>
      <c r="AV156" s="271">
        <f t="shared" si="123"/>
        <v>0</v>
      </c>
      <c r="AW156" s="271">
        <f t="shared" si="123"/>
        <v>0</v>
      </c>
      <c r="AX156" s="271">
        <f t="shared" si="123"/>
        <v>0</v>
      </c>
      <c r="AY156" s="271">
        <f t="shared" si="124"/>
        <v>0</v>
      </c>
      <c r="AZ156" s="271">
        <f t="shared" si="124"/>
        <v>0</v>
      </c>
      <c r="BA156" s="271">
        <f t="shared" si="124"/>
        <v>0</v>
      </c>
      <c r="BB156" s="271">
        <f t="shared" si="124"/>
        <v>0</v>
      </c>
      <c r="BC156" s="271">
        <f t="shared" si="124"/>
        <v>0</v>
      </c>
      <c r="BD156" s="271">
        <f t="shared" si="124"/>
        <v>0</v>
      </c>
      <c r="BE156" s="271">
        <f t="shared" si="124"/>
        <v>0</v>
      </c>
      <c r="BF156" s="271">
        <f t="shared" si="124"/>
        <v>0</v>
      </c>
      <c r="BG156" s="271">
        <f t="shared" si="124"/>
        <v>0</v>
      </c>
      <c r="BH156" s="271">
        <f t="shared" si="124"/>
        <v>0</v>
      </c>
      <c r="BI156" s="271">
        <f t="shared" si="125"/>
        <v>0</v>
      </c>
      <c r="BJ156" s="271">
        <f t="shared" si="125"/>
        <v>0</v>
      </c>
      <c r="BK156" s="271">
        <f t="shared" si="125"/>
        <v>0</v>
      </c>
      <c r="BL156" s="271">
        <f t="shared" si="125"/>
        <v>0</v>
      </c>
      <c r="BM156" s="271">
        <f t="shared" si="125"/>
        <v>0</v>
      </c>
      <c r="BN156" s="271">
        <f t="shared" si="125"/>
        <v>0</v>
      </c>
      <c r="BO156" s="271">
        <f t="shared" si="125"/>
        <v>0</v>
      </c>
      <c r="BP156" s="271">
        <f t="shared" si="125"/>
        <v>0</v>
      </c>
      <c r="BQ156" s="271">
        <f t="shared" si="125"/>
        <v>0</v>
      </c>
      <c r="BR156" s="271">
        <f t="shared" si="125"/>
        <v>0</v>
      </c>
      <c r="BS156" s="271">
        <f t="shared" si="126"/>
        <v>0</v>
      </c>
      <c r="BT156" s="271">
        <f t="shared" si="126"/>
        <v>0</v>
      </c>
      <c r="BU156" s="271">
        <f t="shared" si="126"/>
        <v>0</v>
      </c>
      <c r="BV156" s="271">
        <f t="shared" si="126"/>
        <v>0</v>
      </c>
      <c r="BW156" s="271">
        <f t="shared" si="126"/>
        <v>0</v>
      </c>
      <c r="BX156" s="271">
        <f t="shared" si="126"/>
        <v>0</v>
      </c>
      <c r="BY156" s="271">
        <f t="shared" si="126"/>
        <v>0</v>
      </c>
      <c r="BZ156" s="271">
        <f t="shared" si="126"/>
        <v>0</v>
      </c>
      <c r="CA156" s="271">
        <f t="shared" si="126"/>
        <v>0</v>
      </c>
      <c r="CC156" s="280" t="e">
        <f t="shared" si="119"/>
        <v>#REF!</v>
      </c>
    </row>
    <row r="157" spans="1:81">
      <c r="A157" s="275" t="e">
        <f>'Lost Deals'!#REF!</f>
        <v>#REF!</v>
      </c>
      <c r="B157" s="275" t="e">
        <f>'Lost Deals'!#REF!</f>
        <v>#REF!</v>
      </c>
      <c r="C157" s="276"/>
      <c r="D157" s="277" t="e">
        <f>'Lost Deals'!#REF!</f>
        <v>#REF!</v>
      </c>
      <c r="E157" s="278"/>
      <c r="F157" s="278"/>
      <c r="G157" s="279"/>
      <c r="H157" s="277"/>
      <c r="I157" s="277"/>
      <c r="K157" s="271">
        <f t="shared" si="120"/>
        <v>0</v>
      </c>
      <c r="L157" s="271">
        <f t="shared" si="120"/>
        <v>0</v>
      </c>
      <c r="M157" s="271">
        <f t="shared" si="120"/>
        <v>0</v>
      </c>
      <c r="N157" s="271">
        <f t="shared" si="120"/>
        <v>0</v>
      </c>
      <c r="O157" s="271">
        <f t="shared" si="120"/>
        <v>0</v>
      </c>
      <c r="P157" s="271">
        <f t="shared" si="120"/>
        <v>0</v>
      </c>
      <c r="Q157" s="271">
        <f t="shared" si="120"/>
        <v>0</v>
      </c>
      <c r="R157" s="271">
        <f t="shared" si="120"/>
        <v>0</v>
      </c>
      <c r="S157" s="271">
        <f t="shared" si="120"/>
        <v>0</v>
      </c>
      <c r="T157" s="271">
        <f t="shared" si="120"/>
        <v>0</v>
      </c>
      <c r="U157" s="271">
        <f t="shared" si="121"/>
        <v>0</v>
      </c>
      <c r="V157" s="271">
        <f t="shared" si="121"/>
        <v>0</v>
      </c>
      <c r="W157" s="271">
        <f t="shared" si="121"/>
        <v>0</v>
      </c>
      <c r="X157" s="271">
        <f t="shared" si="121"/>
        <v>0</v>
      </c>
      <c r="Y157" s="271">
        <f t="shared" si="121"/>
        <v>0</v>
      </c>
      <c r="Z157" s="271">
        <f t="shared" si="121"/>
        <v>0</v>
      </c>
      <c r="AA157" s="271">
        <f t="shared" si="121"/>
        <v>0</v>
      </c>
      <c r="AB157" s="271">
        <f t="shared" si="121"/>
        <v>0</v>
      </c>
      <c r="AC157" s="271">
        <f t="shared" si="121"/>
        <v>0</v>
      </c>
      <c r="AD157" s="271">
        <f t="shared" si="121"/>
        <v>0</v>
      </c>
      <c r="AE157" s="271">
        <f t="shared" si="122"/>
        <v>0</v>
      </c>
      <c r="AF157" s="271">
        <f t="shared" si="122"/>
        <v>0</v>
      </c>
      <c r="AG157" s="271">
        <f t="shared" si="122"/>
        <v>0</v>
      </c>
      <c r="AH157" s="271">
        <f t="shared" si="122"/>
        <v>0</v>
      </c>
      <c r="AI157" s="271">
        <f t="shared" si="122"/>
        <v>0</v>
      </c>
      <c r="AJ157" s="271">
        <f t="shared" si="122"/>
        <v>0</v>
      </c>
      <c r="AK157" s="271">
        <f t="shared" si="122"/>
        <v>0</v>
      </c>
      <c r="AL157" s="271">
        <f t="shared" si="122"/>
        <v>0</v>
      </c>
      <c r="AM157" s="271">
        <f t="shared" si="122"/>
        <v>0</v>
      </c>
      <c r="AN157" s="271">
        <f t="shared" si="122"/>
        <v>0</v>
      </c>
      <c r="AO157" s="271">
        <f t="shared" si="123"/>
        <v>0</v>
      </c>
      <c r="AP157" s="271">
        <f t="shared" si="123"/>
        <v>0</v>
      </c>
      <c r="AQ157" s="271">
        <f t="shared" si="123"/>
        <v>0</v>
      </c>
      <c r="AR157" s="271">
        <f t="shared" si="123"/>
        <v>0</v>
      </c>
      <c r="AS157" s="271">
        <f t="shared" si="123"/>
        <v>0</v>
      </c>
      <c r="AT157" s="271">
        <f t="shared" si="123"/>
        <v>0</v>
      </c>
      <c r="AU157" s="271">
        <f t="shared" si="123"/>
        <v>0</v>
      </c>
      <c r="AV157" s="271">
        <f t="shared" si="123"/>
        <v>0</v>
      </c>
      <c r="AW157" s="271">
        <f t="shared" si="123"/>
        <v>0</v>
      </c>
      <c r="AX157" s="271">
        <f t="shared" si="123"/>
        <v>0</v>
      </c>
      <c r="AY157" s="271">
        <f t="shared" si="124"/>
        <v>0</v>
      </c>
      <c r="AZ157" s="271">
        <f t="shared" si="124"/>
        <v>0</v>
      </c>
      <c r="BA157" s="271">
        <f t="shared" si="124"/>
        <v>0</v>
      </c>
      <c r="BB157" s="271">
        <f t="shared" si="124"/>
        <v>0</v>
      </c>
      <c r="BC157" s="271">
        <f t="shared" si="124"/>
        <v>0</v>
      </c>
      <c r="BD157" s="271">
        <f t="shared" si="124"/>
        <v>0</v>
      </c>
      <c r="BE157" s="271">
        <f t="shared" si="124"/>
        <v>0</v>
      </c>
      <c r="BF157" s="271">
        <f t="shared" si="124"/>
        <v>0</v>
      </c>
      <c r="BG157" s="271">
        <f t="shared" si="124"/>
        <v>0</v>
      </c>
      <c r="BH157" s="271">
        <f t="shared" si="124"/>
        <v>0</v>
      </c>
      <c r="BI157" s="271">
        <f t="shared" si="125"/>
        <v>0</v>
      </c>
      <c r="BJ157" s="271">
        <f t="shared" si="125"/>
        <v>0</v>
      </c>
      <c r="BK157" s="271">
        <f t="shared" si="125"/>
        <v>0</v>
      </c>
      <c r="BL157" s="271">
        <f t="shared" si="125"/>
        <v>0</v>
      </c>
      <c r="BM157" s="271">
        <f t="shared" si="125"/>
        <v>0</v>
      </c>
      <c r="BN157" s="271">
        <f t="shared" si="125"/>
        <v>0</v>
      </c>
      <c r="BO157" s="271">
        <f t="shared" si="125"/>
        <v>0</v>
      </c>
      <c r="BP157" s="271">
        <f t="shared" si="125"/>
        <v>0</v>
      </c>
      <c r="BQ157" s="271">
        <f t="shared" si="125"/>
        <v>0</v>
      </c>
      <c r="BR157" s="271">
        <f t="shared" si="125"/>
        <v>0</v>
      </c>
      <c r="BS157" s="271">
        <f t="shared" si="126"/>
        <v>0</v>
      </c>
      <c r="BT157" s="271">
        <f t="shared" si="126"/>
        <v>0</v>
      </c>
      <c r="BU157" s="271">
        <f t="shared" si="126"/>
        <v>0</v>
      </c>
      <c r="BV157" s="271">
        <f t="shared" si="126"/>
        <v>0</v>
      </c>
      <c r="BW157" s="271">
        <f t="shared" si="126"/>
        <v>0</v>
      </c>
      <c r="BX157" s="271">
        <f t="shared" si="126"/>
        <v>0</v>
      </c>
      <c r="BY157" s="271">
        <f t="shared" si="126"/>
        <v>0</v>
      </c>
      <c r="BZ157" s="271">
        <f t="shared" si="126"/>
        <v>0</v>
      </c>
      <c r="CA157" s="271">
        <f t="shared" si="126"/>
        <v>0</v>
      </c>
      <c r="CC157" s="280" t="e">
        <f t="shared" si="119"/>
        <v>#REF!</v>
      </c>
    </row>
    <row r="158" spans="1:81">
      <c r="A158" s="275">
        <f>'2026 Sales Pipeline'!D40</f>
        <v>11653</v>
      </c>
      <c r="B158" s="275" t="str">
        <f>'2026 Sales Pipeline'!B40</f>
        <v>Olita ES</v>
      </c>
      <c r="C158" s="276"/>
      <c r="D158" s="277">
        <f>'2026 Sales Pipeline'!E40</f>
        <v>1853773</v>
      </c>
      <c r="E158" s="278"/>
      <c r="F158" s="278"/>
      <c r="G158" s="279"/>
      <c r="H158" s="277"/>
      <c r="I158" s="277"/>
      <c r="K158" s="271">
        <f t="shared" si="120"/>
        <v>0</v>
      </c>
      <c r="L158" s="271">
        <f t="shared" si="120"/>
        <v>0</v>
      </c>
      <c r="M158" s="271">
        <f t="shared" si="120"/>
        <v>0</v>
      </c>
      <c r="N158" s="271">
        <f t="shared" si="120"/>
        <v>0</v>
      </c>
      <c r="O158" s="271">
        <f t="shared" si="120"/>
        <v>0</v>
      </c>
      <c r="P158" s="271">
        <f t="shared" si="120"/>
        <v>0</v>
      </c>
      <c r="Q158" s="271">
        <f t="shared" si="120"/>
        <v>0</v>
      </c>
      <c r="R158" s="271">
        <f t="shared" si="120"/>
        <v>0</v>
      </c>
      <c r="S158" s="271">
        <f t="shared" si="120"/>
        <v>0</v>
      </c>
      <c r="T158" s="271">
        <f t="shared" si="120"/>
        <v>0</v>
      </c>
      <c r="U158" s="271">
        <f t="shared" si="121"/>
        <v>0</v>
      </c>
      <c r="V158" s="271">
        <f t="shared" si="121"/>
        <v>0</v>
      </c>
      <c r="W158" s="271">
        <f t="shared" si="121"/>
        <v>0</v>
      </c>
      <c r="X158" s="271">
        <f t="shared" si="121"/>
        <v>0</v>
      </c>
      <c r="Y158" s="271">
        <f t="shared" si="121"/>
        <v>0</v>
      </c>
      <c r="Z158" s="271">
        <f t="shared" si="121"/>
        <v>0</v>
      </c>
      <c r="AA158" s="271">
        <f t="shared" si="121"/>
        <v>0</v>
      </c>
      <c r="AB158" s="271">
        <f t="shared" si="121"/>
        <v>0</v>
      </c>
      <c r="AC158" s="271">
        <f t="shared" si="121"/>
        <v>0</v>
      </c>
      <c r="AD158" s="271">
        <f t="shared" si="121"/>
        <v>0</v>
      </c>
      <c r="AE158" s="271">
        <f t="shared" si="122"/>
        <v>0</v>
      </c>
      <c r="AF158" s="271">
        <f t="shared" si="122"/>
        <v>0</v>
      </c>
      <c r="AG158" s="271">
        <f t="shared" si="122"/>
        <v>0</v>
      </c>
      <c r="AH158" s="271">
        <f t="shared" si="122"/>
        <v>0</v>
      </c>
      <c r="AI158" s="271">
        <f t="shared" si="122"/>
        <v>0</v>
      </c>
      <c r="AJ158" s="271">
        <f t="shared" si="122"/>
        <v>0</v>
      </c>
      <c r="AK158" s="271">
        <f t="shared" si="122"/>
        <v>0</v>
      </c>
      <c r="AL158" s="271">
        <f t="shared" si="122"/>
        <v>0</v>
      </c>
      <c r="AM158" s="271">
        <f t="shared" si="122"/>
        <v>0</v>
      </c>
      <c r="AN158" s="271">
        <f t="shared" si="122"/>
        <v>0</v>
      </c>
      <c r="AO158" s="271">
        <f t="shared" si="123"/>
        <v>0</v>
      </c>
      <c r="AP158" s="271">
        <f t="shared" si="123"/>
        <v>0</v>
      </c>
      <c r="AQ158" s="271">
        <f t="shared" si="123"/>
        <v>0</v>
      </c>
      <c r="AR158" s="271">
        <f t="shared" si="123"/>
        <v>0</v>
      </c>
      <c r="AS158" s="271">
        <f t="shared" si="123"/>
        <v>0</v>
      </c>
      <c r="AT158" s="271">
        <f t="shared" si="123"/>
        <v>0</v>
      </c>
      <c r="AU158" s="271">
        <f t="shared" si="123"/>
        <v>0</v>
      </c>
      <c r="AV158" s="271">
        <f t="shared" si="123"/>
        <v>0</v>
      </c>
      <c r="AW158" s="271">
        <f t="shared" si="123"/>
        <v>0</v>
      </c>
      <c r="AX158" s="271">
        <f t="shared" si="123"/>
        <v>0</v>
      </c>
      <c r="AY158" s="271">
        <f t="shared" si="124"/>
        <v>0</v>
      </c>
      <c r="AZ158" s="271">
        <f t="shared" si="124"/>
        <v>0</v>
      </c>
      <c r="BA158" s="271">
        <f t="shared" si="124"/>
        <v>0</v>
      </c>
      <c r="BB158" s="271">
        <f t="shared" si="124"/>
        <v>0</v>
      </c>
      <c r="BC158" s="271">
        <f t="shared" si="124"/>
        <v>0</v>
      </c>
      <c r="BD158" s="271">
        <f t="shared" si="124"/>
        <v>0</v>
      </c>
      <c r="BE158" s="271">
        <f t="shared" si="124"/>
        <v>0</v>
      </c>
      <c r="BF158" s="271">
        <f t="shared" si="124"/>
        <v>0</v>
      </c>
      <c r="BG158" s="271">
        <f t="shared" si="124"/>
        <v>0</v>
      </c>
      <c r="BH158" s="271">
        <f t="shared" si="124"/>
        <v>0</v>
      </c>
      <c r="BI158" s="271">
        <f t="shared" si="125"/>
        <v>0</v>
      </c>
      <c r="BJ158" s="271">
        <f t="shared" si="125"/>
        <v>0</v>
      </c>
      <c r="BK158" s="271">
        <f t="shared" si="125"/>
        <v>0</v>
      </c>
      <c r="BL158" s="271">
        <f t="shared" si="125"/>
        <v>0</v>
      </c>
      <c r="BM158" s="271">
        <f t="shared" si="125"/>
        <v>0</v>
      </c>
      <c r="BN158" s="271">
        <f t="shared" si="125"/>
        <v>0</v>
      </c>
      <c r="BO158" s="271">
        <f t="shared" si="125"/>
        <v>0</v>
      </c>
      <c r="BP158" s="271">
        <f t="shared" si="125"/>
        <v>0</v>
      </c>
      <c r="BQ158" s="271">
        <f t="shared" si="125"/>
        <v>0</v>
      </c>
      <c r="BR158" s="271">
        <f t="shared" si="125"/>
        <v>0</v>
      </c>
      <c r="BS158" s="271">
        <f t="shared" si="126"/>
        <v>0</v>
      </c>
      <c r="BT158" s="271">
        <f t="shared" si="126"/>
        <v>0</v>
      </c>
      <c r="BU158" s="271">
        <f t="shared" si="126"/>
        <v>0</v>
      </c>
      <c r="BV158" s="271">
        <f t="shared" si="126"/>
        <v>0</v>
      </c>
      <c r="BW158" s="271">
        <f t="shared" si="126"/>
        <v>0</v>
      </c>
      <c r="BX158" s="271">
        <f t="shared" si="126"/>
        <v>0</v>
      </c>
      <c r="BY158" s="271">
        <f t="shared" si="126"/>
        <v>0</v>
      </c>
      <c r="BZ158" s="271">
        <f t="shared" si="126"/>
        <v>0</v>
      </c>
      <c r="CA158" s="271">
        <f t="shared" si="126"/>
        <v>0</v>
      </c>
      <c r="CC158" s="280">
        <f t="shared" si="119"/>
        <v>-1853773</v>
      </c>
    </row>
    <row r="159" spans="1:81">
      <c r="A159" s="275">
        <f>'Closed Deals 25'!D78</f>
        <v>11625</v>
      </c>
      <c r="B159" s="275" t="str">
        <f>'Closed Deals 25'!B78</f>
        <v>McKinley School</v>
      </c>
      <c r="C159" s="276"/>
      <c r="D159" s="277">
        <f>'Closed Deals 25'!E78</f>
        <v>809913.1</v>
      </c>
      <c r="E159" s="278"/>
      <c r="F159" s="278"/>
      <c r="G159" s="279"/>
      <c r="H159" s="277"/>
      <c r="I159" s="277"/>
      <c r="K159" s="271">
        <f t="shared" si="120"/>
        <v>0</v>
      </c>
      <c r="L159" s="271">
        <f t="shared" si="120"/>
        <v>0</v>
      </c>
      <c r="M159" s="271">
        <f t="shared" si="120"/>
        <v>0</v>
      </c>
      <c r="N159" s="271">
        <f t="shared" si="120"/>
        <v>0</v>
      </c>
      <c r="O159" s="271">
        <f t="shared" si="120"/>
        <v>0</v>
      </c>
      <c r="P159" s="271">
        <f t="shared" si="120"/>
        <v>0</v>
      </c>
      <c r="Q159" s="271">
        <f t="shared" si="120"/>
        <v>0</v>
      </c>
      <c r="R159" s="271">
        <f t="shared" si="120"/>
        <v>0</v>
      </c>
      <c r="S159" s="271">
        <f t="shared" si="120"/>
        <v>0</v>
      </c>
      <c r="T159" s="271">
        <f t="shared" si="120"/>
        <v>0</v>
      </c>
      <c r="U159" s="271">
        <f t="shared" si="121"/>
        <v>0</v>
      </c>
      <c r="V159" s="271">
        <f t="shared" si="121"/>
        <v>0</v>
      </c>
      <c r="W159" s="271">
        <f t="shared" si="121"/>
        <v>0</v>
      </c>
      <c r="X159" s="271">
        <f t="shared" si="121"/>
        <v>0</v>
      </c>
      <c r="Y159" s="271">
        <f t="shared" si="121"/>
        <v>0</v>
      </c>
      <c r="Z159" s="271">
        <f t="shared" si="121"/>
        <v>0</v>
      </c>
      <c r="AA159" s="271">
        <f t="shared" si="121"/>
        <v>0</v>
      </c>
      <c r="AB159" s="271">
        <f t="shared" si="121"/>
        <v>0</v>
      </c>
      <c r="AC159" s="271">
        <f t="shared" si="121"/>
        <v>0</v>
      </c>
      <c r="AD159" s="271">
        <f t="shared" si="121"/>
        <v>0</v>
      </c>
      <c r="AE159" s="271">
        <f t="shared" si="122"/>
        <v>0</v>
      </c>
      <c r="AF159" s="271">
        <f t="shared" si="122"/>
        <v>0</v>
      </c>
      <c r="AG159" s="271">
        <f t="shared" si="122"/>
        <v>0</v>
      </c>
      <c r="AH159" s="271">
        <f t="shared" si="122"/>
        <v>0</v>
      </c>
      <c r="AI159" s="271">
        <f t="shared" si="122"/>
        <v>0</v>
      </c>
      <c r="AJ159" s="271">
        <f t="shared" si="122"/>
        <v>0</v>
      </c>
      <c r="AK159" s="271">
        <f t="shared" si="122"/>
        <v>0</v>
      </c>
      <c r="AL159" s="271">
        <f t="shared" si="122"/>
        <v>0</v>
      </c>
      <c r="AM159" s="271">
        <f t="shared" si="122"/>
        <v>0</v>
      </c>
      <c r="AN159" s="271">
        <f t="shared" si="122"/>
        <v>0</v>
      </c>
      <c r="AO159" s="271">
        <f t="shared" si="123"/>
        <v>0</v>
      </c>
      <c r="AP159" s="271">
        <f t="shared" si="123"/>
        <v>0</v>
      </c>
      <c r="AQ159" s="271">
        <f t="shared" si="123"/>
        <v>0</v>
      </c>
      <c r="AR159" s="271">
        <f t="shared" si="123"/>
        <v>0</v>
      </c>
      <c r="AS159" s="271">
        <f t="shared" si="123"/>
        <v>0</v>
      </c>
      <c r="AT159" s="271">
        <f t="shared" si="123"/>
        <v>0</v>
      </c>
      <c r="AU159" s="271">
        <f t="shared" si="123"/>
        <v>0</v>
      </c>
      <c r="AV159" s="271">
        <f t="shared" si="123"/>
        <v>0</v>
      </c>
      <c r="AW159" s="271">
        <f t="shared" si="123"/>
        <v>0</v>
      </c>
      <c r="AX159" s="271">
        <f t="shared" si="123"/>
        <v>0</v>
      </c>
      <c r="AY159" s="271">
        <f t="shared" si="124"/>
        <v>0</v>
      </c>
      <c r="AZ159" s="271">
        <f t="shared" si="124"/>
        <v>0</v>
      </c>
      <c r="BA159" s="271">
        <f t="shared" si="124"/>
        <v>0</v>
      </c>
      <c r="BB159" s="271">
        <f t="shared" si="124"/>
        <v>0</v>
      </c>
      <c r="BC159" s="271">
        <f t="shared" si="124"/>
        <v>0</v>
      </c>
      <c r="BD159" s="271">
        <f t="shared" si="124"/>
        <v>0</v>
      </c>
      <c r="BE159" s="271">
        <f t="shared" si="124"/>
        <v>0</v>
      </c>
      <c r="BF159" s="271">
        <f t="shared" si="124"/>
        <v>0</v>
      </c>
      <c r="BG159" s="271">
        <f t="shared" si="124"/>
        <v>0</v>
      </c>
      <c r="BH159" s="271">
        <f t="shared" si="124"/>
        <v>0</v>
      </c>
      <c r="BI159" s="271">
        <f t="shared" si="125"/>
        <v>0</v>
      </c>
      <c r="BJ159" s="271">
        <f t="shared" si="125"/>
        <v>0</v>
      </c>
      <c r="BK159" s="271">
        <f t="shared" si="125"/>
        <v>0</v>
      </c>
      <c r="BL159" s="271">
        <f t="shared" si="125"/>
        <v>0</v>
      </c>
      <c r="BM159" s="271">
        <f t="shared" si="125"/>
        <v>0</v>
      </c>
      <c r="BN159" s="271">
        <f t="shared" si="125"/>
        <v>0</v>
      </c>
      <c r="BO159" s="271">
        <f t="shared" si="125"/>
        <v>0</v>
      </c>
      <c r="BP159" s="271">
        <f t="shared" si="125"/>
        <v>0</v>
      </c>
      <c r="BQ159" s="271">
        <f t="shared" si="125"/>
        <v>0</v>
      </c>
      <c r="BR159" s="271">
        <f t="shared" si="125"/>
        <v>0</v>
      </c>
      <c r="BS159" s="271">
        <f t="shared" si="126"/>
        <v>0</v>
      </c>
      <c r="BT159" s="271">
        <f t="shared" si="126"/>
        <v>0</v>
      </c>
      <c r="BU159" s="271">
        <f t="shared" si="126"/>
        <v>0</v>
      </c>
      <c r="BV159" s="271">
        <f t="shared" si="126"/>
        <v>0</v>
      </c>
      <c r="BW159" s="271">
        <f t="shared" si="126"/>
        <v>0</v>
      </c>
      <c r="BX159" s="271">
        <f t="shared" si="126"/>
        <v>0</v>
      </c>
      <c r="BY159" s="271">
        <f t="shared" si="126"/>
        <v>0</v>
      </c>
      <c r="BZ159" s="271">
        <f t="shared" si="126"/>
        <v>0</v>
      </c>
      <c r="CA159" s="271">
        <f t="shared" si="126"/>
        <v>0</v>
      </c>
      <c r="CC159" s="280">
        <f t="shared" si="119"/>
        <v>-809913.1</v>
      </c>
    </row>
    <row r="160" spans="1:81">
      <c r="A160" s="275" t="e">
        <f>'2026 Sales Pipeline'!#REF!</f>
        <v>#REF!</v>
      </c>
      <c r="B160" s="275" t="e">
        <f>'2026 Sales Pipeline'!#REF!</f>
        <v>#REF!</v>
      </c>
      <c r="C160" s="276"/>
      <c r="D160" s="277" t="e">
        <f>'2026 Sales Pipeline'!#REF!</f>
        <v>#REF!</v>
      </c>
      <c r="E160" s="278"/>
      <c r="F160" s="278"/>
      <c r="G160" s="279"/>
      <c r="H160" s="277"/>
      <c r="I160" s="277"/>
      <c r="K160" s="271">
        <f t="shared" si="120"/>
        <v>0</v>
      </c>
      <c r="L160" s="271">
        <f t="shared" si="120"/>
        <v>0</v>
      </c>
      <c r="M160" s="271">
        <f t="shared" si="120"/>
        <v>0</v>
      </c>
      <c r="N160" s="271">
        <f t="shared" si="120"/>
        <v>0</v>
      </c>
      <c r="O160" s="271">
        <f t="shared" si="120"/>
        <v>0</v>
      </c>
      <c r="P160" s="271">
        <f t="shared" si="120"/>
        <v>0</v>
      </c>
      <c r="Q160" s="271">
        <f t="shared" si="120"/>
        <v>0</v>
      </c>
      <c r="R160" s="271">
        <f t="shared" si="120"/>
        <v>0</v>
      </c>
      <c r="S160" s="271">
        <f t="shared" si="120"/>
        <v>0</v>
      </c>
      <c r="T160" s="271">
        <f t="shared" si="120"/>
        <v>0</v>
      </c>
      <c r="U160" s="271">
        <f t="shared" si="121"/>
        <v>0</v>
      </c>
      <c r="V160" s="271">
        <f t="shared" si="121"/>
        <v>0</v>
      </c>
      <c r="W160" s="271">
        <f t="shared" si="121"/>
        <v>0</v>
      </c>
      <c r="X160" s="271">
        <f t="shared" si="121"/>
        <v>0</v>
      </c>
      <c r="Y160" s="271">
        <f t="shared" si="121"/>
        <v>0</v>
      </c>
      <c r="Z160" s="271">
        <f t="shared" si="121"/>
        <v>0</v>
      </c>
      <c r="AA160" s="271">
        <f t="shared" si="121"/>
        <v>0</v>
      </c>
      <c r="AB160" s="271">
        <f t="shared" si="121"/>
        <v>0</v>
      </c>
      <c r="AC160" s="271">
        <f t="shared" si="121"/>
        <v>0</v>
      </c>
      <c r="AD160" s="271">
        <f t="shared" si="121"/>
        <v>0</v>
      </c>
      <c r="AE160" s="271">
        <f t="shared" si="122"/>
        <v>0</v>
      </c>
      <c r="AF160" s="271">
        <f t="shared" si="122"/>
        <v>0</v>
      </c>
      <c r="AG160" s="271">
        <f t="shared" si="122"/>
        <v>0</v>
      </c>
      <c r="AH160" s="271">
        <f t="shared" si="122"/>
        <v>0</v>
      </c>
      <c r="AI160" s="271">
        <f t="shared" si="122"/>
        <v>0</v>
      </c>
      <c r="AJ160" s="271">
        <f t="shared" si="122"/>
        <v>0</v>
      </c>
      <c r="AK160" s="271">
        <f t="shared" si="122"/>
        <v>0</v>
      </c>
      <c r="AL160" s="271">
        <f t="shared" si="122"/>
        <v>0</v>
      </c>
      <c r="AM160" s="271">
        <f t="shared" si="122"/>
        <v>0</v>
      </c>
      <c r="AN160" s="271">
        <f t="shared" si="122"/>
        <v>0</v>
      </c>
      <c r="AO160" s="271">
        <f t="shared" si="123"/>
        <v>0</v>
      </c>
      <c r="AP160" s="271">
        <f t="shared" si="123"/>
        <v>0</v>
      </c>
      <c r="AQ160" s="271">
        <f t="shared" si="123"/>
        <v>0</v>
      </c>
      <c r="AR160" s="271">
        <f t="shared" si="123"/>
        <v>0</v>
      </c>
      <c r="AS160" s="271">
        <f t="shared" si="123"/>
        <v>0</v>
      </c>
      <c r="AT160" s="271">
        <f t="shared" si="123"/>
        <v>0</v>
      </c>
      <c r="AU160" s="271">
        <f t="shared" si="123"/>
        <v>0</v>
      </c>
      <c r="AV160" s="271">
        <f t="shared" si="123"/>
        <v>0</v>
      </c>
      <c r="AW160" s="271">
        <f t="shared" si="123"/>
        <v>0</v>
      </c>
      <c r="AX160" s="271">
        <f t="shared" si="123"/>
        <v>0</v>
      </c>
      <c r="AY160" s="271">
        <f t="shared" si="124"/>
        <v>0</v>
      </c>
      <c r="AZ160" s="271">
        <f t="shared" si="124"/>
        <v>0</v>
      </c>
      <c r="BA160" s="271">
        <f t="shared" si="124"/>
        <v>0</v>
      </c>
      <c r="BB160" s="271">
        <f t="shared" si="124"/>
        <v>0</v>
      </c>
      <c r="BC160" s="271">
        <f t="shared" si="124"/>
        <v>0</v>
      </c>
      <c r="BD160" s="271">
        <f t="shared" si="124"/>
        <v>0</v>
      </c>
      <c r="BE160" s="271">
        <f t="shared" si="124"/>
        <v>0</v>
      </c>
      <c r="BF160" s="271">
        <f t="shared" si="124"/>
        <v>0</v>
      </c>
      <c r="BG160" s="271">
        <f t="shared" si="124"/>
        <v>0</v>
      </c>
      <c r="BH160" s="271">
        <f t="shared" si="124"/>
        <v>0</v>
      </c>
      <c r="BI160" s="271">
        <f t="shared" si="125"/>
        <v>0</v>
      </c>
      <c r="BJ160" s="271">
        <f t="shared" si="125"/>
        <v>0</v>
      </c>
      <c r="BK160" s="271">
        <f t="shared" si="125"/>
        <v>0</v>
      </c>
      <c r="BL160" s="271">
        <f t="shared" si="125"/>
        <v>0</v>
      </c>
      <c r="BM160" s="271">
        <f t="shared" si="125"/>
        <v>0</v>
      </c>
      <c r="BN160" s="271">
        <f t="shared" si="125"/>
        <v>0</v>
      </c>
      <c r="BO160" s="271">
        <f t="shared" si="125"/>
        <v>0</v>
      </c>
      <c r="BP160" s="271">
        <f t="shared" si="125"/>
        <v>0</v>
      </c>
      <c r="BQ160" s="271">
        <f t="shared" si="125"/>
        <v>0</v>
      </c>
      <c r="BR160" s="271">
        <f t="shared" si="125"/>
        <v>0</v>
      </c>
      <c r="BS160" s="271">
        <f t="shared" si="126"/>
        <v>0</v>
      </c>
      <c r="BT160" s="271">
        <f t="shared" si="126"/>
        <v>0</v>
      </c>
      <c r="BU160" s="271">
        <f t="shared" si="126"/>
        <v>0</v>
      </c>
      <c r="BV160" s="271">
        <f t="shared" si="126"/>
        <v>0</v>
      </c>
      <c r="BW160" s="271">
        <f t="shared" si="126"/>
        <v>0</v>
      </c>
      <c r="BX160" s="271">
        <f t="shared" si="126"/>
        <v>0</v>
      </c>
      <c r="BY160" s="271">
        <f t="shared" si="126"/>
        <v>0</v>
      </c>
      <c r="BZ160" s="271">
        <f t="shared" si="126"/>
        <v>0</v>
      </c>
      <c r="CA160" s="271">
        <f t="shared" si="126"/>
        <v>0</v>
      </c>
      <c r="CC160" s="280" t="e">
        <f t="shared" si="119"/>
        <v>#REF!</v>
      </c>
    </row>
    <row r="161" spans="1:81">
      <c r="A161" s="275" t="e">
        <f>'2026 Sales Pipeline'!#REF!</f>
        <v>#REF!</v>
      </c>
      <c r="B161" s="275" t="e">
        <f>'2026 Sales Pipeline'!#REF!</f>
        <v>#REF!</v>
      </c>
      <c r="C161" s="276"/>
      <c r="D161" s="277" t="e">
        <f>'2026 Sales Pipeline'!#REF!</f>
        <v>#REF!</v>
      </c>
      <c r="E161" s="278"/>
      <c r="F161" s="278"/>
      <c r="G161" s="279"/>
      <c r="H161" s="277"/>
      <c r="I161" s="277"/>
      <c r="K161" s="271">
        <f t="shared" si="120"/>
        <v>0</v>
      </c>
      <c r="L161" s="271">
        <f t="shared" si="120"/>
        <v>0</v>
      </c>
      <c r="M161" s="271">
        <f t="shared" si="120"/>
        <v>0</v>
      </c>
      <c r="N161" s="271">
        <f t="shared" si="120"/>
        <v>0</v>
      </c>
      <c r="O161" s="271">
        <f t="shared" si="120"/>
        <v>0</v>
      </c>
      <c r="P161" s="271">
        <f t="shared" si="120"/>
        <v>0</v>
      </c>
      <c r="Q161" s="271">
        <f t="shared" si="120"/>
        <v>0</v>
      </c>
      <c r="R161" s="271">
        <f t="shared" si="120"/>
        <v>0</v>
      </c>
      <c r="S161" s="271">
        <f t="shared" si="120"/>
        <v>0</v>
      </c>
      <c r="T161" s="271">
        <f t="shared" si="120"/>
        <v>0</v>
      </c>
      <c r="U161" s="271">
        <f t="shared" si="121"/>
        <v>0</v>
      </c>
      <c r="V161" s="271">
        <f t="shared" si="121"/>
        <v>0</v>
      </c>
      <c r="W161" s="271">
        <f t="shared" si="121"/>
        <v>0</v>
      </c>
      <c r="X161" s="271">
        <f t="shared" si="121"/>
        <v>0</v>
      </c>
      <c r="Y161" s="271">
        <f t="shared" si="121"/>
        <v>0</v>
      </c>
      <c r="Z161" s="271">
        <f t="shared" si="121"/>
        <v>0</v>
      </c>
      <c r="AA161" s="271">
        <f t="shared" si="121"/>
        <v>0</v>
      </c>
      <c r="AB161" s="271">
        <f t="shared" si="121"/>
        <v>0</v>
      </c>
      <c r="AC161" s="271">
        <f t="shared" si="121"/>
        <v>0</v>
      </c>
      <c r="AD161" s="271">
        <f t="shared" si="121"/>
        <v>0</v>
      </c>
      <c r="AE161" s="271">
        <f t="shared" si="122"/>
        <v>0</v>
      </c>
      <c r="AF161" s="271">
        <f t="shared" si="122"/>
        <v>0</v>
      </c>
      <c r="AG161" s="271">
        <f t="shared" si="122"/>
        <v>0</v>
      </c>
      <c r="AH161" s="271">
        <f t="shared" si="122"/>
        <v>0</v>
      </c>
      <c r="AI161" s="271">
        <f t="shared" si="122"/>
        <v>0</v>
      </c>
      <c r="AJ161" s="271">
        <f t="shared" si="122"/>
        <v>0</v>
      </c>
      <c r="AK161" s="271">
        <f t="shared" si="122"/>
        <v>0</v>
      </c>
      <c r="AL161" s="271">
        <f t="shared" si="122"/>
        <v>0</v>
      </c>
      <c r="AM161" s="271">
        <f t="shared" si="122"/>
        <v>0</v>
      </c>
      <c r="AN161" s="271">
        <f t="shared" si="122"/>
        <v>0</v>
      </c>
      <c r="AO161" s="271">
        <f t="shared" si="123"/>
        <v>0</v>
      </c>
      <c r="AP161" s="271">
        <f t="shared" si="123"/>
        <v>0</v>
      </c>
      <c r="AQ161" s="271">
        <f t="shared" si="123"/>
        <v>0</v>
      </c>
      <c r="AR161" s="271">
        <f t="shared" si="123"/>
        <v>0</v>
      </c>
      <c r="AS161" s="271">
        <f t="shared" si="123"/>
        <v>0</v>
      </c>
      <c r="AT161" s="271">
        <f t="shared" si="123"/>
        <v>0</v>
      </c>
      <c r="AU161" s="271">
        <f t="shared" si="123"/>
        <v>0</v>
      </c>
      <c r="AV161" s="271">
        <f t="shared" si="123"/>
        <v>0</v>
      </c>
      <c r="AW161" s="271">
        <f t="shared" si="123"/>
        <v>0</v>
      </c>
      <c r="AX161" s="271">
        <f t="shared" si="123"/>
        <v>0</v>
      </c>
      <c r="AY161" s="271">
        <f t="shared" si="124"/>
        <v>0</v>
      </c>
      <c r="AZ161" s="271">
        <f t="shared" si="124"/>
        <v>0</v>
      </c>
      <c r="BA161" s="271">
        <f t="shared" si="124"/>
        <v>0</v>
      </c>
      <c r="BB161" s="271">
        <f t="shared" si="124"/>
        <v>0</v>
      </c>
      <c r="BC161" s="271">
        <f t="shared" si="124"/>
        <v>0</v>
      </c>
      <c r="BD161" s="271">
        <f t="shared" si="124"/>
        <v>0</v>
      </c>
      <c r="BE161" s="271">
        <f t="shared" si="124"/>
        <v>0</v>
      </c>
      <c r="BF161" s="271">
        <f t="shared" si="124"/>
        <v>0</v>
      </c>
      <c r="BG161" s="271">
        <f t="shared" si="124"/>
        <v>0</v>
      </c>
      <c r="BH161" s="271">
        <f t="shared" si="124"/>
        <v>0</v>
      </c>
      <c r="BI161" s="271">
        <f t="shared" si="125"/>
        <v>0</v>
      </c>
      <c r="BJ161" s="271">
        <f t="shared" si="125"/>
        <v>0</v>
      </c>
      <c r="BK161" s="271">
        <f t="shared" si="125"/>
        <v>0</v>
      </c>
      <c r="BL161" s="271">
        <f t="shared" si="125"/>
        <v>0</v>
      </c>
      <c r="BM161" s="271">
        <f t="shared" si="125"/>
        <v>0</v>
      </c>
      <c r="BN161" s="271">
        <f t="shared" si="125"/>
        <v>0</v>
      </c>
      <c r="BO161" s="271">
        <f t="shared" si="125"/>
        <v>0</v>
      </c>
      <c r="BP161" s="271">
        <f t="shared" si="125"/>
        <v>0</v>
      </c>
      <c r="BQ161" s="271">
        <f t="shared" si="125"/>
        <v>0</v>
      </c>
      <c r="BR161" s="271">
        <f t="shared" si="125"/>
        <v>0</v>
      </c>
      <c r="BS161" s="271">
        <f t="shared" si="126"/>
        <v>0</v>
      </c>
      <c r="BT161" s="271">
        <f t="shared" si="126"/>
        <v>0</v>
      </c>
      <c r="BU161" s="271">
        <f t="shared" si="126"/>
        <v>0</v>
      </c>
      <c r="BV161" s="271">
        <f t="shared" si="126"/>
        <v>0</v>
      </c>
      <c r="BW161" s="271">
        <f t="shared" si="126"/>
        <v>0</v>
      </c>
      <c r="BX161" s="271">
        <f t="shared" si="126"/>
        <v>0</v>
      </c>
      <c r="BY161" s="271">
        <f t="shared" si="126"/>
        <v>0</v>
      </c>
      <c r="BZ161" s="271">
        <f t="shared" si="126"/>
        <v>0</v>
      </c>
      <c r="CA161" s="271">
        <f t="shared" si="126"/>
        <v>0</v>
      </c>
      <c r="CC161" s="280" t="e">
        <f t="shared" si="119"/>
        <v>#REF!</v>
      </c>
    </row>
    <row r="162" spans="1:81">
      <c r="A162" s="275">
        <f>'Query Leads'!D1</f>
        <v>0</v>
      </c>
      <c r="B162" s="275">
        <f>'Query Leads'!B1</f>
        <v>0</v>
      </c>
      <c r="C162" s="276"/>
      <c r="D162" s="277">
        <f>'Query Leads'!E1</f>
        <v>0</v>
      </c>
      <c r="E162" s="278"/>
      <c r="F162" s="278"/>
      <c r="G162" s="279"/>
      <c r="H162" s="277"/>
      <c r="I162" s="277"/>
      <c r="K162" s="271">
        <f t="shared" si="120"/>
        <v>0</v>
      </c>
      <c r="L162" s="271">
        <f t="shared" si="120"/>
        <v>0</v>
      </c>
      <c r="M162" s="271">
        <f t="shared" si="120"/>
        <v>0</v>
      </c>
      <c r="N162" s="271">
        <f t="shared" si="120"/>
        <v>0</v>
      </c>
      <c r="O162" s="271">
        <f t="shared" si="120"/>
        <v>0</v>
      </c>
      <c r="P162" s="271">
        <f t="shared" si="120"/>
        <v>0</v>
      </c>
      <c r="Q162" s="271">
        <f t="shared" si="120"/>
        <v>0</v>
      </c>
      <c r="R162" s="271">
        <f t="shared" si="120"/>
        <v>0</v>
      </c>
      <c r="S162" s="271">
        <f t="shared" si="120"/>
        <v>0</v>
      </c>
      <c r="T162" s="271">
        <f t="shared" si="120"/>
        <v>0</v>
      </c>
      <c r="U162" s="271">
        <f t="shared" si="121"/>
        <v>0</v>
      </c>
      <c r="V162" s="271">
        <f t="shared" si="121"/>
        <v>0</v>
      </c>
      <c r="W162" s="271">
        <f t="shared" si="121"/>
        <v>0</v>
      </c>
      <c r="X162" s="271">
        <f t="shared" si="121"/>
        <v>0</v>
      </c>
      <c r="Y162" s="271">
        <f t="shared" si="121"/>
        <v>0</v>
      </c>
      <c r="Z162" s="271">
        <f t="shared" si="121"/>
        <v>0</v>
      </c>
      <c r="AA162" s="271">
        <f t="shared" si="121"/>
        <v>0</v>
      </c>
      <c r="AB162" s="271">
        <f t="shared" si="121"/>
        <v>0</v>
      </c>
      <c r="AC162" s="271">
        <f t="shared" si="121"/>
        <v>0</v>
      </c>
      <c r="AD162" s="271">
        <f t="shared" si="121"/>
        <v>0</v>
      </c>
      <c r="AE162" s="271">
        <f t="shared" si="122"/>
        <v>0</v>
      </c>
      <c r="AF162" s="271">
        <f t="shared" si="122"/>
        <v>0</v>
      </c>
      <c r="AG162" s="271">
        <f t="shared" si="122"/>
        <v>0</v>
      </c>
      <c r="AH162" s="271">
        <f t="shared" si="122"/>
        <v>0</v>
      </c>
      <c r="AI162" s="271">
        <f t="shared" si="122"/>
        <v>0</v>
      </c>
      <c r="AJ162" s="271">
        <f t="shared" si="122"/>
        <v>0</v>
      </c>
      <c r="AK162" s="271">
        <f t="shared" si="122"/>
        <v>0</v>
      </c>
      <c r="AL162" s="271">
        <f t="shared" si="122"/>
        <v>0</v>
      </c>
      <c r="AM162" s="271">
        <f t="shared" si="122"/>
        <v>0</v>
      </c>
      <c r="AN162" s="271">
        <f t="shared" si="122"/>
        <v>0</v>
      </c>
      <c r="AO162" s="271">
        <f t="shared" si="123"/>
        <v>0</v>
      </c>
      <c r="AP162" s="271">
        <f t="shared" si="123"/>
        <v>0</v>
      </c>
      <c r="AQ162" s="271">
        <f t="shared" si="123"/>
        <v>0</v>
      </c>
      <c r="AR162" s="271">
        <f t="shared" si="123"/>
        <v>0</v>
      </c>
      <c r="AS162" s="271">
        <f t="shared" si="123"/>
        <v>0</v>
      </c>
      <c r="AT162" s="271">
        <f t="shared" si="123"/>
        <v>0</v>
      </c>
      <c r="AU162" s="271">
        <f t="shared" si="123"/>
        <v>0</v>
      </c>
      <c r="AV162" s="271">
        <f t="shared" si="123"/>
        <v>0</v>
      </c>
      <c r="AW162" s="271">
        <f t="shared" si="123"/>
        <v>0</v>
      </c>
      <c r="AX162" s="271">
        <f t="shared" si="123"/>
        <v>0</v>
      </c>
      <c r="AY162" s="271">
        <f t="shared" si="124"/>
        <v>0</v>
      </c>
      <c r="AZ162" s="271">
        <f t="shared" si="124"/>
        <v>0</v>
      </c>
      <c r="BA162" s="271">
        <f t="shared" si="124"/>
        <v>0</v>
      </c>
      <c r="BB162" s="271">
        <f t="shared" si="124"/>
        <v>0</v>
      </c>
      <c r="BC162" s="271">
        <f t="shared" si="124"/>
        <v>0</v>
      </c>
      <c r="BD162" s="271">
        <f t="shared" si="124"/>
        <v>0</v>
      </c>
      <c r="BE162" s="271">
        <f t="shared" si="124"/>
        <v>0</v>
      </c>
      <c r="BF162" s="271">
        <f t="shared" si="124"/>
        <v>0</v>
      </c>
      <c r="BG162" s="271">
        <f t="shared" si="124"/>
        <v>0</v>
      </c>
      <c r="BH162" s="271">
        <f t="shared" si="124"/>
        <v>0</v>
      </c>
      <c r="BI162" s="271">
        <f t="shared" si="125"/>
        <v>0</v>
      </c>
      <c r="BJ162" s="271">
        <f t="shared" si="125"/>
        <v>0</v>
      </c>
      <c r="BK162" s="271">
        <f t="shared" si="125"/>
        <v>0</v>
      </c>
      <c r="BL162" s="271">
        <f t="shared" si="125"/>
        <v>0</v>
      </c>
      <c r="BM162" s="271">
        <f t="shared" si="125"/>
        <v>0</v>
      </c>
      <c r="BN162" s="271">
        <f t="shared" si="125"/>
        <v>0</v>
      </c>
      <c r="BO162" s="271">
        <f t="shared" si="125"/>
        <v>0</v>
      </c>
      <c r="BP162" s="271">
        <f t="shared" si="125"/>
        <v>0</v>
      </c>
      <c r="BQ162" s="271">
        <f t="shared" si="125"/>
        <v>0</v>
      </c>
      <c r="BR162" s="271">
        <f t="shared" si="125"/>
        <v>0</v>
      </c>
      <c r="BS162" s="271">
        <f t="shared" si="126"/>
        <v>0</v>
      </c>
      <c r="BT162" s="271">
        <f t="shared" si="126"/>
        <v>0</v>
      </c>
      <c r="BU162" s="271">
        <f t="shared" si="126"/>
        <v>0</v>
      </c>
      <c r="BV162" s="271">
        <f t="shared" si="126"/>
        <v>0</v>
      </c>
      <c r="BW162" s="271">
        <f t="shared" si="126"/>
        <v>0</v>
      </c>
      <c r="BX162" s="271">
        <f t="shared" si="126"/>
        <v>0</v>
      </c>
      <c r="BY162" s="271">
        <f t="shared" si="126"/>
        <v>0</v>
      </c>
      <c r="BZ162" s="271">
        <f t="shared" si="126"/>
        <v>0</v>
      </c>
      <c r="CA162" s="271">
        <f t="shared" si="126"/>
        <v>0</v>
      </c>
      <c r="CC162" s="280">
        <f t="shared" si="119"/>
        <v>0</v>
      </c>
    </row>
    <row r="163" spans="1:81">
      <c r="A163" s="275" t="e">
        <f>'2026 Sales Pipeline'!#REF!</f>
        <v>#REF!</v>
      </c>
      <c r="B163" s="275" t="e">
        <f>'2026 Sales Pipeline'!#REF!</f>
        <v>#REF!</v>
      </c>
      <c r="C163" s="276"/>
      <c r="D163" s="277" t="e">
        <f>'2026 Sales Pipeline'!#REF!</f>
        <v>#REF!</v>
      </c>
      <c r="E163" s="278"/>
      <c r="F163" s="278"/>
      <c r="G163" s="279"/>
      <c r="H163" s="277"/>
      <c r="I163" s="277"/>
      <c r="K163" s="271">
        <f t="shared" ref="K163:T168" si="127">IF(AND($E163&lt;=K$2, K$2&lt;EDATE($E163,6)), (0.73*$D163)/6, 0)</f>
        <v>0</v>
      </c>
      <c r="L163" s="271">
        <f t="shared" si="127"/>
        <v>0</v>
      </c>
      <c r="M163" s="271">
        <f t="shared" si="127"/>
        <v>0</v>
      </c>
      <c r="N163" s="271">
        <f t="shared" si="127"/>
        <v>0</v>
      </c>
      <c r="O163" s="271">
        <f t="shared" si="127"/>
        <v>0</v>
      </c>
      <c r="P163" s="271">
        <f t="shared" si="127"/>
        <v>0</v>
      </c>
      <c r="Q163" s="271">
        <f t="shared" si="127"/>
        <v>0</v>
      </c>
      <c r="R163" s="271">
        <f t="shared" si="127"/>
        <v>0</v>
      </c>
      <c r="S163" s="271">
        <f t="shared" si="127"/>
        <v>0</v>
      </c>
      <c r="T163" s="271">
        <f t="shared" si="127"/>
        <v>0</v>
      </c>
      <c r="U163" s="271">
        <f t="shared" ref="U163:AD168" si="128">IF(AND($E163&lt;=U$2, U$2&lt;EDATE($E163,6)), (0.73*$D163)/6, 0)</f>
        <v>0</v>
      </c>
      <c r="V163" s="271">
        <f t="shared" si="128"/>
        <v>0</v>
      </c>
      <c r="W163" s="271">
        <f t="shared" si="128"/>
        <v>0</v>
      </c>
      <c r="X163" s="271">
        <f t="shared" si="128"/>
        <v>0</v>
      </c>
      <c r="Y163" s="271">
        <f t="shared" si="128"/>
        <v>0</v>
      </c>
      <c r="Z163" s="271">
        <f t="shared" si="128"/>
        <v>0</v>
      </c>
      <c r="AA163" s="271">
        <f t="shared" si="128"/>
        <v>0</v>
      </c>
      <c r="AB163" s="271">
        <f t="shared" si="128"/>
        <v>0</v>
      </c>
      <c r="AC163" s="271">
        <f t="shared" si="128"/>
        <v>0</v>
      </c>
      <c r="AD163" s="271">
        <f t="shared" si="128"/>
        <v>0</v>
      </c>
      <c r="AE163" s="271">
        <f t="shared" ref="AE163:AN168" si="129">IF(AND($E163&lt;=AE$2, AE$2&lt;EDATE($E163,6)), (0.73*$D163)/6, 0)</f>
        <v>0</v>
      </c>
      <c r="AF163" s="271">
        <f t="shared" si="129"/>
        <v>0</v>
      </c>
      <c r="AG163" s="271">
        <f t="shared" si="129"/>
        <v>0</v>
      </c>
      <c r="AH163" s="271">
        <f t="shared" si="129"/>
        <v>0</v>
      </c>
      <c r="AI163" s="271">
        <f t="shared" si="129"/>
        <v>0</v>
      </c>
      <c r="AJ163" s="271">
        <f t="shared" si="129"/>
        <v>0</v>
      </c>
      <c r="AK163" s="271">
        <f t="shared" si="129"/>
        <v>0</v>
      </c>
      <c r="AL163" s="271">
        <f t="shared" si="129"/>
        <v>0</v>
      </c>
      <c r="AM163" s="271">
        <f t="shared" si="129"/>
        <v>0</v>
      </c>
      <c r="AN163" s="271">
        <f t="shared" si="129"/>
        <v>0</v>
      </c>
      <c r="AO163" s="271">
        <f t="shared" ref="AO163:AX168" si="130">IF(AND($E163&lt;=AO$2, AO$2&lt;EDATE($E163,6)), (0.73*$D163)/6, 0)</f>
        <v>0</v>
      </c>
      <c r="AP163" s="271">
        <f t="shared" si="130"/>
        <v>0</v>
      </c>
      <c r="AQ163" s="271">
        <f t="shared" si="130"/>
        <v>0</v>
      </c>
      <c r="AR163" s="271">
        <f t="shared" si="130"/>
        <v>0</v>
      </c>
      <c r="AS163" s="271">
        <f t="shared" si="130"/>
        <v>0</v>
      </c>
      <c r="AT163" s="271">
        <f t="shared" si="130"/>
        <v>0</v>
      </c>
      <c r="AU163" s="271">
        <f t="shared" si="130"/>
        <v>0</v>
      </c>
      <c r="AV163" s="271">
        <f t="shared" si="130"/>
        <v>0</v>
      </c>
      <c r="AW163" s="271">
        <f t="shared" si="130"/>
        <v>0</v>
      </c>
      <c r="AX163" s="271">
        <f t="shared" si="130"/>
        <v>0</v>
      </c>
      <c r="AY163" s="271">
        <f t="shared" ref="AY163:BH168" si="131">IF(AND($E163&lt;=AY$2, AY$2&lt;EDATE($E163,6)), (0.73*$D163)/6, 0)</f>
        <v>0</v>
      </c>
      <c r="AZ163" s="271">
        <f t="shared" si="131"/>
        <v>0</v>
      </c>
      <c r="BA163" s="271">
        <f t="shared" si="131"/>
        <v>0</v>
      </c>
      <c r="BB163" s="271">
        <f t="shared" si="131"/>
        <v>0</v>
      </c>
      <c r="BC163" s="271">
        <f t="shared" si="131"/>
        <v>0</v>
      </c>
      <c r="BD163" s="271">
        <f t="shared" si="131"/>
        <v>0</v>
      </c>
      <c r="BE163" s="271">
        <f t="shared" si="131"/>
        <v>0</v>
      </c>
      <c r="BF163" s="271">
        <f t="shared" si="131"/>
        <v>0</v>
      </c>
      <c r="BG163" s="271">
        <f t="shared" si="131"/>
        <v>0</v>
      </c>
      <c r="BH163" s="271">
        <f t="shared" si="131"/>
        <v>0</v>
      </c>
      <c r="BI163" s="271">
        <f t="shared" ref="BI163:BR168" si="132">IF(AND($E163&lt;=BI$2, BI$2&lt;EDATE($E163,6)), (0.73*$D163)/6, 0)</f>
        <v>0</v>
      </c>
      <c r="BJ163" s="271">
        <f t="shared" si="132"/>
        <v>0</v>
      </c>
      <c r="BK163" s="271">
        <f t="shared" si="132"/>
        <v>0</v>
      </c>
      <c r="BL163" s="271">
        <f t="shared" si="132"/>
        <v>0</v>
      </c>
      <c r="BM163" s="271">
        <f t="shared" si="132"/>
        <v>0</v>
      </c>
      <c r="BN163" s="271">
        <f t="shared" si="132"/>
        <v>0</v>
      </c>
      <c r="BO163" s="271">
        <f t="shared" si="132"/>
        <v>0</v>
      </c>
      <c r="BP163" s="271">
        <f t="shared" si="132"/>
        <v>0</v>
      </c>
      <c r="BQ163" s="271">
        <f t="shared" si="132"/>
        <v>0</v>
      </c>
      <c r="BR163" s="271">
        <f t="shared" si="132"/>
        <v>0</v>
      </c>
      <c r="BS163" s="271">
        <f t="shared" ref="BS163:CA168" si="133">IF(AND($E163&lt;=BS$2, BS$2&lt;EDATE($E163,6)), (0.73*$D163)/6, 0)</f>
        <v>0</v>
      </c>
      <c r="BT163" s="271">
        <f t="shared" si="133"/>
        <v>0</v>
      </c>
      <c r="BU163" s="271">
        <f t="shared" si="133"/>
        <v>0</v>
      </c>
      <c r="BV163" s="271">
        <f t="shared" si="133"/>
        <v>0</v>
      </c>
      <c r="BW163" s="271">
        <f t="shared" si="133"/>
        <v>0</v>
      </c>
      <c r="BX163" s="271">
        <f t="shared" si="133"/>
        <v>0</v>
      </c>
      <c r="BY163" s="271">
        <f t="shared" si="133"/>
        <v>0</v>
      </c>
      <c r="BZ163" s="271">
        <f t="shared" si="133"/>
        <v>0</v>
      </c>
      <c r="CA163" s="271">
        <f t="shared" si="133"/>
        <v>0</v>
      </c>
      <c r="CC163" s="280" t="e">
        <f t="shared" si="119"/>
        <v>#REF!</v>
      </c>
    </row>
    <row r="164" spans="1:81">
      <c r="A164" s="275" t="e">
        <f>'2026 Sales Pipeline'!#REF!</f>
        <v>#REF!</v>
      </c>
      <c r="B164" s="275" t="e">
        <f>'2026 Sales Pipeline'!#REF!</f>
        <v>#REF!</v>
      </c>
      <c r="C164" s="276"/>
      <c r="D164" s="277" t="e">
        <f>'2026 Sales Pipeline'!#REF!</f>
        <v>#REF!</v>
      </c>
      <c r="E164" s="278"/>
      <c r="F164" s="278"/>
      <c r="G164" s="279"/>
      <c r="H164" s="277"/>
      <c r="I164" s="277"/>
      <c r="K164" s="271">
        <f t="shared" si="127"/>
        <v>0</v>
      </c>
      <c r="L164" s="271">
        <f t="shared" si="127"/>
        <v>0</v>
      </c>
      <c r="M164" s="271">
        <f t="shared" si="127"/>
        <v>0</v>
      </c>
      <c r="N164" s="271">
        <f t="shared" si="127"/>
        <v>0</v>
      </c>
      <c r="O164" s="271">
        <f t="shared" si="127"/>
        <v>0</v>
      </c>
      <c r="P164" s="271">
        <f t="shared" si="127"/>
        <v>0</v>
      </c>
      <c r="Q164" s="271">
        <f t="shared" si="127"/>
        <v>0</v>
      </c>
      <c r="R164" s="271">
        <f t="shared" si="127"/>
        <v>0</v>
      </c>
      <c r="S164" s="271">
        <f t="shared" si="127"/>
        <v>0</v>
      </c>
      <c r="T164" s="271">
        <f t="shared" si="127"/>
        <v>0</v>
      </c>
      <c r="U164" s="271">
        <f t="shared" si="128"/>
        <v>0</v>
      </c>
      <c r="V164" s="271">
        <f t="shared" si="128"/>
        <v>0</v>
      </c>
      <c r="W164" s="271">
        <f t="shared" si="128"/>
        <v>0</v>
      </c>
      <c r="X164" s="271">
        <f t="shared" si="128"/>
        <v>0</v>
      </c>
      <c r="Y164" s="271">
        <f t="shared" si="128"/>
        <v>0</v>
      </c>
      <c r="Z164" s="271">
        <f t="shared" si="128"/>
        <v>0</v>
      </c>
      <c r="AA164" s="271">
        <f t="shared" si="128"/>
        <v>0</v>
      </c>
      <c r="AB164" s="271">
        <f t="shared" si="128"/>
        <v>0</v>
      </c>
      <c r="AC164" s="271">
        <f t="shared" si="128"/>
        <v>0</v>
      </c>
      <c r="AD164" s="271">
        <f t="shared" si="128"/>
        <v>0</v>
      </c>
      <c r="AE164" s="271">
        <f t="shared" si="129"/>
        <v>0</v>
      </c>
      <c r="AF164" s="271">
        <f t="shared" si="129"/>
        <v>0</v>
      </c>
      <c r="AG164" s="271">
        <f t="shared" si="129"/>
        <v>0</v>
      </c>
      <c r="AH164" s="271">
        <f t="shared" si="129"/>
        <v>0</v>
      </c>
      <c r="AI164" s="271">
        <f t="shared" si="129"/>
        <v>0</v>
      </c>
      <c r="AJ164" s="271">
        <f t="shared" si="129"/>
        <v>0</v>
      </c>
      <c r="AK164" s="271">
        <f t="shared" si="129"/>
        <v>0</v>
      </c>
      <c r="AL164" s="271">
        <f t="shared" si="129"/>
        <v>0</v>
      </c>
      <c r="AM164" s="271">
        <f t="shared" si="129"/>
        <v>0</v>
      </c>
      <c r="AN164" s="271">
        <f t="shared" si="129"/>
        <v>0</v>
      </c>
      <c r="AO164" s="271">
        <f t="shared" si="130"/>
        <v>0</v>
      </c>
      <c r="AP164" s="271">
        <f t="shared" si="130"/>
        <v>0</v>
      </c>
      <c r="AQ164" s="271">
        <f t="shared" si="130"/>
        <v>0</v>
      </c>
      <c r="AR164" s="271">
        <f t="shared" si="130"/>
        <v>0</v>
      </c>
      <c r="AS164" s="271">
        <f t="shared" si="130"/>
        <v>0</v>
      </c>
      <c r="AT164" s="271">
        <f t="shared" si="130"/>
        <v>0</v>
      </c>
      <c r="AU164" s="271">
        <f t="shared" si="130"/>
        <v>0</v>
      </c>
      <c r="AV164" s="271">
        <f t="shared" si="130"/>
        <v>0</v>
      </c>
      <c r="AW164" s="271">
        <f t="shared" si="130"/>
        <v>0</v>
      </c>
      <c r="AX164" s="271">
        <f t="shared" si="130"/>
        <v>0</v>
      </c>
      <c r="AY164" s="271">
        <f t="shared" si="131"/>
        <v>0</v>
      </c>
      <c r="AZ164" s="271">
        <f t="shared" si="131"/>
        <v>0</v>
      </c>
      <c r="BA164" s="271">
        <f t="shared" si="131"/>
        <v>0</v>
      </c>
      <c r="BB164" s="271">
        <f t="shared" si="131"/>
        <v>0</v>
      </c>
      <c r="BC164" s="271">
        <f t="shared" si="131"/>
        <v>0</v>
      </c>
      <c r="BD164" s="271">
        <f t="shared" si="131"/>
        <v>0</v>
      </c>
      <c r="BE164" s="271">
        <f t="shared" si="131"/>
        <v>0</v>
      </c>
      <c r="BF164" s="271">
        <f t="shared" si="131"/>
        <v>0</v>
      </c>
      <c r="BG164" s="271">
        <f t="shared" si="131"/>
        <v>0</v>
      </c>
      <c r="BH164" s="271">
        <f t="shared" si="131"/>
        <v>0</v>
      </c>
      <c r="BI164" s="271">
        <f t="shared" si="132"/>
        <v>0</v>
      </c>
      <c r="BJ164" s="271">
        <f t="shared" si="132"/>
        <v>0</v>
      </c>
      <c r="BK164" s="271">
        <f t="shared" si="132"/>
        <v>0</v>
      </c>
      <c r="BL164" s="271">
        <f t="shared" si="132"/>
        <v>0</v>
      </c>
      <c r="BM164" s="271">
        <f t="shared" si="132"/>
        <v>0</v>
      </c>
      <c r="BN164" s="271">
        <f t="shared" si="132"/>
        <v>0</v>
      </c>
      <c r="BO164" s="271">
        <f t="shared" si="132"/>
        <v>0</v>
      </c>
      <c r="BP164" s="271">
        <f t="shared" si="132"/>
        <v>0</v>
      </c>
      <c r="BQ164" s="271">
        <f t="shared" si="132"/>
        <v>0</v>
      </c>
      <c r="BR164" s="271">
        <f t="shared" si="132"/>
        <v>0</v>
      </c>
      <c r="BS164" s="271">
        <f t="shared" si="133"/>
        <v>0</v>
      </c>
      <c r="BT164" s="271">
        <f t="shared" si="133"/>
        <v>0</v>
      </c>
      <c r="BU164" s="271">
        <f t="shared" si="133"/>
        <v>0</v>
      </c>
      <c r="BV164" s="271">
        <f t="shared" si="133"/>
        <v>0</v>
      </c>
      <c r="BW164" s="271">
        <f t="shared" si="133"/>
        <v>0</v>
      </c>
      <c r="BX164" s="271">
        <f t="shared" si="133"/>
        <v>0</v>
      </c>
      <c r="BY164" s="271">
        <f t="shared" si="133"/>
        <v>0</v>
      </c>
      <c r="BZ164" s="271">
        <f t="shared" si="133"/>
        <v>0</v>
      </c>
      <c r="CA164" s="271">
        <f t="shared" si="133"/>
        <v>0</v>
      </c>
      <c r="CC164" s="280" t="e">
        <f t="shared" si="119"/>
        <v>#REF!</v>
      </c>
    </row>
    <row r="165" spans="1:81">
      <c r="A165" s="275">
        <f>'Query Leads'!D2</f>
        <v>0</v>
      </c>
      <c r="B165" s="275">
        <f>'Query Leads'!B2</f>
        <v>0</v>
      </c>
      <c r="C165" s="276"/>
      <c r="D165" s="277">
        <f>'Query Leads'!E2</f>
        <v>0</v>
      </c>
      <c r="E165" s="278"/>
      <c r="F165" s="278"/>
      <c r="G165" s="279"/>
      <c r="H165" s="277"/>
      <c r="I165" s="277"/>
      <c r="K165" s="271">
        <f t="shared" si="127"/>
        <v>0</v>
      </c>
      <c r="L165" s="271">
        <f t="shared" si="127"/>
        <v>0</v>
      </c>
      <c r="M165" s="271">
        <f t="shared" si="127"/>
        <v>0</v>
      </c>
      <c r="N165" s="271">
        <f t="shared" si="127"/>
        <v>0</v>
      </c>
      <c r="O165" s="271">
        <f t="shared" si="127"/>
        <v>0</v>
      </c>
      <c r="P165" s="271">
        <f t="shared" si="127"/>
        <v>0</v>
      </c>
      <c r="Q165" s="271">
        <f t="shared" si="127"/>
        <v>0</v>
      </c>
      <c r="R165" s="271">
        <f t="shared" si="127"/>
        <v>0</v>
      </c>
      <c r="S165" s="271">
        <f t="shared" si="127"/>
        <v>0</v>
      </c>
      <c r="T165" s="271">
        <f t="shared" si="127"/>
        <v>0</v>
      </c>
      <c r="U165" s="271">
        <f t="shared" si="128"/>
        <v>0</v>
      </c>
      <c r="V165" s="271">
        <f t="shared" si="128"/>
        <v>0</v>
      </c>
      <c r="W165" s="271">
        <f t="shared" si="128"/>
        <v>0</v>
      </c>
      <c r="X165" s="271">
        <f t="shared" si="128"/>
        <v>0</v>
      </c>
      <c r="Y165" s="271">
        <f t="shared" si="128"/>
        <v>0</v>
      </c>
      <c r="Z165" s="271">
        <f t="shared" si="128"/>
        <v>0</v>
      </c>
      <c r="AA165" s="271">
        <f t="shared" si="128"/>
        <v>0</v>
      </c>
      <c r="AB165" s="271">
        <f t="shared" si="128"/>
        <v>0</v>
      </c>
      <c r="AC165" s="271">
        <f t="shared" si="128"/>
        <v>0</v>
      </c>
      <c r="AD165" s="271">
        <f t="shared" si="128"/>
        <v>0</v>
      </c>
      <c r="AE165" s="271">
        <f t="shared" si="129"/>
        <v>0</v>
      </c>
      <c r="AF165" s="271">
        <f t="shared" si="129"/>
        <v>0</v>
      </c>
      <c r="AG165" s="271">
        <f t="shared" si="129"/>
        <v>0</v>
      </c>
      <c r="AH165" s="271">
        <f t="shared" si="129"/>
        <v>0</v>
      </c>
      <c r="AI165" s="271">
        <f t="shared" si="129"/>
        <v>0</v>
      </c>
      <c r="AJ165" s="271">
        <f t="shared" si="129"/>
        <v>0</v>
      </c>
      <c r="AK165" s="271">
        <f t="shared" si="129"/>
        <v>0</v>
      </c>
      <c r="AL165" s="271">
        <f t="shared" si="129"/>
        <v>0</v>
      </c>
      <c r="AM165" s="271">
        <f t="shared" si="129"/>
        <v>0</v>
      </c>
      <c r="AN165" s="271">
        <f t="shared" si="129"/>
        <v>0</v>
      </c>
      <c r="AO165" s="271">
        <f t="shared" si="130"/>
        <v>0</v>
      </c>
      <c r="AP165" s="271">
        <f t="shared" si="130"/>
        <v>0</v>
      </c>
      <c r="AQ165" s="271">
        <f t="shared" si="130"/>
        <v>0</v>
      </c>
      <c r="AR165" s="271">
        <f t="shared" si="130"/>
        <v>0</v>
      </c>
      <c r="AS165" s="271">
        <f t="shared" si="130"/>
        <v>0</v>
      </c>
      <c r="AT165" s="271">
        <f t="shared" si="130"/>
        <v>0</v>
      </c>
      <c r="AU165" s="271">
        <f t="shared" si="130"/>
        <v>0</v>
      </c>
      <c r="AV165" s="271">
        <f t="shared" si="130"/>
        <v>0</v>
      </c>
      <c r="AW165" s="271">
        <f t="shared" si="130"/>
        <v>0</v>
      </c>
      <c r="AX165" s="271">
        <f t="shared" si="130"/>
        <v>0</v>
      </c>
      <c r="AY165" s="271">
        <f t="shared" si="131"/>
        <v>0</v>
      </c>
      <c r="AZ165" s="271">
        <f t="shared" si="131"/>
        <v>0</v>
      </c>
      <c r="BA165" s="271">
        <f t="shared" si="131"/>
        <v>0</v>
      </c>
      <c r="BB165" s="271">
        <f t="shared" si="131"/>
        <v>0</v>
      </c>
      <c r="BC165" s="271">
        <f t="shared" si="131"/>
        <v>0</v>
      </c>
      <c r="BD165" s="271">
        <f t="shared" si="131"/>
        <v>0</v>
      </c>
      <c r="BE165" s="271">
        <f t="shared" si="131"/>
        <v>0</v>
      </c>
      <c r="BF165" s="271">
        <f t="shared" si="131"/>
        <v>0</v>
      </c>
      <c r="BG165" s="271">
        <f t="shared" si="131"/>
        <v>0</v>
      </c>
      <c r="BH165" s="271">
        <f t="shared" si="131"/>
        <v>0</v>
      </c>
      <c r="BI165" s="271">
        <f t="shared" si="132"/>
        <v>0</v>
      </c>
      <c r="BJ165" s="271">
        <f t="shared" si="132"/>
        <v>0</v>
      </c>
      <c r="BK165" s="271">
        <f t="shared" si="132"/>
        <v>0</v>
      </c>
      <c r="BL165" s="271">
        <f t="shared" si="132"/>
        <v>0</v>
      </c>
      <c r="BM165" s="271">
        <f t="shared" si="132"/>
        <v>0</v>
      </c>
      <c r="BN165" s="271">
        <f t="shared" si="132"/>
        <v>0</v>
      </c>
      <c r="BO165" s="271">
        <f t="shared" si="132"/>
        <v>0</v>
      </c>
      <c r="BP165" s="271">
        <f t="shared" si="132"/>
        <v>0</v>
      </c>
      <c r="BQ165" s="271">
        <f t="shared" si="132"/>
        <v>0</v>
      </c>
      <c r="BR165" s="271">
        <f t="shared" si="132"/>
        <v>0</v>
      </c>
      <c r="BS165" s="271">
        <f t="shared" si="133"/>
        <v>0</v>
      </c>
      <c r="BT165" s="271">
        <f t="shared" si="133"/>
        <v>0</v>
      </c>
      <c r="BU165" s="271">
        <f t="shared" si="133"/>
        <v>0</v>
      </c>
      <c r="BV165" s="271">
        <f t="shared" si="133"/>
        <v>0</v>
      </c>
      <c r="BW165" s="271">
        <f t="shared" si="133"/>
        <v>0</v>
      </c>
      <c r="BX165" s="271">
        <f t="shared" si="133"/>
        <v>0</v>
      </c>
      <c r="BY165" s="271">
        <f t="shared" si="133"/>
        <v>0</v>
      </c>
      <c r="BZ165" s="271">
        <f t="shared" si="133"/>
        <v>0</v>
      </c>
      <c r="CA165" s="271">
        <f t="shared" si="133"/>
        <v>0</v>
      </c>
      <c r="CC165" s="280">
        <f t="shared" si="119"/>
        <v>0</v>
      </c>
    </row>
    <row r="166" spans="1:81">
      <c r="A166" s="275" t="e">
        <f>'Lost Deals'!#REF!</f>
        <v>#REF!</v>
      </c>
      <c r="B166" s="275" t="e">
        <f>'Lost Deals'!#REF!</f>
        <v>#REF!</v>
      </c>
      <c r="C166" s="276"/>
      <c r="D166" s="277" t="e">
        <f>'Lost Deals'!#REF!</f>
        <v>#REF!</v>
      </c>
      <c r="E166" s="278"/>
      <c r="F166" s="278"/>
      <c r="G166" s="279"/>
      <c r="H166" s="277"/>
      <c r="I166" s="277"/>
      <c r="K166" s="271">
        <f t="shared" si="127"/>
        <v>0</v>
      </c>
      <c r="L166" s="271">
        <f t="shared" si="127"/>
        <v>0</v>
      </c>
      <c r="M166" s="271">
        <f t="shared" si="127"/>
        <v>0</v>
      </c>
      <c r="N166" s="271">
        <f t="shared" si="127"/>
        <v>0</v>
      </c>
      <c r="O166" s="271">
        <f t="shared" si="127"/>
        <v>0</v>
      </c>
      <c r="P166" s="271">
        <f t="shared" si="127"/>
        <v>0</v>
      </c>
      <c r="Q166" s="271">
        <f t="shared" si="127"/>
        <v>0</v>
      </c>
      <c r="R166" s="271">
        <f t="shared" si="127"/>
        <v>0</v>
      </c>
      <c r="S166" s="271">
        <f t="shared" si="127"/>
        <v>0</v>
      </c>
      <c r="T166" s="271">
        <f t="shared" si="127"/>
        <v>0</v>
      </c>
      <c r="U166" s="271">
        <f t="shared" si="128"/>
        <v>0</v>
      </c>
      <c r="V166" s="271">
        <f t="shared" si="128"/>
        <v>0</v>
      </c>
      <c r="W166" s="271">
        <f t="shared" si="128"/>
        <v>0</v>
      </c>
      <c r="X166" s="271">
        <f t="shared" si="128"/>
        <v>0</v>
      </c>
      <c r="Y166" s="271">
        <f t="shared" si="128"/>
        <v>0</v>
      </c>
      <c r="Z166" s="271">
        <f t="shared" si="128"/>
        <v>0</v>
      </c>
      <c r="AA166" s="271">
        <f t="shared" si="128"/>
        <v>0</v>
      </c>
      <c r="AB166" s="271">
        <f t="shared" si="128"/>
        <v>0</v>
      </c>
      <c r="AC166" s="271">
        <f t="shared" si="128"/>
        <v>0</v>
      </c>
      <c r="AD166" s="271">
        <f t="shared" si="128"/>
        <v>0</v>
      </c>
      <c r="AE166" s="271">
        <f t="shared" si="129"/>
        <v>0</v>
      </c>
      <c r="AF166" s="271">
        <f t="shared" si="129"/>
        <v>0</v>
      </c>
      <c r="AG166" s="271">
        <f t="shared" si="129"/>
        <v>0</v>
      </c>
      <c r="AH166" s="271">
        <f t="shared" si="129"/>
        <v>0</v>
      </c>
      <c r="AI166" s="271">
        <f t="shared" si="129"/>
        <v>0</v>
      </c>
      <c r="AJ166" s="271">
        <f t="shared" si="129"/>
        <v>0</v>
      </c>
      <c r="AK166" s="271">
        <f t="shared" si="129"/>
        <v>0</v>
      </c>
      <c r="AL166" s="271">
        <f t="shared" si="129"/>
        <v>0</v>
      </c>
      <c r="AM166" s="271">
        <f t="shared" si="129"/>
        <v>0</v>
      </c>
      <c r="AN166" s="271">
        <f t="shared" si="129"/>
        <v>0</v>
      </c>
      <c r="AO166" s="271">
        <f t="shared" si="130"/>
        <v>0</v>
      </c>
      <c r="AP166" s="271">
        <f t="shared" si="130"/>
        <v>0</v>
      </c>
      <c r="AQ166" s="271">
        <f t="shared" si="130"/>
        <v>0</v>
      </c>
      <c r="AR166" s="271">
        <f t="shared" si="130"/>
        <v>0</v>
      </c>
      <c r="AS166" s="271">
        <f t="shared" si="130"/>
        <v>0</v>
      </c>
      <c r="AT166" s="271">
        <f t="shared" si="130"/>
        <v>0</v>
      </c>
      <c r="AU166" s="271">
        <f t="shared" si="130"/>
        <v>0</v>
      </c>
      <c r="AV166" s="271">
        <f t="shared" si="130"/>
        <v>0</v>
      </c>
      <c r="AW166" s="271">
        <f t="shared" si="130"/>
        <v>0</v>
      </c>
      <c r="AX166" s="271">
        <f t="shared" si="130"/>
        <v>0</v>
      </c>
      <c r="AY166" s="271">
        <f t="shared" si="131"/>
        <v>0</v>
      </c>
      <c r="AZ166" s="271">
        <f t="shared" si="131"/>
        <v>0</v>
      </c>
      <c r="BA166" s="271">
        <f t="shared" si="131"/>
        <v>0</v>
      </c>
      <c r="BB166" s="271">
        <f t="shared" si="131"/>
        <v>0</v>
      </c>
      <c r="BC166" s="271">
        <f t="shared" si="131"/>
        <v>0</v>
      </c>
      <c r="BD166" s="271">
        <f t="shared" si="131"/>
        <v>0</v>
      </c>
      <c r="BE166" s="271">
        <f t="shared" si="131"/>
        <v>0</v>
      </c>
      <c r="BF166" s="271">
        <f t="shared" si="131"/>
        <v>0</v>
      </c>
      <c r="BG166" s="271">
        <f t="shared" si="131"/>
        <v>0</v>
      </c>
      <c r="BH166" s="271">
        <f t="shared" si="131"/>
        <v>0</v>
      </c>
      <c r="BI166" s="271">
        <f t="shared" si="132"/>
        <v>0</v>
      </c>
      <c r="BJ166" s="271">
        <f t="shared" si="132"/>
        <v>0</v>
      </c>
      <c r="BK166" s="271">
        <f t="shared" si="132"/>
        <v>0</v>
      </c>
      <c r="BL166" s="271">
        <f t="shared" si="132"/>
        <v>0</v>
      </c>
      <c r="BM166" s="271">
        <f t="shared" si="132"/>
        <v>0</v>
      </c>
      <c r="BN166" s="271">
        <f t="shared" si="132"/>
        <v>0</v>
      </c>
      <c r="BO166" s="271">
        <f t="shared" si="132"/>
        <v>0</v>
      </c>
      <c r="BP166" s="271">
        <f t="shared" si="132"/>
        <v>0</v>
      </c>
      <c r="BQ166" s="271">
        <f t="shared" si="132"/>
        <v>0</v>
      </c>
      <c r="BR166" s="271">
        <f t="shared" si="132"/>
        <v>0</v>
      </c>
      <c r="BS166" s="271">
        <f t="shared" si="133"/>
        <v>0</v>
      </c>
      <c r="BT166" s="271">
        <f t="shared" si="133"/>
        <v>0</v>
      </c>
      <c r="BU166" s="271">
        <f t="shared" si="133"/>
        <v>0</v>
      </c>
      <c r="BV166" s="271">
        <f t="shared" si="133"/>
        <v>0</v>
      </c>
      <c r="BW166" s="271">
        <f t="shared" si="133"/>
        <v>0</v>
      </c>
      <c r="BX166" s="271">
        <f t="shared" si="133"/>
        <v>0</v>
      </c>
      <c r="BY166" s="271">
        <f t="shared" si="133"/>
        <v>0</v>
      </c>
      <c r="BZ166" s="271">
        <f t="shared" si="133"/>
        <v>0</v>
      </c>
      <c r="CA166" s="271">
        <f t="shared" si="133"/>
        <v>0</v>
      </c>
      <c r="CC166" s="280" t="e">
        <f t="shared" si="119"/>
        <v>#REF!</v>
      </c>
    </row>
    <row r="167" spans="1:81">
      <c r="A167" s="275" t="e">
        <f>'2026 Sales Pipeline'!#REF!</f>
        <v>#REF!</v>
      </c>
      <c r="B167" s="275" t="e">
        <f>'2026 Sales Pipeline'!#REF!</f>
        <v>#REF!</v>
      </c>
      <c r="C167" s="276"/>
      <c r="D167" s="277" t="e">
        <f>'2026 Sales Pipeline'!#REF!</f>
        <v>#REF!</v>
      </c>
      <c r="E167" s="278"/>
      <c r="F167" s="278"/>
      <c r="G167" s="279"/>
      <c r="H167" s="277"/>
      <c r="I167" s="277"/>
      <c r="K167" s="271">
        <f t="shared" si="127"/>
        <v>0</v>
      </c>
      <c r="L167" s="271">
        <f t="shared" si="127"/>
        <v>0</v>
      </c>
      <c r="M167" s="271">
        <f t="shared" si="127"/>
        <v>0</v>
      </c>
      <c r="N167" s="271">
        <f t="shared" si="127"/>
        <v>0</v>
      </c>
      <c r="O167" s="271">
        <f t="shared" si="127"/>
        <v>0</v>
      </c>
      <c r="P167" s="271">
        <f t="shared" si="127"/>
        <v>0</v>
      </c>
      <c r="Q167" s="271">
        <f t="shared" si="127"/>
        <v>0</v>
      </c>
      <c r="R167" s="271">
        <f t="shared" si="127"/>
        <v>0</v>
      </c>
      <c r="S167" s="271">
        <f t="shared" si="127"/>
        <v>0</v>
      </c>
      <c r="T167" s="271">
        <f t="shared" si="127"/>
        <v>0</v>
      </c>
      <c r="U167" s="271">
        <f t="shared" si="128"/>
        <v>0</v>
      </c>
      <c r="V167" s="271">
        <f t="shared" si="128"/>
        <v>0</v>
      </c>
      <c r="W167" s="271">
        <f t="shared" si="128"/>
        <v>0</v>
      </c>
      <c r="X167" s="271">
        <f t="shared" si="128"/>
        <v>0</v>
      </c>
      <c r="Y167" s="271">
        <f t="shared" si="128"/>
        <v>0</v>
      </c>
      <c r="Z167" s="271">
        <f t="shared" si="128"/>
        <v>0</v>
      </c>
      <c r="AA167" s="271">
        <f t="shared" si="128"/>
        <v>0</v>
      </c>
      <c r="AB167" s="271">
        <f t="shared" si="128"/>
        <v>0</v>
      </c>
      <c r="AC167" s="271">
        <f t="shared" si="128"/>
        <v>0</v>
      </c>
      <c r="AD167" s="271">
        <f t="shared" si="128"/>
        <v>0</v>
      </c>
      <c r="AE167" s="271">
        <f t="shared" si="129"/>
        <v>0</v>
      </c>
      <c r="AF167" s="271">
        <f t="shared" si="129"/>
        <v>0</v>
      </c>
      <c r="AG167" s="271">
        <f t="shared" si="129"/>
        <v>0</v>
      </c>
      <c r="AH167" s="271">
        <f t="shared" si="129"/>
        <v>0</v>
      </c>
      <c r="AI167" s="271">
        <f t="shared" si="129"/>
        <v>0</v>
      </c>
      <c r="AJ167" s="271">
        <f t="shared" si="129"/>
        <v>0</v>
      </c>
      <c r="AK167" s="271">
        <f t="shared" si="129"/>
        <v>0</v>
      </c>
      <c r="AL167" s="271">
        <f t="shared" si="129"/>
        <v>0</v>
      </c>
      <c r="AM167" s="271">
        <f t="shared" si="129"/>
        <v>0</v>
      </c>
      <c r="AN167" s="271">
        <f t="shared" si="129"/>
        <v>0</v>
      </c>
      <c r="AO167" s="271">
        <f t="shared" si="130"/>
        <v>0</v>
      </c>
      <c r="AP167" s="271">
        <f t="shared" si="130"/>
        <v>0</v>
      </c>
      <c r="AQ167" s="271">
        <f t="shared" si="130"/>
        <v>0</v>
      </c>
      <c r="AR167" s="271">
        <f t="shared" si="130"/>
        <v>0</v>
      </c>
      <c r="AS167" s="271">
        <f t="shared" si="130"/>
        <v>0</v>
      </c>
      <c r="AT167" s="271">
        <f t="shared" si="130"/>
        <v>0</v>
      </c>
      <c r="AU167" s="271">
        <f t="shared" si="130"/>
        <v>0</v>
      </c>
      <c r="AV167" s="271">
        <f t="shared" si="130"/>
        <v>0</v>
      </c>
      <c r="AW167" s="271">
        <f t="shared" si="130"/>
        <v>0</v>
      </c>
      <c r="AX167" s="271">
        <f t="shared" si="130"/>
        <v>0</v>
      </c>
      <c r="AY167" s="271">
        <f t="shared" si="131"/>
        <v>0</v>
      </c>
      <c r="AZ167" s="271">
        <f t="shared" si="131"/>
        <v>0</v>
      </c>
      <c r="BA167" s="271">
        <f t="shared" si="131"/>
        <v>0</v>
      </c>
      <c r="BB167" s="271">
        <f t="shared" si="131"/>
        <v>0</v>
      </c>
      <c r="BC167" s="271">
        <f t="shared" si="131"/>
        <v>0</v>
      </c>
      <c r="BD167" s="271">
        <f t="shared" si="131"/>
        <v>0</v>
      </c>
      <c r="BE167" s="271">
        <f t="shared" si="131"/>
        <v>0</v>
      </c>
      <c r="BF167" s="271">
        <f t="shared" si="131"/>
        <v>0</v>
      </c>
      <c r="BG167" s="271">
        <f t="shared" si="131"/>
        <v>0</v>
      </c>
      <c r="BH167" s="271">
        <f t="shared" si="131"/>
        <v>0</v>
      </c>
      <c r="BI167" s="271">
        <f t="shared" si="132"/>
        <v>0</v>
      </c>
      <c r="BJ167" s="271">
        <f t="shared" si="132"/>
        <v>0</v>
      </c>
      <c r="BK167" s="271">
        <f t="shared" si="132"/>
        <v>0</v>
      </c>
      <c r="BL167" s="271">
        <f t="shared" si="132"/>
        <v>0</v>
      </c>
      <c r="BM167" s="271">
        <f t="shared" si="132"/>
        <v>0</v>
      </c>
      <c r="BN167" s="271">
        <f t="shared" si="132"/>
        <v>0</v>
      </c>
      <c r="BO167" s="271">
        <f t="shared" si="132"/>
        <v>0</v>
      </c>
      <c r="BP167" s="271">
        <f t="shared" si="132"/>
        <v>0</v>
      </c>
      <c r="BQ167" s="271">
        <f t="shared" si="132"/>
        <v>0</v>
      </c>
      <c r="BR167" s="271">
        <f t="shared" si="132"/>
        <v>0</v>
      </c>
      <c r="BS167" s="271">
        <f t="shared" si="133"/>
        <v>0</v>
      </c>
      <c r="BT167" s="271">
        <f t="shared" si="133"/>
        <v>0</v>
      </c>
      <c r="BU167" s="271">
        <f t="shared" si="133"/>
        <v>0</v>
      </c>
      <c r="BV167" s="271">
        <f t="shared" si="133"/>
        <v>0</v>
      </c>
      <c r="BW167" s="271">
        <f t="shared" si="133"/>
        <v>0</v>
      </c>
      <c r="BX167" s="271">
        <f t="shared" si="133"/>
        <v>0</v>
      </c>
      <c r="BY167" s="271">
        <f t="shared" si="133"/>
        <v>0</v>
      </c>
      <c r="BZ167" s="271">
        <f t="shared" si="133"/>
        <v>0</v>
      </c>
      <c r="CA167" s="271">
        <f t="shared" si="133"/>
        <v>0</v>
      </c>
      <c r="CC167" s="280" t="e">
        <f t="shared" si="119"/>
        <v>#REF!</v>
      </c>
    </row>
    <row r="168" spans="1:81">
      <c r="A168" s="275">
        <f>'2026 Sales Pipeline'!D19</f>
        <v>11629</v>
      </c>
      <c r="B168" s="275" t="str">
        <f>'2026 Sales Pipeline'!B19</f>
        <v>Valle Lindo ES 
(CAPE Charter School)</v>
      </c>
      <c r="C168" s="276"/>
      <c r="D168" s="277">
        <f>'Closed Deals 25'!E79</f>
        <v>249912.61</v>
      </c>
      <c r="E168" s="278"/>
      <c r="F168" s="278"/>
      <c r="G168" s="279"/>
      <c r="H168" s="277"/>
      <c r="I168" s="277"/>
      <c r="K168" s="271">
        <f t="shared" si="127"/>
        <v>0</v>
      </c>
      <c r="L168" s="271">
        <f t="shared" si="127"/>
        <v>0</v>
      </c>
      <c r="M168" s="271">
        <f t="shared" si="127"/>
        <v>0</v>
      </c>
      <c r="N168" s="271">
        <f t="shared" si="127"/>
        <v>0</v>
      </c>
      <c r="O168" s="271">
        <f t="shared" si="127"/>
        <v>0</v>
      </c>
      <c r="P168" s="271">
        <f t="shared" si="127"/>
        <v>0</v>
      </c>
      <c r="Q168" s="271">
        <f t="shared" si="127"/>
        <v>0</v>
      </c>
      <c r="R168" s="271">
        <f t="shared" si="127"/>
        <v>0</v>
      </c>
      <c r="S168" s="271">
        <f t="shared" si="127"/>
        <v>0</v>
      </c>
      <c r="T168" s="271">
        <f t="shared" si="127"/>
        <v>0</v>
      </c>
      <c r="U168" s="271">
        <f t="shared" si="128"/>
        <v>0</v>
      </c>
      <c r="V168" s="271">
        <f t="shared" si="128"/>
        <v>0</v>
      </c>
      <c r="W168" s="271">
        <f t="shared" si="128"/>
        <v>0</v>
      </c>
      <c r="X168" s="271">
        <f t="shared" si="128"/>
        <v>0</v>
      </c>
      <c r="Y168" s="271">
        <f t="shared" si="128"/>
        <v>0</v>
      </c>
      <c r="Z168" s="271">
        <f t="shared" si="128"/>
        <v>0</v>
      </c>
      <c r="AA168" s="271">
        <f t="shared" si="128"/>
        <v>0</v>
      </c>
      <c r="AB168" s="271">
        <f t="shared" si="128"/>
        <v>0</v>
      </c>
      <c r="AC168" s="271">
        <f t="shared" si="128"/>
        <v>0</v>
      </c>
      <c r="AD168" s="271">
        <f t="shared" si="128"/>
        <v>0</v>
      </c>
      <c r="AE168" s="271">
        <f t="shared" si="129"/>
        <v>0</v>
      </c>
      <c r="AF168" s="271">
        <f t="shared" si="129"/>
        <v>0</v>
      </c>
      <c r="AG168" s="271">
        <f t="shared" si="129"/>
        <v>0</v>
      </c>
      <c r="AH168" s="271">
        <f t="shared" si="129"/>
        <v>0</v>
      </c>
      <c r="AI168" s="271">
        <f t="shared" si="129"/>
        <v>0</v>
      </c>
      <c r="AJ168" s="271">
        <f t="shared" si="129"/>
        <v>0</v>
      </c>
      <c r="AK168" s="271">
        <f t="shared" si="129"/>
        <v>0</v>
      </c>
      <c r="AL168" s="271">
        <f t="shared" si="129"/>
        <v>0</v>
      </c>
      <c r="AM168" s="271">
        <f t="shared" si="129"/>
        <v>0</v>
      </c>
      <c r="AN168" s="271">
        <f t="shared" si="129"/>
        <v>0</v>
      </c>
      <c r="AO168" s="271">
        <f t="shared" si="130"/>
        <v>0</v>
      </c>
      <c r="AP168" s="271">
        <f t="shared" si="130"/>
        <v>0</v>
      </c>
      <c r="AQ168" s="271">
        <f t="shared" si="130"/>
        <v>0</v>
      </c>
      <c r="AR168" s="271">
        <f t="shared" si="130"/>
        <v>0</v>
      </c>
      <c r="AS168" s="271">
        <f t="shared" si="130"/>
        <v>0</v>
      </c>
      <c r="AT168" s="271">
        <f t="shared" si="130"/>
        <v>0</v>
      </c>
      <c r="AU168" s="271">
        <f t="shared" si="130"/>
        <v>0</v>
      </c>
      <c r="AV168" s="271">
        <f t="shared" si="130"/>
        <v>0</v>
      </c>
      <c r="AW168" s="271">
        <f t="shared" si="130"/>
        <v>0</v>
      </c>
      <c r="AX168" s="271">
        <f t="shared" si="130"/>
        <v>0</v>
      </c>
      <c r="AY168" s="271">
        <f t="shared" si="131"/>
        <v>0</v>
      </c>
      <c r="AZ168" s="271">
        <f t="shared" si="131"/>
        <v>0</v>
      </c>
      <c r="BA168" s="271">
        <f t="shared" si="131"/>
        <v>0</v>
      </c>
      <c r="BB168" s="271">
        <f t="shared" si="131"/>
        <v>0</v>
      </c>
      <c r="BC168" s="271">
        <f t="shared" si="131"/>
        <v>0</v>
      </c>
      <c r="BD168" s="271">
        <f t="shared" si="131"/>
        <v>0</v>
      </c>
      <c r="BE168" s="271">
        <f t="shared" si="131"/>
        <v>0</v>
      </c>
      <c r="BF168" s="271">
        <f t="shared" si="131"/>
        <v>0</v>
      </c>
      <c r="BG168" s="271">
        <f t="shared" si="131"/>
        <v>0</v>
      </c>
      <c r="BH168" s="271">
        <f t="shared" si="131"/>
        <v>0</v>
      </c>
      <c r="BI168" s="271">
        <f t="shared" si="132"/>
        <v>0</v>
      </c>
      <c r="BJ168" s="271">
        <f t="shared" si="132"/>
        <v>0</v>
      </c>
      <c r="BK168" s="271">
        <f t="shared" si="132"/>
        <v>0</v>
      </c>
      <c r="BL168" s="271">
        <f t="shared" si="132"/>
        <v>0</v>
      </c>
      <c r="BM168" s="271">
        <f t="shared" si="132"/>
        <v>0</v>
      </c>
      <c r="BN168" s="271">
        <f t="shared" si="132"/>
        <v>0</v>
      </c>
      <c r="BO168" s="271">
        <f t="shared" si="132"/>
        <v>0</v>
      </c>
      <c r="BP168" s="271">
        <f t="shared" si="132"/>
        <v>0</v>
      </c>
      <c r="BQ168" s="271">
        <f t="shared" si="132"/>
        <v>0</v>
      </c>
      <c r="BR168" s="271">
        <f t="shared" si="132"/>
        <v>0</v>
      </c>
      <c r="BS168" s="271">
        <f t="shared" si="133"/>
        <v>0</v>
      </c>
      <c r="BT168" s="271">
        <f t="shared" si="133"/>
        <v>0</v>
      </c>
      <c r="BU168" s="271">
        <f t="shared" si="133"/>
        <v>0</v>
      </c>
      <c r="BV168" s="271">
        <f t="shared" si="133"/>
        <v>0</v>
      </c>
      <c r="BW168" s="271">
        <f t="shared" si="133"/>
        <v>0</v>
      </c>
      <c r="BX168" s="271">
        <f t="shared" si="133"/>
        <v>0</v>
      </c>
      <c r="BY168" s="271">
        <f t="shared" si="133"/>
        <v>0</v>
      </c>
      <c r="BZ168" s="271">
        <f t="shared" si="133"/>
        <v>0</v>
      </c>
      <c r="CA168" s="271">
        <f t="shared" si="133"/>
        <v>0</v>
      </c>
      <c r="CC168" s="280">
        <f t="shared" si="119"/>
        <v>-249912.61</v>
      </c>
    </row>
    <row r="169" spans="1:81">
      <c r="A169" s="275" t="e">
        <f>'2026 Sales Pipeline'!#REF!</f>
        <v>#REF!</v>
      </c>
      <c r="B169" s="275" t="e">
        <f>'2026 Sales Pipeline'!#REF!</f>
        <v>#REF!</v>
      </c>
      <c r="C169" s="276"/>
      <c r="D169" s="277" t="e">
        <f>'2026 Sales Pipeline'!#REF!</f>
        <v>#REF!</v>
      </c>
      <c r="E169" s="278"/>
      <c r="F169" s="278"/>
      <c r="G169" s="279"/>
      <c r="H169" s="277"/>
      <c r="I169" s="277"/>
      <c r="W169" s="271">
        <f t="shared" ref="W169:AF177" si="134">IF(AND($E169&lt;=W$2, W$2&lt;EDATE($E169,8)), (0.73*$D169)/8, 0)</f>
        <v>0</v>
      </c>
      <c r="X169" s="271">
        <f t="shared" si="134"/>
        <v>0</v>
      </c>
      <c r="Y169" s="271">
        <f t="shared" si="134"/>
        <v>0</v>
      </c>
      <c r="Z169" s="271">
        <f t="shared" si="134"/>
        <v>0</v>
      </c>
      <c r="AA169" s="271">
        <f t="shared" si="134"/>
        <v>0</v>
      </c>
      <c r="AB169" s="271">
        <f t="shared" si="134"/>
        <v>0</v>
      </c>
      <c r="AC169" s="271">
        <f t="shared" si="134"/>
        <v>0</v>
      </c>
      <c r="AD169" s="271">
        <f t="shared" si="134"/>
        <v>0</v>
      </c>
      <c r="AE169" s="271">
        <f t="shared" si="134"/>
        <v>0</v>
      </c>
      <c r="AF169" s="271">
        <f t="shared" si="134"/>
        <v>0</v>
      </c>
      <c r="AG169" s="271">
        <f t="shared" ref="AG169:AP177" si="135">IF(AND($E169&lt;=AG$2, AG$2&lt;EDATE($E169,8)), (0.73*$D169)/8, 0)</f>
        <v>0</v>
      </c>
      <c r="AH169" s="271">
        <f t="shared" si="135"/>
        <v>0</v>
      </c>
      <c r="AI169" s="271">
        <f t="shared" si="135"/>
        <v>0</v>
      </c>
      <c r="AJ169" s="271">
        <f t="shared" si="135"/>
        <v>0</v>
      </c>
      <c r="AK169" s="271">
        <f t="shared" si="135"/>
        <v>0</v>
      </c>
      <c r="AL169" s="271">
        <f t="shared" si="135"/>
        <v>0</v>
      </c>
      <c r="AM169" s="271">
        <f t="shared" si="135"/>
        <v>0</v>
      </c>
      <c r="AN169" s="271">
        <f t="shared" si="135"/>
        <v>0</v>
      </c>
      <c r="AO169" s="271">
        <f t="shared" si="135"/>
        <v>0</v>
      </c>
      <c r="AP169" s="271">
        <f t="shared" si="135"/>
        <v>0</v>
      </c>
      <c r="AQ169" s="271">
        <f t="shared" ref="AQ169:AZ177" si="136">IF(AND($E169&lt;=AQ$2, AQ$2&lt;EDATE($E169,8)), (0.73*$D169)/8, 0)</f>
        <v>0</v>
      </c>
      <c r="AR169" s="271">
        <f t="shared" si="136"/>
        <v>0</v>
      </c>
      <c r="AS169" s="271">
        <f t="shared" si="136"/>
        <v>0</v>
      </c>
      <c r="AT169" s="271">
        <f t="shared" si="136"/>
        <v>0</v>
      </c>
      <c r="AU169" s="271">
        <f t="shared" si="136"/>
        <v>0</v>
      </c>
      <c r="AV169" s="271">
        <f t="shared" si="136"/>
        <v>0</v>
      </c>
      <c r="AW169" s="271">
        <f t="shared" si="136"/>
        <v>0</v>
      </c>
      <c r="AX169" s="271">
        <f t="shared" si="136"/>
        <v>0</v>
      </c>
      <c r="AY169" s="271">
        <f t="shared" si="136"/>
        <v>0</v>
      </c>
      <c r="AZ169" s="271">
        <f t="shared" si="136"/>
        <v>0</v>
      </c>
      <c r="BA169" s="271">
        <f t="shared" ref="BA169:BJ177" si="137">IF(AND($E169&lt;=BA$2, BA$2&lt;EDATE($E169,8)), (0.73*$D169)/8, 0)</f>
        <v>0</v>
      </c>
      <c r="BB169" s="271">
        <f t="shared" si="137"/>
        <v>0</v>
      </c>
      <c r="BC169" s="271">
        <f t="shared" si="137"/>
        <v>0</v>
      </c>
      <c r="BD169" s="271">
        <f t="shared" si="137"/>
        <v>0</v>
      </c>
      <c r="BE169" s="271">
        <f t="shared" si="137"/>
        <v>0</v>
      </c>
      <c r="BF169" s="271">
        <f t="shared" si="137"/>
        <v>0</v>
      </c>
      <c r="BG169" s="271">
        <f t="shared" si="137"/>
        <v>0</v>
      </c>
      <c r="BH169" s="271">
        <f t="shared" si="137"/>
        <v>0</v>
      </c>
      <c r="BI169" s="271">
        <f t="shared" si="137"/>
        <v>0</v>
      </c>
      <c r="BJ169" s="271">
        <f t="shared" si="137"/>
        <v>0</v>
      </c>
      <c r="BK169" s="271">
        <f t="shared" ref="BK169:BT177" si="138">IF(AND($E169&lt;=BK$2, BK$2&lt;EDATE($E169,8)), (0.73*$D169)/8, 0)</f>
        <v>0</v>
      </c>
      <c r="BL169" s="271">
        <f t="shared" si="138"/>
        <v>0</v>
      </c>
      <c r="BM169" s="271">
        <f t="shared" si="138"/>
        <v>0</v>
      </c>
      <c r="BN169" s="271">
        <f t="shared" si="138"/>
        <v>0</v>
      </c>
      <c r="BO169" s="271">
        <f t="shared" si="138"/>
        <v>0</v>
      </c>
      <c r="BP169" s="271">
        <f t="shared" si="138"/>
        <v>0</v>
      </c>
      <c r="BQ169" s="271">
        <f t="shared" si="138"/>
        <v>0</v>
      </c>
      <c r="BR169" s="271">
        <f t="shared" si="138"/>
        <v>0</v>
      </c>
      <c r="BS169" s="271">
        <f t="shared" si="138"/>
        <v>0</v>
      </c>
      <c r="BT169" s="271">
        <f t="shared" si="138"/>
        <v>0</v>
      </c>
      <c r="BU169" s="271">
        <f t="shared" ref="BU169:CA177" si="139">IF(AND($E169&lt;=BU$2, BU$2&lt;EDATE($E169,8)), (0.73*$D169)/8, 0)</f>
        <v>0</v>
      </c>
      <c r="BV169" s="271">
        <f t="shared" si="139"/>
        <v>0</v>
      </c>
      <c r="BW169" s="271">
        <f t="shared" si="139"/>
        <v>0</v>
      </c>
      <c r="BX169" s="271">
        <f t="shared" si="139"/>
        <v>0</v>
      </c>
      <c r="BY169" s="271">
        <f t="shared" si="139"/>
        <v>0</v>
      </c>
      <c r="BZ169" s="271">
        <f t="shared" si="139"/>
        <v>0</v>
      </c>
      <c r="CA169" s="271">
        <f t="shared" si="139"/>
        <v>0</v>
      </c>
      <c r="CC169" s="280" t="e">
        <f t="shared" si="119"/>
        <v>#REF!</v>
      </c>
    </row>
    <row r="170" spans="1:81">
      <c r="A170" s="275" t="e">
        <f>'2026 Sales Pipeline'!#REF!</f>
        <v>#REF!</v>
      </c>
      <c r="B170" s="275" t="e">
        <f>'2026 Sales Pipeline'!#REF!</f>
        <v>#REF!</v>
      </c>
      <c r="C170" s="276"/>
      <c r="D170" s="277" t="e">
        <f>'2026 Sales Pipeline'!#REF!</f>
        <v>#REF!</v>
      </c>
      <c r="E170" s="278"/>
      <c r="F170" s="278"/>
      <c r="G170" s="279"/>
      <c r="H170" s="277"/>
      <c r="I170" s="277"/>
      <c r="W170" s="271">
        <f t="shared" si="134"/>
        <v>0</v>
      </c>
      <c r="X170" s="271">
        <f t="shared" si="134"/>
        <v>0</v>
      </c>
      <c r="Y170" s="271">
        <f t="shared" si="134"/>
        <v>0</v>
      </c>
      <c r="Z170" s="271">
        <f t="shared" si="134"/>
        <v>0</v>
      </c>
      <c r="AA170" s="271">
        <f t="shared" si="134"/>
        <v>0</v>
      </c>
      <c r="AB170" s="271">
        <f t="shared" si="134"/>
        <v>0</v>
      </c>
      <c r="AC170" s="271">
        <f t="shared" si="134"/>
        <v>0</v>
      </c>
      <c r="AD170" s="271">
        <f t="shared" si="134"/>
        <v>0</v>
      </c>
      <c r="AE170" s="271">
        <f t="shared" si="134"/>
        <v>0</v>
      </c>
      <c r="AF170" s="271">
        <f t="shared" si="134"/>
        <v>0</v>
      </c>
      <c r="AG170" s="271">
        <f t="shared" si="135"/>
        <v>0</v>
      </c>
      <c r="AH170" s="271">
        <f t="shared" si="135"/>
        <v>0</v>
      </c>
      <c r="AI170" s="271">
        <f t="shared" si="135"/>
        <v>0</v>
      </c>
      <c r="AJ170" s="271">
        <f t="shared" si="135"/>
        <v>0</v>
      </c>
      <c r="AK170" s="271">
        <f t="shared" si="135"/>
        <v>0</v>
      </c>
      <c r="AL170" s="271">
        <f t="shared" si="135"/>
        <v>0</v>
      </c>
      <c r="AM170" s="271">
        <f t="shared" si="135"/>
        <v>0</v>
      </c>
      <c r="AN170" s="271">
        <f t="shared" si="135"/>
        <v>0</v>
      </c>
      <c r="AO170" s="271">
        <f t="shared" si="135"/>
        <v>0</v>
      </c>
      <c r="AP170" s="271">
        <f t="shared" si="135"/>
        <v>0</v>
      </c>
      <c r="AQ170" s="271">
        <f t="shared" si="136"/>
        <v>0</v>
      </c>
      <c r="AR170" s="271">
        <f t="shared" si="136"/>
        <v>0</v>
      </c>
      <c r="AS170" s="271">
        <f t="shared" si="136"/>
        <v>0</v>
      </c>
      <c r="AT170" s="271">
        <f t="shared" si="136"/>
        <v>0</v>
      </c>
      <c r="AU170" s="271">
        <f t="shared" si="136"/>
        <v>0</v>
      </c>
      <c r="AV170" s="271">
        <f t="shared" si="136"/>
        <v>0</v>
      </c>
      <c r="AW170" s="271">
        <f t="shared" si="136"/>
        <v>0</v>
      </c>
      <c r="AX170" s="271">
        <f t="shared" si="136"/>
        <v>0</v>
      </c>
      <c r="AY170" s="271">
        <f t="shared" si="136"/>
        <v>0</v>
      </c>
      <c r="AZ170" s="271">
        <f t="shared" si="136"/>
        <v>0</v>
      </c>
      <c r="BA170" s="271">
        <f t="shared" si="137"/>
        <v>0</v>
      </c>
      <c r="BB170" s="271">
        <f t="shared" si="137"/>
        <v>0</v>
      </c>
      <c r="BC170" s="271">
        <f t="shared" si="137"/>
        <v>0</v>
      </c>
      <c r="BD170" s="271">
        <f t="shared" si="137"/>
        <v>0</v>
      </c>
      <c r="BE170" s="271">
        <f t="shared" si="137"/>
        <v>0</v>
      </c>
      <c r="BF170" s="271">
        <f t="shared" si="137"/>
        <v>0</v>
      </c>
      <c r="BG170" s="271">
        <f t="shared" si="137"/>
        <v>0</v>
      </c>
      <c r="BH170" s="271">
        <f t="shared" si="137"/>
        <v>0</v>
      </c>
      <c r="BI170" s="271">
        <f t="shared" si="137"/>
        <v>0</v>
      </c>
      <c r="BJ170" s="271">
        <f t="shared" si="137"/>
        <v>0</v>
      </c>
      <c r="BK170" s="271">
        <f t="shared" si="138"/>
        <v>0</v>
      </c>
      <c r="BL170" s="271">
        <f t="shared" si="138"/>
        <v>0</v>
      </c>
      <c r="BM170" s="271">
        <f t="shared" si="138"/>
        <v>0</v>
      </c>
      <c r="BN170" s="271">
        <f t="shared" si="138"/>
        <v>0</v>
      </c>
      <c r="BO170" s="271">
        <f t="shared" si="138"/>
        <v>0</v>
      </c>
      <c r="BP170" s="271">
        <f t="shared" si="138"/>
        <v>0</v>
      </c>
      <c r="BQ170" s="271">
        <f t="shared" si="138"/>
        <v>0</v>
      </c>
      <c r="BR170" s="271">
        <f t="shared" si="138"/>
        <v>0</v>
      </c>
      <c r="BS170" s="271">
        <f t="shared" si="138"/>
        <v>0</v>
      </c>
      <c r="BT170" s="271">
        <f t="shared" si="138"/>
        <v>0</v>
      </c>
      <c r="BU170" s="271">
        <f t="shared" si="139"/>
        <v>0</v>
      </c>
      <c r="BV170" s="271">
        <f t="shared" si="139"/>
        <v>0</v>
      </c>
      <c r="BW170" s="271">
        <f t="shared" si="139"/>
        <v>0</v>
      </c>
      <c r="BX170" s="271">
        <f t="shared" si="139"/>
        <v>0</v>
      </c>
      <c r="BY170" s="271">
        <f t="shared" si="139"/>
        <v>0</v>
      </c>
      <c r="BZ170" s="271">
        <f t="shared" si="139"/>
        <v>0</v>
      </c>
      <c r="CA170" s="271">
        <f t="shared" si="139"/>
        <v>0</v>
      </c>
      <c r="CC170" s="280" t="e">
        <f t="shared" si="119"/>
        <v>#REF!</v>
      </c>
    </row>
    <row r="171" spans="1:81">
      <c r="A171" s="275" t="e">
        <f>'2026 Sales Pipeline'!#REF!</f>
        <v>#REF!</v>
      </c>
      <c r="B171" s="275" t="e">
        <f>'2026 Sales Pipeline'!#REF!</f>
        <v>#REF!</v>
      </c>
      <c r="C171" s="276"/>
      <c r="D171" s="277" t="e">
        <f>'2026 Sales Pipeline'!#REF!</f>
        <v>#REF!</v>
      </c>
      <c r="E171" s="278"/>
      <c r="F171" s="278"/>
      <c r="G171" s="279"/>
      <c r="H171" s="277"/>
      <c r="I171" s="277"/>
      <c r="W171" s="271">
        <f t="shared" si="134"/>
        <v>0</v>
      </c>
      <c r="X171" s="271">
        <f t="shared" si="134"/>
        <v>0</v>
      </c>
      <c r="Y171" s="271">
        <f t="shared" si="134"/>
        <v>0</v>
      </c>
      <c r="Z171" s="271">
        <f t="shared" si="134"/>
        <v>0</v>
      </c>
      <c r="AA171" s="271">
        <f t="shared" si="134"/>
        <v>0</v>
      </c>
      <c r="AB171" s="271">
        <f t="shared" si="134"/>
        <v>0</v>
      </c>
      <c r="AC171" s="271">
        <f t="shared" si="134"/>
        <v>0</v>
      </c>
      <c r="AD171" s="271">
        <f t="shared" si="134"/>
        <v>0</v>
      </c>
      <c r="AE171" s="271">
        <f t="shared" si="134"/>
        <v>0</v>
      </c>
      <c r="AF171" s="271">
        <f t="shared" si="134"/>
        <v>0</v>
      </c>
      <c r="AG171" s="271">
        <f t="shared" si="135"/>
        <v>0</v>
      </c>
      <c r="AH171" s="271">
        <f t="shared" si="135"/>
        <v>0</v>
      </c>
      <c r="AI171" s="271">
        <f t="shared" si="135"/>
        <v>0</v>
      </c>
      <c r="AJ171" s="271">
        <f t="shared" si="135"/>
        <v>0</v>
      </c>
      <c r="AK171" s="271">
        <f t="shared" si="135"/>
        <v>0</v>
      </c>
      <c r="AL171" s="271">
        <f t="shared" si="135"/>
        <v>0</v>
      </c>
      <c r="AM171" s="271">
        <f t="shared" si="135"/>
        <v>0</v>
      </c>
      <c r="AN171" s="271">
        <f t="shared" si="135"/>
        <v>0</v>
      </c>
      <c r="AO171" s="271">
        <f t="shared" si="135"/>
        <v>0</v>
      </c>
      <c r="AP171" s="271">
        <f t="shared" si="135"/>
        <v>0</v>
      </c>
      <c r="AQ171" s="271">
        <f t="shared" si="136"/>
        <v>0</v>
      </c>
      <c r="AR171" s="271">
        <f t="shared" si="136"/>
        <v>0</v>
      </c>
      <c r="AS171" s="271">
        <f t="shared" si="136"/>
        <v>0</v>
      </c>
      <c r="AT171" s="271">
        <f t="shared" si="136"/>
        <v>0</v>
      </c>
      <c r="AU171" s="271">
        <f t="shared" si="136"/>
        <v>0</v>
      </c>
      <c r="AV171" s="271">
        <f t="shared" si="136"/>
        <v>0</v>
      </c>
      <c r="AW171" s="271">
        <f t="shared" si="136"/>
        <v>0</v>
      </c>
      <c r="AX171" s="271">
        <f t="shared" si="136"/>
        <v>0</v>
      </c>
      <c r="AY171" s="271">
        <f t="shared" si="136"/>
        <v>0</v>
      </c>
      <c r="AZ171" s="271">
        <f t="shared" si="136"/>
        <v>0</v>
      </c>
      <c r="BA171" s="271">
        <f t="shared" si="137"/>
        <v>0</v>
      </c>
      <c r="BB171" s="271">
        <f t="shared" si="137"/>
        <v>0</v>
      </c>
      <c r="BC171" s="271">
        <f t="shared" si="137"/>
        <v>0</v>
      </c>
      <c r="BD171" s="271">
        <f t="shared" si="137"/>
        <v>0</v>
      </c>
      <c r="BE171" s="271">
        <f t="shared" si="137"/>
        <v>0</v>
      </c>
      <c r="BF171" s="271">
        <f t="shared" si="137"/>
        <v>0</v>
      </c>
      <c r="BG171" s="271">
        <f t="shared" si="137"/>
        <v>0</v>
      </c>
      <c r="BH171" s="271">
        <f t="shared" si="137"/>
        <v>0</v>
      </c>
      <c r="BI171" s="271">
        <f t="shared" si="137"/>
        <v>0</v>
      </c>
      <c r="BJ171" s="271">
        <f t="shared" si="137"/>
        <v>0</v>
      </c>
      <c r="BK171" s="271">
        <f t="shared" si="138"/>
        <v>0</v>
      </c>
      <c r="BL171" s="271">
        <f t="shared" si="138"/>
        <v>0</v>
      </c>
      <c r="BM171" s="271">
        <f t="shared" si="138"/>
        <v>0</v>
      </c>
      <c r="BN171" s="271">
        <f t="shared" si="138"/>
        <v>0</v>
      </c>
      <c r="BO171" s="271">
        <f t="shared" si="138"/>
        <v>0</v>
      </c>
      <c r="BP171" s="271">
        <f t="shared" si="138"/>
        <v>0</v>
      </c>
      <c r="BQ171" s="271">
        <f t="shared" si="138"/>
        <v>0</v>
      </c>
      <c r="BR171" s="271">
        <f t="shared" si="138"/>
        <v>0</v>
      </c>
      <c r="BS171" s="271">
        <f t="shared" si="138"/>
        <v>0</v>
      </c>
      <c r="BT171" s="271">
        <f t="shared" si="138"/>
        <v>0</v>
      </c>
      <c r="BU171" s="271">
        <f t="shared" si="139"/>
        <v>0</v>
      </c>
      <c r="BV171" s="271">
        <f t="shared" si="139"/>
        <v>0</v>
      </c>
      <c r="BW171" s="271">
        <f t="shared" si="139"/>
        <v>0</v>
      </c>
      <c r="BX171" s="271">
        <f t="shared" si="139"/>
        <v>0</v>
      </c>
      <c r="BY171" s="271">
        <f t="shared" si="139"/>
        <v>0</v>
      </c>
      <c r="BZ171" s="271">
        <f t="shared" si="139"/>
        <v>0</v>
      </c>
      <c r="CA171" s="271">
        <f t="shared" si="139"/>
        <v>0</v>
      </c>
      <c r="CC171" s="280" t="e">
        <f t="shared" si="119"/>
        <v>#REF!</v>
      </c>
    </row>
    <row r="172" spans="1:81">
      <c r="A172" s="275">
        <f>'Query Leads'!D3</f>
        <v>0</v>
      </c>
      <c r="B172" s="275">
        <f>'Query Leads'!B3</f>
        <v>0</v>
      </c>
      <c r="C172" s="276"/>
      <c r="D172" s="277">
        <f>'Query Leads'!E3</f>
        <v>0</v>
      </c>
      <c r="E172" s="278"/>
      <c r="F172" s="278"/>
      <c r="G172" s="279"/>
      <c r="H172" s="277"/>
      <c r="I172" s="277"/>
      <c r="W172" s="271">
        <f t="shared" si="134"/>
        <v>0</v>
      </c>
      <c r="X172" s="271">
        <f t="shared" si="134"/>
        <v>0</v>
      </c>
      <c r="Y172" s="271">
        <f t="shared" si="134"/>
        <v>0</v>
      </c>
      <c r="Z172" s="271">
        <f t="shared" si="134"/>
        <v>0</v>
      </c>
      <c r="AA172" s="271">
        <f t="shared" si="134"/>
        <v>0</v>
      </c>
      <c r="AB172" s="271">
        <f t="shared" si="134"/>
        <v>0</v>
      </c>
      <c r="AC172" s="271">
        <f t="shared" si="134"/>
        <v>0</v>
      </c>
      <c r="AD172" s="271">
        <f t="shared" si="134"/>
        <v>0</v>
      </c>
      <c r="AE172" s="271">
        <f t="shared" si="134"/>
        <v>0</v>
      </c>
      <c r="AF172" s="271">
        <f t="shared" si="134"/>
        <v>0</v>
      </c>
      <c r="AG172" s="271">
        <f t="shared" si="135"/>
        <v>0</v>
      </c>
      <c r="AH172" s="271">
        <f t="shared" si="135"/>
        <v>0</v>
      </c>
      <c r="AI172" s="271">
        <f t="shared" si="135"/>
        <v>0</v>
      </c>
      <c r="AJ172" s="271">
        <f t="shared" si="135"/>
        <v>0</v>
      </c>
      <c r="AK172" s="271">
        <f t="shared" si="135"/>
        <v>0</v>
      </c>
      <c r="AL172" s="271">
        <f t="shared" si="135"/>
        <v>0</v>
      </c>
      <c r="AM172" s="271">
        <f t="shared" si="135"/>
        <v>0</v>
      </c>
      <c r="AN172" s="271">
        <f t="shared" si="135"/>
        <v>0</v>
      </c>
      <c r="AO172" s="271">
        <f t="shared" si="135"/>
        <v>0</v>
      </c>
      <c r="AP172" s="271">
        <f t="shared" si="135"/>
        <v>0</v>
      </c>
      <c r="AQ172" s="271">
        <f t="shared" si="136"/>
        <v>0</v>
      </c>
      <c r="AR172" s="271">
        <f t="shared" si="136"/>
        <v>0</v>
      </c>
      <c r="AS172" s="271">
        <f t="shared" si="136"/>
        <v>0</v>
      </c>
      <c r="AT172" s="271">
        <f t="shared" si="136"/>
        <v>0</v>
      </c>
      <c r="AU172" s="271">
        <f t="shared" si="136"/>
        <v>0</v>
      </c>
      <c r="AV172" s="271">
        <f t="shared" si="136"/>
        <v>0</v>
      </c>
      <c r="AW172" s="271">
        <f t="shared" si="136"/>
        <v>0</v>
      </c>
      <c r="AX172" s="271">
        <f t="shared" si="136"/>
        <v>0</v>
      </c>
      <c r="AY172" s="271">
        <f t="shared" si="136"/>
        <v>0</v>
      </c>
      <c r="AZ172" s="271">
        <f t="shared" si="136"/>
        <v>0</v>
      </c>
      <c r="BA172" s="271">
        <f t="shared" si="137"/>
        <v>0</v>
      </c>
      <c r="BB172" s="271">
        <f t="shared" si="137"/>
        <v>0</v>
      </c>
      <c r="BC172" s="271">
        <f t="shared" si="137"/>
        <v>0</v>
      </c>
      <c r="BD172" s="271">
        <f t="shared" si="137"/>
        <v>0</v>
      </c>
      <c r="BE172" s="271">
        <f t="shared" si="137"/>
        <v>0</v>
      </c>
      <c r="BF172" s="271">
        <f t="shared" si="137"/>
        <v>0</v>
      </c>
      <c r="BG172" s="271">
        <f t="shared" si="137"/>
        <v>0</v>
      </c>
      <c r="BH172" s="271">
        <f t="shared" si="137"/>
        <v>0</v>
      </c>
      <c r="BI172" s="271">
        <f t="shared" si="137"/>
        <v>0</v>
      </c>
      <c r="BJ172" s="271">
        <f t="shared" si="137"/>
        <v>0</v>
      </c>
      <c r="BK172" s="271">
        <f t="shared" si="138"/>
        <v>0</v>
      </c>
      <c r="BL172" s="271">
        <f t="shared" si="138"/>
        <v>0</v>
      </c>
      <c r="BM172" s="271">
        <f t="shared" si="138"/>
        <v>0</v>
      </c>
      <c r="BN172" s="271">
        <f t="shared" si="138"/>
        <v>0</v>
      </c>
      <c r="BO172" s="271">
        <f t="shared" si="138"/>
        <v>0</v>
      </c>
      <c r="BP172" s="271">
        <f t="shared" si="138"/>
        <v>0</v>
      </c>
      <c r="BQ172" s="271">
        <f t="shared" si="138"/>
        <v>0</v>
      </c>
      <c r="BR172" s="271">
        <f t="shared" si="138"/>
        <v>0</v>
      </c>
      <c r="BS172" s="271">
        <f t="shared" si="138"/>
        <v>0</v>
      </c>
      <c r="BT172" s="271">
        <f t="shared" si="138"/>
        <v>0</v>
      </c>
      <c r="BU172" s="271">
        <f t="shared" si="139"/>
        <v>0</v>
      </c>
      <c r="BV172" s="271">
        <f t="shared" si="139"/>
        <v>0</v>
      </c>
      <c r="BW172" s="271">
        <f t="shared" si="139"/>
        <v>0</v>
      </c>
      <c r="BX172" s="271">
        <f t="shared" si="139"/>
        <v>0</v>
      </c>
      <c r="BY172" s="271">
        <f t="shared" si="139"/>
        <v>0</v>
      </c>
      <c r="BZ172" s="271">
        <f t="shared" si="139"/>
        <v>0</v>
      </c>
      <c r="CA172" s="271">
        <f t="shared" si="139"/>
        <v>0</v>
      </c>
      <c r="CC172" s="280">
        <f t="shared" si="119"/>
        <v>0</v>
      </c>
    </row>
    <row r="173" spans="1:81">
      <c r="A173" s="275" t="e">
        <f>'Lost Deals'!#REF!</f>
        <v>#REF!</v>
      </c>
      <c r="B173" s="275" t="e">
        <f>'Lost Deals'!#REF!</f>
        <v>#REF!</v>
      </c>
      <c r="C173" s="276"/>
      <c r="D173" s="277" t="e">
        <f>'Lost Deals'!#REF!</f>
        <v>#REF!</v>
      </c>
      <c r="E173" s="278"/>
      <c r="F173" s="278"/>
      <c r="G173" s="279"/>
      <c r="H173" s="277"/>
      <c r="I173" s="277"/>
      <c r="W173" s="271">
        <f t="shared" si="134"/>
        <v>0</v>
      </c>
      <c r="X173" s="271">
        <f t="shared" si="134"/>
        <v>0</v>
      </c>
      <c r="Y173" s="271">
        <f t="shared" si="134"/>
        <v>0</v>
      </c>
      <c r="Z173" s="271">
        <f t="shared" si="134"/>
        <v>0</v>
      </c>
      <c r="AA173" s="271">
        <f t="shared" si="134"/>
        <v>0</v>
      </c>
      <c r="AB173" s="271">
        <f t="shared" si="134"/>
        <v>0</v>
      </c>
      <c r="AC173" s="271">
        <f t="shared" si="134"/>
        <v>0</v>
      </c>
      <c r="AD173" s="271">
        <f t="shared" si="134"/>
        <v>0</v>
      </c>
      <c r="AE173" s="271">
        <f t="shared" si="134"/>
        <v>0</v>
      </c>
      <c r="AF173" s="271">
        <f t="shared" si="134"/>
        <v>0</v>
      </c>
      <c r="AG173" s="271">
        <f t="shared" si="135"/>
        <v>0</v>
      </c>
      <c r="AH173" s="271">
        <f t="shared" si="135"/>
        <v>0</v>
      </c>
      <c r="AI173" s="271">
        <f t="shared" si="135"/>
        <v>0</v>
      </c>
      <c r="AJ173" s="271">
        <f t="shared" si="135"/>
        <v>0</v>
      </c>
      <c r="AK173" s="271">
        <f t="shared" si="135"/>
        <v>0</v>
      </c>
      <c r="AL173" s="271">
        <f t="shared" si="135"/>
        <v>0</v>
      </c>
      <c r="AM173" s="271">
        <f t="shared" si="135"/>
        <v>0</v>
      </c>
      <c r="AN173" s="271">
        <f t="shared" si="135"/>
        <v>0</v>
      </c>
      <c r="AO173" s="271">
        <f t="shared" si="135"/>
        <v>0</v>
      </c>
      <c r="AP173" s="271">
        <f t="shared" si="135"/>
        <v>0</v>
      </c>
      <c r="AQ173" s="271">
        <f t="shared" si="136"/>
        <v>0</v>
      </c>
      <c r="AR173" s="271">
        <f t="shared" si="136"/>
        <v>0</v>
      </c>
      <c r="AS173" s="271">
        <f t="shared" si="136"/>
        <v>0</v>
      </c>
      <c r="AT173" s="271">
        <f t="shared" si="136"/>
        <v>0</v>
      </c>
      <c r="AU173" s="271">
        <f t="shared" si="136"/>
        <v>0</v>
      </c>
      <c r="AV173" s="271">
        <f t="shared" si="136"/>
        <v>0</v>
      </c>
      <c r="AW173" s="271">
        <f t="shared" si="136"/>
        <v>0</v>
      </c>
      <c r="AX173" s="271">
        <f t="shared" si="136"/>
        <v>0</v>
      </c>
      <c r="AY173" s="271">
        <f t="shared" si="136"/>
        <v>0</v>
      </c>
      <c r="AZ173" s="271">
        <f t="shared" si="136"/>
        <v>0</v>
      </c>
      <c r="BA173" s="271">
        <f t="shared" si="137"/>
        <v>0</v>
      </c>
      <c r="BB173" s="271">
        <f t="shared" si="137"/>
        <v>0</v>
      </c>
      <c r="BC173" s="271">
        <f t="shared" si="137"/>
        <v>0</v>
      </c>
      <c r="BD173" s="271">
        <f t="shared" si="137"/>
        <v>0</v>
      </c>
      <c r="BE173" s="271">
        <f t="shared" si="137"/>
        <v>0</v>
      </c>
      <c r="BF173" s="271">
        <f t="shared" si="137"/>
        <v>0</v>
      </c>
      <c r="BG173" s="271">
        <f t="shared" si="137"/>
        <v>0</v>
      </c>
      <c r="BH173" s="271">
        <f t="shared" si="137"/>
        <v>0</v>
      </c>
      <c r="BI173" s="271">
        <f t="shared" si="137"/>
        <v>0</v>
      </c>
      <c r="BJ173" s="271">
        <f t="shared" si="137"/>
        <v>0</v>
      </c>
      <c r="BK173" s="271">
        <f t="shared" si="138"/>
        <v>0</v>
      </c>
      <c r="BL173" s="271">
        <f t="shared" si="138"/>
        <v>0</v>
      </c>
      <c r="BM173" s="271">
        <f t="shared" si="138"/>
        <v>0</v>
      </c>
      <c r="BN173" s="271">
        <f t="shared" si="138"/>
        <v>0</v>
      </c>
      <c r="BO173" s="271">
        <f t="shared" si="138"/>
        <v>0</v>
      </c>
      <c r="BP173" s="271">
        <f t="shared" si="138"/>
        <v>0</v>
      </c>
      <c r="BQ173" s="271">
        <f t="shared" si="138"/>
        <v>0</v>
      </c>
      <c r="BR173" s="271">
        <f t="shared" si="138"/>
        <v>0</v>
      </c>
      <c r="BS173" s="271">
        <f t="shared" si="138"/>
        <v>0</v>
      </c>
      <c r="BT173" s="271">
        <f t="shared" si="138"/>
        <v>0</v>
      </c>
      <c r="BU173" s="271">
        <f t="shared" si="139"/>
        <v>0</v>
      </c>
      <c r="BV173" s="271">
        <f t="shared" si="139"/>
        <v>0</v>
      </c>
      <c r="BW173" s="271">
        <f t="shared" si="139"/>
        <v>0</v>
      </c>
      <c r="BX173" s="271">
        <f t="shared" si="139"/>
        <v>0</v>
      </c>
      <c r="BY173" s="271">
        <f t="shared" si="139"/>
        <v>0</v>
      </c>
      <c r="BZ173" s="271">
        <f t="shared" si="139"/>
        <v>0</v>
      </c>
      <c r="CA173" s="271">
        <f t="shared" si="139"/>
        <v>0</v>
      </c>
      <c r="CC173" s="280" t="e">
        <f t="shared" si="119"/>
        <v>#REF!</v>
      </c>
    </row>
    <row r="174" spans="1:81">
      <c r="A174" s="275" t="e">
        <f>'Lost Deals'!#REF!</f>
        <v>#REF!</v>
      </c>
      <c r="B174" s="275" t="e">
        <f>'Lost Deals'!#REF!</f>
        <v>#REF!</v>
      </c>
      <c r="C174" s="276"/>
      <c r="D174" s="277" t="e">
        <f>'Lost Deals'!#REF!</f>
        <v>#REF!</v>
      </c>
      <c r="E174" s="278"/>
      <c r="F174" s="278"/>
      <c r="G174" s="279"/>
      <c r="H174" s="277"/>
      <c r="I174" s="277"/>
      <c r="W174" s="271">
        <f t="shared" si="134"/>
        <v>0</v>
      </c>
      <c r="X174" s="271">
        <f t="shared" si="134"/>
        <v>0</v>
      </c>
      <c r="Y174" s="271">
        <f t="shared" si="134"/>
        <v>0</v>
      </c>
      <c r="Z174" s="271">
        <f t="shared" si="134"/>
        <v>0</v>
      </c>
      <c r="AA174" s="271">
        <f t="shared" si="134"/>
        <v>0</v>
      </c>
      <c r="AB174" s="271">
        <f t="shared" si="134"/>
        <v>0</v>
      </c>
      <c r="AC174" s="271">
        <f t="shared" si="134"/>
        <v>0</v>
      </c>
      <c r="AD174" s="271">
        <f t="shared" si="134"/>
        <v>0</v>
      </c>
      <c r="AE174" s="271">
        <f t="shared" si="134"/>
        <v>0</v>
      </c>
      <c r="AF174" s="271">
        <f t="shared" si="134"/>
        <v>0</v>
      </c>
      <c r="AG174" s="271">
        <f t="shared" si="135"/>
        <v>0</v>
      </c>
      <c r="AH174" s="271">
        <f t="shared" si="135"/>
        <v>0</v>
      </c>
      <c r="AI174" s="271">
        <f t="shared" si="135"/>
        <v>0</v>
      </c>
      <c r="AJ174" s="271">
        <f t="shared" si="135"/>
        <v>0</v>
      </c>
      <c r="AK174" s="271">
        <f t="shared" si="135"/>
        <v>0</v>
      </c>
      <c r="AL174" s="271">
        <f t="shared" si="135"/>
        <v>0</v>
      </c>
      <c r="AM174" s="271">
        <f t="shared" si="135"/>
        <v>0</v>
      </c>
      <c r="AN174" s="271">
        <f t="shared" si="135"/>
        <v>0</v>
      </c>
      <c r="AO174" s="271">
        <f t="shared" si="135"/>
        <v>0</v>
      </c>
      <c r="AP174" s="271">
        <f t="shared" si="135"/>
        <v>0</v>
      </c>
      <c r="AQ174" s="271">
        <f t="shared" si="136"/>
        <v>0</v>
      </c>
      <c r="AR174" s="271">
        <f t="shared" si="136"/>
        <v>0</v>
      </c>
      <c r="AS174" s="271">
        <f t="shared" si="136"/>
        <v>0</v>
      </c>
      <c r="AT174" s="271">
        <f t="shared" si="136"/>
        <v>0</v>
      </c>
      <c r="AU174" s="271">
        <f t="shared" si="136"/>
        <v>0</v>
      </c>
      <c r="AV174" s="271">
        <f t="shared" si="136"/>
        <v>0</v>
      </c>
      <c r="AW174" s="271">
        <f t="shared" si="136"/>
        <v>0</v>
      </c>
      <c r="AX174" s="271">
        <f t="shared" si="136"/>
        <v>0</v>
      </c>
      <c r="AY174" s="271">
        <f t="shared" si="136"/>
        <v>0</v>
      </c>
      <c r="AZ174" s="271">
        <f t="shared" si="136"/>
        <v>0</v>
      </c>
      <c r="BA174" s="271">
        <f t="shared" si="137"/>
        <v>0</v>
      </c>
      <c r="BB174" s="271">
        <f t="shared" si="137"/>
        <v>0</v>
      </c>
      <c r="BC174" s="271">
        <f t="shared" si="137"/>
        <v>0</v>
      </c>
      <c r="BD174" s="271">
        <f t="shared" si="137"/>
        <v>0</v>
      </c>
      <c r="BE174" s="271">
        <f t="shared" si="137"/>
        <v>0</v>
      </c>
      <c r="BF174" s="271">
        <f t="shared" si="137"/>
        <v>0</v>
      </c>
      <c r="BG174" s="271">
        <f t="shared" si="137"/>
        <v>0</v>
      </c>
      <c r="BH174" s="271">
        <f t="shared" si="137"/>
        <v>0</v>
      </c>
      <c r="BI174" s="271">
        <f t="shared" si="137"/>
        <v>0</v>
      </c>
      <c r="BJ174" s="271">
        <f t="shared" si="137"/>
        <v>0</v>
      </c>
      <c r="BK174" s="271">
        <f t="shared" si="138"/>
        <v>0</v>
      </c>
      <c r="BL174" s="271">
        <f t="shared" si="138"/>
        <v>0</v>
      </c>
      <c r="BM174" s="271">
        <f t="shared" si="138"/>
        <v>0</v>
      </c>
      <c r="BN174" s="271">
        <f t="shared" si="138"/>
        <v>0</v>
      </c>
      <c r="BO174" s="271">
        <f t="shared" si="138"/>
        <v>0</v>
      </c>
      <c r="BP174" s="271">
        <f t="shared" si="138"/>
        <v>0</v>
      </c>
      <c r="BQ174" s="271">
        <f t="shared" si="138"/>
        <v>0</v>
      </c>
      <c r="BR174" s="271">
        <f t="shared" si="138"/>
        <v>0</v>
      </c>
      <c r="BS174" s="271">
        <f t="shared" si="138"/>
        <v>0</v>
      </c>
      <c r="BT174" s="271">
        <f t="shared" si="138"/>
        <v>0</v>
      </c>
      <c r="BU174" s="271">
        <f t="shared" si="139"/>
        <v>0</v>
      </c>
      <c r="BV174" s="271">
        <f t="shared" si="139"/>
        <v>0</v>
      </c>
      <c r="BW174" s="271">
        <f t="shared" si="139"/>
        <v>0</v>
      </c>
      <c r="BX174" s="271">
        <f t="shared" si="139"/>
        <v>0</v>
      </c>
      <c r="BY174" s="271">
        <f t="shared" si="139"/>
        <v>0</v>
      </c>
      <c r="BZ174" s="271">
        <f t="shared" si="139"/>
        <v>0</v>
      </c>
      <c r="CA174" s="271">
        <f t="shared" si="139"/>
        <v>0</v>
      </c>
      <c r="CC174" s="280" t="e">
        <f t="shared" si="119"/>
        <v>#REF!</v>
      </c>
    </row>
    <row r="175" spans="1:81">
      <c r="A175" s="275" t="e">
        <f>'Query Leads'!#REF!</f>
        <v>#REF!</v>
      </c>
      <c r="B175" s="275" t="e">
        <f>'Query Leads'!#REF!</f>
        <v>#REF!</v>
      </c>
      <c r="C175" s="276"/>
      <c r="D175" s="277" t="e">
        <f>'Query Leads'!#REF!</f>
        <v>#REF!</v>
      </c>
      <c r="E175" s="278"/>
      <c r="F175" s="278"/>
      <c r="G175" s="279"/>
      <c r="H175" s="277"/>
      <c r="I175" s="277"/>
      <c r="K175" s="271">
        <f>SUMIFS($D175,$E175,"&gt;"&amp;#REF!,$E175,"&lt;="&amp;K$2)</f>
        <v>0</v>
      </c>
      <c r="L175" s="271">
        <f t="shared" ref="L175:V175" si="140">SUMIFS($D175,$E175,"&gt;"&amp;K$2,$E175,"&lt;="&amp;L$2)</f>
        <v>0</v>
      </c>
      <c r="M175" s="271">
        <f t="shared" si="140"/>
        <v>0</v>
      </c>
      <c r="N175" s="271">
        <f t="shared" si="140"/>
        <v>0</v>
      </c>
      <c r="O175" s="271">
        <f t="shared" si="140"/>
        <v>0</v>
      </c>
      <c r="P175" s="271">
        <f t="shared" si="140"/>
        <v>0</v>
      </c>
      <c r="Q175" s="271">
        <f t="shared" si="140"/>
        <v>0</v>
      </c>
      <c r="R175" s="271">
        <f t="shared" si="140"/>
        <v>0</v>
      </c>
      <c r="S175" s="271">
        <f t="shared" si="140"/>
        <v>0</v>
      </c>
      <c r="T175" s="271">
        <f t="shared" si="140"/>
        <v>0</v>
      </c>
      <c r="U175" s="271">
        <f t="shared" si="140"/>
        <v>0</v>
      </c>
      <c r="V175" s="271">
        <f t="shared" si="140"/>
        <v>0</v>
      </c>
      <c r="W175" s="271">
        <f t="shared" si="134"/>
        <v>0</v>
      </c>
      <c r="X175" s="271">
        <f t="shared" si="134"/>
        <v>0</v>
      </c>
      <c r="Y175" s="271">
        <f t="shared" si="134"/>
        <v>0</v>
      </c>
      <c r="Z175" s="271">
        <f t="shared" si="134"/>
        <v>0</v>
      </c>
      <c r="AA175" s="271">
        <f t="shared" si="134"/>
        <v>0</v>
      </c>
      <c r="AB175" s="271">
        <f t="shared" si="134"/>
        <v>0</v>
      </c>
      <c r="AC175" s="271">
        <f t="shared" si="134"/>
        <v>0</v>
      </c>
      <c r="AD175" s="271">
        <f t="shared" si="134"/>
        <v>0</v>
      </c>
      <c r="AE175" s="271">
        <f t="shared" si="134"/>
        <v>0</v>
      </c>
      <c r="AF175" s="271">
        <f t="shared" si="134"/>
        <v>0</v>
      </c>
      <c r="AG175" s="271">
        <f t="shared" si="135"/>
        <v>0</v>
      </c>
      <c r="AH175" s="271">
        <f t="shared" si="135"/>
        <v>0</v>
      </c>
      <c r="AI175" s="271">
        <f t="shared" si="135"/>
        <v>0</v>
      </c>
      <c r="AJ175" s="271">
        <f t="shared" si="135"/>
        <v>0</v>
      </c>
      <c r="AK175" s="271">
        <f t="shared" si="135"/>
        <v>0</v>
      </c>
      <c r="AL175" s="271">
        <f t="shared" si="135"/>
        <v>0</v>
      </c>
      <c r="AM175" s="271">
        <f t="shared" si="135"/>
        <v>0</v>
      </c>
      <c r="AN175" s="271">
        <f t="shared" si="135"/>
        <v>0</v>
      </c>
      <c r="AO175" s="271">
        <f t="shared" si="135"/>
        <v>0</v>
      </c>
      <c r="AP175" s="271">
        <f t="shared" si="135"/>
        <v>0</v>
      </c>
      <c r="AQ175" s="271">
        <f t="shared" si="136"/>
        <v>0</v>
      </c>
      <c r="AR175" s="271">
        <f t="shared" si="136"/>
        <v>0</v>
      </c>
      <c r="AS175" s="271">
        <f t="shared" si="136"/>
        <v>0</v>
      </c>
      <c r="AT175" s="271">
        <f t="shared" si="136"/>
        <v>0</v>
      </c>
      <c r="AU175" s="271">
        <f t="shared" si="136"/>
        <v>0</v>
      </c>
      <c r="AV175" s="271">
        <f t="shared" si="136"/>
        <v>0</v>
      </c>
      <c r="AW175" s="271">
        <f t="shared" si="136"/>
        <v>0</v>
      </c>
      <c r="AX175" s="271">
        <f t="shared" si="136"/>
        <v>0</v>
      </c>
      <c r="AY175" s="271">
        <f t="shared" si="136"/>
        <v>0</v>
      </c>
      <c r="AZ175" s="271">
        <f t="shared" si="136"/>
        <v>0</v>
      </c>
      <c r="BA175" s="271">
        <f t="shared" si="137"/>
        <v>0</v>
      </c>
      <c r="BB175" s="271">
        <f t="shared" si="137"/>
        <v>0</v>
      </c>
      <c r="BC175" s="271">
        <f t="shared" si="137"/>
        <v>0</v>
      </c>
      <c r="BD175" s="271">
        <f t="shared" si="137"/>
        <v>0</v>
      </c>
      <c r="BE175" s="271">
        <f t="shared" si="137"/>
        <v>0</v>
      </c>
      <c r="BF175" s="271">
        <f t="shared" si="137"/>
        <v>0</v>
      </c>
      <c r="BG175" s="271">
        <f t="shared" si="137"/>
        <v>0</v>
      </c>
      <c r="BH175" s="271">
        <f t="shared" si="137"/>
        <v>0</v>
      </c>
      <c r="BI175" s="271">
        <f t="shared" si="137"/>
        <v>0</v>
      </c>
      <c r="BJ175" s="271">
        <f t="shared" si="137"/>
        <v>0</v>
      </c>
      <c r="BK175" s="271">
        <f t="shared" si="138"/>
        <v>0</v>
      </c>
      <c r="BL175" s="271">
        <f t="shared" si="138"/>
        <v>0</v>
      </c>
      <c r="BM175" s="271">
        <f t="shared" si="138"/>
        <v>0</v>
      </c>
      <c r="BN175" s="271">
        <f t="shared" si="138"/>
        <v>0</v>
      </c>
      <c r="BO175" s="271">
        <f t="shared" si="138"/>
        <v>0</v>
      </c>
      <c r="BP175" s="271">
        <f t="shared" si="138"/>
        <v>0</v>
      </c>
      <c r="BQ175" s="271">
        <f t="shared" si="138"/>
        <v>0</v>
      </c>
      <c r="BR175" s="271">
        <f t="shared" si="138"/>
        <v>0</v>
      </c>
      <c r="BS175" s="271">
        <f t="shared" si="138"/>
        <v>0</v>
      </c>
      <c r="BT175" s="271">
        <f t="shared" si="138"/>
        <v>0</v>
      </c>
      <c r="BU175" s="271">
        <f t="shared" si="139"/>
        <v>0</v>
      </c>
      <c r="BV175" s="271">
        <f t="shared" si="139"/>
        <v>0</v>
      </c>
      <c r="BW175" s="271">
        <f t="shared" si="139"/>
        <v>0</v>
      </c>
      <c r="BX175" s="271">
        <f t="shared" si="139"/>
        <v>0</v>
      </c>
      <c r="BY175" s="271">
        <f t="shared" si="139"/>
        <v>0</v>
      </c>
      <c r="BZ175" s="271">
        <f t="shared" si="139"/>
        <v>0</v>
      </c>
      <c r="CA175" s="271">
        <f t="shared" si="139"/>
        <v>0</v>
      </c>
      <c r="CC175" s="280" t="e">
        <f t="shared" si="119"/>
        <v>#REF!</v>
      </c>
    </row>
    <row r="176" spans="1:81">
      <c r="A176" s="275">
        <f>'Query Leads'!D4</f>
        <v>0</v>
      </c>
      <c r="B176" s="275" t="str">
        <f>'Query Leads'!B4</f>
        <v>Altadena, CA</v>
      </c>
      <c r="C176" s="276"/>
      <c r="D176" s="277">
        <f>'Query Leads'!E4</f>
        <v>0</v>
      </c>
      <c r="E176" s="278"/>
      <c r="F176" s="278"/>
      <c r="G176" s="279"/>
      <c r="H176" s="281"/>
      <c r="I176" s="281"/>
      <c r="K176" s="271">
        <f>SUMIFS($D176,$E176,"&gt;"&amp;#REF!,$E176,"&lt;="&amp;K$2)</f>
        <v>0</v>
      </c>
      <c r="L176" s="271">
        <f t="shared" ref="L176:V176" si="141">SUMIFS($D176,$E176,"&gt;"&amp;K$2,$E176,"&lt;="&amp;L$2)</f>
        <v>0</v>
      </c>
      <c r="M176" s="271">
        <f t="shared" si="141"/>
        <v>0</v>
      </c>
      <c r="N176" s="271">
        <f t="shared" si="141"/>
        <v>0</v>
      </c>
      <c r="O176" s="271">
        <f t="shared" si="141"/>
        <v>0</v>
      </c>
      <c r="P176" s="271">
        <f t="shared" si="141"/>
        <v>0</v>
      </c>
      <c r="Q176" s="271">
        <f t="shared" si="141"/>
        <v>0</v>
      </c>
      <c r="R176" s="271">
        <f t="shared" si="141"/>
        <v>0</v>
      </c>
      <c r="S176" s="271">
        <f t="shared" si="141"/>
        <v>0</v>
      </c>
      <c r="T176" s="271">
        <f t="shared" si="141"/>
        <v>0</v>
      </c>
      <c r="U176" s="271">
        <f t="shared" si="141"/>
        <v>0</v>
      </c>
      <c r="V176" s="271">
        <f t="shared" si="141"/>
        <v>0</v>
      </c>
      <c r="W176" s="271">
        <f t="shared" si="134"/>
        <v>0</v>
      </c>
      <c r="X176" s="271">
        <f t="shared" si="134"/>
        <v>0</v>
      </c>
      <c r="Y176" s="271">
        <f t="shared" si="134"/>
        <v>0</v>
      </c>
      <c r="Z176" s="271">
        <f t="shared" si="134"/>
        <v>0</v>
      </c>
      <c r="AA176" s="271">
        <f t="shared" si="134"/>
        <v>0</v>
      </c>
      <c r="AB176" s="271">
        <f t="shared" si="134"/>
        <v>0</v>
      </c>
      <c r="AC176" s="271">
        <f t="shared" si="134"/>
        <v>0</v>
      </c>
      <c r="AD176" s="271">
        <f t="shared" si="134"/>
        <v>0</v>
      </c>
      <c r="AE176" s="271">
        <f t="shared" si="134"/>
        <v>0</v>
      </c>
      <c r="AF176" s="271">
        <f t="shared" si="134"/>
        <v>0</v>
      </c>
      <c r="AG176" s="271">
        <f t="shared" si="135"/>
        <v>0</v>
      </c>
      <c r="AH176" s="271">
        <f t="shared" si="135"/>
        <v>0</v>
      </c>
      <c r="AI176" s="271">
        <f t="shared" si="135"/>
        <v>0</v>
      </c>
      <c r="AJ176" s="271">
        <f t="shared" si="135"/>
        <v>0</v>
      </c>
      <c r="AK176" s="271">
        <f t="shared" si="135"/>
        <v>0</v>
      </c>
      <c r="AL176" s="271">
        <f t="shared" si="135"/>
        <v>0</v>
      </c>
      <c r="AM176" s="271">
        <f t="shared" si="135"/>
        <v>0</v>
      </c>
      <c r="AN176" s="271">
        <f t="shared" si="135"/>
        <v>0</v>
      </c>
      <c r="AO176" s="271">
        <f t="shared" si="135"/>
        <v>0</v>
      </c>
      <c r="AP176" s="271">
        <f t="shared" si="135"/>
        <v>0</v>
      </c>
      <c r="AQ176" s="271">
        <f t="shared" si="136"/>
        <v>0</v>
      </c>
      <c r="AR176" s="271">
        <f t="shared" si="136"/>
        <v>0</v>
      </c>
      <c r="AS176" s="271">
        <f t="shared" si="136"/>
        <v>0</v>
      </c>
      <c r="AT176" s="271">
        <f t="shared" si="136"/>
        <v>0</v>
      </c>
      <c r="AU176" s="271">
        <f t="shared" si="136"/>
        <v>0</v>
      </c>
      <c r="AV176" s="271">
        <f t="shared" si="136"/>
        <v>0</v>
      </c>
      <c r="AW176" s="271">
        <f t="shared" si="136"/>
        <v>0</v>
      </c>
      <c r="AX176" s="271">
        <f t="shared" si="136"/>
        <v>0</v>
      </c>
      <c r="AY176" s="271">
        <f t="shared" si="136"/>
        <v>0</v>
      </c>
      <c r="AZ176" s="271">
        <f t="shared" si="136"/>
        <v>0</v>
      </c>
      <c r="BA176" s="271">
        <f t="shared" si="137"/>
        <v>0</v>
      </c>
      <c r="BB176" s="271">
        <f t="shared" si="137"/>
        <v>0</v>
      </c>
      <c r="BC176" s="271">
        <f t="shared" si="137"/>
        <v>0</v>
      </c>
      <c r="BD176" s="271">
        <f t="shared" si="137"/>
        <v>0</v>
      </c>
      <c r="BE176" s="271">
        <f t="shared" si="137"/>
        <v>0</v>
      </c>
      <c r="BF176" s="271">
        <f t="shared" si="137"/>
        <v>0</v>
      </c>
      <c r="BG176" s="271">
        <f t="shared" si="137"/>
        <v>0</v>
      </c>
      <c r="BH176" s="271">
        <f t="shared" si="137"/>
        <v>0</v>
      </c>
      <c r="BI176" s="271">
        <f t="shared" si="137"/>
        <v>0</v>
      </c>
      <c r="BJ176" s="271">
        <f t="shared" si="137"/>
        <v>0</v>
      </c>
      <c r="BK176" s="271">
        <f t="shared" si="138"/>
        <v>0</v>
      </c>
      <c r="BL176" s="271">
        <f t="shared" si="138"/>
        <v>0</v>
      </c>
      <c r="BM176" s="271">
        <f t="shared" si="138"/>
        <v>0</v>
      </c>
      <c r="BN176" s="271">
        <f t="shared" si="138"/>
        <v>0</v>
      </c>
      <c r="BO176" s="271">
        <f t="shared" si="138"/>
        <v>0</v>
      </c>
      <c r="BP176" s="271">
        <f t="shared" si="138"/>
        <v>0</v>
      </c>
      <c r="BQ176" s="271">
        <f t="shared" si="138"/>
        <v>0</v>
      </c>
      <c r="BR176" s="271">
        <f t="shared" si="138"/>
        <v>0</v>
      </c>
      <c r="BS176" s="271">
        <f t="shared" si="138"/>
        <v>0</v>
      </c>
      <c r="BT176" s="271">
        <f t="shared" si="138"/>
        <v>0</v>
      </c>
      <c r="BU176" s="271">
        <f t="shared" si="139"/>
        <v>0</v>
      </c>
      <c r="BV176" s="271">
        <f t="shared" si="139"/>
        <v>0</v>
      </c>
      <c r="BW176" s="271">
        <f t="shared" si="139"/>
        <v>0</v>
      </c>
      <c r="BX176" s="271">
        <f t="shared" si="139"/>
        <v>0</v>
      </c>
      <c r="BY176" s="271">
        <f t="shared" si="139"/>
        <v>0</v>
      </c>
      <c r="BZ176" s="271">
        <f t="shared" si="139"/>
        <v>0</v>
      </c>
      <c r="CA176" s="271">
        <f t="shared" si="139"/>
        <v>0</v>
      </c>
      <c r="CC176" s="280">
        <f t="shared" si="119"/>
        <v>0</v>
      </c>
    </row>
    <row r="177" spans="1:81">
      <c r="A177" s="275">
        <f>'Query Leads'!D5</f>
        <v>0</v>
      </c>
      <c r="B177" s="275" t="str">
        <f>'Query Leads'!B5</f>
        <v>Corona, CA</v>
      </c>
      <c r="C177" s="276"/>
      <c r="D177" s="277">
        <f>'Query Leads'!E5</f>
        <v>0</v>
      </c>
      <c r="E177" s="278"/>
      <c r="F177" s="278"/>
      <c r="G177" s="279"/>
      <c r="H177" s="277"/>
      <c r="I177" s="277"/>
      <c r="K177" s="271">
        <f>SUMIFS($D177,$E177,"&gt;"&amp;#REF!,$E177,"&lt;="&amp;K$2)</f>
        <v>0</v>
      </c>
      <c r="L177" s="271">
        <f t="shared" ref="L177:V177" si="142">SUMIFS($D177,$E177,"&gt;"&amp;K$2,$E177,"&lt;="&amp;L$2)</f>
        <v>0</v>
      </c>
      <c r="M177" s="271">
        <f t="shared" si="142"/>
        <v>0</v>
      </c>
      <c r="N177" s="271">
        <f t="shared" si="142"/>
        <v>0</v>
      </c>
      <c r="O177" s="271">
        <f t="shared" si="142"/>
        <v>0</v>
      </c>
      <c r="P177" s="271">
        <f t="shared" si="142"/>
        <v>0</v>
      </c>
      <c r="Q177" s="271">
        <f t="shared" si="142"/>
        <v>0</v>
      </c>
      <c r="R177" s="271">
        <f t="shared" si="142"/>
        <v>0</v>
      </c>
      <c r="S177" s="271">
        <f t="shared" si="142"/>
        <v>0</v>
      </c>
      <c r="T177" s="271">
        <f t="shared" si="142"/>
        <v>0</v>
      </c>
      <c r="U177" s="271">
        <f t="shared" si="142"/>
        <v>0</v>
      </c>
      <c r="V177" s="271">
        <f t="shared" si="142"/>
        <v>0</v>
      </c>
      <c r="W177" s="271">
        <f t="shared" si="134"/>
        <v>0</v>
      </c>
      <c r="X177" s="271">
        <f t="shared" si="134"/>
        <v>0</v>
      </c>
      <c r="Y177" s="271">
        <f t="shared" si="134"/>
        <v>0</v>
      </c>
      <c r="Z177" s="271">
        <f t="shared" si="134"/>
        <v>0</v>
      </c>
      <c r="AA177" s="271">
        <f t="shared" si="134"/>
        <v>0</v>
      </c>
      <c r="AB177" s="271">
        <f t="shared" si="134"/>
        <v>0</v>
      </c>
      <c r="AC177" s="271">
        <f t="shared" si="134"/>
        <v>0</v>
      </c>
      <c r="AD177" s="271">
        <f t="shared" si="134"/>
        <v>0</v>
      </c>
      <c r="AE177" s="271">
        <f t="shared" si="134"/>
        <v>0</v>
      </c>
      <c r="AF177" s="271">
        <f t="shared" si="134"/>
        <v>0</v>
      </c>
      <c r="AG177" s="271">
        <f t="shared" si="135"/>
        <v>0</v>
      </c>
      <c r="AH177" s="271">
        <f t="shared" si="135"/>
        <v>0</v>
      </c>
      <c r="AI177" s="271">
        <f t="shared" si="135"/>
        <v>0</v>
      </c>
      <c r="AJ177" s="271">
        <f t="shared" si="135"/>
        <v>0</v>
      </c>
      <c r="AK177" s="271">
        <f t="shared" si="135"/>
        <v>0</v>
      </c>
      <c r="AL177" s="271">
        <f t="shared" si="135"/>
        <v>0</v>
      </c>
      <c r="AM177" s="271">
        <f t="shared" si="135"/>
        <v>0</v>
      </c>
      <c r="AN177" s="271">
        <f t="shared" si="135"/>
        <v>0</v>
      </c>
      <c r="AO177" s="271">
        <f t="shared" si="135"/>
        <v>0</v>
      </c>
      <c r="AP177" s="271">
        <f t="shared" si="135"/>
        <v>0</v>
      </c>
      <c r="AQ177" s="271">
        <f t="shared" si="136"/>
        <v>0</v>
      </c>
      <c r="AR177" s="271">
        <f t="shared" si="136"/>
        <v>0</v>
      </c>
      <c r="AS177" s="271">
        <f t="shared" si="136"/>
        <v>0</v>
      </c>
      <c r="AT177" s="271">
        <f t="shared" si="136"/>
        <v>0</v>
      </c>
      <c r="AU177" s="271">
        <f t="shared" si="136"/>
        <v>0</v>
      </c>
      <c r="AV177" s="271">
        <f t="shared" si="136"/>
        <v>0</v>
      </c>
      <c r="AW177" s="271">
        <f t="shared" si="136"/>
        <v>0</v>
      </c>
      <c r="AX177" s="271">
        <f t="shared" si="136"/>
        <v>0</v>
      </c>
      <c r="AY177" s="271">
        <f t="shared" si="136"/>
        <v>0</v>
      </c>
      <c r="AZ177" s="271">
        <f t="shared" si="136"/>
        <v>0</v>
      </c>
      <c r="BA177" s="271">
        <f t="shared" si="137"/>
        <v>0</v>
      </c>
      <c r="BB177" s="271">
        <f t="shared" si="137"/>
        <v>0</v>
      </c>
      <c r="BC177" s="271">
        <f t="shared" si="137"/>
        <v>0</v>
      </c>
      <c r="BD177" s="271">
        <f t="shared" si="137"/>
        <v>0</v>
      </c>
      <c r="BE177" s="271">
        <f t="shared" si="137"/>
        <v>0</v>
      </c>
      <c r="BF177" s="271">
        <f t="shared" si="137"/>
        <v>0</v>
      </c>
      <c r="BG177" s="271">
        <f t="shared" si="137"/>
        <v>0</v>
      </c>
      <c r="BH177" s="271">
        <f t="shared" si="137"/>
        <v>0</v>
      </c>
      <c r="BI177" s="271">
        <f t="shared" si="137"/>
        <v>0</v>
      </c>
      <c r="BJ177" s="271">
        <f t="shared" si="137"/>
        <v>0</v>
      </c>
      <c r="BK177" s="271">
        <f t="shared" si="138"/>
        <v>0</v>
      </c>
      <c r="BL177" s="271">
        <f t="shared" si="138"/>
        <v>0</v>
      </c>
      <c r="BM177" s="271">
        <f t="shared" si="138"/>
        <v>0</v>
      </c>
      <c r="BN177" s="271">
        <f t="shared" si="138"/>
        <v>0</v>
      </c>
      <c r="BO177" s="271">
        <f t="shared" si="138"/>
        <v>0</v>
      </c>
      <c r="BP177" s="271">
        <f t="shared" si="138"/>
        <v>0</v>
      </c>
      <c r="BQ177" s="271">
        <f t="shared" si="138"/>
        <v>0</v>
      </c>
      <c r="BR177" s="271">
        <f t="shared" si="138"/>
        <v>0</v>
      </c>
      <c r="BS177" s="271">
        <f t="shared" si="138"/>
        <v>0</v>
      </c>
      <c r="BT177" s="271">
        <f t="shared" si="138"/>
        <v>0</v>
      </c>
      <c r="BU177" s="271">
        <f t="shared" si="139"/>
        <v>0</v>
      </c>
      <c r="BV177" s="271">
        <f t="shared" si="139"/>
        <v>0</v>
      </c>
      <c r="BW177" s="271">
        <f t="shared" si="139"/>
        <v>0</v>
      </c>
      <c r="BX177" s="271">
        <f t="shared" si="139"/>
        <v>0</v>
      </c>
      <c r="BY177" s="271">
        <f t="shared" si="139"/>
        <v>0</v>
      </c>
      <c r="BZ177" s="271">
        <f t="shared" si="139"/>
        <v>0</v>
      </c>
      <c r="CA177" s="271">
        <f t="shared" si="139"/>
        <v>0</v>
      </c>
      <c r="CC177" s="280">
        <f t="shared" si="119"/>
        <v>0</v>
      </c>
    </row>
    <row r="178" spans="1:81">
      <c r="A178" s="275">
        <f>'Query Leads'!D6</f>
        <v>0</v>
      </c>
      <c r="B178" s="275" t="str">
        <f>'Query Leads'!B6</f>
        <v>Surgical Training Institute LLC</v>
      </c>
      <c r="C178" s="276"/>
      <c r="D178" s="277">
        <f>'Query Leads'!E6</f>
        <v>0</v>
      </c>
      <c r="E178" s="278"/>
      <c r="F178" s="278"/>
    </row>
    <row r="179" spans="1:81">
      <c r="E179" s="282"/>
      <c r="F179" s="282"/>
      <c r="G179" s="282"/>
      <c r="K179" s="282" t="e">
        <f t="shared" ref="K179:AP179" si="143">SUM(K3:K177)</f>
        <v>#REF!</v>
      </c>
      <c r="L179" s="282" t="e">
        <f t="shared" si="143"/>
        <v>#REF!</v>
      </c>
      <c r="M179" s="282" t="e">
        <f t="shared" si="143"/>
        <v>#REF!</v>
      </c>
      <c r="N179" s="282" t="e">
        <f t="shared" si="143"/>
        <v>#REF!</v>
      </c>
      <c r="O179" s="282" t="e">
        <f t="shared" si="143"/>
        <v>#REF!</v>
      </c>
      <c r="P179" s="282" t="e">
        <f t="shared" si="143"/>
        <v>#REF!</v>
      </c>
      <c r="Q179" s="282" t="e">
        <f t="shared" si="143"/>
        <v>#REF!</v>
      </c>
      <c r="R179" s="282" t="e">
        <f t="shared" si="143"/>
        <v>#REF!</v>
      </c>
      <c r="S179" s="282" t="e">
        <f t="shared" si="143"/>
        <v>#REF!</v>
      </c>
      <c r="T179" s="282" t="e">
        <f t="shared" si="143"/>
        <v>#REF!</v>
      </c>
      <c r="U179" s="282" t="e">
        <f t="shared" si="143"/>
        <v>#REF!</v>
      </c>
      <c r="V179" s="282" t="e">
        <f t="shared" si="143"/>
        <v>#REF!</v>
      </c>
      <c r="W179" s="283" t="e">
        <f t="shared" si="143"/>
        <v>#REF!</v>
      </c>
      <c r="X179" s="283" t="e">
        <f t="shared" si="143"/>
        <v>#REF!</v>
      </c>
      <c r="Y179" s="283" t="e">
        <f t="shared" si="143"/>
        <v>#REF!</v>
      </c>
      <c r="Z179" s="283" t="e">
        <f t="shared" si="143"/>
        <v>#REF!</v>
      </c>
      <c r="AA179" s="283" t="e">
        <f t="shared" si="143"/>
        <v>#REF!</v>
      </c>
      <c r="AB179" s="283" t="e">
        <f t="shared" si="143"/>
        <v>#REF!</v>
      </c>
      <c r="AC179" s="283" t="e">
        <f t="shared" si="143"/>
        <v>#REF!</v>
      </c>
      <c r="AD179" s="283" t="e">
        <f t="shared" si="143"/>
        <v>#REF!</v>
      </c>
      <c r="AE179" s="283" t="e">
        <f t="shared" si="143"/>
        <v>#REF!</v>
      </c>
      <c r="AF179" s="283" t="e">
        <f t="shared" si="143"/>
        <v>#REF!</v>
      </c>
      <c r="AG179" s="283" t="e">
        <f t="shared" si="143"/>
        <v>#REF!</v>
      </c>
      <c r="AH179" s="283" t="e">
        <f t="shared" si="143"/>
        <v>#REF!</v>
      </c>
      <c r="AI179" s="283" t="e">
        <f t="shared" si="143"/>
        <v>#REF!</v>
      </c>
      <c r="AJ179" s="283" t="e">
        <f t="shared" si="143"/>
        <v>#REF!</v>
      </c>
      <c r="AK179" s="283" t="e">
        <f t="shared" si="143"/>
        <v>#REF!</v>
      </c>
      <c r="AL179" s="283" t="e">
        <f t="shared" si="143"/>
        <v>#REF!</v>
      </c>
      <c r="AM179" s="283" t="e">
        <f t="shared" si="143"/>
        <v>#REF!</v>
      </c>
      <c r="AN179" s="283" t="e">
        <f t="shared" si="143"/>
        <v>#REF!</v>
      </c>
      <c r="AO179" s="283" t="e">
        <f t="shared" si="143"/>
        <v>#REF!</v>
      </c>
      <c r="AP179" s="282" t="e">
        <f t="shared" si="143"/>
        <v>#REF!</v>
      </c>
      <c r="AQ179" s="282" t="e">
        <f t="shared" ref="AQ179:CA179" si="144">SUM(AQ3:AQ177)</f>
        <v>#REF!</v>
      </c>
      <c r="AR179" s="282" t="e">
        <f t="shared" si="144"/>
        <v>#REF!</v>
      </c>
      <c r="AS179" s="282" t="e">
        <f t="shared" si="144"/>
        <v>#REF!</v>
      </c>
      <c r="AT179" s="282" t="e">
        <f t="shared" si="144"/>
        <v>#REF!</v>
      </c>
      <c r="AU179" s="282" t="e">
        <f t="shared" si="144"/>
        <v>#REF!</v>
      </c>
      <c r="AV179" s="282" t="e">
        <f t="shared" si="144"/>
        <v>#REF!</v>
      </c>
      <c r="AW179" s="282" t="e">
        <f t="shared" si="144"/>
        <v>#REF!</v>
      </c>
      <c r="AX179" s="282" t="e">
        <f t="shared" si="144"/>
        <v>#REF!</v>
      </c>
      <c r="AY179" s="282" t="e">
        <f t="shared" si="144"/>
        <v>#REF!</v>
      </c>
      <c r="AZ179" s="282" t="e">
        <f t="shared" si="144"/>
        <v>#REF!</v>
      </c>
      <c r="BA179" s="282" t="e">
        <f t="shared" si="144"/>
        <v>#REF!</v>
      </c>
      <c r="BB179" s="282" t="e">
        <f t="shared" si="144"/>
        <v>#REF!</v>
      </c>
      <c r="BC179" s="282" t="e">
        <f t="shared" si="144"/>
        <v>#REF!</v>
      </c>
      <c r="BD179" s="282" t="e">
        <f t="shared" si="144"/>
        <v>#REF!</v>
      </c>
      <c r="BE179" s="282" t="e">
        <f t="shared" si="144"/>
        <v>#REF!</v>
      </c>
      <c r="BF179" s="282" t="e">
        <f t="shared" si="144"/>
        <v>#REF!</v>
      </c>
      <c r="BG179" s="282" t="e">
        <f t="shared" si="144"/>
        <v>#REF!</v>
      </c>
      <c r="BH179" s="282" t="e">
        <f t="shared" si="144"/>
        <v>#REF!</v>
      </c>
      <c r="BI179" s="282" t="e">
        <f t="shared" si="144"/>
        <v>#REF!</v>
      </c>
      <c r="BJ179" s="282" t="e">
        <f t="shared" si="144"/>
        <v>#REF!</v>
      </c>
      <c r="BK179" s="282" t="e">
        <f t="shared" si="144"/>
        <v>#REF!</v>
      </c>
      <c r="BL179" s="282" t="e">
        <f t="shared" si="144"/>
        <v>#REF!</v>
      </c>
      <c r="BM179" s="282" t="e">
        <f t="shared" si="144"/>
        <v>#REF!</v>
      </c>
      <c r="BN179" s="282" t="e">
        <f t="shared" si="144"/>
        <v>#REF!</v>
      </c>
      <c r="BO179" s="282" t="e">
        <f t="shared" si="144"/>
        <v>#REF!</v>
      </c>
      <c r="BP179" s="282" t="e">
        <f t="shared" si="144"/>
        <v>#REF!</v>
      </c>
      <c r="BQ179" s="282" t="e">
        <f t="shared" si="144"/>
        <v>#REF!</v>
      </c>
      <c r="BR179" s="282" t="e">
        <f t="shared" si="144"/>
        <v>#REF!</v>
      </c>
      <c r="BS179" s="282" t="e">
        <f t="shared" si="144"/>
        <v>#REF!</v>
      </c>
      <c r="BT179" s="282" t="e">
        <f t="shared" si="144"/>
        <v>#REF!</v>
      </c>
      <c r="BU179" s="282" t="e">
        <f t="shared" si="144"/>
        <v>#REF!</v>
      </c>
      <c r="BV179" s="282" t="e">
        <f t="shared" si="144"/>
        <v>#REF!</v>
      </c>
      <c r="BW179" s="282" t="e">
        <f t="shared" si="144"/>
        <v>#REF!</v>
      </c>
      <c r="BX179" s="282" t="e">
        <f t="shared" si="144"/>
        <v>#REF!</v>
      </c>
      <c r="BY179" s="282" t="e">
        <f t="shared" si="144"/>
        <v>#REF!</v>
      </c>
      <c r="BZ179" s="282" t="e">
        <f t="shared" si="144"/>
        <v>#REF!</v>
      </c>
      <c r="CA179" s="282" t="e">
        <f t="shared" si="144"/>
        <v>#REF!</v>
      </c>
      <c r="CB179" s="282"/>
      <c r="CC179" s="282" t="e">
        <f>SUM(CC3:CC177)</f>
        <v>#REF!</v>
      </c>
    </row>
    <row r="181" spans="1:81" s="284" customFormat="1">
      <c r="E181" s="284" t="s">
        <v>1860</v>
      </c>
      <c r="G181" s="271"/>
      <c r="W181" s="284" t="e">
        <f>SUM(W3:W177)</f>
        <v>#REF!</v>
      </c>
      <c r="X181" s="284" t="e">
        <f t="shared" ref="X181:AY181" si="145">SUM(X3:X177)</f>
        <v>#REF!</v>
      </c>
      <c r="Y181" s="284" t="e">
        <f t="shared" si="145"/>
        <v>#REF!</v>
      </c>
      <c r="Z181" s="284" t="e">
        <f t="shared" si="145"/>
        <v>#REF!</v>
      </c>
      <c r="AA181" s="284" t="e">
        <f t="shared" si="145"/>
        <v>#REF!</v>
      </c>
      <c r="AB181" s="284" t="e">
        <f t="shared" si="145"/>
        <v>#REF!</v>
      </c>
      <c r="AC181" s="284" t="e">
        <f t="shared" si="145"/>
        <v>#REF!</v>
      </c>
      <c r="AD181" s="284" t="e">
        <f t="shared" si="145"/>
        <v>#REF!</v>
      </c>
      <c r="AE181" s="284" t="e">
        <f t="shared" si="145"/>
        <v>#REF!</v>
      </c>
      <c r="AF181" s="284" t="e">
        <f t="shared" si="145"/>
        <v>#REF!</v>
      </c>
      <c r="AG181" s="284" t="e">
        <f t="shared" si="145"/>
        <v>#REF!</v>
      </c>
      <c r="AH181" s="284" t="e">
        <f t="shared" si="145"/>
        <v>#REF!</v>
      </c>
      <c r="AI181" s="284" t="e">
        <f t="shared" si="145"/>
        <v>#REF!</v>
      </c>
      <c r="AJ181" s="284" t="e">
        <f t="shared" si="145"/>
        <v>#REF!</v>
      </c>
      <c r="AK181" s="284" t="e">
        <f t="shared" si="145"/>
        <v>#REF!</v>
      </c>
      <c r="AL181" s="284" t="e">
        <f t="shared" si="145"/>
        <v>#REF!</v>
      </c>
      <c r="AM181" s="284" t="e">
        <f t="shared" si="145"/>
        <v>#REF!</v>
      </c>
      <c r="AN181" s="284" t="e">
        <f t="shared" si="145"/>
        <v>#REF!</v>
      </c>
      <c r="AO181" s="284" t="e">
        <f t="shared" si="145"/>
        <v>#REF!</v>
      </c>
      <c r="AP181" s="284" t="e">
        <f t="shared" si="145"/>
        <v>#REF!</v>
      </c>
      <c r="AQ181" s="284" t="e">
        <f t="shared" si="145"/>
        <v>#REF!</v>
      </c>
      <c r="AR181" s="284" t="e">
        <f t="shared" si="145"/>
        <v>#REF!</v>
      </c>
      <c r="AS181" s="284" t="e">
        <f t="shared" si="145"/>
        <v>#REF!</v>
      </c>
      <c r="AT181" s="284" t="e">
        <f t="shared" si="145"/>
        <v>#REF!</v>
      </c>
      <c r="AU181" s="284" t="e">
        <f t="shared" si="145"/>
        <v>#REF!</v>
      </c>
      <c r="AV181" s="284" t="e">
        <f t="shared" si="145"/>
        <v>#REF!</v>
      </c>
      <c r="AW181" s="284" t="e">
        <f t="shared" si="145"/>
        <v>#REF!</v>
      </c>
      <c r="AX181" s="284" t="e">
        <f t="shared" si="145"/>
        <v>#REF!</v>
      </c>
      <c r="AY181" s="284" t="e">
        <f t="shared" si="145"/>
        <v>#REF!</v>
      </c>
    </row>
    <row r="182" spans="1:81" s="284" customFormat="1" ht="15.75" thickBot="1">
      <c r="E182" s="284" t="s">
        <v>1861</v>
      </c>
      <c r="G182" s="271"/>
      <c r="W182" s="284">
        <v>20000000</v>
      </c>
      <c r="X182" s="284" t="e">
        <f t="shared" ref="X182:AY182" si="146">SUMIFS($D$3:$D$177,$E$3:$E$177,"&gt;"&amp;W2,$E$3:$E$177,"&lt;="&amp;X2)*0.8+W182-W181</f>
        <v>#REF!</v>
      </c>
      <c r="Y182" s="284" t="e">
        <f t="shared" si="146"/>
        <v>#REF!</v>
      </c>
      <c r="Z182" s="284" t="e">
        <f t="shared" si="146"/>
        <v>#REF!</v>
      </c>
      <c r="AA182" s="284" t="e">
        <f t="shared" si="146"/>
        <v>#REF!</v>
      </c>
      <c r="AB182" s="284" t="e">
        <f t="shared" si="146"/>
        <v>#REF!</v>
      </c>
      <c r="AC182" s="284" t="e">
        <f t="shared" si="146"/>
        <v>#REF!</v>
      </c>
      <c r="AD182" s="284" t="e">
        <f t="shared" si="146"/>
        <v>#REF!</v>
      </c>
      <c r="AE182" s="284" t="e">
        <f t="shared" si="146"/>
        <v>#REF!</v>
      </c>
      <c r="AF182" s="284" t="e">
        <f t="shared" si="146"/>
        <v>#REF!</v>
      </c>
      <c r="AG182" s="284" t="e">
        <f t="shared" si="146"/>
        <v>#REF!</v>
      </c>
      <c r="AH182" s="284" t="e">
        <f t="shared" si="146"/>
        <v>#REF!</v>
      </c>
      <c r="AI182" s="284" t="e">
        <f t="shared" si="146"/>
        <v>#REF!</v>
      </c>
      <c r="AJ182" s="284" t="e">
        <f t="shared" si="146"/>
        <v>#REF!</v>
      </c>
      <c r="AK182" s="284" t="e">
        <f t="shared" si="146"/>
        <v>#REF!</v>
      </c>
      <c r="AL182" s="284" t="e">
        <f t="shared" si="146"/>
        <v>#REF!</v>
      </c>
      <c r="AM182" s="284" t="e">
        <f t="shared" si="146"/>
        <v>#REF!</v>
      </c>
      <c r="AN182" s="284" t="e">
        <f t="shared" si="146"/>
        <v>#REF!</v>
      </c>
      <c r="AO182" s="284" t="e">
        <f t="shared" si="146"/>
        <v>#REF!</v>
      </c>
      <c r="AP182" s="284" t="e">
        <f t="shared" si="146"/>
        <v>#REF!</v>
      </c>
      <c r="AQ182" s="284" t="e">
        <f t="shared" si="146"/>
        <v>#REF!</v>
      </c>
      <c r="AR182" s="284" t="e">
        <f t="shared" si="146"/>
        <v>#REF!</v>
      </c>
      <c r="AS182" s="284" t="e">
        <f t="shared" si="146"/>
        <v>#REF!</v>
      </c>
      <c r="AT182" s="284" t="e">
        <f t="shared" si="146"/>
        <v>#REF!</v>
      </c>
      <c r="AU182" s="284" t="e">
        <f t="shared" si="146"/>
        <v>#REF!</v>
      </c>
      <c r="AV182" s="284" t="e">
        <f t="shared" si="146"/>
        <v>#REF!</v>
      </c>
      <c r="AW182" s="284" t="e">
        <f t="shared" si="146"/>
        <v>#REF!</v>
      </c>
      <c r="AX182" s="284" t="e">
        <f t="shared" si="146"/>
        <v>#REF!</v>
      </c>
      <c r="AY182" s="284" t="e">
        <f t="shared" si="146"/>
        <v>#REF!</v>
      </c>
    </row>
    <row r="183" spans="1:81" ht="15.75" thickBot="1">
      <c r="E183" s="285" t="s">
        <v>1862</v>
      </c>
      <c r="F183" s="286"/>
      <c r="G183" s="286"/>
      <c r="K183" s="286"/>
      <c r="L183" s="286"/>
      <c r="M183" s="286"/>
      <c r="N183" s="286"/>
      <c r="O183" s="286"/>
      <c r="P183" s="286"/>
      <c r="Q183" s="286"/>
      <c r="R183" s="286"/>
      <c r="S183" s="286"/>
      <c r="T183" s="286"/>
      <c r="U183" s="286"/>
      <c r="V183" s="286"/>
      <c r="W183" s="287" t="e">
        <f>MAX(W182:AY182)</f>
        <v>#REF!</v>
      </c>
    </row>
    <row r="189" spans="1:81">
      <c r="B189" s="271" t="s">
        <v>1863</v>
      </c>
      <c r="D189" s="271">
        <v>100</v>
      </c>
    </row>
    <row r="190" spans="1:81">
      <c r="B190" s="271" t="s">
        <v>1864</v>
      </c>
      <c r="D190" s="271" t="s">
        <v>1865</v>
      </c>
      <c r="E190" s="271" t="s">
        <v>1866</v>
      </c>
      <c r="F190" s="323">
        <v>45814</v>
      </c>
    </row>
    <row r="191" spans="1:81">
      <c r="B191" s="271" t="s">
        <v>1867</v>
      </c>
      <c r="D191" s="271">
        <v>440</v>
      </c>
    </row>
    <row r="193" spans="1:79">
      <c r="F193" s="271" t="s">
        <v>1868</v>
      </c>
    </row>
    <row r="194" spans="1:79" ht="15.75">
      <c r="B194" s="274">
        <v>45709</v>
      </c>
      <c r="D194" s="322">
        <v>45838</v>
      </c>
      <c r="E194" s="271">
        <f>ROUND((D194-B194)/7,1)</f>
        <v>18.399999999999999</v>
      </c>
      <c r="F194" s="271">
        <f>(D191-E200)/E194</f>
        <v>20.054347826086957</v>
      </c>
      <c r="K194" s="293">
        <v>45658</v>
      </c>
      <c r="L194" s="293">
        <f>EOMONTH(K194,1)</f>
        <v>45716</v>
      </c>
      <c r="M194" s="293">
        <f t="shared" ref="M194:BX194" si="147">EOMONTH(L194,1)</f>
        <v>45747</v>
      </c>
      <c r="N194" s="293">
        <f t="shared" si="147"/>
        <v>45777</v>
      </c>
      <c r="O194" s="293">
        <f t="shared" si="147"/>
        <v>45808</v>
      </c>
      <c r="P194" s="293">
        <f t="shared" si="147"/>
        <v>45838</v>
      </c>
      <c r="Q194" s="293">
        <f t="shared" si="147"/>
        <v>45869</v>
      </c>
      <c r="R194" s="293">
        <f t="shared" si="147"/>
        <v>45900</v>
      </c>
      <c r="S194" s="293">
        <f t="shared" si="147"/>
        <v>45930</v>
      </c>
      <c r="T194" s="293">
        <f t="shared" si="147"/>
        <v>45961</v>
      </c>
      <c r="U194" s="293">
        <f t="shared" si="147"/>
        <v>45991</v>
      </c>
      <c r="V194" s="293">
        <f t="shared" si="147"/>
        <v>46022</v>
      </c>
      <c r="W194" s="293">
        <f t="shared" si="147"/>
        <v>46053</v>
      </c>
      <c r="X194" s="293">
        <f t="shared" si="147"/>
        <v>46081</v>
      </c>
      <c r="Y194" s="293">
        <f t="shared" si="147"/>
        <v>46112</v>
      </c>
      <c r="Z194" s="293">
        <f t="shared" si="147"/>
        <v>46142</v>
      </c>
      <c r="AA194" s="293">
        <f t="shared" si="147"/>
        <v>46173</v>
      </c>
      <c r="AB194" s="293">
        <f t="shared" si="147"/>
        <v>46203</v>
      </c>
      <c r="AC194" s="274">
        <f t="shared" si="147"/>
        <v>46234</v>
      </c>
      <c r="AD194" s="274">
        <f t="shared" si="147"/>
        <v>46265</v>
      </c>
      <c r="AE194" s="274">
        <f t="shared" si="147"/>
        <v>46295</v>
      </c>
      <c r="AF194" s="274">
        <f t="shared" si="147"/>
        <v>46326</v>
      </c>
      <c r="AG194" s="274">
        <f t="shared" si="147"/>
        <v>46356</v>
      </c>
      <c r="AH194" s="274">
        <f t="shared" si="147"/>
        <v>46387</v>
      </c>
      <c r="AI194" s="274">
        <f t="shared" si="147"/>
        <v>46418</v>
      </c>
      <c r="AJ194" s="274">
        <f t="shared" si="147"/>
        <v>46446</v>
      </c>
      <c r="AK194" s="274">
        <f t="shared" si="147"/>
        <v>46477</v>
      </c>
      <c r="AL194" s="274">
        <f t="shared" si="147"/>
        <v>46507</v>
      </c>
      <c r="AM194" s="274">
        <f t="shared" si="147"/>
        <v>46538</v>
      </c>
      <c r="AN194" s="274">
        <f t="shared" si="147"/>
        <v>46568</v>
      </c>
      <c r="AO194" s="274">
        <f t="shared" si="147"/>
        <v>46599</v>
      </c>
      <c r="AP194" s="274">
        <f t="shared" si="147"/>
        <v>46630</v>
      </c>
      <c r="AQ194" s="274">
        <f t="shared" si="147"/>
        <v>46660</v>
      </c>
      <c r="AR194" s="274">
        <f t="shared" si="147"/>
        <v>46691</v>
      </c>
      <c r="AS194" s="274">
        <f t="shared" si="147"/>
        <v>46721</v>
      </c>
      <c r="AT194" s="274">
        <f t="shared" si="147"/>
        <v>46752</v>
      </c>
      <c r="AU194" s="274">
        <f t="shared" si="147"/>
        <v>46783</v>
      </c>
      <c r="AV194" s="274">
        <f t="shared" si="147"/>
        <v>46812</v>
      </c>
      <c r="AW194" s="274">
        <f t="shared" si="147"/>
        <v>46843</v>
      </c>
      <c r="AX194" s="274">
        <f t="shared" si="147"/>
        <v>46873</v>
      </c>
      <c r="AY194" s="274">
        <f t="shared" si="147"/>
        <v>46904</v>
      </c>
      <c r="AZ194" s="274">
        <f t="shared" si="147"/>
        <v>46934</v>
      </c>
      <c r="BA194" s="274">
        <f t="shared" si="147"/>
        <v>46965</v>
      </c>
      <c r="BB194" s="274">
        <f t="shared" si="147"/>
        <v>46996</v>
      </c>
      <c r="BC194" s="274">
        <f t="shared" si="147"/>
        <v>47026</v>
      </c>
      <c r="BD194" s="274">
        <f t="shared" si="147"/>
        <v>47057</v>
      </c>
      <c r="BE194" s="274">
        <f t="shared" si="147"/>
        <v>47087</v>
      </c>
      <c r="BF194" s="274">
        <f t="shared" si="147"/>
        <v>47118</v>
      </c>
      <c r="BG194" s="274">
        <f t="shared" si="147"/>
        <v>47149</v>
      </c>
      <c r="BH194" s="274">
        <f t="shared" si="147"/>
        <v>47177</v>
      </c>
      <c r="BI194" s="274">
        <f t="shared" si="147"/>
        <v>47208</v>
      </c>
      <c r="BJ194" s="274">
        <f t="shared" si="147"/>
        <v>47238</v>
      </c>
      <c r="BK194" s="274">
        <f t="shared" si="147"/>
        <v>47269</v>
      </c>
      <c r="BL194" s="274">
        <f t="shared" si="147"/>
        <v>47299</v>
      </c>
      <c r="BM194" s="274">
        <f t="shared" si="147"/>
        <v>47330</v>
      </c>
      <c r="BN194" s="274">
        <f t="shared" si="147"/>
        <v>47361</v>
      </c>
      <c r="BO194" s="274">
        <f t="shared" si="147"/>
        <v>47391</v>
      </c>
      <c r="BP194" s="274">
        <f t="shared" si="147"/>
        <v>47422</v>
      </c>
      <c r="BQ194" s="274">
        <f t="shared" si="147"/>
        <v>47452</v>
      </c>
      <c r="BR194" s="274">
        <f t="shared" si="147"/>
        <v>47483</v>
      </c>
      <c r="BS194" s="274">
        <f t="shared" si="147"/>
        <v>47514</v>
      </c>
      <c r="BT194" s="274">
        <f t="shared" si="147"/>
        <v>47542</v>
      </c>
      <c r="BU194" s="274">
        <f t="shared" si="147"/>
        <v>47573</v>
      </c>
      <c r="BV194" s="274">
        <f t="shared" si="147"/>
        <v>47603</v>
      </c>
      <c r="BW194" s="274">
        <f t="shared" si="147"/>
        <v>47634</v>
      </c>
      <c r="BX194" s="274">
        <f t="shared" si="147"/>
        <v>47664</v>
      </c>
      <c r="BY194" s="274">
        <f t="shared" ref="BY194:CA194" si="148">EOMONTH(BX194,1)</f>
        <v>47695</v>
      </c>
      <c r="BZ194" s="274">
        <f t="shared" si="148"/>
        <v>47726</v>
      </c>
      <c r="CA194" s="274">
        <f t="shared" si="148"/>
        <v>47756</v>
      </c>
    </row>
    <row r="195" spans="1:79" ht="21">
      <c r="I195" s="288" t="s">
        <v>1869</v>
      </c>
      <c r="K195" s="271" t="str">
        <f>IF(K3&gt;0,$A3,"")</f>
        <v/>
      </c>
    </row>
    <row r="196" spans="1:79" ht="21">
      <c r="I196" s="288"/>
      <c r="J196" s="271" cm="1">
        <f t="array" ref="J196:J218">_xlfn._xlws.FILTER(A:A,I:I=1)</f>
        <v>11520</v>
      </c>
      <c r="K196" s="271" t="str">
        <f>IF($J196&lt;&gt;"",IF(INDEX($A$1:$CA$178,MATCH($J196,$A:$A,0),MATCH(K$194,$A$2:$CA$2,0))&gt;0,"ON LINE",""),"")</f>
        <v/>
      </c>
      <c r="L196" s="271" t="str">
        <f t="shared" ref="L196:Y205" si="149">IF($J196&lt;&gt;"",IF(INDEX($A$1:$CA$178,MATCH($J196,$A:$A,0),MATCH(L$194,$A$2:$CA$2,0))&gt;0,"ON",""),"")</f>
        <v>ON</v>
      </c>
      <c r="M196" s="271" t="str">
        <f t="shared" si="149"/>
        <v>ON</v>
      </c>
      <c r="N196" s="271" t="str">
        <f t="shared" si="149"/>
        <v>ON</v>
      </c>
      <c r="O196" s="271" t="str">
        <f t="shared" si="149"/>
        <v>ON</v>
      </c>
      <c r="P196" s="271" t="str">
        <f t="shared" si="149"/>
        <v>ON</v>
      </c>
      <c r="Q196" s="271" t="str">
        <f t="shared" si="149"/>
        <v/>
      </c>
      <c r="R196" s="271" t="str">
        <f t="shared" si="149"/>
        <v/>
      </c>
      <c r="S196" s="271" t="str">
        <f t="shared" si="149"/>
        <v/>
      </c>
      <c r="T196" s="271" t="str">
        <f t="shared" si="149"/>
        <v/>
      </c>
      <c r="U196" s="271" t="str">
        <f t="shared" si="149"/>
        <v/>
      </c>
      <c r="V196" s="271" t="str">
        <f t="shared" si="149"/>
        <v/>
      </c>
      <c r="W196" s="271" t="str">
        <f t="shared" si="149"/>
        <v/>
      </c>
      <c r="X196" s="271" t="str">
        <f t="shared" si="149"/>
        <v/>
      </c>
      <c r="Y196" s="271" t="str">
        <f t="shared" si="149"/>
        <v/>
      </c>
    </row>
    <row r="197" spans="1:79" ht="21">
      <c r="I197" s="288"/>
      <c r="J197" s="271">
        <v>11489</v>
      </c>
      <c r="K197" s="271" t="str">
        <f t="shared" ref="K197:K228" si="150">IF($J197&lt;&gt;"",IF(INDEX($A$1:$CA$178,MATCH($J197,$A:$A,0),MATCH(K$194,$A$2:$CA$2,0))&gt;0,"ON",""),"")</f>
        <v/>
      </c>
      <c r="L197" s="271" t="str">
        <f t="shared" si="149"/>
        <v>ON</v>
      </c>
      <c r="M197" s="271" t="str">
        <f t="shared" si="149"/>
        <v>ON</v>
      </c>
      <c r="N197" s="271" t="str">
        <f t="shared" si="149"/>
        <v>ON</v>
      </c>
      <c r="O197" s="271" t="str">
        <f t="shared" si="149"/>
        <v>ON</v>
      </c>
      <c r="P197" s="271" t="str">
        <f t="shared" si="149"/>
        <v>ON</v>
      </c>
      <c r="Q197" s="271" t="str">
        <f t="shared" si="149"/>
        <v/>
      </c>
      <c r="R197" s="271" t="str">
        <f t="shared" si="149"/>
        <v/>
      </c>
      <c r="S197" s="271" t="str">
        <f t="shared" si="149"/>
        <v/>
      </c>
      <c r="T197" s="271" t="str">
        <f t="shared" si="149"/>
        <v/>
      </c>
      <c r="U197" s="271" t="str">
        <f t="shared" si="149"/>
        <v/>
      </c>
      <c r="V197" s="271" t="str">
        <f t="shared" si="149"/>
        <v/>
      </c>
      <c r="W197" s="271" t="str">
        <f t="shared" si="149"/>
        <v/>
      </c>
      <c r="X197" s="271" t="str">
        <f t="shared" si="149"/>
        <v/>
      </c>
      <c r="Y197" s="271" t="str">
        <f t="shared" si="149"/>
        <v/>
      </c>
    </row>
    <row r="198" spans="1:79" ht="21">
      <c r="I198" s="288"/>
      <c r="J198" s="271">
        <v>11528</v>
      </c>
      <c r="K198" s="271" t="str">
        <f t="shared" si="150"/>
        <v/>
      </c>
      <c r="L198" s="271" t="str">
        <f t="shared" si="149"/>
        <v>ON</v>
      </c>
      <c r="M198" s="271" t="str">
        <f t="shared" si="149"/>
        <v>ON</v>
      </c>
      <c r="N198" s="271" t="str">
        <f t="shared" si="149"/>
        <v>ON</v>
      </c>
      <c r="O198" s="271" t="str">
        <f t="shared" si="149"/>
        <v>ON</v>
      </c>
      <c r="P198" s="271" t="str">
        <f t="shared" si="149"/>
        <v>ON</v>
      </c>
      <c r="Q198" s="271" t="str">
        <f t="shared" si="149"/>
        <v/>
      </c>
      <c r="R198" s="271" t="str">
        <f t="shared" si="149"/>
        <v/>
      </c>
      <c r="S198" s="271" t="str">
        <f t="shared" si="149"/>
        <v/>
      </c>
      <c r="T198" s="271" t="str">
        <f t="shared" si="149"/>
        <v/>
      </c>
      <c r="U198" s="271" t="str">
        <f t="shared" si="149"/>
        <v/>
      </c>
      <c r="V198" s="271" t="str">
        <f t="shared" si="149"/>
        <v/>
      </c>
      <c r="W198" s="271" t="str">
        <f t="shared" si="149"/>
        <v/>
      </c>
      <c r="X198" s="271" t="str">
        <f t="shared" si="149"/>
        <v/>
      </c>
      <c r="Y198" s="271" t="str">
        <f t="shared" si="149"/>
        <v/>
      </c>
    </row>
    <row r="199" spans="1:79" ht="21">
      <c r="B199" s="271" t="s">
        <v>1869</v>
      </c>
      <c r="D199" s="271" t="s">
        <v>1870</v>
      </c>
      <c r="E199" s="271">
        <f>6+6</f>
        <v>12</v>
      </c>
      <c r="I199" s="288"/>
      <c r="J199" s="271">
        <v>11501</v>
      </c>
      <c r="K199" s="271" t="str">
        <f t="shared" si="150"/>
        <v/>
      </c>
      <c r="L199" s="271" t="str">
        <f t="shared" si="149"/>
        <v>ON</v>
      </c>
      <c r="M199" s="271" t="str">
        <f t="shared" si="149"/>
        <v>ON</v>
      </c>
      <c r="N199" s="271" t="str">
        <f t="shared" si="149"/>
        <v>ON</v>
      </c>
      <c r="O199" s="271" t="str">
        <f t="shared" si="149"/>
        <v>ON</v>
      </c>
      <c r="P199" s="271" t="str">
        <f t="shared" si="149"/>
        <v>ON</v>
      </c>
      <c r="Q199" s="271" t="str">
        <f t="shared" si="149"/>
        <v/>
      </c>
      <c r="R199" s="271" t="str">
        <f t="shared" si="149"/>
        <v/>
      </c>
      <c r="S199" s="271" t="str">
        <f t="shared" si="149"/>
        <v/>
      </c>
      <c r="T199" s="271" t="str">
        <f t="shared" si="149"/>
        <v/>
      </c>
      <c r="U199" s="271" t="str">
        <f t="shared" si="149"/>
        <v/>
      </c>
      <c r="V199" s="271" t="str">
        <f t="shared" si="149"/>
        <v/>
      </c>
      <c r="W199" s="271" t="str">
        <f t="shared" si="149"/>
        <v/>
      </c>
      <c r="X199" s="271" t="str">
        <f t="shared" si="149"/>
        <v/>
      </c>
      <c r="Y199" s="271" t="str">
        <f t="shared" si="149"/>
        <v/>
      </c>
    </row>
    <row r="200" spans="1:79" ht="21">
      <c r="B200" s="271" t="s">
        <v>1866</v>
      </c>
      <c r="D200" s="271">
        <v>4.3</v>
      </c>
      <c r="E200" s="271">
        <f>15+17+20+19</f>
        <v>71</v>
      </c>
      <c r="I200" s="288"/>
      <c r="J200" s="271">
        <v>11574</v>
      </c>
      <c r="K200" s="271" t="str">
        <f t="shared" si="150"/>
        <v/>
      </c>
      <c r="L200" s="271" t="str">
        <f t="shared" si="149"/>
        <v>ON</v>
      </c>
      <c r="M200" s="271" t="str">
        <f t="shared" si="149"/>
        <v>ON</v>
      </c>
      <c r="N200" s="271" t="str">
        <f t="shared" si="149"/>
        <v>ON</v>
      </c>
      <c r="O200" s="271" t="str">
        <f t="shared" si="149"/>
        <v>ON</v>
      </c>
      <c r="P200" s="271" t="str">
        <f t="shared" si="149"/>
        <v>ON</v>
      </c>
      <c r="Q200" s="271" t="str">
        <f t="shared" si="149"/>
        <v>ON</v>
      </c>
      <c r="R200" s="271" t="str">
        <f t="shared" si="149"/>
        <v/>
      </c>
      <c r="S200" s="271" t="str">
        <f t="shared" si="149"/>
        <v/>
      </c>
      <c r="T200" s="271" t="str">
        <f t="shared" si="149"/>
        <v/>
      </c>
      <c r="U200" s="271" t="str">
        <f t="shared" si="149"/>
        <v/>
      </c>
      <c r="V200" s="271" t="str">
        <f t="shared" si="149"/>
        <v/>
      </c>
      <c r="W200" s="271" t="str">
        <f t="shared" si="149"/>
        <v/>
      </c>
      <c r="X200" s="271" t="str">
        <f t="shared" si="149"/>
        <v/>
      </c>
      <c r="Y200" s="271" t="str">
        <f t="shared" si="149"/>
        <v/>
      </c>
    </row>
    <row r="201" spans="1:79" ht="21">
      <c r="B201" s="271" t="s">
        <v>1871</v>
      </c>
      <c r="D201" s="271" t="s">
        <v>1870</v>
      </c>
      <c r="I201" s="288"/>
      <c r="J201" s="271">
        <v>11552</v>
      </c>
      <c r="K201" s="271" t="str">
        <f t="shared" si="150"/>
        <v/>
      </c>
      <c r="L201" s="271" t="str">
        <f t="shared" si="149"/>
        <v/>
      </c>
      <c r="M201" s="271" t="str">
        <f t="shared" si="149"/>
        <v/>
      </c>
      <c r="N201" s="271" t="str">
        <f t="shared" si="149"/>
        <v>ON</v>
      </c>
      <c r="O201" s="271" t="str">
        <f t="shared" si="149"/>
        <v>ON</v>
      </c>
      <c r="P201" s="271" t="str">
        <f t="shared" si="149"/>
        <v>ON</v>
      </c>
      <c r="Q201" s="271" t="str">
        <f t="shared" si="149"/>
        <v>ON</v>
      </c>
      <c r="R201" s="271" t="str">
        <f t="shared" si="149"/>
        <v>ON</v>
      </c>
      <c r="S201" s="271" t="str">
        <f t="shared" si="149"/>
        <v>ON</v>
      </c>
      <c r="T201" s="271" t="str">
        <f t="shared" si="149"/>
        <v/>
      </c>
      <c r="U201" s="271" t="str">
        <f t="shared" si="149"/>
        <v/>
      </c>
      <c r="V201" s="271" t="str">
        <f t="shared" si="149"/>
        <v/>
      </c>
      <c r="W201" s="271" t="str">
        <f t="shared" si="149"/>
        <v/>
      </c>
      <c r="X201" s="271" t="str">
        <f t="shared" si="149"/>
        <v/>
      </c>
      <c r="Y201" s="271" t="str">
        <f t="shared" si="149"/>
        <v/>
      </c>
    </row>
    <row r="202" spans="1:79" ht="21">
      <c r="I202" s="288"/>
      <c r="J202" s="271">
        <v>11616</v>
      </c>
      <c r="K202" s="271" t="str">
        <f t="shared" si="150"/>
        <v/>
      </c>
      <c r="L202" s="271" t="str">
        <f t="shared" si="149"/>
        <v/>
      </c>
      <c r="M202" s="271" t="str">
        <f t="shared" si="149"/>
        <v/>
      </c>
      <c r="N202" s="271" t="str">
        <f t="shared" si="149"/>
        <v>ON</v>
      </c>
      <c r="O202" s="271" t="str">
        <f t="shared" si="149"/>
        <v>ON</v>
      </c>
      <c r="P202" s="271" t="str">
        <f t="shared" si="149"/>
        <v>ON</v>
      </c>
      <c r="Q202" s="271" t="str">
        <f t="shared" si="149"/>
        <v>ON</v>
      </c>
      <c r="R202" s="271" t="str">
        <f t="shared" si="149"/>
        <v>ON</v>
      </c>
      <c r="S202" s="271" t="str">
        <f t="shared" si="149"/>
        <v>ON</v>
      </c>
      <c r="T202" s="271" t="str">
        <f t="shared" si="149"/>
        <v/>
      </c>
      <c r="U202" s="271" t="str">
        <f t="shared" si="149"/>
        <v/>
      </c>
      <c r="V202" s="271" t="str">
        <f t="shared" si="149"/>
        <v/>
      </c>
      <c r="W202" s="271" t="str">
        <f t="shared" si="149"/>
        <v/>
      </c>
      <c r="X202" s="271" t="str">
        <f t="shared" si="149"/>
        <v/>
      </c>
      <c r="Y202" s="271" t="str">
        <f t="shared" si="149"/>
        <v/>
      </c>
    </row>
    <row r="203" spans="1:79" ht="21">
      <c r="A203" s="271">
        <f>ROUND(82/D200,1)</f>
        <v>19.100000000000001</v>
      </c>
      <c r="I203" s="288"/>
      <c r="J203" s="271">
        <v>11604</v>
      </c>
      <c r="K203" s="271" t="str">
        <f t="shared" si="150"/>
        <v/>
      </c>
      <c r="L203" s="271" t="str">
        <f t="shared" si="149"/>
        <v/>
      </c>
      <c r="M203" s="271" t="str">
        <f t="shared" si="149"/>
        <v/>
      </c>
      <c r="N203" s="271" t="str">
        <f t="shared" si="149"/>
        <v>ON</v>
      </c>
      <c r="O203" s="271" t="str">
        <f t="shared" si="149"/>
        <v>ON</v>
      </c>
      <c r="P203" s="271" t="str">
        <f t="shared" si="149"/>
        <v>ON</v>
      </c>
      <c r="Q203" s="271" t="str">
        <f t="shared" si="149"/>
        <v>ON</v>
      </c>
      <c r="R203" s="271" t="str">
        <f t="shared" si="149"/>
        <v>ON</v>
      </c>
      <c r="S203" s="271" t="str">
        <f t="shared" si="149"/>
        <v>ON</v>
      </c>
      <c r="T203" s="271" t="str">
        <f t="shared" si="149"/>
        <v/>
      </c>
      <c r="U203" s="271" t="str">
        <f t="shared" si="149"/>
        <v/>
      </c>
      <c r="V203" s="271" t="str">
        <f t="shared" si="149"/>
        <v/>
      </c>
      <c r="W203" s="271" t="str">
        <f t="shared" si="149"/>
        <v/>
      </c>
      <c r="X203" s="271" t="str">
        <f t="shared" si="149"/>
        <v/>
      </c>
      <c r="Y203" s="271" t="str">
        <f t="shared" si="149"/>
        <v/>
      </c>
    </row>
    <row r="204" spans="1:79" ht="21">
      <c r="A204" s="274">
        <f ca="1">A203*7+TODAY()</f>
        <v>46302.7</v>
      </c>
      <c r="I204" s="288"/>
      <c r="J204" s="271">
        <v>11535</v>
      </c>
      <c r="K204" s="271" t="str">
        <f t="shared" si="150"/>
        <v/>
      </c>
      <c r="L204" s="271" t="str">
        <f t="shared" si="149"/>
        <v/>
      </c>
      <c r="M204" s="271" t="str">
        <f t="shared" si="149"/>
        <v/>
      </c>
      <c r="N204" s="271" t="str">
        <f t="shared" si="149"/>
        <v/>
      </c>
      <c r="O204" s="271" t="str">
        <f t="shared" si="149"/>
        <v>ON</v>
      </c>
      <c r="P204" s="271" t="str">
        <f t="shared" si="149"/>
        <v>ON</v>
      </c>
      <c r="Q204" s="271" t="str">
        <f t="shared" si="149"/>
        <v>ON</v>
      </c>
      <c r="R204" s="271" t="str">
        <f t="shared" si="149"/>
        <v>ON</v>
      </c>
      <c r="S204" s="271" t="str">
        <f t="shared" si="149"/>
        <v>ON</v>
      </c>
      <c r="T204" s="271" t="str">
        <f t="shared" si="149"/>
        <v>ON</v>
      </c>
      <c r="U204" s="271" t="str">
        <f t="shared" si="149"/>
        <v/>
      </c>
      <c r="V204" s="271" t="str">
        <f t="shared" si="149"/>
        <v/>
      </c>
      <c r="W204" s="271" t="str">
        <f t="shared" si="149"/>
        <v/>
      </c>
      <c r="X204" s="271" t="str">
        <f t="shared" si="149"/>
        <v/>
      </c>
      <c r="Y204" s="271" t="str">
        <f t="shared" si="149"/>
        <v/>
      </c>
    </row>
    <row r="205" spans="1:79" ht="21" hidden="1">
      <c r="I205" s="289"/>
      <c r="J205" s="271">
        <v>11551</v>
      </c>
      <c r="K205" s="271" t="str">
        <f t="shared" si="150"/>
        <v/>
      </c>
      <c r="L205" s="271" t="str">
        <f t="shared" si="149"/>
        <v/>
      </c>
      <c r="M205" s="271" t="str">
        <f t="shared" si="149"/>
        <v/>
      </c>
      <c r="N205" s="271" t="str">
        <f t="shared" si="149"/>
        <v/>
      </c>
      <c r="O205" s="271" t="str">
        <f t="shared" si="149"/>
        <v/>
      </c>
      <c r="P205" s="271" t="str">
        <f t="shared" si="149"/>
        <v>ON</v>
      </c>
      <c r="Q205" s="271" t="str">
        <f t="shared" si="149"/>
        <v>ON</v>
      </c>
      <c r="R205" s="271" t="str">
        <f t="shared" si="149"/>
        <v>ON</v>
      </c>
      <c r="S205" s="271" t="str">
        <f t="shared" si="149"/>
        <v>ON</v>
      </c>
      <c r="T205" s="271" t="str">
        <f t="shared" si="149"/>
        <v>ON</v>
      </c>
      <c r="U205" s="271" t="str">
        <f t="shared" si="149"/>
        <v>ON</v>
      </c>
      <c r="V205" s="271" t="str">
        <f t="shared" si="149"/>
        <v/>
      </c>
      <c r="W205" s="271" t="str">
        <f t="shared" si="149"/>
        <v/>
      </c>
      <c r="X205" s="271" t="str">
        <f t="shared" si="149"/>
        <v/>
      </c>
      <c r="Y205" s="271" t="str">
        <f t="shared" si="149"/>
        <v/>
      </c>
    </row>
    <row r="206" spans="1:79" ht="21" hidden="1">
      <c r="I206" s="289"/>
      <c r="J206" s="271">
        <v>11585</v>
      </c>
      <c r="K206" s="271" t="str">
        <f t="shared" si="150"/>
        <v/>
      </c>
      <c r="L206" s="271" t="str">
        <f t="shared" ref="L206:Y215" si="151">IF($J206&lt;&gt;"",IF(INDEX($A$1:$CA$178,MATCH($J206,$A:$A,0),MATCH(L$194,$A$2:$CA$2,0))&gt;0,"ON",""),"")</f>
        <v/>
      </c>
      <c r="M206" s="271" t="str">
        <f t="shared" si="151"/>
        <v/>
      </c>
      <c r="N206" s="271" t="str">
        <f t="shared" si="151"/>
        <v/>
      </c>
      <c r="O206" s="271" t="str">
        <f t="shared" si="151"/>
        <v/>
      </c>
      <c r="P206" s="271" t="str">
        <f t="shared" si="151"/>
        <v/>
      </c>
      <c r="Q206" s="271" t="str">
        <f t="shared" si="151"/>
        <v/>
      </c>
      <c r="R206" s="271" t="str">
        <f t="shared" si="151"/>
        <v>ON</v>
      </c>
      <c r="S206" s="271" t="str">
        <f t="shared" si="151"/>
        <v>ON</v>
      </c>
      <c r="T206" s="271" t="str">
        <f t="shared" si="151"/>
        <v>ON</v>
      </c>
      <c r="U206" s="271" t="str">
        <f t="shared" si="151"/>
        <v>ON</v>
      </c>
      <c r="V206" s="271" t="str">
        <f t="shared" si="151"/>
        <v>ON</v>
      </c>
      <c r="W206" s="271" t="str">
        <f t="shared" si="151"/>
        <v>ON</v>
      </c>
      <c r="X206" s="271" t="str">
        <f t="shared" si="151"/>
        <v/>
      </c>
      <c r="Y206" s="271" t="str">
        <f t="shared" si="151"/>
        <v/>
      </c>
    </row>
    <row r="207" spans="1:79" ht="21" hidden="1">
      <c r="I207" s="289"/>
      <c r="J207" s="271">
        <v>11576</v>
      </c>
      <c r="K207" s="271" t="str">
        <f t="shared" si="150"/>
        <v/>
      </c>
      <c r="L207" s="271" t="str">
        <f t="shared" si="151"/>
        <v/>
      </c>
      <c r="M207" s="271" t="str">
        <f t="shared" si="151"/>
        <v/>
      </c>
      <c r="N207" s="271" t="str">
        <f t="shared" si="151"/>
        <v/>
      </c>
      <c r="O207" s="271" t="str">
        <f t="shared" si="151"/>
        <v/>
      </c>
      <c r="P207" s="271" t="str">
        <f t="shared" si="151"/>
        <v/>
      </c>
      <c r="Q207" s="271" t="str">
        <f t="shared" si="151"/>
        <v/>
      </c>
      <c r="R207" s="271" t="str">
        <f t="shared" si="151"/>
        <v>ON</v>
      </c>
      <c r="S207" s="271" t="str">
        <f t="shared" si="151"/>
        <v>ON</v>
      </c>
      <c r="T207" s="271" t="str">
        <f t="shared" si="151"/>
        <v>ON</v>
      </c>
      <c r="U207" s="271" t="str">
        <f t="shared" si="151"/>
        <v>ON</v>
      </c>
      <c r="V207" s="271" t="str">
        <f t="shared" si="151"/>
        <v>ON</v>
      </c>
      <c r="W207" s="271" t="str">
        <f t="shared" si="151"/>
        <v>ON</v>
      </c>
      <c r="X207" s="271" t="str">
        <f t="shared" si="151"/>
        <v/>
      </c>
      <c r="Y207" s="271" t="str">
        <f t="shared" si="151"/>
        <v/>
      </c>
    </row>
    <row r="208" spans="1:79" ht="21" hidden="1">
      <c r="I208" s="289"/>
      <c r="J208" s="271">
        <v>11512</v>
      </c>
      <c r="K208" s="271" t="str">
        <f t="shared" si="150"/>
        <v/>
      </c>
      <c r="L208" s="271" t="str">
        <f t="shared" si="151"/>
        <v/>
      </c>
      <c r="M208" s="271" t="str">
        <f t="shared" si="151"/>
        <v/>
      </c>
      <c r="N208" s="271" t="str">
        <f t="shared" si="151"/>
        <v/>
      </c>
      <c r="O208" s="271" t="str">
        <f t="shared" si="151"/>
        <v/>
      </c>
      <c r="P208" s="271" t="str">
        <f t="shared" si="151"/>
        <v/>
      </c>
      <c r="Q208" s="271" t="str">
        <f t="shared" si="151"/>
        <v/>
      </c>
      <c r="R208" s="271" t="str">
        <f t="shared" si="151"/>
        <v>ON</v>
      </c>
      <c r="S208" s="271" t="str">
        <f t="shared" si="151"/>
        <v>ON</v>
      </c>
      <c r="T208" s="271" t="str">
        <f t="shared" si="151"/>
        <v>ON</v>
      </c>
      <c r="U208" s="271" t="str">
        <f t="shared" si="151"/>
        <v>ON</v>
      </c>
      <c r="V208" s="271" t="str">
        <f t="shared" si="151"/>
        <v>ON</v>
      </c>
      <c r="W208" s="271" t="str">
        <f t="shared" si="151"/>
        <v>ON</v>
      </c>
      <c r="X208" s="271" t="str">
        <f t="shared" si="151"/>
        <v/>
      </c>
      <c r="Y208" s="271" t="str">
        <f t="shared" si="151"/>
        <v/>
      </c>
    </row>
    <row r="209" spans="9:25" ht="21" hidden="1">
      <c r="I209" s="289"/>
      <c r="J209" s="271">
        <v>11531</v>
      </c>
      <c r="K209" s="271" t="str">
        <f t="shared" si="150"/>
        <v/>
      </c>
      <c r="L209" s="271" t="str">
        <f t="shared" si="151"/>
        <v/>
      </c>
      <c r="M209" s="271" t="str">
        <f t="shared" si="151"/>
        <v/>
      </c>
      <c r="N209" s="271" t="str">
        <f t="shared" si="151"/>
        <v/>
      </c>
      <c r="O209" s="271" t="str">
        <f t="shared" si="151"/>
        <v/>
      </c>
      <c r="P209" s="271" t="str">
        <f t="shared" si="151"/>
        <v/>
      </c>
      <c r="Q209" s="271" t="str">
        <f t="shared" si="151"/>
        <v/>
      </c>
      <c r="R209" s="271" t="str">
        <f t="shared" si="151"/>
        <v/>
      </c>
      <c r="S209" s="271" t="str">
        <f t="shared" si="151"/>
        <v>ON</v>
      </c>
      <c r="T209" s="271" t="str">
        <f t="shared" si="151"/>
        <v>ON</v>
      </c>
      <c r="U209" s="271" t="str">
        <f t="shared" si="151"/>
        <v>ON</v>
      </c>
      <c r="V209" s="271" t="str">
        <f t="shared" si="151"/>
        <v>ON</v>
      </c>
      <c r="W209" s="271" t="str">
        <f t="shared" si="151"/>
        <v>ON</v>
      </c>
      <c r="X209" s="271" t="str">
        <f t="shared" si="151"/>
        <v>ON</v>
      </c>
      <c r="Y209" s="271" t="str">
        <f t="shared" si="151"/>
        <v/>
      </c>
    </row>
    <row r="210" spans="9:25" ht="21" hidden="1">
      <c r="I210" s="289"/>
      <c r="J210" s="271">
        <v>11581</v>
      </c>
      <c r="K210" s="271" t="str">
        <f t="shared" si="150"/>
        <v/>
      </c>
      <c r="L210" s="271" t="str">
        <f t="shared" si="151"/>
        <v/>
      </c>
      <c r="M210" s="271" t="str">
        <f t="shared" si="151"/>
        <v/>
      </c>
      <c r="N210" s="271" t="str">
        <f t="shared" si="151"/>
        <v/>
      </c>
      <c r="O210" s="271" t="str">
        <f t="shared" si="151"/>
        <v/>
      </c>
      <c r="P210" s="271" t="str">
        <f t="shared" si="151"/>
        <v/>
      </c>
      <c r="Q210" s="271" t="str">
        <f t="shared" si="151"/>
        <v/>
      </c>
      <c r="R210" s="271" t="str">
        <f t="shared" si="151"/>
        <v/>
      </c>
      <c r="S210" s="271" t="str">
        <f t="shared" si="151"/>
        <v>ON</v>
      </c>
      <c r="T210" s="271" t="str">
        <f t="shared" si="151"/>
        <v>ON</v>
      </c>
      <c r="U210" s="271" t="str">
        <f t="shared" si="151"/>
        <v>ON</v>
      </c>
      <c r="V210" s="271" t="str">
        <f t="shared" si="151"/>
        <v>ON</v>
      </c>
      <c r="W210" s="271" t="str">
        <f t="shared" si="151"/>
        <v>ON</v>
      </c>
      <c r="X210" s="271" t="str">
        <f t="shared" si="151"/>
        <v>ON</v>
      </c>
      <c r="Y210" s="271" t="str">
        <f t="shared" si="151"/>
        <v/>
      </c>
    </row>
    <row r="211" spans="9:25" ht="21" hidden="1">
      <c r="I211" s="289"/>
      <c r="J211" s="271">
        <v>11595</v>
      </c>
      <c r="K211" s="271" t="str">
        <f t="shared" si="150"/>
        <v/>
      </c>
      <c r="L211" s="271" t="str">
        <f t="shared" si="151"/>
        <v/>
      </c>
      <c r="M211" s="271" t="str">
        <f t="shared" si="151"/>
        <v/>
      </c>
      <c r="N211" s="271" t="str">
        <f t="shared" si="151"/>
        <v/>
      </c>
      <c r="O211" s="271" t="str">
        <f t="shared" si="151"/>
        <v/>
      </c>
      <c r="P211" s="271" t="str">
        <f t="shared" si="151"/>
        <v/>
      </c>
      <c r="Q211" s="271" t="str">
        <f t="shared" si="151"/>
        <v/>
      </c>
      <c r="R211" s="271" t="str">
        <f t="shared" si="151"/>
        <v/>
      </c>
      <c r="S211" s="271" t="str">
        <f t="shared" si="151"/>
        <v/>
      </c>
      <c r="T211" s="271" t="str">
        <f t="shared" si="151"/>
        <v>ON</v>
      </c>
      <c r="U211" s="271" t="str">
        <f t="shared" si="151"/>
        <v>ON</v>
      </c>
      <c r="V211" s="271" t="str">
        <f t="shared" si="151"/>
        <v>ON</v>
      </c>
      <c r="W211" s="271" t="str">
        <f t="shared" si="151"/>
        <v>ON</v>
      </c>
      <c r="X211" s="271" t="str">
        <f t="shared" si="151"/>
        <v>ON</v>
      </c>
      <c r="Y211" s="271" t="str">
        <f t="shared" si="151"/>
        <v>ON</v>
      </c>
    </row>
    <row r="212" spans="9:25" ht="21" hidden="1">
      <c r="I212" s="289"/>
      <c r="J212" s="271">
        <v>11635</v>
      </c>
      <c r="K212" s="271" t="str">
        <f t="shared" si="150"/>
        <v/>
      </c>
      <c r="L212" s="271" t="str">
        <f t="shared" si="151"/>
        <v/>
      </c>
      <c r="M212" s="271" t="str">
        <f t="shared" si="151"/>
        <v/>
      </c>
      <c r="N212" s="271" t="str">
        <f t="shared" si="151"/>
        <v/>
      </c>
      <c r="O212" s="271" t="str">
        <f t="shared" si="151"/>
        <v/>
      </c>
      <c r="P212" s="271" t="str">
        <f t="shared" si="151"/>
        <v/>
      </c>
      <c r="Q212" s="271" t="str">
        <f t="shared" si="151"/>
        <v/>
      </c>
      <c r="R212" s="271" t="str">
        <f t="shared" si="151"/>
        <v/>
      </c>
      <c r="S212" s="271" t="str">
        <f t="shared" si="151"/>
        <v/>
      </c>
      <c r="T212" s="271" t="str">
        <f t="shared" si="151"/>
        <v>ON</v>
      </c>
      <c r="U212" s="271" t="str">
        <f t="shared" si="151"/>
        <v>ON</v>
      </c>
      <c r="V212" s="271" t="str">
        <f t="shared" si="151"/>
        <v>ON</v>
      </c>
      <c r="W212" s="271" t="str">
        <f t="shared" si="151"/>
        <v>ON</v>
      </c>
      <c r="X212" s="271" t="str">
        <f t="shared" si="151"/>
        <v>ON</v>
      </c>
      <c r="Y212" s="271" t="str">
        <f t="shared" si="151"/>
        <v>ON</v>
      </c>
    </row>
    <row r="213" spans="9:25" ht="21" hidden="1">
      <c r="I213" s="289"/>
      <c r="J213" s="271">
        <v>11569</v>
      </c>
      <c r="K213" s="271" t="str">
        <f t="shared" si="150"/>
        <v/>
      </c>
      <c r="L213" s="271" t="str">
        <f t="shared" si="151"/>
        <v/>
      </c>
      <c r="M213" s="271" t="str">
        <f t="shared" si="151"/>
        <v/>
      </c>
      <c r="N213" s="271" t="str">
        <f t="shared" si="151"/>
        <v/>
      </c>
      <c r="O213" s="271" t="str">
        <f t="shared" si="151"/>
        <v/>
      </c>
      <c r="P213" s="271" t="str">
        <f t="shared" si="151"/>
        <v/>
      </c>
      <c r="Q213" s="271" t="str">
        <f t="shared" si="151"/>
        <v/>
      </c>
      <c r="R213" s="271" t="str">
        <f t="shared" si="151"/>
        <v/>
      </c>
      <c r="S213" s="271" t="str">
        <f t="shared" si="151"/>
        <v/>
      </c>
      <c r="T213" s="271" t="str">
        <f t="shared" si="151"/>
        <v>ON</v>
      </c>
      <c r="U213" s="271" t="str">
        <f t="shared" si="151"/>
        <v>ON</v>
      </c>
      <c r="V213" s="271" t="str">
        <f t="shared" si="151"/>
        <v>ON</v>
      </c>
      <c r="W213" s="271" t="str">
        <f t="shared" si="151"/>
        <v>ON</v>
      </c>
      <c r="X213" s="271" t="str">
        <f t="shared" si="151"/>
        <v>ON</v>
      </c>
      <c r="Y213" s="271" t="str">
        <f t="shared" si="151"/>
        <v>ON</v>
      </c>
    </row>
    <row r="214" spans="9:25" ht="21" hidden="1">
      <c r="I214" s="289"/>
      <c r="J214" s="271">
        <v>11617</v>
      </c>
      <c r="K214" s="271" t="str">
        <f t="shared" si="150"/>
        <v/>
      </c>
      <c r="L214" s="271" t="str">
        <f t="shared" si="151"/>
        <v/>
      </c>
      <c r="M214" s="271" t="str">
        <f t="shared" si="151"/>
        <v/>
      </c>
      <c r="N214" s="271" t="str">
        <f t="shared" si="151"/>
        <v/>
      </c>
      <c r="O214" s="271" t="str">
        <f t="shared" si="151"/>
        <v/>
      </c>
      <c r="P214" s="271" t="str">
        <f t="shared" si="151"/>
        <v/>
      </c>
      <c r="Q214" s="271" t="str">
        <f t="shared" si="151"/>
        <v/>
      </c>
      <c r="R214" s="271" t="str">
        <f t="shared" si="151"/>
        <v/>
      </c>
      <c r="S214" s="271" t="str">
        <f t="shared" si="151"/>
        <v/>
      </c>
      <c r="T214" s="271" t="str">
        <f t="shared" si="151"/>
        <v>ON</v>
      </c>
      <c r="U214" s="271" t="str">
        <f t="shared" si="151"/>
        <v>ON</v>
      </c>
      <c r="V214" s="271" t="str">
        <f t="shared" si="151"/>
        <v>ON</v>
      </c>
      <c r="W214" s="271" t="str">
        <f t="shared" si="151"/>
        <v>ON</v>
      </c>
      <c r="X214" s="271" t="str">
        <f t="shared" si="151"/>
        <v>ON</v>
      </c>
      <c r="Y214" s="271" t="str">
        <f t="shared" si="151"/>
        <v>ON</v>
      </c>
    </row>
    <row r="215" spans="9:25" ht="21" hidden="1">
      <c r="I215" s="289"/>
      <c r="J215" s="271" t="e">
        <v>#REF!</v>
      </c>
      <c r="K215" s="271" t="e">
        <f t="shared" si="150"/>
        <v>#REF!</v>
      </c>
      <c r="L215" s="271" t="e">
        <f t="shared" si="151"/>
        <v>#REF!</v>
      </c>
      <c r="M215" s="271" t="e">
        <f t="shared" si="151"/>
        <v>#REF!</v>
      </c>
      <c r="N215" s="271" t="e">
        <f t="shared" si="151"/>
        <v>#REF!</v>
      </c>
      <c r="O215" s="271" t="e">
        <f t="shared" si="151"/>
        <v>#REF!</v>
      </c>
      <c r="P215" s="271" t="e">
        <f t="shared" si="151"/>
        <v>#REF!</v>
      </c>
      <c r="Q215" s="271" t="e">
        <f t="shared" si="151"/>
        <v>#REF!</v>
      </c>
      <c r="R215" s="271" t="e">
        <f t="shared" si="151"/>
        <v>#REF!</v>
      </c>
      <c r="S215" s="271" t="e">
        <f t="shared" si="151"/>
        <v>#REF!</v>
      </c>
      <c r="T215" s="271" t="e">
        <f t="shared" si="151"/>
        <v>#REF!</v>
      </c>
      <c r="U215" s="271" t="e">
        <f t="shared" si="151"/>
        <v>#REF!</v>
      </c>
      <c r="V215" s="271" t="e">
        <f t="shared" si="151"/>
        <v>#REF!</v>
      </c>
      <c r="W215" s="271" t="e">
        <f t="shared" si="151"/>
        <v>#REF!</v>
      </c>
      <c r="X215" s="271" t="e">
        <f t="shared" si="151"/>
        <v>#REF!</v>
      </c>
      <c r="Y215" s="271" t="e">
        <f t="shared" si="151"/>
        <v>#REF!</v>
      </c>
    </row>
    <row r="216" spans="9:25" ht="21" hidden="1">
      <c r="I216" s="289"/>
      <c r="J216" s="271" t="e">
        <v>#REF!</v>
      </c>
      <c r="K216" s="271" t="e">
        <f t="shared" si="150"/>
        <v>#REF!</v>
      </c>
      <c r="L216" s="271" t="e">
        <f t="shared" ref="L216:Y225" si="152">IF($J216&lt;&gt;"",IF(INDEX($A$1:$CA$178,MATCH($J216,$A:$A,0),MATCH(L$194,$A$2:$CA$2,0))&gt;0,"ON",""),"")</f>
        <v>#REF!</v>
      </c>
      <c r="M216" s="271" t="e">
        <f t="shared" si="152"/>
        <v>#REF!</v>
      </c>
      <c r="N216" s="271" t="e">
        <f t="shared" si="152"/>
        <v>#REF!</v>
      </c>
      <c r="O216" s="271" t="e">
        <f t="shared" si="152"/>
        <v>#REF!</v>
      </c>
      <c r="P216" s="271" t="e">
        <f t="shared" si="152"/>
        <v>#REF!</v>
      </c>
      <c r="Q216" s="271" t="e">
        <f t="shared" si="152"/>
        <v>#REF!</v>
      </c>
      <c r="R216" s="271" t="e">
        <f t="shared" si="152"/>
        <v>#REF!</v>
      </c>
      <c r="S216" s="271" t="e">
        <f t="shared" si="152"/>
        <v>#REF!</v>
      </c>
      <c r="T216" s="271" t="e">
        <f t="shared" si="152"/>
        <v>#REF!</v>
      </c>
      <c r="U216" s="271" t="e">
        <f t="shared" si="152"/>
        <v>#REF!</v>
      </c>
      <c r="V216" s="271" t="e">
        <f t="shared" si="152"/>
        <v>#REF!</v>
      </c>
      <c r="W216" s="271" t="e">
        <f t="shared" si="152"/>
        <v>#REF!</v>
      </c>
      <c r="X216" s="271" t="e">
        <f t="shared" si="152"/>
        <v>#REF!</v>
      </c>
      <c r="Y216" s="271" t="e">
        <f t="shared" si="152"/>
        <v>#REF!</v>
      </c>
    </row>
    <row r="217" spans="9:25" ht="21" hidden="1">
      <c r="I217" s="289"/>
      <c r="J217" s="271" t="e">
        <v>#REF!</v>
      </c>
      <c r="K217" s="271" t="e">
        <f t="shared" si="150"/>
        <v>#REF!</v>
      </c>
      <c r="L217" s="271" t="e">
        <f t="shared" si="152"/>
        <v>#REF!</v>
      </c>
      <c r="M217" s="271" t="e">
        <f t="shared" si="152"/>
        <v>#REF!</v>
      </c>
      <c r="N217" s="271" t="e">
        <f t="shared" si="152"/>
        <v>#REF!</v>
      </c>
      <c r="O217" s="271" t="e">
        <f t="shared" si="152"/>
        <v>#REF!</v>
      </c>
      <c r="P217" s="271" t="e">
        <f t="shared" si="152"/>
        <v>#REF!</v>
      </c>
      <c r="Q217" s="271" t="e">
        <f t="shared" si="152"/>
        <v>#REF!</v>
      </c>
      <c r="R217" s="271" t="e">
        <f t="shared" si="152"/>
        <v>#REF!</v>
      </c>
      <c r="S217" s="271" t="e">
        <f t="shared" si="152"/>
        <v>#REF!</v>
      </c>
      <c r="T217" s="271" t="e">
        <f t="shared" si="152"/>
        <v>#REF!</v>
      </c>
      <c r="U217" s="271" t="e">
        <f t="shared" si="152"/>
        <v>#REF!</v>
      </c>
      <c r="V217" s="271" t="e">
        <f t="shared" si="152"/>
        <v>#REF!</v>
      </c>
      <c r="W217" s="271" t="e">
        <f t="shared" si="152"/>
        <v>#REF!</v>
      </c>
      <c r="X217" s="271" t="e">
        <f t="shared" si="152"/>
        <v>#REF!</v>
      </c>
      <c r="Y217" s="271" t="e">
        <f t="shared" si="152"/>
        <v>#REF!</v>
      </c>
    </row>
    <row r="218" spans="9:25" ht="21" hidden="1">
      <c r="I218" s="289"/>
      <c r="J218" s="271" t="e">
        <v>#REF!</v>
      </c>
      <c r="K218" s="271" t="e">
        <f t="shared" si="150"/>
        <v>#REF!</v>
      </c>
      <c r="L218" s="271" t="e">
        <f t="shared" si="152"/>
        <v>#REF!</v>
      </c>
      <c r="M218" s="271" t="e">
        <f t="shared" si="152"/>
        <v>#REF!</v>
      </c>
      <c r="N218" s="271" t="e">
        <f t="shared" si="152"/>
        <v>#REF!</v>
      </c>
      <c r="O218" s="271" t="e">
        <f t="shared" si="152"/>
        <v>#REF!</v>
      </c>
      <c r="P218" s="271" t="e">
        <f t="shared" si="152"/>
        <v>#REF!</v>
      </c>
      <c r="Q218" s="271" t="e">
        <f t="shared" si="152"/>
        <v>#REF!</v>
      </c>
      <c r="R218" s="271" t="e">
        <f t="shared" si="152"/>
        <v>#REF!</v>
      </c>
      <c r="S218" s="271" t="e">
        <f t="shared" si="152"/>
        <v>#REF!</v>
      </c>
      <c r="T218" s="271" t="e">
        <f t="shared" si="152"/>
        <v>#REF!</v>
      </c>
      <c r="U218" s="271" t="e">
        <f t="shared" si="152"/>
        <v>#REF!</v>
      </c>
      <c r="V218" s="271" t="e">
        <f t="shared" si="152"/>
        <v>#REF!</v>
      </c>
      <c r="W218" s="271" t="e">
        <f t="shared" si="152"/>
        <v>#REF!</v>
      </c>
      <c r="X218" s="271" t="e">
        <f t="shared" si="152"/>
        <v>#REF!</v>
      </c>
      <c r="Y218" s="271" t="e">
        <f t="shared" si="152"/>
        <v>#REF!</v>
      </c>
    </row>
    <row r="219" spans="9:25" ht="21" hidden="1">
      <c r="I219" s="289"/>
      <c r="K219" s="271" t="str">
        <f t="shared" si="150"/>
        <v/>
      </c>
      <c r="L219" s="271" t="str">
        <f t="shared" si="152"/>
        <v/>
      </c>
      <c r="M219" s="271" t="str">
        <f t="shared" si="152"/>
        <v/>
      </c>
      <c r="N219" s="271" t="str">
        <f t="shared" si="152"/>
        <v/>
      </c>
      <c r="O219" s="271" t="str">
        <f t="shared" si="152"/>
        <v/>
      </c>
      <c r="P219" s="271" t="str">
        <f t="shared" si="152"/>
        <v/>
      </c>
      <c r="Q219" s="271" t="str">
        <f t="shared" si="152"/>
        <v/>
      </c>
      <c r="R219" s="271" t="str">
        <f t="shared" si="152"/>
        <v/>
      </c>
      <c r="S219" s="271" t="str">
        <f t="shared" si="152"/>
        <v/>
      </c>
      <c r="T219" s="271" t="str">
        <f t="shared" si="152"/>
        <v/>
      </c>
      <c r="U219" s="271" t="str">
        <f t="shared" si="152"/>
        <v/>
      </c>
      <c r="V219" s="271" t="str">
        <f t="shared" si="152"/>
        <v/>
      </c>
      <c r="W219" s="271" t="str">
        <f t="shared" si="152"/>
        <v/>
      </c>
      <c r="X219" s="271" t="str">
        <f t="shared" si="152"/>
        <v/>
      </c>
      <c r="Y219" s="271" t="str">
        <f t="shared" si="152"/>
        <v/>
      </c>
    </row>
    <row r="220" spans="9:25" ht="21" hidden="1">
      <c r="I220" s="289"/>
      <c r="K220" s="271" t="str">
        <f t="shared" si="150"/>
        <v/>
      </c>
      <c r="L220" s="271" t="str">
        <f t="shared" si="152"/>
        <v/>
      </c>
      <c r="M220" s="271" t="str">
        <f t="shared" si="152"/>
        <v/>
      </c>
      <c r="N220" s="271" t="str">
        <f t="shared" si="152"/>
        <v/>
      </c>
      <c r="O220" s="271" t="str">
        <f t="shared" si="152"/>
        <v/>
      </c>
      <c r="P220" s="271" t="str">
        <f t="shared" si="152"/>
        <v/>
      </c>
      <c r="Q220" s="271" t="str">
        <f t="shared" si="152"/>
        <v/>
      </c>
      <c r="R220" s="271" t="str">
        <f t="shared" si="152"/>
        <v/>
      </c>
      <c r="S220" s="271" t="str">
        <f t="shared" si="152"/>
        <v/>
      </c>
      <c r="T220" s="271" t="str">
        <f t="shared" si="152"/>
        <v/>
      </c>
      <c r="U220" s="271" t="str">
        <f t="shared" si="152"/>
        <v/>
      </c>
      <c r="V220" s="271" t="str">
        <f t="shared" si="152"/>
        <v/>
      </c>
      <c r="W220" s="271" t="str">
        <f t="shared" si="152"/>
        <v/>
      </c>
      <c r="X220" s="271" t="str">
        <f t="shared" si="152"/>
        <v/>
      </c>
      <c r="Y220" s="271" t="str">
        <f t="shared" si="152"/>
        <v/>
      </c>
    </row>
    <row r="221" spans="9:25" ht="21" hidden="1">
      <c r="I221" s="289"/>
      <c r="K221" s="271" t="str">
        <f t="shared" si="150"/>
        <v/>
      </c>
      <c r="L221" s="271" t="str">
        <f t="shared" si="152"/>
        <v/>
      </c>
      <c r="M221" s="271" t="str">
        <f t="shared" si="152"/>
        <v/>
      </c>
      <c r="N221" s="271" t="str">
        <f t="shared" si="152"/>
        <v/>
      </c>
      <c r="O221" s="271" t="str">
        <f t="shared" si="152"/>
        <v/>
      </c>
      <c r="P221" s="271" t="str">
        <f t="shared" si="152"/>
        <v/>
      </c>
      <c r="Q221" s="271" t="str">
        <f t="shared" si="152"/>
        <v/>
      </c>
      <c r="R221" s="271" t="str">
        <f t="shared" si="152"/>
        <v/>
      </c>
      <c r="S221" s="271" t="str">
        <f t="shared" si="152"/>
        <v/>
      </c>
      <c r="T221" s="271" t="str">
        <f t="shared" si="152"/>
        <v/>
      </c>
      <c r="U221" s="271" t="str">
        <f t="shared" si="152"/>
        <v/>
      </c>
      <c r="V221" s="271" t="str">
        <f t="shared" si="152"/>
        <v/>
      </c>
      <c r="W221" s="271" t="str">
        <f t="shared" si="152"/>
        <v/>
      </c>
      <c r="X221" s="271" t="str">
        <f t="shared" si="152"/>
        <v/>
      </c>
      <c r="Y221" s="271" t="str">
        <f t="shared" si="152"/>
        <v/>
      </c>
    </row>
    <row r="222" spans="9:25" ht="21" hidden="1">
      <c r="I222" s="289"/>
      <c r="K222" s="271" t="str">
        <f t="shared" si="150"/>
        <v/>
      </c>
      <c r="L222" s="271" t="str">
        <f t="shared" si="152"/>
        <v/>
      </c>
      <c r="M222" s="271" t="str">
        <f t="shared" si="152"/>
        <v/>
      </c>
      <c r="N222" s="271" t="str">
        <f t="shared" si="152"/>
        <v/>
      </c>
      <c r="O222" s="271" t="str">
        <f t="shared" si="152"/>
        <v/>
      </c>
      <c r="P222" s="271" t="str">
        <f t="shared" si="152"/>
        <v/>
      </c>
      <c r="Q222" s="271" t="str">
        <f t="shared" si="152"/>
        <v/>
      </c>
      <c r="R222" s="271" t="str">
        <f t="shared" si="152"/>
        <v/>
      </c>
      <c r="S222" s="271" t="str">
        <f t="shared" si="152"/>
        <v/>
      </c>
      <c r="T222" s="271" t="str">
        <f t="shared" si="152"/>
        <v/>
      </c>
      <c r="U222" s="271" t="str">
        <f t="shared" si="152"/>
        <v/>
      </c>
      <c r="V222" s="271" t="str">
        <f t="shared" si="152"/>
        <v/>
      </c>
      <c r="W222" s="271" t="str">
        <f t="shared" si="152"/>
        <v/>
      </c>
      <c r="X222" s="271" t="str">
        <f t="shared" si="152"/>
        <v/>
      </c>
      <c r="Y222" s="271" t="str">
        <f t="shared" si="152"/>
        <v/>
      </c>
    </row>
    <row r="223" spans="9:25" ht="21" hidden="1">
      <c r="I223" s="289"/>
      <c r="K223" s="271" t="str">
        <f t="shared" si="150"/>
        <v/>
      </c>
      <c r="L223" s="271" t="str">
        <f t="shared" si="152"/>
        <v/>
      </c>
      <c r="M223" s="271" t="str">
        <f t="shared" si="152"/>
        <v/>
      </c>
      <c r="N223" s="271" t="str">
        <f t="shared" si="152"/>
        <v/>
      </c>
      <c r="O223" s="271" t="str">
        <f t="shared" si="152"/>
        <v/>
      </c>
      <c r="P223" s="271" t="str">
        <f t="shared" si="152"/>
        <v/>
      </c>
      <c r="Q223" s="271" t="str">
        <f t="shared" si="152"/>
        <v/>
      </c>
      <c r="R223" s="271" t="str">
        <f t="shared" si="152"/>
        <v/>
      </c>
      <c r="S223" s="271" t="str">
        <f t="shared" si="152"/>
        <v/>
      </c>
      <c r="T223" s="271" t="str">
        <f t="shared" si="152"/>
        <v/>
      </c>
      <c r="U223" s="271" t="str">
        <f t="shared" si="152"/>
        <v/>
      </c>
      <c r="V223" s="271" t="str">
        <f t="shared" si="152"/>
        <v/>
      </c>
      <c r="W223" s="271" t="str">
        <f t="shared" si="152"/>
        <v/>
      </c>
      <c r="X223" s="271" t="str">
        <f t="shared" si="152"/>
        <v/>
      </c>
      <c r="Y223" s="271" t="str">
        <f t="shared" si="152"/>
        <v/>
      </c>
    </row>
    <row r="224" spans="9:25" ht="21" hidden="1">
      <c r="I224" s="289"/>
      <c r="K224" s="271" t="str">
        <f t="shared" si="150"/>
        <v/>
      </c>
      <c r="L224" s="271" t="str">
        <f t="shared" si="152"/>
        <v/>
      </c>
      <c r="M224" s="271" t="str">
        <f t="shared" si="152"/>
        <v/>
      </c>
      <c r="N224" s="271" t="str">
        <f t="shared" si="152"/>
        <v/>
      </c>
      <c r="O224" s="271" t="str">
        <f t="shared" si="152"/>
        <v/>
      </c>
      <c r="P224" s="271" t="str">
        <f t="shared" si="152"/>
        <v/>
      </c>
      <c r="Q224" s="271" t="str">
        <f t="shared" si="152"/>
        <v/>
      </c>
      <c r="R224" s="271" t="str">
        <f t="shared" si="152"/>
        <v/>
      </c>
      <c r="S224" s="271" t="str">
        <f t="shared" si="152"/>
        <v/>
      </c>
      <c r="T224" s="271" t="str">
        <f t="shared" si="152"/>
        <v/>
      </c>
      <c r="U224" s="271" t="str">
        <f t="shared" si="152"/>
        <v/>
      </c>
      <c r="V224" s="271" t="str">
        <f t="shared" si="152"/>
        <v/>
      </c>
      <c r="W224" s="271" t="str">
        <f t="shared" si="152"/>
        <v/>
      </c>
      <c r="X224" s="271" t="str">
        <f t="shared" si="152"/>
        <v/>
      </c>
      <c r="Y224" s="271" t="str">
        <f t="shared" si="152"/>
        <v/>
      </c>
    </row>
    <row r="225" spans="9:25" ht="21">
      <c r="I225" s="290" t="s">
        <v>1866</v>
      </c>
      <c r="K225" s="271" t="str">
        <f t="shared" si="150"/>
        <v/>
      </c>
      <c r="L225" s="271" t="str">
        <f t="shared" si="152"/>
        <v/>
      </c>
      <c r="M225" s="271" t="str">
        <f t="shared" si="152"/>
        <v/>
      </c>
      <c r="N225" s="271" t="str">
        <f t="shared" si="152"/>
        <v/>
      </c>
      <c r="O225" s="271" t="str">
        <f t="shared" si="152"/>
        <v/>
      </c>
      <c r="P225" s="271" t="str">
        <f t="shared" si="152"/>
        <v/>
      </c>
      <c r="Q225" s="271" t="str">
        <f t="shared" si="152"/>
        <v/>
      </c>
      <c r="R225" s="271" t="str">
        <f t="shared" si="152"/>
        <v/>
      </c>
      <c r="S225" s="271" t="str">
        <f t="shared" si="152"/>
        <v/>
      </c>
      <c r="T225" s="271" t="str">
        <f t="shared" si="152"/>
        <v/>
      </c>
      <c r="U225" s="271" t="str">
        <f t="shared" si="152"/>
        <v/>
      </c>
      <c r="V225" s="271" t="str">
        <f t="shared" si="152"/>
        <v/>
      </c>
      <c r="W225" s="271" t="str">
        <f t="shared" si="152"/>
        <v/>
      </c>
      <c r="X225" s="271" t="str">
        <f t="shared" si="152"/>
        <v/>
      </c>
      <c r="Y225" s="271" t="str">
        <f t="shared" si="152"/>
        <v/>
      </c>
    </row>
    <row r="226" spans="9:25" ht="21">
      <c r="I226" s="290"/>
      <c r="J226" s="271" cm="1">
        <f t="array" ref="J226:J257">_xlfn._xlws.FILTER(A:A,I:I=2)</f>
        <v>11530</v>
      </c>
      <c r="K226" s="271" t="str">
        <f t="shared" si="150"/>
        <v/>
      </c>
      <c r="L226" s="271" t="str">
        <f t="shared" ref="L226:Y235" si="153">IF($J226&lt;&gt;"",IF(INDEX($A$1:$CA$178,MATCH($J226,$A:$A,0),MATCH(L$194,$A$2:$CA$2,0))&gt;0,"ON",""),"")</f>
        <v>ON</v>
      </c>
      <c r="M226" s="271" t="str">
        <f t="shared" si="153"/>
        <v>ON</v>
      </c>
      <c r="N226" s="271" t="str">
        <f t="shared" si="153"/>
        <v>ON</v>
      </c>
      <c r="O226" s="271" t="str">
        <f t="shared" si="153"/>
        <v>ON</v>
      </c>
      <c r="P226" s="271" t="str">
        <f t="shared" si="153"/>
        <v>ON</v>
      </c>
      <c r="Q226" s="271" t="str">
        <f t="shared" si="153"/>
        <v/>
      </c>
      <c r="R226" s="271" t="str">
        <f t="shared" si="153"/>
        <v/>
      </c>
      <c r="S226" s="271" t="str">
        <f t="shared" si="153"/>
        <v/>
      </c>
      <c r="T226" s="271" t="str">
        <f t="shared" si="153"/>
        <v/>
      </c>
      <c r="U226" s="271" t="str">
        <f t="shared" si="153"/>
        <v/>
      </c>
      <c r="V226" s="271" t="str">
        <f t="shared" si="153"/>
        <v/>
      </c>
      <c r="W226" s="271" t="str">
        <f t="shared" si="153"/>
        <v/>
      </c>
      <c r="X226" s="271" t="str">
        <f t="shared" si="153"/>
        <v/>
      </c>
      <c r="Y226" s="271" t="str">
        <f t="shared" si="153"/>
        <v/>
      </c>
    </row>
    <row r="227" spans="9:25" ht="21">
      <c r="I227" s="290"/>
      <c r="J227" s="271">
        <v>11442</v>
      </c>
      <c r="K227" s="271" t="str">
        <f t="shared" si="150"/>
        <v/>
      </c>
      <c r="L227" s="271" t="str">
        <f t="shared" si="153"/>
        <v>ON</v>
      </c>
      <c r="M227" s="271" t="str">
        <f t="shared" si="153"/>
        <v>ON</v>
      </c>
      <c r="N227" s="271" t="str">
        <f t="shared" si="153"/>
        <v>ON</v>
      </c>
      <c r="O227" s="271" t="str">
        <f t="shared" si="153"/>
        <v>ON</v>
      </c>
      <c r="P227" s="271" t="str">
        <f t="shared" si="153"/>
        <v>ON</v>
      </c>
      <c r="Q227" s="271" t="str">
        <f t="shared" si="153"/>
        <v>ON</v>
      </c>
      <c r="R227" s="271" t="str">
        <f t="shared" si="153"/>
        <v/>
      </c>
      <c r="S227" s="271" t="str">
        <f t="shared" si="153"/>
        <v/>
      </c>
      <c r="T227" s="271" t="str">
        <f t="shared" si="153"/>
        <v/>
      </c>
      <c r="U227" s="271" t="str">
        <f t="shared" si="153"/>
        <v/>
      </c>
      <c r="V227" s="271" t="str">
        <f t="shared" si="153"/>
        <v/>
      </c>
      <c r="W227" s="271" t="str">
        <f t="shared" si="153"/>
        <v/>
      </c>
      <c r="X227" s="271" t="str">
        <f t="shared" si="153"/>
        <v/>
      </c>
      <c r="Y227" s="271" t="str">
        <f t="shared" si="153"/>
        <v/>
      </c>
    </row>
    <row r="228" spans="9:25" ht="21">
      <c r="I228" s="290"/>
      <c r="J228" s="271">
        <v>11558</v>
      </c>
      <c r="K228" s="271" t="str">
        <f t="shared" si="150"/>
        <v/>
      </c>
      <c r="L228" s="271" t="str">
        <f t="shared" si="153"/>
        <v>ON</v>
      </c>
      <c r="M228" s="271" t="str">
        <f t="shared" si="153"/>
        <v>ON</v>
      </c>
      <c r="N228" s="271" t="str">
        <f t="shared" si="153"/>
        <v>ON</v>
      </c>
      <c r="O228" s="271" t="str">
        <f t="shared" si="153"/>
        <v>ON</v>
      </c>
      <c r="P228" s="271" t="str">
        <f t="shared" si="153"/>
        <v>ON</v>
      </c>
      <c r="Q228" s="271" t="str">
        <f t="shared" si="153"/>
        <v>ON</v>
      </c>
      <c r="R228" s="271" t="str">
        <f t="shared" si="153"/>
        <v/>
      </c>
      <c r="S228" s="271" t="str">
        <f t="shared" si="153"/>
        <v/>
      </c>
      <c r="T228" s="271" t="str">
        <f t="shared" si="153"/>
        <v/>
      </c>
      <c r="U228" s="271" t="str">
        <f t="shared" si="153"/>
        <v/>
      </c>
      <c r="V228" s="271" t="str">
        <f t="shared" si="153"/>
        <v/>
      </c>
      <c r="W228" s="271" t="str">
        <f t="shared" si="153"/>
        <v/>
      </c>
      <c r="X228" s="271" t="str">
        <f t="shared" si="153"/>
        <v/>
      </c>
      <c r="Y228" s="271" t="str">
        <f t="shared" si="153"/>
        <v/>
      </c>
    </row>
    <row r="229" spans="9:25" ht="21">
      <c r="I229" s="290"/>
      <c r="J229" s="271">
        <v>11502</v>
      </c>
      <c r="K229" s="271" t="str">
        <f t="shared" ref="K229:K250" si="154">IF($J229&lt;&gt;"",IF(INDEX($A$1:$CA$178,MATCH($J229,$A:$A,0),MATCH(K$194,$A$2:$CA$2,0))&gt;0,"ON",""),"")</f>
        <v/>
      </c>
      <c r="L229" s="271" t="str">
        <f t="shared" si="153"/>
        <v>ON</v>
      </c>
      <c r="M229" s="271" t="str">
        <f t="shared" si="153"/>
        <v>ON</v>
      </c>
      <c r="N229" s="271" t="str">
        <f t="shared" si="153"/>
        <v>ON</v>
      </c>
      <c r="O229" s="271" t="str">
        <f t="shared" si="153"/>
        <v>ON</v>
      </c>
      <c r="P229" s="271" t="str">
        <f t="shared" si="153"/>
        <v>ON</v>
      </c>
      <c r="Q229" s="271" t="str">
        <f t="shared" si="153"/>
        <v>ON</v>
      </c>
      <c r="R229" s="271" t="str">
        <f t="shared" si="153"/>
        <v/>
      </c>
      <c r="S229" s="271" t="str">
        <f t="shared" si="153"/>
        <v/>
      </c>
      <c r="T229" s="271" t="str">
        <f t="shared" si="153"/>
        <v/>
      </c>
      <c r="U229" s="271" t="str">
        <f t="shared" si="153"/>
        <v/>
      </c>
      <c r="V229" s="271" t="str">
        <f t="shared" si="153"/>
        <v/>
      </c>
      <c r="W229" s="271" t="str">
        <f t="shared" si="153"/>
        <v/>
      </c>
      <c r="X229" s="271" t="str">
        <f t="shared" si="153"/>
        <v/>
      </c>
      <c r="Y229" s="271" t="str">
        <f t="shared" si="153"/>
        <v/>
      </c>
    </row>
    <row r="230" spans="9:25" ht="21">
      <c r="I230" s="290"/>
      <c r="J230" s="271">
        <v>11559</v>
      </c>
      <c r="K230" s="271" t="str">
        <f t="shared" si="154"/>
        <v/>
      </c>
      <c r="L230" s="271" t="str">
        <f t="shared" si="153"/>
        <v>ON</v>
      </c>
      <c r="M230" s="271" t="str">
        <f t="shared" si="153"/>
        <v>ON</v>
      </c>
      <c r="N230" s="271" t="str">
        <f t="shared" si="153"/>
        <v>ON</v>
      </c>
      <c r="O230" s="271" t="str">
        <f t="shared" si="153"/>
        <v>ON</v>
      </c>
      <c r="P230" s="271" t="str">
        <f t="shared" si="153"/>
        <v>ON</v>
      </c>
      <c r="Q230" s="271" t="str">
        <f t="shared" si="153"/>
        <v>ON</v>
      </c>
      <c r="R230" s="271" t="str">
        <f t="shared" si="153"/>
        <v/>
      </c>
      <c r="S230" s="271" t="str">
        <f t="shared" si="153"/>
        <v/>
      </c>
      <c r="T230" s="271" t="str">
        <f t="shared" si="153"/>
        <v/>
      </c>
      <c r="U230" s="271" t="str">
        <f t="shared" si="153"/>
        <v/>
      </c>
      <c r="V230" s="271" t="str">
        <f t="shared" si="153"/>
        <v/>
      </c>
      <c r="W230" s="271" t="str">
        <f t="shared" si="153"/>
        <v/>
      </c>
      <c r="X230" s="271" t="str">
        <f t="shared" si="153"/>
        <v/>
      </c>
      <c r="Y230" s="271" t="str">
        <f t="shared" si="153"/>
        <v/>
      </c>
    </row>
    <row r="231" spans="9:25" ht="21">
      <c r="I231" s="290"/>
      <c r="J231" s="271">
        <v>11560</v>
      </c>
      <c r="K231" s="271" t="str">
        <f t="shared" si="154"/>
        <v/>
      </c>
      <c r="L231" s="271" t="str">
        <f t="shared" si="153"/>
        <v>ON</v>
      </c>
      <c r="M231" s="271" t="str">
        <f t="shared" si="153"/>
        <v>ON</v>
      </c>
      <c r="N231" s="271" t="str">
        <f t="shared" si="153"/>
        <v>ON</v>
      </c>
      <c r="O231" s="271" t="str">
        <f t="shared" si="153"/>
        <v>ON</v>
      </c>
      <c r="P231" s="271" t="str">
        <f t="shared" si="153"/>
        <v>ON</v>
      </c>
      <c r="Q231" s="271" t="str">
        <f t="shared" si="153"/>
        <v>ON</v>
      </c>
      <c r="R231" s="271" t="str">
        <f t="shared" si="153"/>
        <v/>
      </c>
      <c r="S231" s="271" t="str">
        <f t="shared" si="153"/>
        <v/>
      </c>
      <c r="T231" s="271" t="str">
        <f t="shared" si="153"/>
        <v/>
      </c>
      <c r="U231" s="271" t="str">
        <f t="shared" si="153"/>
        <v/>
      </c>
      <c r="V231" s="271" t="str">
        <f t="shared" si="153"/>
        <v/>
      </c>
      <c r="W231" s="271" t="str">
        <f t="shared" si="153"/>
        <v/>
      </c>
      <c r="X231" s="271" t="str">
        <f t="shared" si="153"/>
        <v/>
      </c>
      <c r="Y231" s="271" t="str">
        <f t="shared" si="153"/>
        <v/>
      </c>
    </row>
    <row r="232" spans="9:25" ht="21">
      <c r="I232" s="290"/>
      <c r="J232" s="271">
        <v>11601</v>
      </c>
      <c r="K232" s="271" t="str">
        <f t="shared" si="154"/>
        <v/>
      </c>
      <c r="L232" s="271" t="str">
        <f t="shared" si="153"/>
        <v/>
      </c>
      <c r="M232" s="271" t="str">
        <f t="shared" si="153"/>
        <v/>
      </c>
      <c r="N232" s="271" t="str">
        <f t="shared" si="153"/>
        <v>ON</v>
      </c>
      <c r="O232" s="271" t="str">
        <f t="shared" si="153"/>
        <v>ON</v>
      </c>
      <c r="P232" s="271" t="str">
        <f t="shared" si="153"/>
        <v>ON</v>
      </c>
      <c r="Q232" s="271" t="str">
        <f t="shared" si="153"/>
        <v>ON</v>
      </c>
      <c r="R232" s="271" t="str">
        <f t="shared" si="153"/>
        <v>ON</v>
      </c>
      <c r="S232" s="271" t="str">
        <f t="shared" si="153"/>
        <v>ON</v>
      </c>
      <c r="T232" s="271" t="str">
        <f t="shared" si="153"/>
        <v/>
      </c>
      <c r="U232" s="271" t="str">
        <f t="shared" si="153"/>
        <v/>
      </c>
      <c r="V232" s="271" t="str">
        <f t="shared" si="153"/>
        <v/>
      </c>
      <c r="W232" s="271" t="str">
        <f t="shared" si="153"/>
        <v/>
      </c>
      <c r="X232" s="271" t="str">
        <f t="shared" si="153"/>
        <v/>
      </c>
      <c r="Y232" s="271" t="str">
        <f t="shared" si="153"/>
        <v/>
      </c>
    </row>
    <row r="233" spans="9:25" ht="21">
      <c r="I233" s="290"/>
      <c r="J233" s="271">
        <v>11602</v>
      </c>
      <c r="K233" s="271" t="str">
        <f t="shared" si="154"/>
        <v/>
      </c>
      <c r="L233" s="271" t="str">
        <f t="shared" si="153"/>
        <v/>
      </c>
      <c r="M233" s="271" t="str">
        <f t="shared" si="153"/>
        <v/>
      </c>
      <c r="N233" s="271" t="str">
        <f t="shared" si="153"/>
        <v>ON</v>
      </c>
      <c r="O233" s="271" t="str">
        <f t="shared" si="153"/>
        <v>ON</v>
      </c>
      <c r="P233" s="271" t="str">
        <f t="shared" si="153"/>
        <v>ON</v>
      </c>
      <c r="Q233" s="271" t="str">
        <f t="shared" si="153"/>
        <v>ON</v>
      </c>
      <c r="R233" s="271" t="str">
        <f t="shared" si="153"/>
        <v>ON</v>
      </c>
      <c r="S233" s="271" t="str">
        <f t="shared" si="153"/>
        <v>ON</v>
      </c>
      <c r="T233" s="271" t="str">
        <f t="shared" si="153"/>
        <v/>
      </c>
      <c r="U233" s="271" t="str">
        <f t="shared" si="153"/>
        <v/>
      </c>
      <c r="V233" s="271" t="str">
        <f t="shared" si="153"/>
        <v/>
      </c>
      <c r="W233" s="271" t="str">
        <f t="shared" si="153"/>
        <v/>
      </c>
      <c r="X233" s="271" t="str">
        <f t="shared" si="153"/>
        <v/>
      </c>
      <c r="Y233" s="271" t="str">
        <f t="shared" si="153"/>
        <v/>
      </c>
    </row>
    <row r="234" spans="9:25" ht="21">
      <c r="I234" s="290"/>
      <c r="J234" s="271">
        <v>11533</v>
      </c>
      <c r="K234" s="271" t="str">
        <f t="shared" si="154"/>
        <v/>
      </c>
      <c r="L234" s="271" t="str">
        <f t="shared" si="153"/>
        <v/>
      </c>
      <c r="M234" s="271" t="str">
        <f t="shared" si="153"/>
        <v/>
      </c>
      <c r="N234" s="271" t="str">
        <f t="shared" si="153"/>
        <v/>
      </c>
      <c r="O234" s="271" t="str">
        <f t="shared" si="153"/>
        <v>ON</v>
      </c>
      <c r="P234" s="271" t="str">
        <f t="shared" si="153"/>
        <v>ON</v>
      </c>
      <c r="Q234" s="271" t="str">
        <f t="shared" si="153"/>
        <v>ON</v>
      </c>
      <c r="R234" s="271" t="str">
        <f t="shared" si="153"/>
        <v>ON</v>
      </c>
      <c r="S234" s="271" t="str">
        <f t="shared" si="153"/>
        <v>ON</v>
      </c>
      <c r="T234" s="271" t="str">
        <f t="shared" si="153"/>
        <v>ON</v>
      </c>
      <c r="U234" s="271" t="str">
        <f t="shared" si="153"/>
        <v/>
      </c>
      <c r="V234" s="271" t="str">
        <f t="shared" si="153"/>
        <v/>
      </c>
      <c r="W234" s="271" t="str">
        <f t="shared" si="153"/>
        <v/>
      </c>
      <c r="X234" s="271" t="str">
        <f t="shared" si="153"/>
        <v/>
      </c>
      <c r="Y234" s="271" t="str">
        <f t="shared" si="153"/>
        <v/>
      </c>
    </row>
    <row r="235" spans="9:25" ht="21">
      <c r="I235" s="290"/>
      <c r="J235" s="271">
        <v>11539</v>
      </c>
      <c r="K235" s="271" t="str">
        <f t="shared" si="154"/>
        <v/>
      </c>
      <c r="L235" s="271" t="str">
        <f t="shared" si="153"/>
        <v/>
      </c>
      <c r="M235" s="271" t="str">
        <f t="shared" si="153"/>
        <v/>
      </c>
      <c r="N235" s="271" t="str">
        <f t="shared" si="153"/>
        <v/>
      </c>
      <c r="O235" s="271" t="str">
        <f t="shared" si="153"/>
        <v>ON</v>
      </c>
      <c r="P235" s="271" t="str">
        <f t="shared" si="153"/>
        <v>ON</v>
      </c>
      <c r="Q235" s="271" t="str">
        <f t="shared" si="153"/>
        <v>ON</v>
      </c>
      <c r="R235" s="271" t="str">
        <f t="shared" si="153"/>
        <v>ON</v>
      </c>
      <c r="S235" s="271" t="str">
        <f t="shared" si="153"/>
        <v>ON</v>
      </c>
      <c r="T235" s="271" t="str">
        <f t="shared" si="153"/>
        <v>ON</v>
      </c>
      <c r="U235" s="271" t="str">
        <f t="shared" si="153"/>
        <v/>
      </c>
      <c r="V235" s="271" t="str">
        <f t="shared" si="153"/>
        <v/>
      </c>
      <c r="W235" s="271" t="str">
        <f t="shared" si="153"/>
        <v/>
      </c>
      <c r="X235" s="271" t="str">
        <f t="shared" si="153"/>
        <v/>
      </c>
      <c r="Y235" s="271" t="str">
        <f t="shared" si="153"/>
        <v/>
      </c>
    </row>
    <row r="236" spans="9:25" ht="21">
      <c r="I236" s="290"/>
      <c r="J236" s="271">
        <v>11615</v>
      </c>
      <c r="K236" s="271" t="str">
        <f t="shared" si="154"/>
        <v/>
      </c>
      <c r="L236" s="271" t="str">
        <f t="shared" ref="L236:Y250" si="155">IF($J236&lt;&gt;"",IF(INDEX($A$1:$CA$178,MATCH($J236,$A:$A,0),MATCH(L$194,$A$2:$CA$2,0))&gt;0,"ON",""),"")</f>
        <v/>
      </c>
      <c r="M236" s="271" t="str">
        <f t="shared" si="155"/>
        <v/>
      </c>
      <c r="N236" s="271" t="str">
        <f t="shared" si="155"/>
        <v/>
      </c>
      <c r="O236" s="271" t="str">
        <f t="shared" si="155"/>
        <v>ON</v>
      </c>
      <c r="P236" s="271" t="str">
        <f t="shared" si="155"/>
        <v>ON</v>
      </c>
      <c r="Q236" s="271" t="str">
        <f t="shared" si="155"/>
        <v>ON</v>
      </c>
      <c r="R236" s="271" t="str">
        <f t="shared" si="155"/>
        <v>ON</v>
      </c>
      <c r="S236" s="271" t="str">
        <f t="shared" si="155"/>
        <v>ON</v>
      </c>
      <c r="T236" s="271" t="str">
        <f t="shared" si="155"/>
        <v>ON</v>
      </c>
      <c r="U236" s="271" t="str">
        <f t="shared" si="155"/>
        <v/>
      </c>
      <c r="V236" s="271" t="str">
        <f t="shared" si="155"/>
        <v/>
      </c>
      <c r="W236" s="271" t="str">
        <f t="shared" si="155"/>
        <v/>
      </c>
      <c r="X236" s="271" t="str">
        <f t="shared" si="155"/>
        <v/>
      </c>
      <c r="Y236" s="271" t="str">
        <f t="shared" si="155"/>
        <v/>
      </c>
    </row>
    <row r="237" spans="9:25" ht="21">
      <c r="I237" s="290"/>
      <c r="J237" s="271">
        <v>11580</v>
      </c>
      <c r="K237" s="271" t="str">
        <f t="shared" si="154"/>
        <v/>
      </c>
      <c r="L237" s="271" t="str">
        <f t="shared" si="155"/>
        <v/>
      </c>
      <c r="M237" s="271" t="str">
        <f t="shared" si="155"/>
        <v/>
      </c>
      <c r="N237" s="271" t="str">
        <f t="shared" si="155"/>
        <v/>
      </c>
      <c r="O237" s="271" t="str">
        <f t="shared" si="155"/>
        <v>ON</v>
      </c>
      <c r="P237" s="271" t="str">
        <f t="shared" si="155"/>
        <v>ON</v>
      </c>
      <c r="Q237" s="271" t="str">
        <f t="shared" si="155"/>
        <v>ON</v>
      </c>
      <c r="R237" s="271" t="str">
        <f t="shared" si="155"/>
        <v>ON</v>
      </c>
      <c r="S237" s="271" t="str">
        <f t="shared" si="155"/>
        <v>ON</v>
      </c>
      <c r="T237" s="271" t="str">
        <f t="shared" si="155"/>
        <v>ON</v>
      </c>
      <c r="U237" s="271" t="str">
        <f t="shared" si="155"/>
        <v/>
      </c>
      <c r="V237" s="271" t="str">
        <f t="shared" si="155"/>
        <v/>
      </c>
      <c r="W237" s="271" t="str">
        <f t="shared" si="155"/>
        <v/>
      </c>
      <c r="X237" s="271" t="str">
        <f t="shared" si="155"/>
        <v/>
      </c>
      <c r="Y237" s="271" t="str">
        <f t="shared" si="155"/>
        <v/>
      </c>
    </row>
    <row r="238" spans="9:25" ht="21">
      <c r="I238" s="290"/>
      <c r="J238" s="271">
        <v>11614</v>
      </c>
      <c r="K238" s="271" t="str">
        <f t="shared" si="154"/>
        <v/>
      </c>
      <c r="L238" s="271" t="str">
        <f t="shared" si="155"/>
        <v/>
      </c>
      <c r="M238" s="271" t="str">
        <f t="shared" si="155"/>
        <v/>
      </c>
      <c r="N238" s="271" t="str">
        <f t="shared" si="155"/>
        <v/>
      </c>
      <c r="O238" s="271" t="str">
        <f t="shared" si="155"/>
        <v>ON</v>
      </c>
      <c r="P238" s="271" t="str">
        <f t="shared" si="155"/>
        <v>ON</v>
      </c>
      <c r="Q238" s="271" t="str">
        <f t="shared" si="155"/>
        <v>ON</v>
      </c>
      <c r="R238" s="271" t="str">
        <f t="shared" si="155"/>
        <v>ON</v>
      </c>
      <c r="S238" s="271" t="str">
        <f t="shared" si="155"/>
        <v>ON</v>
      </c>
      <c r="T238" s="271" t="str">
        <f t="shared" si="155"/>
        <v>ON</v>
      </c>
      <c r="U238" s="271" t="str">
        <f t="shared" si="155"/>
        <v/>
      </c>
      <c r="V238" s="271" t="str">
        <f t="shared" si="155"/>
        <v/>
      </c>
      <c r="W238" s="271" t="str">
        <f t="shared" si="155"/>
        <v/>
      </c>
      <c r="X238" s="271" t="str">
        <f t="shared" si="155"/>
        <v/>
      </c>
      <c r="Y238" s="271" t="str">
        <f t="shared" si="155"/>
        <v/>
      </c>
    </row>
    <row r="239" spans="9:25" ht="21">
      <c r="I239" s="290"/>
      <c r="J239" s="271">
        <v>11613</v>
      </c>
      <c r="K239" s="271" t="str">
        <f t="shared" si="154"/>
        <v/>
      </c>
      <c r="L239" s="271" t="str">
        <f t="shared" si="155"/>
        <v/>
      </c>
      <c r="M239" s="271" t="str">
        <f t="shared" si="155"/>
        <v/>
      </c>
      <c r="N239" s="271" t="str">
        <f t="shared" si="155"/>
        <v/>
      </c>
      <c r="O239" s="271" t="str">
        <f t="shared" si="155"/>
        <v>ON</v>
      </c>
      <c r="P239" s="271" t="str">
        <f t="shared" si="155"/>
        <v>ON</v>
      </c>
      <c r="Q239" s="271" t="str">
        <f t="shared" si="155"/>
        <v>ON</v>
      </c>
      <c r="R239" s="271" t="str">
        <f t="shared" si="155"/>
        <v>ON</v>
      </c>
      <c r="S239" s="271" t="str">
        <f t="shared" si="155"/>
        <v>ON</v>
      </c>
      <c r="T239" s="271" t="str">
        <f t="shared" si="155"/>
        <v>ON</v>
      </c>
      <c r="U239" s="271" t="str">
        <f t="shared" si="155"/>
        <v/>
      </c>
      <c r="V239" s="271" t="str">
        <f t="shared" si="155"/>
        <v/>
      </c>
      <c r="W239" s="271" t="str">
        <f t="shared" si="155"/>
        <v/>
      </c>
      <c r="X239" s="271" t="str">
        <f t="shared" si="155"/>
        <v/>
      </c>
      <c r="Y239" s="271" t="str">
        <f t="shared" si="155"/>
        <v/>
      </c>
    </row>
    <row r="240" spans="9:25" ht="21">
      <c r="I240" s="290"/>
      <c r="J240" s="271">
        <v>11612</v>
      </c>
      <c r="K240" s="271" t="str">
        <f t="shared" si="154"/>
        <v/>
      </c>
      <c r="L240" s="271" t="str">
        <f t="shared" si="155"/>
        <v/>
      </c>
      <c r="M240" s="271" t="str">
        <f t="shared" si="155"/>
        <v/>
      </c>
      <c r="N240" s="271" t="str">
        <f t="shared" si="155"/>
        <v/>
      </c>
      <c r="O240" s="271" t="str">
        <f t="shared" si="155"/>
        <v>ON</v>
      </c>
      <c r="P240" s="271" t="str">
        <f t="shared" si="155"/>
        <v>ON</v>
      </c>
      <c r="Q240" s="271" t="str">
        <f t="shared" si="155"/>
        <v>ON</v>
      </c>
      <c r="R240" s="271" t="str">
        <f t="shared" si="155"/>
        <v>ON</v>
      </c>
      <c r="S240" s="271" t="str">
        <f t="shared" si="155"/>
        <v>ON</v>
      </c>
      <c r="T240" s="271" t="str">
        <f t="shared" si="155"/>
        <v>ON</v>
      </c>
      <c r="U240" s="271" t="str">
        <f t="shared" si="155"/>
        <v/>
      </c>
      <c r="V240" s="271" t="str">
        <f t="shared" si="155"/>
        <v/>
      </c>
      <c r="W240" s="271" t="str">
        <f t="shared" si="155"/>
        <v/>
      </c>
      <c r="X240" s="271" t="str">
        <f t="shared" si="155"/>
        <v/>
      </c>
      <c r="Y240" s="271" t="str">
        <f t="shared" si="155"/>
        <v/>
      </c>
    </row>
    <row r="241" spans="9:25" ht="21">
      <c r="I241" s="290"/>
      <c r="J241" s="271">
        <v>11605</v>
      </c>
      <c r="K241" s="271" t="str">
        <f t="shared" si="154"/>
        <v/>
      </c>
      <c r="L241" s="271" t="str">
        <f t="shared" si="155"/>
        <v/>
      </c>
      <c r="M241" s="271" t="str">
        <f t="shared" si="155"/>
        <v/>
      </c>
      <c r="N241" s="271" t="str">
        <f t="shared" si="155"/>
        <v/>
      </c>
      <c r="O241" s="271" t="str">
        <f t="shared" si="155"/>
        <v/>
      </c>
      <c r="P241" s="271" t="str">
        <f t="shared" si="155"/>
        <v>ON</v>
      </c>
      <c r="Q241" s="271" t="str">
        <f t="shared" si="155"/>
        <v>ON</v>
      </c>
      <c r="R241" s="271" t="str">
        <f t="shared" si="155"/>
        <v>ON</v>
      </c>
      <c r="S241" s="271" t="str">
        <f t="shared" si="155"/>
        <v>ON</v>
      </c>
      <c r="T241" s="271" t="str">
        <f t="shared" si="155"/>
        <v>ON</v>
      </c>
      <c r="U241" s="271" t="str">
        <f t="shared" si="155"/>
        <v>ON</v>
      </c>
      <c r="V241" s="271" t="str">
        <f t="shared" si="155"/>
        <v/>
      </c>
      <c r="W241" s="271" t="str">
        <f t="shared" si="155"/>
        <v/>
      </c>
      <c r="X241" s="271" t="str">
        <f t="shared" si="155"/>
        <v/>
      </c>
      <c r="Y241" s="271" t="str">
        <f t="shared" si="155"/>
        <v/>
      </c>
    </row>
    <row r="242" spans="9:25" ht="21">
      <c r="I242" s="290"/>
      <c r="J242" s="271">
        <v>11500</v>
      </c>
      <c r="K242" s="271" t="str">
        <f t="shared" si="154"/>
        <v/>
      </c>
      <c r="L242" s="271" t="str">
        <f t="shared" si="155"/>
        <v/>
      </c>
      <c r="M242" s="271" t="str">
        <f t="shared" si="155"/>
        <v/>
      </c>
      <c r="N242" s="271" t="str">
        <f t="shared" si="155"/>
        <v/>
      </c>
      <c r="O242" s="271" t="str">
        <f t="shared" si="155"/>
        <v/>
      </c>
      <c r="P242" s="271" t="str">
        <f t="shared" si="155"/>
        <v>ON</v>
      </c>
      <c r="Q242" s="271" t="str">
        <f t="shared" si="155"/>
        <v>ON</v>
      </c>
      <c r="R242" s="271" t="str">
        <f t="shared" si="155"/>
        <v>ON</v>
      </c>
      <c r="S242" s="271" t="str">
        <f t="shared" si="155"/>
        <v>ON</v>
      </c>
      <c r="T242" s="271" t="str">
        <f t="shared" si="155"/>
        <v>ON</v>
      </c>
      <c r="U242" s="271" t="str">
        <f t="shared" si="155"/>
        <v>ON</v>
      </c>
      <c r="V242" s="271" t="str">
        <f t="shared" si="155"/>
        <v/>
      </c>
      <c r="W242" s="271" t="str">
        <f t="shared" si="155"/>
        <v/>
      </c>
      <c r="X242" s="271" t="str">
        <f t="shared" si="155"/>
        <v/>
      </c>
      <c r="Y242" s="271" t="str">
        <f t="shared" si="155"/>
        <v/>
      </c>
    </row>
    <row r="243" spans="9:25" ht="21">
      <c r="I243" s="290"/>
      <c r="J243" s="271">
        <v>11622</v>
      </c>
      <c r="K243" s="271" t="str">
        <f t="shared" si="154"/>
        <v/>
      </c>
      <c r="L243" s="271" t="str">
        <f t="shared" si="155"/>
        <v/>
      </c>
      <c r="M243" s="271" t="str">
        <f t="shared" si="155"/>
        <v/>
      </c>
      <c r="N243" s="271" t="str">
        <f t="shared" si="155"/>
        <v/>
      </c>
      <c r="O243" s="271" t="str">
        <f t="shared" si="155"/>
        <v/>
      </c>
      <c r="P243" s="271" t="str">
        <f t="shared" si="155"/>
        <v>ON</v>
      </c>
      <c r="Q243" s="271" t="str">
        <f t="shared" si="155"/>
        <v>ON</v>
      </c>
      <c r="R243" s="271" t="str">
        <f t="shared" si="155"/>
        <v>ON</v>
      </c>
      <c r="S243" s="271" t="str">
        <f t="shared" si="155"/>
        <v>ON</v>
      </c>
      <c r="T243" s="271" t="str">
        <f t="shared" si="155"/>
        <v>ON</v>
      </c>
      <c r="U243" s="271" t="str">
        <f t="shared" si="155"/>
        <v>ON</v>
      </c>
      <c r="V243" s="271" t="str">
        <f t="shared" si="155"/>
        <v/>
      </c>
      <c r="W243" s="271" t="str">
        <f t="shared" si="155"/>
        <v/>
      </c>
      <c r="X243" s="271" t="str">
        <f t="shared" si="155"/>
        <v/>
      </c>
      <c r="Y243" s="271" t="str">
        <f t="shared" si="155"/>
        <v/>
      </c>
    </row>
    <row r="244" spans="9:25" ht="21">
      <c r="I244" s="290"/>
      <c r="J244" s="271">
        <v>11621</v>
      </c>
      <c r="K244" s="271" t="str">
        <f t="shared" si="154"/>
        <v/>
      </c>
      <c r="L244" s="271" t="str">
        <f t="shared" si="155"/>
        <v/>
      </c>
      <c r="M244" s="271" t="str">
        <f t="shared" si="155"/>
        <v/>
      </c>
      <c r="N244" s="271" t="str">
        <f t="shared" si="155"/>
        <v/>
      </c>
      <c r="O244" s="271" t="str">
        <f t="shared" si="155"/>
        <v/>
      </c>
      <c r="P244" s="271" t="str">
        <f t="shared" si="155"/>
        <v>ON</v>
      </c>
      <c r="Q244" s="271" t="str">
        <f t="shared" si="155"/>
        <v>ON</v>
      </c>
      <c r="R244" s="271" t="str">
        <f t="shared" si="155"/>
        <v>ON</v>
      </c>
      <c r="S244" s="271" t="str">
        <f t="shared" si="155"/>
        <v>ON</v>
      </c>
      <c r="T244" s="271" t="str">
        <f t="shared" si="155"/>
        <v>ON</v>
      </c>
      <c r="U244" s="271" t="str">
        <f t="shared" si="155"/>
        <v>ON</v>
      </c>
      <c r="V244" s="271" t="str">
        <f t="shared" si="155"/>
        <v/>
      </c>
      <c r="W244" s="271" t="str">
        <f t="shared" si="155"/>
        <v/>
      </c>
      <c r="X244" s="271" t="str">
        <f t="shared" si="155"/>
        <v/>
      </c>
      <c r="Y244" s="271" t="str">
        <f t="shared" si="155"/>
        <v/>
      </c>
    </row>
    <row r="245" spans="9:25" ht="21">
      <c r="I245" s="290"/>
      <c r="J245" s="271">
        <v>11564</v>
      </c>
      <c r="K245" s="271" t="str">
        <f t="shared" si="154"/>
        <v/>
      </c>
      <c r="L245" s="271" t="str">
        <f t="shared" si="155"/>
        <v/>
      </c>
      <c r="M245" s="271" t="str">
        <f t="shared" si="155"/>
        <v/>
      </c>
      <c r="N245" s="271" t="str">
        <f t="shared" si="155"/>
        <v/>
      </c>
      <c r="O245" s="271" t="str">
        <f t="shared" si="155"/>
        <v/>
      </c>
      <c r="P245" s="271" t="str">
        <f t="shared" si="155"/>
        <v>ON</v>
      </c>
      <c r="Q245" s="271" t="str">
        <f t="shared" si="155"/>
        <v>ON</v>
      </c>
      <c r="R245" s="271" t="str">
        <f t="shared" si="155"/>
        <v>ON</v>
      </c>
      <c r="S245" s="271" t="str">
        <f t="shared" si="155"/>
        <v>ON</v>
      </c>
      <c r="T245" s="271" t="str">
        <f t="shared" si="155"/>
        <v>ON</v>
      </c>
      <c r="U245" s="271" t="str">
        <f t="shared" si="155"/>
        <v>ON</v>
      </c>
      <c r="V245" s="271" t="str">
        <f t="shared" si="155"/>
        <v/>
      </c>
      <c r="W245" s="271" t="str">
        <f t="shared" si="155"/>
        <v/>
      </c>
      <c r="X245" s="271" t="str">
        <f t="shared" si="155"/>
        <v/>
      </c>
      <c r="Y245" s="271" t="str">
        <f t="shared" si="155"/>
        <v/>
      </c>
    </row>
    <row r="246" spans="9:25" ht="21">
      <c r="I246" s="290"/>
      <c r="J246" s="271">
        <v>11521</v>
      </c>
      <c r="K246" s="271" t="str">
        <f t="shared" si="154"/>
        <v/>
      </c>
      <c r="L246" s="271" t="str">
        <f t="shared" si="155"/>
        <v/>
      </c>
      <c r="M246" s="271" t="str">
        <f t="shared" si="155"/>
        <v/>
      </c>
      <c r="N246" s="271" t="str">
        <f t="shared" si="155"/>
        <v/>
      </c>
      <c r="O246" s="271" t="str">
        <f t="shared" si="155"/>
        <v/>
      </c>
      <c r="P246" s="271" t="str">
        <f t="shared" si="155"/>
        <v>ON</v>
      </c>
      <c r="Q246" s="271" t="str">
        <f t="shared" si="155"/>
        <v>ON</v>
      </c>
      <c r="R246" s="271" t="str">
        <f t="shared" si="155"/>
        <v>ON</v>
      </c>
      <c r="S246" s="271" t="str">
        <f t="shared" si="155"/>
        <v>ON</v>
      </c>
      <c r="T246" s="271" t="str">
        <f t="shared" si="155"/>
        <v>ON</v>
      </c>
      <c r="U246" s="271" t="str">
        <f t="shared" si="155"/>
        <v>ON</v>
      </c>
      <c r="V246" s="271" t="str">
        <f t="shared" si="155"/>
        <v/>
      </c>
      <c r="W246" s="271" t="str">
        <f t="shared" si="155"/>
        <v/>
      </c>
      <c r="X246" s="271" t="str">
        <f t="shared" si="155"/>
        <v/>
      </c>
      <c r="Y246" s="271" t="str">
        <f t="shared" si="155"/>
        <v/>
      </c>
    </row>
    <row r="247" spans="9:25" ht="21">
      <c r="I247" s="289"/>
      <c r="J247" s="271">
        <v>11611</v>
      </c>
      <c r="K247" s="271" t="str">
        <f t="shared" si="154"/>
        <v/>
      </c>
      <c r="L247" s="271" t="str">
        <f t="shared" si="155"/>
        <v/>
      </c>
      <c r="M247" s="271" t="str">
        <f t="shared" si="155"/>
        <v/>
      </c>
      <c r="N247" s="271" t="str">
        <f t="shared" si="155"/>
        <v/>
      </c>
      <c r="O247" s="271" t="str">
        <f t="shared" si="155"/>
        <v/>
      </c>
      <c r="P247" s="271" t="str">
        <f t="shared" si="155"/>
        <v>ON</v>
      </c>
      <c r="Q247" s="271" t="str">
        <f t="shared" si="155"/>
        <v>ON</v>
      </c>
      <c r="R247" s="271" t="str">
        <f t="shared" si="155"/>
        <v>ON</v>
      </c>
      <c r="S247" s="271" t="str">
        <f t="shared" si="155"/>
        <v>ON</v>
      </c>
      <c r="T247" s="271" t="str">
        <f t="shared" si="155"/>
        <v>ON</v>
      </c>
      <c r="U247" s="271" t="str">
        <f t="shared" si="155"/>
        <v>ON</v>
      </c>
      <c r="V247" s="271" t="str">
        <f t="shared" si="155"/>
        <v/>
      </c>
      <c r="W247" s="271" t="str">
        <f t="shared" si="155"/>
        <v/>
      </c>
      <c r="X247" s="271" t="str">
        <f t="shared" si="155"/>
        <v/>
      </c>
      <c r="Y247" s="271" t="str">
        <f t="shared" si="155"/>
        <v/>
      </c>
    </row>
    <row r="248" spans="9:25" ht="21">
      <c r="I248" s="289"/>
      <c r="J248" s="271">
        <v>11607</v>
      </c>
      <c r="K248" s="271" t="str">
        <f t="shared" si="154"/>
        <v/>
      </c>
      <c r="L248" s="271" t="str">
        <f t="shared" si="155"/>
        <v/>
      </c>
      <c r="M248" s="271" t="str">
        <f t="shared" si="155"/>
        <v/>
      </c>
      <c r="N248" s="271" t="str">
        <f t="shared" si="155"/>
        <v/>
      </c>
      <c r="O248" s="271" t="str">
        <f t="shared" si="155"/>
        <v/>
      </c>
      <c r="P248" s="271" t="str">
        <f t="shared" si="155"/>
        <v>ON</v>
      </c>
      <c r="Q248" s="271" t="str">
        <f t="shared" si="155"/>
        <v>ON</v>
      </c>
      <c r="R248" s="271" t="str">
        <f t="shared" si="155"/>
        <v>ON</v>
      </c>
      <c r="S248" s="271" t="str">
        <f t="shared" si="155"/>
        <v>ON</v>
      </c>
      <c r="T248" s="271" t="str">
        <f t="shared" si="155"/>
        <v>ON</v>
      </c>
      <c r="U248" s="271" t="str">
        <f t="shared" si="155"/>
        <v>ON</v>
      </c>
      <c r="V248" s="271" t="str">
        <f t="shared" si="155"/>
        <v/>
      </c>
      <c r="W248" s="271" t="str">
        <f t="shared" si="155"/>
        <v/>
      </c>
      <c r="X248" s="271" t="str">
        <f t="shared" si="155"/>
        <v/>
      </c>
      <c r="Y248" s="271" t="str">
        <f t="shared" si="155"/>
        <v/>
      </c>
    </row>
    <row r="249" spans="9:25" ht="21">
      <c r="I249" s="289"/>
      <c r="J249" s="271">
        <v>11609</v>
      </c>
      <c r="K249" s="271" t="str">
        <f t="shared" si="154"/>
        <v/>
      </c>
      <c r="L249" s="271" t="str">
        <f t="shared" si="155"/>
        <v/>
      </c>
      <c r="M249" s="271" t="str">
        <f t="shared" si="155"/>
        <v/>
      </c>
      <c r="N249" s="271" t="str">
        <f t="shared" si="155"/>
        <v/>
      </c>
      <c r="O249" s="271" t="str">
        <f t="shared" si="155"/>
        <v/>
      </c>
      <c r="P249" s="271" t="str">
        <f t="shared" si="155"/>
        <v>ON</v>
      </c>
      <c r="Q249" s="271" t="str">
        <f t="shared" si="155"/>
        <v>ON</v>
      </c>
      <c r="R249" s="271" t="str">
        <f t="shared" si="155"/>
        <v>ON</v>
      </c>
      <c r="S249" s="271" t="str">
        <f t="shared" si="155"/>
        <v>ON</v>
      </c>
      <c r="T249" s="271" t="str">
        <f t="shared" si="155"/>
        <v>ON</v>
      </c>
      <c r="U249" s="271" t="str">
        <f t="shared" si="155"/>
        <v>ON</v>
      </c>
      <c r="V249" s="271" t="str">
        <f t="shared" si="155"/>
        <v/>
      </c>
      <c r="W249" s="271" t="str">
        <f t="shared" si="155"/>
        <v/>
      </c>
      <c r="X249" s="271" t="str">
        <f t="shared" si="155"/>
        <v/>
      </c>
      <c r="Y249" s="271" t="str">
        <f t="shared" si="155"/>
        <v/>
      </c>
    </row>
    <row r="250" spans="9:25" ht="21">
      <c r="I250" s="289"/>
      <c r="J250" s="271">
        <v>11562</v>
      </c>
      <c r="K250" s="271" t="str">
        <f t="shared" si="154"/>
        <v/>
      </c>
      <c r="L250" s="271" t="str">
        <f t="shared" si="155"/>
        <v/>
      </c>
      <c r="M250" s="271" t="str">
        <f t="shared" si="155"/>
        <v/>
      </c>
      <c r="N250" s="271" t="str">
        <f t="shared" si="155"/>
        <v/>
      </c>
      <c r="O250" s="271" t="str">
        <f t="shared" si="155"/>
        <v/>
      </c>
      <c r="P250" s="271" t="str">
        <f t="shared" si="155"/>
        <v/>
      </c>
      <c r="Q250" s="271" t="str">
        <f t="shared" si="155"/>
        <v>ON</v>
      </c>
      <c r="R250" s="271" t="str">
        <f t="shared" si="155"/>
        <v>ON</v>
      </c>
      <c r="S250" s="271" t="str">
        <f t="shared" si="155"/>
        <v>ON</v>
      </c>
      <c r="T250" s="271" t="str">
        <f t="shared" si="155"/>
        <v>ON</v>
      </c>
      <c r="U250" s="271" t="str">
        <f t="shared" si="155"/>
        <v>ON</v>
      </c>
      <c r="V250" s="271" t="str">
        <f t="shared" si="155"/>
        <v>ON</v>
      </c>
      <c r="W250" s="271" t="str">
        <f t="shared" si="155"/>
        <v/>
      </c>
      <c r="X250" s="271" t="str">
        <f t="shared" si="155"/>
        <v/>
      </c>
      <c r="Y250" s="271" t="str">
        <f t="shared" si="155"/>
        <v/>
      </c>
    </row>
    <row r="251" spans="9:25" ht="21">
      <c r="I251" s="289"/>
      <c r="J251" s="271">
        <v>11572</v>
      </c>
    </row>
    <row r="252" spans="9:25" ht="21">
      <c r="I252" s="289"/>
      <c r="J252" s="271">
        <v>11575</v>
      </c>
    </row>
    <row r="253" spans="9:25" ht="21">
      <c r="I253" s="289"/>
      <c r="J253" s="271">
        <v>11584</v>
      </c>
    </row>
    <row r="254" spans="9:25" ht="21">
      <c r="I254" s="289"/>
      <c r="J254" s="271">
        <v>11608</v>
      </c>
    </row>
    <row r="255" spans="9:25" ht="21">
      <c r="I255" s="289"/>
      <c r="J255" s="271" t="e">
        <v>#REF!</v>
      </c>
    </row>
    <row r="256" spans="9:25" ht="21">
      <c r="I256" s="289"/>
      <c r="J256" s="271" t="e">
        <v>#REF!</v>
      </c>
    </row>
    <row r="257" spans="9:25" ht="21">
      <c r="I257" s="289"/>
      <c r="J257" s="271" t="e">
        <v>#REF!</v>
      </c>
    </row>
    <row r="258" spans="9:25" ht="21">
      <c r="I258" s="289"/>
      <c r="K258" s="271" t="str">
        <f t="shared" ref="K258:Y261" si="156">IF($J258&lt;&gt;"",IF(INDEX($A$1:$CA$178,MATCH($J258,$A:$A,0),MATCH(K$194,$A$2:$CA$2,0))&gt;0,"ON",""),"")</f>
        <v/>
      </c>
      <c r="L258" s="271" t="str">
        <f t="shared" si="156"/>
        <v/>
      </c>
      <c r="M258" s="271" t="str">
        <f t="shared" si="156"/>
        <v/>
      </c>
      <c r="N258" s="271" t="str">
        <f t="shared" si="156"/>
        <v/>
      </c>
      <c r="O258" s="271" t="str">
        <f t="shared" si="156"/>
        <v/>
      </c>
      <c r="P258" s="271" t="str">
        <f t="shared" si="156"/>
        <v/>
      </c>
      <c r="Q258" s="271" t="str">
        <f t="shared" si="156"/>
        <v/>
      </c>
      <c r="R258" s="271" t="str">
        <f t="shared" si="156"/>
        <v/>
      </c>
      <c r="S258" s="271" t="str">
        <f t="shared" si="156"/>
        <v/>
      </c>
      <c r="T258" s="271" t="str">
        <f t="shared" si="156"/>
        <v/>
      </c>
      <c r="U258" s="271" t="str">
        <f t="shared" si="156"/>
        <v/>
      </c>
      <c r="V258" s="271" t="str">
        <f t="shared" si="156"/>
        <v/>
      </c>
      <c r="W258" s="271" t="str">
        <f t="shared" si="156"/>
        <v/>
      </c>
      <c r="X258" s="271" t="str">
        <f t="shared" si="156"/>
        <v/>
      </c>
      <c r="Y258" s="271" t="str">
        <f t="shared" si="156"/>
        <v/>
      </c>
    </row>
    <row r="259" spans="9:25" ht="21">
      <c r="I259" s="289"/>
      <c r="K259" s="271" t="str">
        <f t="shared" si="156"/>
        <v/>
      </c>
      <c r="L259" s="271" t="str">
        <f t="shared" si="156"/>
        <v/>
      </c>
      <c r="M259" s="271" t="str">
        <f t="shared" si="156"/>
        <v/>
      </c>
      <c r="N259" s="271" t="str">
        <f t="shared" si="156"/>
        <v/>
      </c>
      <c r="O259" s="271" t="str">
        <f t="shared" si="156"/>
        <v/>
      </c>
      <c r="P259" s="271" t="str">
        <f t="shared" si="156"/>
        <v/>
      </c>
      <c r="Q259" s="271" t="str">
        <f t="shared" si="156"/>
        <v/>
      </c>
      <c r="R259" s="271" t="str">
        <f t="shared" si="156"/>
        <v/>
      </c>
      <c r="S259" s="271" t="str">
        <f t="shared" si="156"/>
        <v/>
      </c>
      <c r="T259" s="271" t="str">
        <f t="shared" si="156"/>
        <v/>
      </c>
      <c r="U259" s="271" t="str">
        <f t="shared" si="156"/>
        <v/>
      </c>
      <c r="V259" s="271" t="str">
        <f t="shared" si="156"/>
        <v/>
      </c>
      <c r="W259" s="271" t="str">
        <f t="shared" si="156"/>
        <v/>
      </c>
      <c r="X259" s="271" t="str">
        <f t="shared" si="156"/>
        <v/>
      </c>
      <c r="Y259" s="271" t="str">
        <f t="shared" si="156"/>
        <v/>
      </c>
    </row>
    <row r="260" spans="9:25" ht="21">
      <c r="I260" s="291" t="s">
        <v>1871</v>
      </c>
      <c r="K260" s="271" t="str">
        <f t="shared" si="156"/>
        <v/>
      </c>
      <c r="L260" s="271" t="str">
        <f t="shared" si="156"/>
        <v/>
      </c>
      <c r="M260" s="271" t="str">
        <f t="shared" si="156"/>
        <v/>
      </c>
      <c r="N260" s="271" t="str">
        <f t="shared" si="156"/>
        <v/>
      </c>
      <c r="O260" s="271" t="str">
        <f t="shared" si="156"/>
        <v/>
      </c>
      <c r="P260" s="271" t="str">
        <f t="shared" si="156"/>
        <v/>
      </c>
      <c r="Q260" s="271" t="str">
        <f t="shared" si="156"/>
        <v/>
      </c>
      <c r="R260" s="271" t="str">
        <f t="shared" si="156"/>
        <v/>
      </c>
      <c r="S260" s="271" t="str">
        <f t="shared" si="156"/>
        <v/>
      </c>
      <c r="T260" s="271" t="str">
        <f t="shared" si="156"/>
        <v/>
      </c>
      <c r="U260" s="271" t="str">
        <f t="shared" si="156"/>
        <v/>
      </c>
      <c r="V260" s="271" t="str">
        <f t="shared" si="156"/>
        <v/>
      </c>
      <c r="W260" s="271" t="str">
        <f t="shared" si="156"/>
        <v/>
      </c>
      <c r="X260" s="271" t="str">
        <f t="shared" si="156"/>
        <v/>
      </c>
      <c r="Y260" s="271" t="str">
        <f t="shared" si="156"/>
        <v/>
      </c>
    </row>
    <row r="261" spans="9:25" ht="21">
      <c r="I261" s="291"/>
      <c r="J261" s="271" cm="1">
        <f t="array" ref="J261:J285">_xlfn._xlws.FILTER(A:A,I:I=3)</f>
        <v>11529</v>
      </c>
      <c r="K261" s="271" t="str">
        <f t="shared" si="156"/>
        <v/>
      </c>
      <c r="L261" s="271" t="str">
        <f t="shared" si="156"/>
        <v>ON</v>
      </c>
      <c r="M261" s="271" t="str">
        <f t="shared" si="156"/>
        <v>ON</v>
      </c>
      <c r="N261" s="271" t="str">
        <f t="shared" si="156"/>
        <v>ON</v>
      </c>
      <c r="O261" s="271" t="str">
        <f t="shared" si="156"/>
        <v>ON</v>
      </c>
      <c r="P261" s="271" t="str">
        <f t="shared" si="156"/>
        <v>ON</v>
      </c>
      <c r="Q261" s="271" t="str">
        <f t="shared" si="156"/>
        <v/>
      </c>
      <c r="R261" s="271" t="str">
        <f t="shared" si="156"/>
        <v/>
      </c>
      <c r="S261" s="271" t="str">
        <f t="shared" si="156"/>
        <v/>
      </c>
      <c r="T261" s="271" t="str">
        <f t="shared" si="156"/>
        <v/>
      </c>
      <c r="U261" s="271" t="str">
        <f t="shared" si="156"/>
        <v/>
      </c>
      <c r="V261" s="271" t="str">
        <f t="shared" si="156"/>
        <v/>
      </c>
      <c r="W261" s="271" t="str">
        <f t="shared" si="156"/>
        <v/>
      </c>
      <c r="X261" s="271" t="str">
        <f t="shared" si="156"/>
        <v/>
      </c>
      <c r="Y261" s="271" t="str">
        <f t="shared" si="156"/>
        <v/>
      </c>
    </row>
    <row r="262" spans="9:25">
      <c r="I262" s="292"/>
      <c r="J262" s="271">
        <v>11519</v>
      </c>
      <c r="L262" s="271" t="str">
        <f t="shared" ref="L262:Y271" si="157">IF($J262&lt;&gt;"",IF(INDEX($A$1:$CA$178,MATCH($J262,$A:$A,0),MATCH(L$194,$A$2:$CA$2,0))&gt;0,"ON",""),"")</f>
        <v/>
      </c>
      <c r="M262" s="271" t="str">
        <f t="shared" si="157"/>
        <v>ON</v>
      </c>
      <c r="N262" s="271" t="str">
        <f t="shared" si="157"/>
        <v>ON</v>
      </c>
      <c r="O262" s="271" t="str">
        <f t="shared" si="157"/>
        <v>ON</v>
      </c>
      <c r="P262" s="271" t="str">
        <f t="shared" si="157"/>
        <v>ON</v>
      </c>
      <c r="Q262" s="271" t="str">
        <f t="shared" si="157"/>
        <v>ON</v>
      </c>
      <c r="R262" s="271" t="str">
        <f t="shared" si="157"/>
        <v>ON</v>
      </c>
      <c r="S262" s="271" t="str">
        <f t="shared" si="157"/>
        <v/>
      </c>
      <c r="T262" s="271" t="str">
        <f t="shared" si="157"/>
        <v/>
      </c>
      <c r="U262" s="271" t="str">
        <f t="shared" si="157"/>
        <v/>
      </c>
      <c r="V262" s="271" t="str">
        <f t="shared" si="157"/>
        <v/>
      </c>
      <c r="W262" s="271" t="str">
        <f t="shared" si="157"/>
        <v/>
      </c>
      <c r="X262" s="271" t="str">
        <f t="shared" si="157"/>
        <v/>
      </c>
      <c r="Y262" s="271" t="str">
        <f t="shared" si="157"/>
        <v/>
      </c>
    </row>
    <row r="263" spans="9:25">
      <c r="I263" s="292"/>
      <c r="J263" s="271">
        <v>11588</v>
      </c>
      <c r="L263" s="271" t="str">
        <f t="shared" si="157"/>
        <v/>
      </c>
      <c r="M263" s="271" t="str">
        <f t="shared" si="157"/>
        <v>ON</v>
      </c>
      <c r="N263" s="271" t="str">
        <f t="shared" si="157"/>
        <v>ON</v>
      </c>
      <c r="O263" s="271" t="str">
        <f t="shared" si="157"/>
        <v>ON</v>
      </c>
      <c r="P263" s="271" t="str">
        <f t="shared" si="157"/>
        <v>ON</v>
      </c>
      <c r="Q263" s="271" t="str">
        <f t="shared" si="157"/>
        <v>ON</v>
      </c>
      <c r="R263" s="271" t="str">
        <f t="shared" si="157"/>
        <v>ON</v>
      </c>
      <c r="S263" s="271" t="str">
        <f t="shared" si="157"/>
        <v/>
      </c>
      <c r="T263" s="271" t="str">
        <f t="shared" si="157"/>
        <v/>
      </c>
      <c r="U263" s="271" t="str">
        <f t="shared" si="157"/>
        <v/>
      </c>
      <c r="V263" s="271" t="str">
        <f t="shared" si="157"/>
        <v/>
      </c>
      <c r="W263" s="271" t="str">
        <f t="shared" si="157"/>
        <v/>
      </c>
      <c r="X263" s="271" t="str">
        <f t="shared" si="157"/>
        <v/>
      </c>
      <c r="Y263" s="271" t="str">
        <f t="shared" si="157"/>
        <v/>
      </c>
    </row>
    <row r="264" spans="9:25">
      <c r="I264" s="292"/>
      <c r="J264" s="271">
        <v>11435</v>
      </c>
      <c r="L264" s="271" t="str">
        <f t="shared" si="157"/>
        <v/>
      </c>
      <c r="M264" s="271" t="str">
        <f t="shared" si="157"/>
        <v>ON</v>
      </c>
      <c r="N264" s="271" t="str">
        <f t="shared" si="157"/>
        <v>ON</v>
      </c>
      <c r="O264" s="271" t="str">
        <f t="shared" si="157"/>
        <v>ON</v>
      </c>
      <c r="P264" s="271" t="str">
        <f t="shared" si="157"/>
        <v>ON</v>
      </c>
      <c r="Q264" s="271" t="str">
        <f t="shared" si="157"/>
        <v>ON</v>
      </c>
      <c r="R264" s="271" t="str">
        <f t="shared" si="157"/>
        <v>ON</v>
      </c>
      <c r="S264" s="271" t="str">
        <f t="shared" si="157"/>
        <v/>
      </c>
      <c r="T264" s="271" t="str">
        <f t="shared" si="157"/>
        <v/>
      </c>
      <c r="U264" s="271" t="str">
        <f t="shared" si="157"/>
        <v/>
      </c>
      <c r="V264" s="271" t="str">
        <f t="shared" si="157"/>
        <v/>
      </c>
      <c r="W264" s="271" t="str">
        <f t="shared" si="157"/>
        <v/>
      </c>
      <c r="X264" s="271" t="str">
        <f t="shared" si="157"/>
        <v/>
      </c>
      <c r="Y264" s="271" t="str">
        <f t="shared" si="157"/>
        <v/>
      </c>
    </row>
    <row r="265" spans="9:25">
      <c r="I265" s="292"/>
      <c r="J265" s="271">
        <v>11507</v>
      </c>
      <c r="L265" s="271" t="str">
        <f t="shared" si="157"/>
        <v/>
      </c>
      <c r="M265" s="271" t="str">
        <f t="shared" si="157"/>
        <v>ON</v>
      </c>
      <c r="N265" s="271" t="str">
        <f t="shared" si="157"/>
        <v>ON</v>
      </c>
      <c r="O265" s="271" t="str">
        <f t="shared" si="157"/>
        <v>ON</v>
      </c>
      <c r="P265" s="271" t="str">
        <f t="shared" si="157"/>
        <v>ON</v>
      </c>
      <c r="Q265" s="271" t="str">
        <f t="shared" si="157"/>
        <v>ON</v>
      </c>
      <c r="R265" s="271" t="str">
        <f t="shared" si="157"/>
        <v>ON</v>
      </c>
      <c r="S265" s="271" t="str">
        <f t="shared" si="157"/>
        <v/>
      </c>
      <c r="T265" s="271" t="str">
        <f t="shared" si="157"/>
        <v/>
      </c>
      <c r="U265" s="271" t="str">
        <f t="shared" si="157"/>
        <v/>
      </c>
      <c r="V265" s="271" t="str">
        <f t="shared" si="157"/>
        <v/>
      </c>
      <c r="W265" s="271" t="str">
        <f t="shared" si="157"/>
        <v/>
      </c>
      <c r="X265" s="271" t="str">
        <f t="shared" si="157"/>
        <v/>
      </c>
      <c r="Y265" s="271" t="str">
        <f t="shared" si="157"/>
        <v/>
      </c>
    </row>
    <row r="266" spans="9:25">
      <c r="I266" s="292"/>
      <c r="J266" s="271">
        <v>11546</v>
      </c>
      <c r="L266" s="271" t="str">
        <f t="shared" si="157"/>
        <v/>
      </c>
      <c r="M266" s="271" t="str">
        <f t="shared" si="157"/>
        <v>ON</v>
      </c>
      <c r="N266" s="271" t="str">
        <f t="shared" si="157"/>
        <v>ON</v>
      </c>
      <c r="O266" s="271" t="str">
        <f t="shared" si="157"/>
        <v>ON</v>
      </c>
      <c r="P266" s="271" t="str">
        <f t="shared" si="157"/>
        <v>ON</v>
      </c>
      <c r="Q266" s="271" t="str">
        <f t="shared" si="157"/>
        <v>ON</v>
      </c>
      <c r="R266" s="271" t="str">
        <f t="shared" si="157"/>
        <v>ON</v>
      </c>
      <c r="S266" s="271" t="str">
        <f t="shared" si="157"/>
        <v/>
      </c>
      <c r="T266" s="271" t="str">
        <f t="shared" si="157"/>
        <v/>
      </c>
      <c r="U266" s="271" t="str">
        <f t="shared" si="157"/>
        <v/>
      </c>
      <c r="V266" s="271" t="str">
        <f t="shared" si="157"/>
        <v/>
      </c>
      <c r="W266" s="271" t="str">
        <f t="shared" si="157"/>
        <v/>
      </c>
      <c r="X266" s="271" t="str">
        <f t="shared" si="157"/>
        <v/>
      </c>
      <c r="Y266" s="271" t="str">
        <f t="shared" si="157"/>
        <v/>
      </c>
    </row>
    <row r="267" spans="9:25">
      <c r="I267" s="292"/>
      <c r="J267" s="271">
        <v>11534</v>
      </c>
      <c r="L267" s="271" t="str">
        <f t="shared" si="157"/>
        <v/>
      </c>
      <c r="M267" s="271" t="str">
        <f t="shared" si="157"/>
        <v>ON</v>
      </c>
      <c r="N267" s="271" t="str">
        <f t="shared" si="157"/>
        <v>ON</v>
      </c>
      <c r="O267" s="271" t="str">
        <f t="shared" si="157"/>
        <v>ON</v>
      </c>
      <c r="P267" s="271" t="str">
        <f t="shared" si="157"/>
        <v>ON</v>
      </c>
      <c r="Q267" s="271" t="str">
        <f t="shared" si="157"/>
        <v>ON</v>
      </c>
      <c r="R267" s="271" t="str">
        <f t="shared" si="157"/>
        <v>ON</v>
      </c>
      <c r="S267" s="271" t="str">
        <f t="shared" si="157"/>
        <v/>
      </c>
      <c r="T267" s="271" t="str">
        <f t="shared" si="157"/>
        <v/>
      </c>
      <c r="U267" s="271" t="str">
        <f t="shared" si="157"/>
        <v/>
      </c>
      <c r="V267" s="271" t="str">
        <f t="shared" si="157"/>
        <v/>
      </c>
      <c r="W267" s="271" t="str">
        <f t="shared" si="157"/>
        <v/>
      </c>
      <c r="X267" s="271" t="str">
        <f t="shared" si="157"/>
        <v/>
      </c>
      <c r="Y267" s="271" t="str">
        <f t="shared" si="157"/>
        <v/>
      </c>
    </row>
    <row r="268" spans="9:25">
      <c r="I268" s="292"/>
      <c r="J268" s="271">
        <v>11525</v>
      </c>
      <c r="L268" s="271" t="str">
        <f t="shared" si="157"/>
        <v/>
      </c>
      <c r="M268" s="271" t="str">
        <f t="shared" si="157"/>
        <v>ON</v>
      </c>
      <c r="N268" s="271" t="str">
        <f t="shared" si="157"/>
        <v>ON</v>
      </c>
      <c r="O268" s="271" t="str">
        <f t="shared" si="157"/>
        <v>ON</v>
      </c>
      <c r="P268" s="271" t="str">
        <f t="shared" si="157"/>
        <v>ON</v>
      </c>
      <c r="Q268" s="271" t="str">
        <f t="shared" si="157"/>
        <v>ON</v>
      </c>
      <c r="R268" s="271" t="str">
        <f t="shared" si="157"/>
        <v>ON</v>
      </c>
      <c r="S268" s="271" t="str">
        <f t="shared" si="157"/>
        <v/>
      </c>
      <c r="T268" s="271" t="str">
        <f t="shared" si="157"/>
        <v/>
      </c>
      <c r="U268" s="271" t="str">
        <f t="shared" si="157"/>
        <v/>
      </c>
      <c r="V268" s="271" t="str">
        <f t="shared" si="157"/>
        <v/>
      </c>
      <c r="W268" s="271" t="str">
        <f t="shared" si="157"/>
        <v/>
      </c>
      <c r="X268" s="271" t="str">
        <f t="shared" si="157"/>
        <v/>
      </c>
      <c r="Y268" s="271" t="str">
        <f t="shared" si="157"/>
        <v/>
      </c>
    </row>
    <row r="269" spans="9:25">
      <c r="I269" s="292"/>
      <c r="J269" s="271">
        <v>11561</v>
      </c>
      <c r="L269" s="271" t="str">
        <f t="shared" si="157"/>
        <v/>
      </c>
      <c r="M269" s="271" t="str">
        <f t="shared" si="157"/>
        <v/>
      </c>
      <c r="N269" s="271" t="str">
        <f t="shared" si="157"/>
        <v/>
      </c>
      <c r="O269" s="271" t="str">
        <f t="shared" si="157"/>
        <v/>
      </c>
      <c r="P269" s="271" t="str">
        <f t="shared" si="157"/>
        <v>ON</v>
      </c>
      <c r="Q269" s="271" t="str">
        <f t="shared" si="157"/>
        <v>ON</v>
      </c>
      <c r="R269" s="271" t="str">
        <f t="shared" si="157"/>
        <v>ON</v>
      </c>
      <c r="S269" s="271" t="str">
        <f t="shared" si="157"/>
        <v>ON</v>
      </c>
      <c r="T269" s="271" t="str">
        <f t="shared" si="157"/>
        <v>ON</v>
      </c>
      <c r="U269" s="271" t="str">
        <f t="shared" si="157"/>
        <v>ON</v>
      </c>
      <c r="V269" s="271" t="str">
        <f t="shared" si="157"/>
        <v/>
      </c>
      <c r="W269" s="271" t="str">
        <f t="shared" si="157"/>
        <v/>
      </c>
      <c r="X269" s="271" t="str">
        <f t="shared" si="157"/>
        <v/>
      </c>
      <c r="Y269" s="271" t="str">
        <f t="shared" si="157"/>
        <v/>
      </c>
    </row>
    <row r="270" spans="9:25">
      <c r="J270" s="271">
        <v>11517</v>
      </c>
      <c r="L270" s="271" t="str">
        <f t="shared" si="157"/>
        <v/>
      </c>
      <c r="M270" s="271" t="str">
        <f t="shared" si="157"/>
        <v/>
      </c>
      <c r="N270" s="271" t="str">
        <f t="shared" si="157"/>
        <v/>
      </c>
      <c r="O270" s="271" t="str">
        <f t="shared" si="157"/>
        <v/>
      </c>
      <c r="P270" s="271" t="str">
        <f t="shared" si="157"/>
        <v>ON</v>
      </c>
      <c r="Q270" s="271" t="str">
        <f t="shared" si="157"/>
        <v>ON</v>
      </c>
      <c r="R270" s="271" t="str">
        <f t="shared" si="157"/>
        <v>ON</v>
      </c>
      <c r="S270" s="271" t="str">
        <f t="shared" si="157"/>
        <v>ON</v>
      </c>
      <c r="T270" s="271" t="str">
        <f t="shared" si="157"/>
        <v>ON</v>
      </c>
      <c r="U270" s="271" t="str">
        <f t="shared" si="157"/>
        <v>ON</v>
      </c>
      <c r="V270" s="271" t="str">
        <f t="shared" si="157"/>
        <v/>
      </c>
      <c r="W270" s="271" t="str">
        <f t="shared" si="157"/>
        <v/>
      </c>
      <c r="X270" s="271" t="str">
        <f t="shared" si="157"/>
        <v/>
      </c>
      <c r="Y270" s="271" t="str">
        <f t="shared" si="157"/>
        <v/>
      </c>
    </row>
    <row r="271" spans="9:25">
      <c r="J271" s="271">
        <v>11626</v>
      </c>
      <c r="L271" s="271" t="str">
        <f t="shared" si="157"/>
        <v/>
      </c>
      <c r="M271" s="271" t="str">
        <f t="shared" si="157"/>
        <v/>
      </c>
      <c r="N271" s="271" t="str">
        <f t="shared" si="157"/>
        <v/>
      </c>
      <c r="O271" s="271" t="str">
        <f t="shared" si="157"/>
        <v/>
      </c>
      <c r="P271" s="271" t="str">
        <f t="shared" si="157"/>
        <v>ON</v>
      </c>
      <c r="Q271" s="271" t="str">
        <f t="shared" si="157"/>
        <v>ON</v>
      </c>
      <c r="R271" s="271" t="str">
        <f t="shared" si="157"/>
        <v>ON</v>
      </c>
      <c r="S271" s="271" t="str">
        <f t="shared" si="157"/>
        <v>ON</v>
      </c>
      <c r="T271" s="271" t="str">
        <f t="shared" si="157"/>
        <v>ON</v>
      </c>
      <c r="U271" s="271" t="str">
        <f t="shared" si="157"/>
        <v>ON</v>
      </c>
      <c r="V271" s="271" t="str">
        <f t="shared" si="157"/>
        <v/>
      </c>
      <c r="W271" s="271" t="str">
        <f t="shared" si="157"/>
        <v/>
      </c>
      <c r="X271" s="271" t="str">
        <f t="shared" si="157"/>
        <v/>
      </c>
      <c r="Y271" s="271" t="str">
        <f t="shared" si="157"/>
        <v/>
      </c>
    </row>
    <row r="272" spans="9:25">
      <c r="J272" s="271">
        <v>11523</v>
      </c>
      <c r="L272" s="271" t="str">
        <f t="shared" ref="L272:Y285" si="158">IF($J272&lt;&gt;"",IF(INDEX($A$1:$CA$178,MATCH($J272,$A:$A,0),MATCH(L$194,$A$2:$CA$2,0))&gt;0,"ON",""),"")</f>
        <v/>
      </c>
      <c r="M272" s="271" t="str">
        <f t="shared" si="158"/>
        <v/>
      </c>
      <c r="N272" s="271" t="str">
        <f t="shared" si="158"/>
        <v/>
      </c>
      <c r="O272" s="271" t="str">
        <f t="shared" si="158"/>
        <v/>
      </c>
      <c r="P272" s="271" t="str">
        <f t="shared" si="158"/>
        <v/>
      </c>
      <c r="Q272" s="271" t="str">
        <f t="shared" si="158"/>
        <v>ON</v>
      </c>
      <c r="R272" s="271" t="str">
        <f t="shared" si="158"/>
        <v>ON</v>
      </c>
      <c r="S272" s="271" t="str">
        <f t="shared" si="158"/>
        <v>ON</v>
      </c>
      <c r="T272" s="271" t="str">
        <f t="shared" si="158"/>
        <v>ON</v>
      </c>
      <c r="U272" s="271" t="str">
        <f t="shared" si="158"/>
        <v>ON</v>
      </c>
      <c r="V272" s="271" t="str">
        <f t="shared" si="158"/>
        <v>ON</v>
      </c>
      <c r="W272" s="271" t="str">
        <f t="shared" si="158"/>
        <v/>
      </c>
      <c r="X272" s="271" t="str">
        <f t="shared" si="158"/>
        <v/>
      </c>
      <c r="Y272" s="271" t="str">
        <f t="shared" si="158"/>
        <v/>
      </c>
    </row>
    <row r="273" spans="10:25">
      <c r="J273" s="271">
        <v>11583</v>
      </c>
      <c r="L273" s="271" t="str">
        <f t="shared" si="158"/>
        <v/>
      </c>
      <c r="M273" s="271" t="str">
        <f t="shared" si="158"/>
        <v/>
      </c>
      <c r="N273" s="271" t="str">
        <f t="shared" si="158"/>
        <v/>
      </c>
      <c r="O273" s="271" t="str">
        <f t="shared" si="158"/>
        <v/>
      </c>
      <c r="P273" s="271" t="str">
        <f t="shared" si="158"/>
        <v/>
      </c>
      <c r="Q273" s="271" t="str">
        <f t="shared" si="158"/>
        <v>ON</v>
      </c>
      <c r="R273" s="271" t="str">
        <f t="shared" si="158"/>
        <v>ON</v>
      </c>
      <c r="S273" s="271" t="str">
        <f t="shared" si="158"/>
        <v>ON</v>
      </c>
      <c r="T273" s="271" t="str">
        <f t="shared" si="158"/>
        <v>ON</v>
      </c>
      <c r="U273" s="271" t="str">
        <f t="shared" si="158"/>
        <v>ON</v>
      </c>
      <c r="V273" s="271" t="str">
        <f t="shared" si="158"/>
        <v>ON</v>
      </c>
      <c r="W273" s="271" t="str">
        <f t="shared" si="158"/>
        <v/>
      </c>
      <c r="X273" s="271" t="str">
        <f t="shared" si="158"/>
        <v/>
      </c>
      <c r="Y273" s="271" t="str">
        <f t="shared" si="158"/>
        <v/>
      </c>
    </row>
    <row r="274" spans="10:25">
      <c r="J274" s="271">
        <v>11587</v>
      </c>
      <c r="L274" s="271" t="str">
        <f t="shared" si="158"/>
        <v/>
      </c>
      <c r="M274" s="271" t="str">
        <f t="shared" si="158"/>
        <v/>
      </c>
      <c r="N274" s="271" t="str">
        <f t="shared" si="158"/>
        <v/>
      </c>
      <c r="O274" s="271" t="str">
        <f t="shared" si="158"/>
        <v/>
      </c>
      <c r="P274" s="271" t="str">
        <f t="shared" si="158"/>
        <v/>
      </c>
      <c r="Q274" s="271" t="str">
        <f t="shared" si="158"/>
        <v>ON</v>
      </c>
      <c r="R274" s="271" t="str">
        <f t="shared" si="158"/>
        <v>ON</v>
      </c>
      <c r="S274" s="271" t="str">
        <f t="shared" si="158"/>
        <v>ON</v>
      </c>
      <c r="T274" s="271" t="str">
        <f t="shared" si="158"/>
        <v>ON</v>
      </c>
      <c r="U274" s="271" t="str">
        <f t="shared" si="158"/>
        <v>ON</v>
      </c>
      <c r="V274" s="271" t="str">
        <f t="shared" si="158"/>
        <v>ON</v>
      </c>
      <c r="W274" s="271" t="str">
        <f t="shared" si="158"/>
        <v/>
      </c>
      <c r="X274" s="271" t="str">
        <f t="shared" si="158"/>
        <v/>
      </c>
      <c r="Y274" s="271" t="str">
        <f t="shared" si="158"/>
        <v/>
      </c>
    </row>
    <row r="275" spans="10:25">
      <c r="J275" s="271">
        <v>11570</v>
      </c>
      <c r="L275" s="271" t="str">
        <f t="shared" si="158"/>
        <v/>
      </c>
      <c r="M275" s="271" t="str">
        <f t="shared" si="158"/>
        <v/>
      </c>
      <c r="N275" s="271" t="str">
        <f t="shared" si="158"/>
        <v/>
      </c>
      <c r="O275" s="271" t="str">
        <f t="shared" si="158"/>
        <v/>
      </c>
      <c r="P275" s="271" t="str">
        <f t="shared" si="158"/>
        <v/>
      </c>
      <c r="Q275" s="271" t="str">
        <f t="shared" si="158"/>
        <v>ON</v>
      </c>
      <c r="R275" s="271" t="str">
        <f t="shared" si="158"/>
        <v>ON</v>
      </c>
      <c r="S275" s="271" t="str">
        <f t="shared" si="158"/>
        <v>ON</v>
      </c>
      <c r="T275" s="271" t="str">
        <f t="shared" si="158"/>
        <v>ON</v>
      </c>
      <c r="U275" s="271" t="str">
        <f t="shared" si="158"/>
        <v>ON</v>
      </c>
      <c r="V275" s="271" t="str">
        <f t="shared" si="158"/>
        <v>ON</v>
      </c>
      <c r="W275" s="271" t="str">
        <f t="shared" si="158"/>
        <v/>
      </c>
      <c r="X275" s="271" t="str">
        <f t="shared" si="158"/>
        <v/>
      </c>
      <c r="Y275" s="271" t="str">
        <f t="shared" si="158"/>
        <v/>
      </c>
    </row>
    <row r="276" spans="10:25">
      <c r="J276" s="271">
        <v>11510</v>
      </c>
      <c r="L276" s="271" t="str">
        <f t="shared" si="158"/>
        <v/>
      </c>
      <c r="M276" s="271" t="str">
        <f t="shared" si="158"/>
        <v/>
      </c>
      <c r="N276" s="271" t="str">
        <f t="shared" si="158"/>
        <v/>
      </c>
      <c r="O276" s="271" t="str">
        <f t="shared" si="158"/>
        <v/>
      </c>
      <c r="P276" s="271" t="str">
        <f t="shared" si="158"/>
        <v/>
      </c>
      <c r="Q276" s="271" t="str">
        <f t="shared" si="158"/>
        <v>ON</v>
      </c>
      <c r="R276" s="271" t="str">
        <f t="shared" si="158"/>
        <v>ON</v>
      </c>
      <c r="S276" s="271" t="str">
        <f t="shared" si="158"/>
        <v>ON</v>
      </c>
      <c r="T276" s="271" t="str">
        <f t="shared" si="158"/>
        <v>ON</v>
      </c>
      <c r="U276" s="271" t="str">
        <f t="shared" si="158"/>
        <v>ON</v>
      </c>
      <c r="V276" s="271" t="str">
        <f t="shared" si="158"/>
        <v>ON</v>
      </c>
      <c r="W276" s="271" t="str">
        <f t="shared" si="158"/>
        <v/>
      </c>
      <c r="X276" s="271" t="str">
        <f t="shared" si="158"/>
        <v/>
      </c>
      <c r="Y276" s="271" t="str">
        <f t="shared" si="158"/>
        <v/>
      </c>
    </row>
    <row r="277" spans="10:25">
      <c r="J277" s="271" t="e">
        <v>#REF!</v>
      </c>
      <c r="L277" s="271" t="e">
        <f t="shared" si="158"/>
        <v>#REF!</v>
      </c>
      <c r="M277" s="271" t="e">
        <f t="shared" si="158"/>
        <v>#REF!</v>
      </c>
      <c r="N277" s="271" t="e">
        <f t="shared" si="158"/>
        <v>#REF!</v>
      </c>
      <c r="O277" s="271" t="e">
        <f t="shared" si="158"/>
        <v>#REF!</v>
      </c>
      <c r="P277" s="271" t="e">
        <f t="shared" si="158"/>
        <v>#REF!</v>
      </c>
      <c r="Q277" s="271" t="e">
        <f t="shared" si="158"/>
        <v>#REF!</v>
      </c>
      <c r="R277" s="271" t="e">
        <f t="shared" si="158"/>
        <v>#REF!</v>
      </c>
      <c r="S277" s="271" t="e">
        <f t="shared" si="158"/>
        <v>#REF!</v>
      </c>
      <c r="T277" s="271" t="e">
        <f t="shared" si="158"/>
        <v>#REF!</v>
      </c>
      <c r="U277" s="271" t="e">
        <f t="shared" si="158"/>
        <v>#REF!</v>
      </c>
      <c r="V277" s="271" t="e">
        <f t="shared" si="158"/>
        <v>#REF!</v>
      </c>
      <c r="W277" s="271" t="e">
        <f t="shared" si="158"/>
        <v>#REF!</v>
      </c>
      <c r="X277" s="271" t="e">
        <f t="shared" si="158"/>
        <v>#REF!</v>
      </c>
      <c r="Y277" s="271" t="e">
        <f t="shared" si="158"/>
        <v>#REF!</v>
      </c>
    </row>
    <row r="278" spans="10:25">
      <c r="J278" s="271">
        <v>0</v>
      </c>
      <c r="L278" s="271" t="e">
        <f t="shared" si="158"/>
        <v>#VALUE!</v>
      </c>
      <c r="M278" s="271" t="e">
        <f t="shared" si="158"/>
        <v>#VALUE!</v>
      </c>
      <c r="N278" s="271" t="e">
        <f t="shared" si="158"/>
        <v>#VALUE!</v>
      </c>
      <c r="O278" s="271" t="e">
        <f t="shared" si="158"/>
        <v>#VALUE!</v>
      </c>
      <c r="P278" s="271" t="e">
        <f t="shared" si="158"/>
        <v>#VALUE!</v>
      </c>
      <c r="Q278" s="271" t="e">
        <f t="shared" si="158"/>
        <v>#VALUE!</v>
      </c>
      <c r="R278" s="271" t="e">
        <f t="shared" si="158"/>
        <v>#VALUE!</v>
      </c>
      <c r="S278" s="271" t="e">
        <f t="shared" si="158"/>
        <v>#VALUE!</v>
      </c>
      <c r="T278" s="271" t="e">
        <f t="shared" si="158"/>
        <v>#VALUE!</v>
      </c>
      <c r="U278" s="271" t="e">
        <f t="shared" si="158"/>
        <v>#VALUE!</v>
      </c>
      <c r="V278" s="271" t="e">
        <f t="shared" si="158"/>
        <v>#VALUE!</v>
      </c>
      <c r="W278" s="271" t="e">
        <f t="shared" si="158"/>
        <v>#VALUE!</v>
      </c>
      <c r="X278" s="271" t="e">
        <f t="shared" si="158"/>
        <v>#VALUE!</v>
      </c>
      <c r="Y278" s="271" t="e">
        <f t="shared" si="158"/>
        <v>#VALUE!</v>
      </c>
    </row>
    <row r="279" spans="10:25">
      <c r="J279" s="271">
        <v>11642</v>
      </c>
      <c r="L279" s="271" t="str">
        <f t="shared" si="158"/>
        <v/>
      </c>
      <c r="M279" s="271" t="str">
        <f t="shared" si="158"/>
        <v/>
      </c>
      <c r="N279" s="271" t="str">
        <f t="shared" si="158"/>
        <v/>
      </c>
      <c r="O279" s="271" t="str">
        <f t="shared" si="158"/>
        <v/>
      </c>
      <c r="P279" s="271" t="str">
        <f t="shared" si="158"/>
        <v/>
      </c>
      <c r="Q279" s="271" t="str">
        <f t="shared" si="158"/>
        <v/>
      </c>
      <c r="R279" s="271" t="str">
        <f t="shared" si="158"/>
        <v/>
      </c>
      <c r="S279" s="271" t="str">
        <f t="shared" si="158"/>
        <v/>
      </c>
      <c r="T279" s="271" t="str">
        <f t="shared" si="158"/>
        <v/>
      </c>
      <c r="U279" s="271" t="str">
        <f t="shared" si="158"/>
        <v/>
      </c>
      <c r="V279" s="271" t="str">
        <f t="shared" si="158"/>
        <v/>
      </c>
      <c r="W279" s="271" t="str">
        <f t="shared" si="158"/>
        <v>ON</v>
      </c>
      <c r="X279" s="271" t="str">
        <f t="shared" si="158"/>
        <v>ON</v>
      </c>
      <c r="Y279" s="271" t="str">
        <f t="shared" si="158"/>
        <v>ON</v>
      </c>
    </row>
    <row r="280" spans="10:25">
      <c r="J280" s="271">
        <v>11665</v>
      </c>
      <c r="L280" s="271" t="str">
        <f t="shared" si="158"/>
        <v/>
      </c>
      <c r="M280" s="271" t="str">
        <f t="shared" si="158"/>
        <v/>
      </c>
      <c r="N280" s="271" t="str">
        <f t="shared" si="158"/>
        <v/>
      </c>
      <c r="O280" s="271" t="str">
        <f t="shared" si="158"/>
        <v/>
      </c>
      <c r="P280" s="271" t="str">
        <f t="shared" si="158"/>
        <v/>
      </c>
      <c r="Q280" s="271" t="str">
        <f t="shared" si="158"/>
        <v/>
      </c>
      <c r="R280" s="271" t="str">
        <f t="shared" si="158"/>
        <v/>
      </c>
      <c r="S280" s="271" t="str">
        <f t="shared" si="158"/>
        <v/>
      </c>
      <c r="T280" s="271" t="str">
        <f t="shared" si="158"/>
        <v/>
      </c>
      <c r="U280" s="271" t="str">
        <f t="shared" si="158"/>
        <v/>
      </c>
      <c r="V280" s="271" t="str">
        <f t="shared" si="158"/>
        <v/>
      </c>
      <c r="W280" s="271" t="str">
        <f t="shared" si="158"/>
        <v>ON</v>
      </c>
      <c r="X280" s="271" t="str">
        <f t="shared" si="158"/>
        <v>ON</v>
      </c>
      <c r="Y280" s="271" t="str">
        <f t="shared" si="158"/>
        <v>ON</v>
      </c>
    </row>
    <row r="281" spans="10:25">
      <c r="J281" s="271">
        <v>11638</v>
      </c>
      <c r="L281" s="271" t="str">
        <f t="shared" si="158"/>
        <v/>
      </c>
      <c r="M281" s="271" t="str">
        <f t="shared" si="158"/>
        <v/>
      </c>
      <c r="N281" s="271" t="str">
        <f t="shared" si="158"/>
        <v/>
      </c>
      <c r="O281" s="271" t="str">
        <f t="shared" si="158"/>
        <v/>
      </c>
      <c r="P281" s="271" t="str">
        <f t="shared" si="158"/>
        <v/>
      </c>
      <c r="Q281" s="271" t="str">
        <f t="shared" si="158"/>
        <v/>
      </c>
      <c r="R281" s="271" t="str">
        <f t="shared" si="158"/>
        <v/>
      </c>
      <c r="S281" s="271" t="str">
        <f t="shared" si="158"/>
        <v/>
      </c>
      <c r="T281" s="271" t="str">
        <f t="shared" si="158"/>
        <v/>
      </c>
      <c r="U281" s="271" t="str">
        <f t="shared" si="158"/>
        <v/>
      </c>
      <c r="V281" s="271" t="str">
        <f t="shared" si="158"/>
        <v/>
      </c>
      <c r="W281" s="271" t="str">
        <f t="shared" si="158"/>
        <v>ON</v>
      </c>
      <c r="X281" s="271" t="str">
        <f t="shared" si="158"/>
        <v>ON</v>
      </c>
      <c r="Y281" s="271" t="str">
        <f t="shared" si="158"/>
        <v>ON</v>
      </c>
    </row>
    <row r="282" spans="10:25">
      <c r="J282" s="271">
        <v>11596</v>
      </c>
      <c r="L282" s="271" t="str">
        <f t="shared" si="158"/>
        <v/>
      </c>
      <c r="M282" s="271" t="str">
        <f t="shared" si="158"/>
        <v/>
      </c>
      <c r="N282" s="271" t="str">
        <f t="shared" si="158"/>
        <v/>
      </c>
      <c r="O282" s="271" t="str">
        <f t="shared" si="158"/>
        <v/>
      </c>
      <c r="P282" s="271" t="str">
        <f t="shared" si="158"/>
        <v/>
      </c>
      <c r="Q282" s="271" t="str">
        <f t="shared" si="158"/>
        <v/>
      </c>
      <c r="R282" s="271" t="str">
        <f t="shared" si="158"/>
        <v/>
      </c>
      <c r="S282" s="271" t="str">
        <f t="shared" si="158"/>
        <v/>
      </c>
      <c r="T282" s="271" t="str">
        <f t="shared" si="158"/>
        <v/>
      </c>
      <c r="U282" s="271" t="str">
        <f t="shared" si="158"/>
        <v/>
      </c>
      <c r="V282" s="271" t="str">
        <f t="shared" si="158"/>
        <v/>
      </c>
      <c r="W282" s="271" t="str">
        <f t="shared" si="158"/>
        <v/>
      </c>
      <c r="X282" s="271" t="str">
        <f t="shared" si="158"/>
        <v>ON</v>
      </c>
      <c r="Y282" s="271" t="str">
        <f t="shared" si="158"/>
        <v>ON</v>
      </c>
    </row>
    <row r="283" spans="10:25">
      <c r="J283" s="271">
        <v>11636</v>
      </c>
      <c r="L283" s="271" t="str">
        <f t="shared" si="158"/>
        <v/>
      </c>
      <c r="M283" s="271" t="str">
        <f t="shared" si="158"/>
        <v/>
      </c>
      <c r="N283" s="271" t="str">
        <f t="shared" si="158"/>
        <v/>
      </c>
      <c r="O283" s="271" t="str">
        <f t="shared" si="158"/>
        <v/>
      </c>
      <c r="P283" s="271" t="str">
        <f t="shared" si="158"/>
        <v/>
      </c>
      <c r="Q283" s="271" t="str">
        <f t="shared" si="158"/>
        <v/>
      </c>
      <c r="R283" s="271" t="str">
        <f t="shared" si="158"/>
        <v/>
      </c>
      <c r="S283" s="271" t="str">
        <f t="shared" si="158"/>
        <v/>
      </c>
      <c r="T283" s="271" t="str">
        <f t="shared" si="158"/>
        <v/>
      </c>
      <c r="U283" s="271" t="str">
        <f t="shared" si="158"/>
        <v/>
      </c>
      <c r="V283" s="271" t="str">
        <f t="shared" si="158"/>
        <v/>
      </c>
      <c r="W283" s="271" t="str">
        <f t="shared" si="158"/>
        <v/>
      </c>
      <c r="X283" s="271" t="str">
        <f t="shared" si="158"/>
        <v>ON</v>
      </c>
      <c r="Y283" s="271" t="str">
        <f t="shared" si="158"/>
        <v>ON</v>
      </c>
    </row>
    <row r="284" spans="10:25">
      <c r="J284" s="271">
        <v>11655</v>
      </c>
      <c r="L284" s="271" t="str">
        <f t="shared" si="158"/>
        <v/>
      </c>
      <c r="M284" s="271" t="str">
        <f t="shared" si="158"/>
        <v/>
      </c>
      <c r="N284" s="271" t="str">
        <f t="shared" si="158"/>
        <v/>
      </c>
      <c r="O284" s="271" t="str">
        <f t="shared" si="158"/>
        <v/>
      </c>
      <c r="P284" s="271" t="str">
        <f t="shared" si="158"/>
        <v/>
      </c>
      <c r="Q284" s="271" t="str">
        <f t="shared" si="158"/>
        <v/>
      </c>
      <c r="R284" s="271" t="str">
        <f t="shared" si="158"/>
        <v/>
      </c>
      <c r="S284" s="271" t="str">
        <f t="shared" si="158"/>
        <v/>
      </c>
      <c r="T284" s="271" t="str">
        <f t="shared" si="158"/>
        <v/>
      </c>
      <c r="U284" s="271" t="str">
        <f t="shared" si="158"/>
        <v/>
      </c>
      <c r="V284" s="271" t="str">
        <f t="shared" si="158"/>
        <v/>
      </c>
      <c r="W284" s="271" t="str">
        <f t="shared" si="158"/>
        <v/>
      </c>
      <c r="X284" s="271" t="str">
        <f t="shared" si="158"/>
        <v>ON</v>
      </c>
      <c r="Y284" s="271" t="str">
        <f t="shared" si="158"/>
        <v>ON</v>
      </c>
    </row>
    <row r="285" spans="10:25">
      <c r="J285" s="271">
        <v>11618</v>
      </c>
      <c r="L285" s="271" t="str">
        <f t="shared" si="158"/>
        <v/>
      </c>
      <c r="M285" s="271" t="str">
        <f t="shared" si="158"/>
        <v/>
      </c>
      <c r="N285" s="271" t="str">
        <f t="shared" si="158"/>
        <v/>
      </c>
      <c r="O285" s="271" t="str">
        <f t="shared" si="158"/>
        <v/>
      </c>
      <c r="P285" s="271" t="str">
        <f t="shared" si="158"/>
        <v/>
      </c>
      <c r="Q285" s="271" t="str">
        <f t="shared" si="158"/>
        <v/>
      </c>
      <c r="R285" s="271" t="str">
        <f t="shared" si="158"/>
        <v/>
      </c>
      <c r="S285" s="271" t="str">
        <f t="shared" si="158"/>
        <v/>
      </c>
      <c r="T285" s="271" t="str">
        <f t="shared" si="158"/>
        <v/>
      </c>
      <c r="U285" s="271" t="str">
        <f t="shared" si="158"/>
        <v/>
      </c>
      <c r="V285" s="271" t="str">
        <f t="shared" si="158"/>
        <v/>
      </c>
      <c r="W285" s="271" t="str">
        <f t="shared" si="158"/>
        <v/>
      </c>
      <c r="X285" s="271" t="str">
        <f t="shared" si="158"/>
        <v/>
      </c>
      <c r="Y285" s="271" t="str">
        <f t="shared" si="158"/>
        <v>ON</v>
      </c>
    </row>
  </sheetData>
  <conditionalFormatting sqref="K196:AQ196 Z197:AQ200 K197:K264 L197:Y285 Z209:AQ264 AH265:AQ265 K266:K282 Z266:AQ282">
    <cfRule type="cellIs" dxfId="8" priority="1" operator="equal">
      <formula>"ON"</formula>
    </cfRule>
  </conditionalFormatting>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tabColor rgb="FFFF0000"/>
    <outlinePr summaryBelow="0" summaryRight="0"/>
  </sheetPr>
  <dimension ref="A1"/>
  <sheetViews>
    <sheetView workbookViewId="0"/>
  </sheetViews>
  <sheetFormatPr defaultColWidth="14.42578125" defaultRowHeight="15" customHeight="1"/>
  <sheetData/>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6B1E8-73C3-465A-B6A8-EC99E030EAFC}">
  <dimension ref="A1:BH14"/>
  <sheetViews>
    <sheetView workbookViewId="0">
      <selection activeCell="D20" sqref="D20"/>
    </sheetView>
  </sheetViews>
  <sheetFormatPr defaultRowHeight="15"/>
  <cols>
    <col min="1" max="1" width="31.28515625" bestFit="1" customWidth="1"/>
    <col min="2" max="2" width="26.42578125" bestFit="1" customWidth="1"/>
    <col min="6" max="6" width="67" bestFit="1" customWidth="1"/>
    <col min="11" max="11" width="42.42578125" customWidth="1"/>
  </cols>
  <sheetData>
    <row r="1" spans="1:60">
      <c r="A1" s="247" t="s">
        <v>1872</v>
      </c>
      <c r="B1" s="263"/>
      <c r="C1" s="128"/>
      <c r="D1" s="117"/>
      <c r="E1" s="248"/>
      <c r="F1" s="235"/>
      <c r="G1" s="319"/>
      <c r="H1" s="320"/>
    </row>
    <row r="2" spans="1:60">
      <c r="A2" s="128" t="s">
        <v>1873</v>
      </c>
      <c r="B2" s="263"/>
      <c r="C2" s="128"/>
      <c r="D2" s="117"/>
      <c r="E2" s="234"/>
      <c r="F2" s="128" t="s">
        <v>1874</v>
      </c>
      <c r="G2" s="128"/>
      <c r="H2" s="320"/>
    </row>
    <row r="3" spans="1:60">
      <c r="A3" s="128" t="s">
        <v>1875</v>
      </c>
      <c r="B3" s="263"/>
      <c r="C3" s="128"/>
      <c r="D3" s="117"/>
      <c r="E3" s="234"/>
      <c r="F3" s="128"/>
      <c r="G3" s="128"/>
      <c r="H3" s="321"/>
    </row>
    <row r="4" spans="1:60">
      <c r="A4" s="128" t="s">
        <v>1876</v>
      </c>
      <c r="B4" s="263" t="s">
        <v>1877</v>
      </c>
      <c r="C4" s="128"/>
      <c r="D4" s="117"/>
      <c r="E4" s="234"/>
      <c r="F4" s="128" t="s">
        <v>1878</v>
      </c>
      <c r="G4" s="128"/>
      <c r="H4" s="321"/>
    </row>
    <row r="5" spans="1:60" ht="30">
      <c r="A5" s="354" t="s">
        <v>1879</v>
      </c>
      <c r="B5" s="263" t="s">
        <v>1880</v>
      </c>
      <c r="C5" s="128" t="s">
        <v>45</v>
      </c>
      <c r="D5" s="117"/>
      <c r="E5" s="234"/>
      <c r="F5" s="353" t="s">
        <v>1881</v>
      </c>
      <c r="G5" s="128"/>
      <c r="H5" s="321"/>
    </row>
    <row r="6" spans="1:60">
      <c r="A6" s="128" t="s">
        <v>1882</v>
      </c>
      <c r="B6" s="122" t="s">
        <v>1883</v>
      </c>
      <c r="C6" s="128" t="s">
        <v>45</v>
      </c>
      <c r="D6" s="117"/>
      <c r="E6" s="234"/>
      <c r="F6" s="128" t="s">
        <v>1884</v>
      </c>
      <c r="G6" s="128"/>
      <c r="H6" s="321"/>
    </row>
    <row r="7" spans="1:60">
      <c r="A7" s="128" t="s">
        <v>1885</v>
      </c>
      <c r="B7" s="263"/>
      <c r="C7" s="128"/>
      <c r="D7" s="117"/>
      <c r="E7" s="234"/>
      <c r="F7" s="263" t="s">
        <v>1886</v>
      </c>
      <c r="G7" s="128"/>
      <c r="H7" s="321"/>
    </row>
    <row r="8" spans="1:60">
      <c r="A8" s="128" t="s">
        <v>1885</v>
      </c>
      <c r="B8" s="263"/>
      <c r="C8" s="128"/>
      <c r="D8" s="117"/>
      <c r="E8" s="234"/>
      <c r="F8" s="353" t="s">
        <v>1887</v>
      </c>
      <c r="G8" s="128"/>
      <c r="H8" s="321"/>
    </row>
    <row r="9" spans="1:60">
      <c r="A9" s="354"/>
      <c r="B9" s="263"/>
      <c r="C9" s="128"/>
      <c r="D9" s="117"/>
      <c r="E9" s="234"/>
      <c r="F9" s="353"/>
      <c r="G9" s="128"/>
      <c r="H9" s="321"/>
    </row>
    <row r="10" spans="1:60">
      <c r="A10" s="122" t="s">
        <v>1888</v>
      </c>
      <c r="B10" s="263"/>
      <c r="C10" s="128" t="s">
        <v>43</v>
      </c>
      <c r="D10" s="117"/>
      <c r="E10" s="234"/>
      <c r="F10" s="128" t="s">
        <v>1889</v>
      </c>
      <c r="G10" s="128"/>
      <c r="H10" s="321"/>
    </row>
    <row r="11" spans="1:60">
      <c r="A11" s="128" t="s">
        <v>1890</v>
      </c>
      <c r="B11" s="263" t="s">
        <v>1891</v>
      </c>
      <c r="C11" s="128" t="s">
        <v>45</v>
      </c>
      <c r="D11" s="117"/>
      <c r="E11" s="234"/>
      <c r="F11" s="355" t="s">
        <v>1892</v>
      </c>
      <c r="G11" s="128"/>
      <c r="H11" s="321"/>
    </row>
    <row r="12" spans="1:60" ht="39">
      <c r="A12" s="128" t="s">
        <v>1893</v>
      </c>
      <c r="B12" s="366" t="s">
        <v>1894</v>
      </c>
      <c r="C12" s="128" t="s">
        <v>45</v>
      </c>
      <c r="D12" s="117"/>
      <c r="E12" s="234"/>
      <c r="F12" s="128" t="s">
        <v>1895</v>
      </c>
      <c r="G12" s="128"/>
      <c r="H12" s="321"/>
    </row>
    <row r="13" spans="1:60" ht="30">
      <c r="A13" s="128" t="s">
        <v>1896</v>
      </c>
      <c r="B13" s="353" t="s">
        <v>1897</v>
      </c>
      <c r="C13" s="128" t="s">
        <v>45</v>
      </c>
      <c r="D13" s="117"/>
      <c r="E13" s="234"/>
      <c r="F13" s="128"/>
      <c r="G13" s="128"/>
      <c r="H13" s="321"/>
    </row>
    <row r="14" spans="1:60" ht="173.25">
      <c r="A14" s="128" t="s">
        <v>1898</v>
      </c>
      <c r="B14" s="424" t="s">
        <v>1899</v>
      </c>
      <c r="C14" s="128"/>
      <c r="D14" s="117"/>
      <c r="E14" s="234"/>
      <c r="F14" s="128"/>
      <c r="G14" s="128"/>
      <c r="H14" s="321"/>
      <c r="I14" s="254"/>
      <c r="J14" s="255"/>
      <c r="K14" s="380" t="s">
        <v>1900</v>
      </c>
      <c r="L14" s="128"/>
      <c r="M14" s="128"/>
      <c r="N14" s="128"/>
      <c r="O14" s="128"/>
      <c r="P14" s="128"/>
      <c r="Q14" s="256"/>
      <c r="R14" s="361"/>
      <c r="S14" s="128"/>
      <c r="T14" s="128"/>
      <c r="U14" s="128"/>
      <c r="V14" s="128"/>
      <c r="W14" s="128"/>
      <c r="X14" s="117"/>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row>
  </sheetData>
  <conditionalFormatting sqref="W14">
    <cfRule type="cellIs" dxfId="7" priority="3" operator="lessThan">
      <formula>MAX($W:$W)-5</formula>
    </cfRule>
  </conditionalFormatting>
  <dataValidations count="1">
    <dataValidation type="list" allowBlank="1" showErrorMessage="1" sqref="C1:C14" xr:uid="{EBB30E04-9535-4B46-AF29-A6B6A9859AA3}">
      <formula1>"Sandra,Joe,Diana,Quinton/Diana"</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A1:AB314"/>
  <sheetViews>
    <sheetView zoomScale="85" zoomScaleNormal="85" workbookViewId="0">
      <pane xSplit="2" ySplit="1" topLeftCell="N46" activePane="bottomRight" state="frozen"/>
      <selection pane="topRight" activeCell="M31" sqref="M31"/>
      <selection pane="bottomLeft" activeCell="M31" sqref="M31"/>
      <selection pane="bottomRight" activeCell="I213" sqref="I213"/>
    </sheetView>
  </sheetViews>
  <sheetFormatPr defaultColWidth="14.42578125" defaultRowHeight="15" customHeight="1" outlineLevelRow="1"/>
  <cols>
    <col min="1" max="1" width="41.140625" bestFit="1" customWidth="1"/>
    <col min="2" max="2" width="43.85546875" bestFit="1" customWidth="1"/>
    <col min="3" max="3" width="18.28515625" customWidth="1"/>
    <col min="4" max="4" width="21" bestFit="1" customWidth="1"/>
    <col min="5" max="5" width="25.85546875" style="230" bestFit="1" customWidth="1"/>
    <col min="6" max="6" width="38.5703125" style="176" customWidth="1"/>
    <col min="7" max="7" width="21.85546875" bestFit="1" customWidth="1"/>
    <col min="8" max="8" width="25.7109375" bestFit="1" customWidth="1"/>
    <col min="9" max="9" width="48.7109375" bestFit="1" customWidth="1"/>
    <col min="10" max="10" width="25.140625" bestFit="1" customWidth="1"/>
    <col min="11" max="11" width="25.140625" customWidth="1"/>
    <col min="12" max="12" width="34.140625" style="175" bestFit="1" customWidth="1"/>
    <col min="13" max="13" width="29" style="115" bestFit="1" customWidth="1"/>
    <col min="14" max="14" width="20" customWidth="1"/>
    <col min="15" max="15" width="42.28515625" bestFit="1" customWidth="1"/>
    <col min="16" max="16" width="23" hidden="1" customWidth="1"/>
    <col min="17" max="17" width="32.7109375" hidden="1" customWidth="1"/>
    <col min="18" max="18" width="29.42578125" style="176" bestFit="1" customWidth="1"/>
    <col min="19" max="19" width="11.7109375" customWidth="1"/>
    <col min="20" max="20" width="22" bestFit="1" customWidth="1"/>
    <col min="21" max="21" width="21.140625" customWidth="1"/>
    <col min="22" max="22" width="22.85546875" customWidth="1"/>
    <col min="23" max="28" width="16.85546875" customWidth="1"/>
  </cols>
  <sheetData>
    <row r="1" spans="1:28" ht="70.5" customHeight="1">
      <c r="A1" s="96" t="s">
        <v>48</v>
      </c>
      <c r="B1" s="97" t="s">
        <v>49</v>
      </c>
      <c r="C1" s="97" t="s">
        <v>50</v>
      </c>
      <c r="D1" s="97" t="s">
        <v>51</v>
      </c>
      <c r="E1" s="131" t="s">
        <v>52</v>
      </c>
      <c r="F1" s="97" t="s">
        <v>53</v>
      </c>
      <c r="G1" s="97" t="s">
        <v>54</v>
      </c>
      <c r="H1" s="130" t="s">
        <v>1901</v>
      </c>
      <c r="I1" s="130" t="s">
        <v>1902</v>
      </c>
      <c r="J1" s="97" t="s">
        <v>1903</v>
      </c>
      <c r="K1" s="97"/>
      <c r="L1" s="130" t="s">
        <v>58</v>
      </c>
      <c r="M1" s="98" t="s">
        <v>57</v>
      </c>
      <c r="N1" s="1" t="s">
        <v>60</v>
      </c>
      <c r="O1" s="1" t="s">
        <v>1904</v>
      </c>
      <c r="P1" s="1" t="s">
        <v>1905</v>
      </c>
      <c r="Q1" s="1" t="s">
        <v>1373</v>
      </c>
      <c r="R1" s="1" t="s">
        <v>1374</v>
      </c>
      <c r="S1" s="71" t="s">
        <v>66</v>
      </c>
      <c r="T1" s="141" t="s">
        <v>67</v>
      </c>
      <c r="U1" s="99" t="s">
        <v>1375</v>
      </c>
      <c r="V1" s="99" t="s">
        <v>1376</v>
      </c>
      <c r="W1" s="100"/>
      <c r="X1" s="100"/>
      <c r="Y1" s="100"/>
      <c r="Z1" s="100"/>
      <c r="AA1" s="100"/>
      <c r="AB1" s="100"/>
    </row>
    <row r="2" spans="1:28" outlineLevel="1">
      <c r="A2" s="101" t="s">
        <v>1906</v>
      </c>
      <c r="B2" s="2"/>
      <c r="C2" s="3"/>
      <c r="D2" s="3"/>
      <c r="E2" s="4"/>
      <c r="F2" s="5"/>
      <c r="G2" s="5"/>
      <c r="H2" s="6"/>
      <c r="I2" s="4"/>
      <c r="J2" s="580"/>
      <c r="K2" s="580"/>
      <c r="L2" s="102"/>
      <c r="M2" s="103"/>
      <c r="N2" s="4"/>
      <c r="O2" s="3"/>
      <c r="P2" s="602"/>
      <c r="Q2" s="602"/>
      <c r="R2" s="589"/>
      <c r="S2" s="589"/>
      <c r="T2" s="591"/>
      <c r="U2" s="591"/>
      <c r="V2" s="591"/>
      <c r="W2" s="591"/>
      <c r="X2" s="591"/>
      <c r="Y2" s="591"/>
      <c r="Z2" s="591"/>
      <c r="AA2" s="591"/>
      <c r="AB2" s="591"/>
    </row>
    <row r="3" spans="1:28" outlineLevel="1">
      <c r="A3" s="3" t="s">
        <v>894</v>
      </c>
      <c r="B3" s="2" t="s">
        <v>1377</v>
      </c>
      <c r="C3" s="3" t="s">
        <v>45</v>
      </c>
      <c r="D3" s="3">
        <v>11443</v>
      </c>
      <c r="E3" s="4">
        <v>632019.37</v>
      </c>
      <c r="F3" s="5" t="s">
        <v>1378</v>
      </c>
      <c r="G3" s="5">
        <v>5</v>
      </c>
      <c r="H3" s="6">
        <v>45163</v>
      </c>
      <c r="I3" s="4" t="s">
        <v>150</v>
      </c>
      <c r="J3" s="3" t="s">
        <v>1379</v>
      </c>
      <c r="K3" s="3"/>
      <c r="L3" s="102" t="s">
        <v>366</v>
      </c>
      <c r="M3" s="103">
        <v>1</v>
      </c>
      <c r="N3" s="4" t="s">
        <v>89</v>
      </c>
      <c r="O3" s="3" t="s">
        <v>1380</v>
      </c>
      <c r="P3" s="6"/>
      <c r="Q3" s="6" t="s">
        <v>96</v>
      </c>
      <c r="R3" s="3" t="s">
        <v>96</v>
      </c>
      <c r="S3" s="3" t="s">
        <v>906</v>
      </c>
      <c r="T3" s="591">
        <f>E3*M3</f>
        <v>632019.37</v>
      </c>
      <c r="U3" s="591"/>
      <c r="V3" s="591"/>
      <c r="W3" s="591"/>
      <c r="X3" s="591"/>
      <c r="Y3" s="591"/>
      <c r="Z3" s="591"/>
      <c r="AA3" s="591"/>
      <c r="AB3" s="591"/>
    </row>
    <row r="4" spans="1:28" outlineLevel="1">
      <c r="A4" s="3" t="s">
        <v>1381</v>
      </c>
      <c r="B4" s="3" t="s">
        <v>1382</v>
      </c>
      <c r="C4" s="3" t="s">
        <v>41</v>
      </c>
      <c r="D4" s="3">
        <v>11446</v>
      </c>
      <c r="E4" s="4">
        <v>5500000</v>
      </c>
      <c r="F4" s="5" t="s">
        <v>1383</v>
      </c>
      <c r="G4" s="5">
        <v>26</v>
      </c>
      <c r="H4" s="6">
        <v>45163</v>
      </c>
      <c r="I4" s="3" t="s">
        <v>150</v>
      </c>
      <c r="J4" s="3" t="s">
        <v>288</v>
      </c>
      <c r="K4" s="3"/>
      <c r="L4" s="102" t="s">
        <v>366</v>
      </c>
      <c r="M4" s="103">
        <v>1</v>
      </c>
      <c r="N4" s="4" t="s">
        <v>89</v>
      </c>
      <c r="O4" s="7">
        <v>45474</v>
      </c>
      <c r="P4" s="6" t="s">
        <v>96</v>
      </c>
      <c r="Q4" s="6" t="s">
        <v>96</v>
      </c>
      <c r="R4" s="6" t="s">
        <v>96</v>
      </c>
      <c r="S4" s="3" t="s">
        <v>44</v>
      </c>
      <c r="T4" s="591">
        <f t="shared" ref="T4:T10" si="0">E4*M4</f>
        <v>5500000</v>
      </c>
      <c r="U4" s="591"/>
      <c r="V4" s="591"/>
      <c r="W4" s="591"/>
      <c r="X4" s="591"/>
      <c r="Y4" s="591"/>
      <c r="Z4" s="591"/>
      <c r="AA4" s="591"/>
      <c r="AB4" s="591"/>
    </row>
    <row r="5" spans="1:28" ht="14.25" customHeight="1" outlineLevel="1">
      <c r="A5" s="3" t="s">
        <v>310</v>
      </c>
      <c r="B5" s="3" t="s">
        <v>1384</v>
      </c>
      <c r="C5" s="3" t="s">
        <v>45</v>
      </c>
      <c r="D5" s="3">
        <v>11403</v>
      </c>
      <c r="E5" s="4">
        <v>181837</v>
      </c>
      <c r="F5" s="5" t="s">
        <v>1385</v>
      </c>
      <c r="G5" s="5">
        <v>1</v>
      </c>
      <c r="H5" s="6">
        <v>45180</v>
      </c>
      <c r="I5" s="4" t="s">
        <v>150</v>
      </c>
      <c r="J5" s="3" t="s">
        <v>1379</v>
      </c>
      <c r="K5" s="3"/>
      <c r="L5" s="102" t="s">
        <v>366</v>
      </c>
      <c r="M5" s="103">
        <v>1</v>
      </c>
      <c r="N5" s="4" t="s">
        <v>89</v>
      </c>
      <c r="O5" s="3" t="s">
        <v>1386</v>
      </c>
      <c r="P5" s="6"/>
      <c r="Q5" s="6" t="s">
        <v>96</v>
      </c>
      <c r="R5" s="3" t="s">
        <v>96</v>
      </c>
      <c r="S5" s="3" t="s">
        <v>239</v>
      </c>
      <c r="T5" s="591">
        <f t="shared" si="0"/>
        <v>181837</v>
      </c>
      <c r="U5" s="591"/>
      <c r="V5" s="591"/>
      <c r="W5" s="591"/>
      <c r="X5" s="591"/>
      <c r="Y5" s="591"/>
      <c r="Z5" s="591"/>
      <c r="AA5" s="591"/>
      <c r="AB5" s="591"/>
    </row>
    <row r="6" spans="1:28" ht="15.75" customHeight="1" outlineLevel="1">
      <c r="A6" s="3" t="s">
        <v>310</v>
      </c>
      <c r="B6" s="3" t="s">
        <v>948</v>
      </c>
      <c r="C6" s="3" t="s">
        <v>45</v>
      </c>
      <c r="D6" s="3">
        <v>11401</v>
      </c>
      <c r="E6" s="4">
        <v>181837</v>
      </c>
      <c r="F6" s="5" t="s">
        <v>1385</v>
      </c>
      <c r="G6" s="5">
        <v>1</v>
      </c>
      <c r="H6" s="6">
        <v>45181</v>
      </c>
      <c r="I6" s="4" t="s">
        <v>150</v>
      </c>
      <c r="J6" s="3" t="s">
        <v>1379</v>
      </c>
      <c r="K6" s="3"/>
      <c r="L6" s="102" t="s">
        <v>366</v>
      </c>
      <c r="M6" s="103">
        <v>1</v>
      </c>
      <c r="N6" s="4"/>
      <c r="O6" s="3" t="s">
        <v>1386</v>
      </c>
      <c r="P6" s="6"/>
      <c r="Q6" s="6" t="s">
        <v>96</v>
      </c>
      <c r="R6" s="3" t="s">
        <v>96</v>
      </c>
      <c r="S6" s="3" t="s">
        <v>239</v>
      </c>
      <c r="T6" s="591">
        <f t="shared" si="0"/>
        <v>181837</v>
      </c>
      <c r="U6" s="591"/>
      <c r="V6" s="591"/>
      <c r="W6" s="591"/>
      <c r="X6" s="591"/>
      <c r="Y6" s="591"/>
      <c r="Z6" s="591"/>
      <c r="AA6" s="591"/>
      <c r="AB6" s="591"/>
    </row>
    <row r="7" spans="1:28" outlineLevel="1">
      <c r="A7" s="3" t="s">
        <v>1387</v>
      </c>
      <c r="B7" s="3" t="s">
        <v>1388</v>
      </c>
      <c r="C7" s="3" t="s">
        <v>45</v>
      </c>
      <c r="D7" s="3">
        <v>11397</v>
      </c>
      <c r="E7" s="4">
        <v>13916166.76</v>
      </c>
      <c r="F7" s="5" t="s">
        <v>1389</v>
      </c>
      <c r="G7" s="5">
        <v>83</v>
      </c>
      <c r="H7" s="6">
        <v>45187</v>
      </c>
      <c r="I7" s="3" t="s">
        <v>150</v>
      </c>
      <c r="J7" s="3" t="s">
        <v>1390</v>
      </c>
      <c r="K7" s="3"/>
      <c r="L7" s="102" t="s">
        <v>366</v>
      </c>
      <c r="M7" s="103">
        <v>1</v>
      </c>
      <c r="N7" s="4" t="s">
        <v>89</v>
      </c>
      <c r="O7" s="3" t="s">
        <v>1391</v>
      </c>
      <c r="P7" s="6"/>
      <c r="Q7" s="6" t="s">
        <v>96</v>
      </c>
      <c r="R7" s="3" t="s">
        <v>96</v>
      </c>
      <c r="S7" s="3" t="s">
        <v>44</v>
      </c>
      <c r="T7" s="591">
        <f t="shared" si="0"/>
        <v>13916166.76</v>
      </c>
      <c r="U7" s="591"/>
      <c r="V7" s="591"/>
      <c r="W7" s="591"/>
      <c r="X7" s="591"/>
      <c r="Y7" s="591"/>
      <c r="Z7" s="591"/>
      <c r="AA7" s="591"/>
      <c r="AB7" s="591"/>
    </row>
    <row r="8" spans="1:28" outlineLevel="1">
      <c r="A8" s="3" t="s">
        <v>1392</v>
      </c>
      <c r="B8" s="3" t="s">
        <v>1393</v>
      </c>
      <c r="C8" s="3" t="s">
        <v>45</v>
      </c>
      <c r="D8" s="3">
        <v>11447</v>
      </c>
      <c r="E8" s="4">
        <v>13852000</v>
      </c>
      <c r="F8" s="5" t="s">
        <v>1394</v>
      </c>
      <c r="G8" s="5">
        <v>56</v>
      </c>
      <c r="H8" s="6">
        <v>45239</v>
      </c>
      <c r="I8" s="2" t="s">
        <v>1395</v>
      </c>
      <c r="J8" s="3" t="s">
        <v>1390</v>
      </c>
      <c r="K8" s="3"/>
      <c r="L8" s="102" t="s">
        <v>366</v>
      </c>
      <c r="M8" s="103">
        <v>1</v>
      </c>
      <c r="N8" s="4" t="s">
        <v>89</v>
      </c>
      <c r="O8" s="3" t="s">
        <v>1396</v>
      </c>
      <c r="P8" s="6"/>
      <c r="Q8" s="6" t="s">
        <v>96</v>
      </c>
      <c r="R8" s="3" t="s">
        <v>96</v>
      </c>
      <c r="S8" s="3" t="s">
        <v>44</v>
      </c>
      <c r="T8" s="591">
        <f t="shared" si="0"/>
        <v>13852000</v>
      </c>
      <c r="U8" s="591"/>
      <c r="V8" s="591"/>
      <c r="W8" s="591"/>
      <c r="X8" s="591"/>
      <c r="Y8" s="591"/>
      <c r="Z8" s="591"/>
      <c r="AA8" s="591"/>
      <c r="AB8" s="591"/>
    </row>
    <row r="9" spans="1:28" ht="15.75" customHeight="1" outlineLevel="1">
      <c r="A9" s="3" t="s">
        <v>700</v>
      </c>
      <c r="B9" s="3" t="s">
        <v>1397</v>
      </c>
      <c r="C9" s="3" t="s">
        <v>41</v>
      </c>
      <c r="D9" s="3">
        <v>11448</v>
      </c>
      <c r="E9" s="4">
        <v>129445</v>
      </c>
      <c r="F9" s="5" t="s">
        <v>1398</v>
      </c>
      <c r="G9" s="5">
        <v>1</v>
      </c>
      <c r="H9" s="6">
        <v>45243</v>
      </c>
      <c r="I9" s="3" t="s">
        <v>150</v>
      </c>
      <c r="J9" s="3" t="s">
        <v>1399</v>
      </c>
      <c r="K9" s="3"/>
      <c r="L9" s="102" t="s">
        <v>366</v>
      </c>
      <c r="M9" s="103">
        <v>1</v>
      </c>
      <c r="N9" s="2" t="s">
        <v>89</v>
      </c>
      <c r="O9" s="7">
        <v>45231</v>
      </c>
      <c r="P9" s="6" t="s">
        <v>96</v>
      </c>
      <c r="Q9" s="6" t="s">
        <v>96</v>
      </c>
      <c r="R9" s="6" t="s">
        <v>96</v>
      </c>
      <c r="S9" s="589" t="s">
        <v>906</v>
      </c>
      <c r="T9" s="591">
        <f t="shared" si="0"/>
        <v>129445</v>
      </c>
      <c r="U9" s="591"/>
      <c r="V9" s="591"/>
      <c r="W9" s="591"/>
      <c r="X9" s="591"/>
      <c r="Y9" s="591"/>
      <c r="Z9" s="591"/>
      <c r="AA9" s="591"/>
      <c r="AB9" s="591"/>
    </row>
    <row r="10" spans="1:28" outlineLevel="1">
      <c r="A10" s="101" t="s">
        <v>1907</v>
      </c>
      <c r="B10" s="3"/>
      <c r="C10" s="589"/>
      <c r="D10" s="3"/>
      <c r="E10" s="225">
        <f>SUM(E3:E9)</f>
        <v>34393305.129999995</v>
      </c>
      <c r="F10" s="8"/>
      <c r="G10" s="8">
        <f>SUM(G3:G9)</f>
        <v>173</v>
      </c>
      <c r="H10" s="6"/>
      <c r="I10" s="3"/>
      <c r="J10" s="3"/>
      <c r="K10" s="3"/>
      <c r="L10" s="102"/>
      <c r="M10" s="103"/>
      <c r="N10" s="3"/>
      <c r="O10" s="3"/>
      <c r="P10" s="6"/>
      <c r="Q10" s="6"/>
      <c r="R10" s="3"/>
      <c r="S10" s="589"/>
      <c r="T10" s="591">
        <f t="shared" si="0"/>
        <v>0</v>
      </c>
      <c r="U10" s="105"/>
      <c r="V10" s="105"/>
      <c r="W10" s="105"/>
      <c r="X10" s="105"/>
      <c r="Y10" s="105"/>
      <c r="Z10" s="105"/>
      <c r="AA10" s="105"/>
      <c r="AB10" s="105"/>
    </row>
    <row r="11" spans="1:28" outlineLevel="1">
      <c r="A11" s="101"/>
      <c r="B11" s="3"/>
      <c r="C11" s="589"/>
      <c r="D11" s="3"/>
      <c r="E11" s="4"/>
      <c r="F11" s="5"/>
      <c r="G11" s="5"/>
      <c r="H11" s="6"/>
      <c r="I11" s="3"/>
      <c r="J11" s="3"/>
      <c r="K11" s="3"/>
      <c r="L11" s="102"/>
      <c r="M11" s="103"/>
      <c r="N11" s="3"/>
      <c r="O11" s="3"/>
      <c r="P11" s="6"/>
      <c r="Q11" s="6"/>
      <c r="R11" s="3"/>
      <c r="S11" s="589"/>
      <c r="T11" s="591"/>
      <c r="U11" s="591"/>
      <c r="V11" s="591"/>
      <c r="W11" s="591"/>
      <c r="X11" s="591"/>
      <c r="Y11" s="591"/>
      <c r="Z11" s="591"/>
      <c r="AA11" s="591"/>
      <c r="AB11" s="591"/>
    </row>
    <row r="12" spans="1:28" outlineLevel="1">
      <c r="A12" s="101" t="s">
        <v>1908</v>
      </c>
      <c r="B12" s="3"/>
      <c r="C12" s="589"/>
      <c r="D12" s="3"/>
      <c r="E12" s="4"/>
      <c r="F12" s="5"/>
      <c r="G12" s="5"/>
      <c r="H12" s="6"/>
      <c r="I12" s="3"/>
      <c r="J12" s="3"/>
      <c r="K12" s="3"/>
      <c r="L12" s="102"/>
      <c r="M12" s="103"/>
      <c r="N12" s="3"/>
      <c r="O12" s="3"/>
      <c r="P12" s="6"/>
      <c r="Q12" s="6"/>
      <c r="R12" s="3"/>
      <c r="S12" s="589"/>
      <c r="T12" s="591"/>
      <c r="U12" s="591"/>
      <c r="V12" s="591"/>
      <c r="W12" s="591"/>
      <c r="X12" s="591"/>
      <c r="Y12" s="591"/>
      <c r="Z12" s="591"/>
      <c r="AA12" s="591"/>
      <c r="AB12" s="591"/>
    </row>
    <row r="13" spans="1:28" outlineLevel="1">
      <c r="A13" s="101" t="s">
        <v>1909</v>
      </c>
      <c r="B13" s="3"/>
      <c r="C13" s="589"/>
      <c r="D13" s="3"/>
      <c r="E13" s="4"/>
      <c r="F13" s="5"/>
      <c r="G13" s="5"/>
      <c r="H13" s="6"/>
      <c r="I13" s="3"/>
      <c r="J13" s="3"/>
      <c r="K13" s="3"/>
      <c r="L13" s="102"/>
      <c r="M13" s="103"/>
      <c r="N13" s="3"/>
      <c r="O13" s="3"/>
      <c r="P13" s="6"/>
      <c r="Q13" s="6"/>
      <c r="R13" s="3"/>
      <c r="S13" s="589"/>
      <c r="T13" s="591"/>
      <c r="U13" s="591"/>
      <c r="V13" s="591"/>
      <c r="W13" s="591"/>
      <c r="X13" s="591"/>
      <c r="Y13" s="591"/>
      <c r="Z13" s="591"/>
      <c r="AA13" s="591"/>
      <c r="AB13" s="591"/>
    </row>
    <row r="14" spans="1:28" ht="15.75" customHeight="1" outlineLevel="1">
      <c r="A14" s="3" t="s">
        <v>1400</v>
      </c>
      <c r="B14" s="3" t="s">
        <v>1401</v>
      </c>
      <c r="C14" s="3" t="s">
        <v>45</v>
      </c>
      <c r="D14" s="3">
        <v>11416</v>
      </c>
      <c r="E14" s="4">
        <v>3408324</v>
      </c>
      <c r="F14" s="5" t="s">
        <v>1402</v>
      </c>
      <c r="G14" s="5">
        <v>21</v>
      </c>
      <c r="H14" s="6">
        <v>45299</v>
      </c>
      <c r="I14" s="3" t="s">
        <v>150</v>
      </c>
      <c r="J14" s="3" t="s">
        <v>1390</v>
      </c>
      <c r="K14" s="3"/>
      <c r="L14" s="102" t="s">
        <v>366</v>
      </c>
      <c r="M14" s="103">
        <v>1</v>
      </c>
      <c r="N14" s="3" t="s">
        <v>89</v>
      </c>
      <c r="O14" s="106">
        <v>45505</v>
      </c>
      <c r="P14" s="6"/>
      <c r="Q14" s="6" t="s">
        <v>96</v>
      </c>
      <c r="R14" s="3" t="s">
        <v>96</v>
      </c>
      <c r="S14" s="3" t="s">
        <v>920</v>
      </c>
      <c r="T14" s="591">
        <f>E14*M14</f>
        <v>3408324</v>
      </c>
      <c r="U14" s="591"/>
      <c r="V14" s="591"/>
      <c r="W14" s="591"/>
      <c r="X14" s="591"/>
      <c r="Y14" s="591"/>
      <c r="Z14" s="591"/>
      <c r="AA14" s="591"/>
      <c r="AB14" s="591"/>
    </row>
    <row r="15" spans="1:28" ht="15.75" customHeight="1" outlineLevel="1">
      <c r="A15" s="3" t="s">
        <v>1400</v>
      </c>
      <c r="B15" s="3" t="s">
        <v>1403</v>
      </c>
      <c r="C15" s="3" t="s">
        <v>45</v>
      </c>
      <c r="D15" s="3">
        <v>11417</v>
      </c>
      <c r="E15" s="4">
        <v>795151</v>
      </c>
      <c r="F15" s="5" t="s">
        <v>1404</v>
      </c>
      <c r="G15" s="5">
        <v>5</v>
      </c>
      <c r="H15" s="6">
        <v>45302</v>
      </c>
      <c r="I15" s="4" t="s">
        <v>150</v>
      </c>
      <c r="J15" s="3" t="s">
        <v>1390</v>
      </c>
      <c r="K15" s="3"/>
      <c r="L15" s="102" t="s">
        <v>366</v>
      </c>
      <c r="M15" s="103">
        <v>1</v>
      </c>
      <c r="N15" s="3" t="s">
        <v>89</v>
      </c>
      <c r="O15" s="106">
        <v>45505</v>
      </c>
      <c r="P15" s="6"/>
      <c r="Q15" s="6" t="s">
        <v>96</v>
      </c>
      <c r="R15" s="3" t="s">
        <v>96</v>
      </c>
      <c r="S15" s="3" t="s">
        <v>920</v>
      </c>
      <c r="T15" s="591">
        <f t="shared" ref="T15:T39" si="1">E15*M15</f>
        <v>795151</v>
      </c>
      <c r="U15" s="591"/>
      <c r="V15" s="591"/>
      <c r="W15" s="591"/>
      <c r="X15" s="591"/>
      <c r="Y15" s="591"/>
      <c r="Z15" s="591"/>
      <c r="AA15" s="591"/>
      <c r="AB15" s="591"/>
    </row>
    <row r="16" spans="1:28" outlineLevel="1">
      <c r="A16" s="3" t="s">
        <v>894</v>
      </c>
      <c r="B16" s="2" t="s">
        <v>1405</v>
      </c>
      <c r="C16" s="3" t="s">
        <v>45</v>
      </c>
      <c r="D16" s="3">
        <v>11443</v>
      </c>
      <c r="E16" s="4">
        <v>890992.27</v>
      </c>
      <c r="F16" s="5" t="s">
        <v>1406</v>
      </c>
      <c r="G16" s="5">
        <v>10</v>
      </c>
      <c r="H16" s="6">
        <v>45308</v>
      </c>
      <c r="I16" s="3" t="s">
        <v>150</v>
      </c>
      <c r="J16" s="3" t="s">
        <v>1379</v>
      </c>
      <c r="K16" s="3"/>
      <c r="L16" s="102" t="s">
        <v>366</v>
      </c>
      <c r="M16" s="103">
        <v>1</v>
      </c>
      <c r="N16" s="3" t="s">
        <v>89</v>
      </c>
      <c r="O16" s="3" t="s">
        <v>1380</v>
      </c>
      <c r="P16" s="6"/>
      <c r="Q16" s="6" t="s">
        <v>96</v>
      </c>
      <c r="R16" s="3" t="s">
        <v>96</v>
      </c>
      <c r="S16" s="3" t="s">
        <v>906</v>
      </c>
      <c r="T16" s="591">
        <f t="shared" si="1"/>
        <v>890992.27</v>
      </c>
      <c r="U16" s="591"/>
      <c r="V16" s="591"/>
      <c r="W16" s="591"/>
      <c r="X16" s="591"/>
      <c r="Y16" s="591"/>
      <c r="Z16" s="591"/>
      <c r="AA16" s="591"/>
      <c r="AB16" s="591"/>
    </row>
    <row r="17" spans="1:28" ht="15.75" customHeight="1" outlineLevel="1">
      <c r="A17" s="3" t="s">
        <v>350</v>
      </c>
      <c r="B17" s="3" t="s">
        <v>1407</v>
      </c>
      <c r="C17" s="3" t="s">
        <v>45</v>
      </c>
      <c r="D17" s="3">
        <v>11474</v>
      </c>
      <c r="E17" s="4">
        <v>2842622.53</v>
      </c>
      <c r="F17" s="5" t="s">
        <v>1408</v>
      </c>
      <c r="G17" s="5">
        <v>18</v>
      </c>
      <c r="H17" s="6">
        <v>45309</v>
      </c>
      <c r="I17" s="3" t="s">
        <v>150</v>
      </c>
      <c r="J17" s="3" t="s">
        <v>1390</v>
      </c>
      <c r="K17" s="3"/>
      <c r="L17" s="102" t="s">
        <v>366</v>
      </c>
      <c r="M17" s="103">
        <v>1</v>
      </c>
      <c r="N17" s="3" t="s">
        <v>89</v>
      </c>
      <c r="O17" s="3" t="s">
        <v>1091</v>
      </c>
      <c r="P17" s="6"/>
      <c r="Q17" s="6" t="s">
        <v>96</v>
      </c>
      <c r="R17" s="3" t="s">
        <v>96</v>
      </c>
      <c r="S17" s="589" t="s">
        <v>44</v>
      </c>
      <c r="T17" s="591">
        <f t="shared" si="1"/>
        <v>2842622.53</v>
      </c>
      <c r="U17" s="591"/>
      <c r="V17" s="591"/>
      <c r="W17" s="591"/>
      <c r="X17" s="591"/>
      <c r="Y17" s="591"/>
      <c r="Z17" s="591"/>
      <c r="AA17" s="591"/>
      <c r="AB17" s="591"/>
    </row>
    <row r="18" spans="1:28" outlineLevel="1">
      <c r="A18" s="3" t="s">
        <v>894</v>
      </c>
      <c r="B18" s="2" t="s">
        <v>1409</v>
      </c>
      <c r="C18" s="3" t="s">
        <v>45</v>
      </c>
      <c r="D18" s="3">
        <v>11450</v>
      </c>
      <c r="E18" s="4">
        <v>1158613.1299999999</v>
      </c>
      <c r="F18" s="5" t="s">
        <v>1410</v>
      </c>
      <c r="G18" s="5">
        <v>13</v>
      </c>
      <c r="H18" s="6">
        <v>45317</v>
      </c>
      <c r="I18" s="4" t="s">
        <v>150</v>
      </c>
      <c r="J18" s="3" t="s">
        <v>1379</v>
      </c>
      <c r="K18" s="3"/>
      <c r="L18" s="102" t="s">
        <v>366</v>
      </c>
      <c r="M18" s="103">
        <v>1</v>
      </c>
      <c r="N18" s="3" t="s">
        <v>89</v>
      </c>
      <c r="O18" s="3" t="s">
        <v>1380</v>
      </c>
      <c r="P18" s="6"/>
      <c r="Q18" s="6" t="s">
        <v>96</v>
      </c>
      <c r="R18" s="3" t="s">
        <v>96</v>
      </c>
      <c r="S18" s="3" t="s">
        <v>906</v>
      </c>
      <c r="T18" s="591">
        <f t="shared" si="1"/>
        <v>1158613.1299999999</v>
      </c>
      <c r="U18" s="591"/>
      <c r="V18" s="591"/>
      <c r="W18" s="591"/>
      <c r="X18" s="591"/>
      <c r="Y18" s="591"/>
      <c r="Z18" s="591"/>
      <c r="AA18" s="591"/>
      <c r="AB18" s="591"/>
    </row>
    <row r="19" spans="1:28" outlineLevel="1">
      <c r="A19" s="3" t="s">
        <v>1411</v>
      </c>
      <c r="B19" s="3" t="s">
        <v>1412</v>
      </c>
      <c r="C19" s="3" t="s">
        <v>45</v>
      </c>
      <c r="D19" s="3">
        <v>11433</v>
      </c>
      <c r="E19" s="4">
        <v>863719</v>
      </c>
      <c r="F19" s="107" t="s">
        <v>1413</v>
      </c>
      <c r="G19" s="5">
        <v>6</v>
      </c>
      <c r="H19" s="6">
        <v>45321</v>
      </c>
      <c r="I19" s="3" t="s">
        <v>150</v>
      </c>
      <c r="J19" s="3" t="s">
        <v>1390</v>
      </c>
      <c r="K19" s="3"/>
      <c r="L19" s="102" t="s">
        <v>366</v>
      </c>
      <c r="M19" s="103">
        <v>1</v>
      </c>
      <c r="N19" s="3" t="s">
        <v>89</v>
      </c>
      <c r="O19" s="3" t="s">
        <v>1380</v>
      </c>
      <c r="P19" s="6"/>
      <c r="Q19" s="6" t="s">
        <v>96</v>
      </c>
      <c r="R19" s="3" t="s">
        <v>96</v>
      </c>
      <c r="S19" s="3" t="s">
        <v>239</v>
      </c>
      <c r="T19" s="591">
        <f t="shared" si="1"/>
        <v>863719</v>
      </c>
      <c r="U19" s="591"/>
      <c r="V19" s="591"/>
      <c r="W19" s="591"/>
      <c r="X19" s="591"/>
      <c r="Y19" s="591"/>
      <c r="Z19" s="591"/>
      <c r="AA19" s="591"/>
      <c r="AB19" s="591"/>
    </row>
    <row r="20" spans="1:28" outlineLevel="1">
      <c r="A20" s="3" t="s">
        <v>1411</v>
      </c>
      <c r="B20" s="3" t="s">
        <v>1414</v>
      </c>
      <c r="C20" s="3" t="s">
        <v>45</v>
      </c>
      <c r="D20" s="3">
        <v>11436</v>
      </c>
      <c r="E20" s="4">
        <v>817329</v>
      </c>
      <c r="F20" s="5" t="s">
        <v>1413</v>
      </c>
      <c r="G20" s="5">
        <v>6</v>
      </c>
      <c r="H20" s="6">
        <v>45322</v>
      </c>
      <c r="I20" s="3" t="s">
        <v>150</v>
      </c>
      <c r="J20" s="3" t="s">
        <v>1390</v>
      </c>
      <c r="K20" s="3"/>
      <c r="L20" s="102" t="s">
        <v>366</v>
      </c>
      <c r="M20" s="103">
        <v>1</v>
      </c>
      <c r="N20" s="3" t="s">
        <v>89</v>
      </c>
      <c r="O20" s="3" t="s">
        <v>1380</v>
      </c>
      <c r="P20" s="6"/>
      <c r="Q20" s="6" t="s">
        <v>96</v>
      </c>
      <c r="R20" s="3" t="s">
        <v>96</v>
      </c>
      <c r="S20" s="3" t="s">
        <v>239</v>
      </c>
      <c r="T20" s="591">
        <f t="shared" si="1"/>
        <v>817329</v>
      </c>
      <c r="U20" s="591"/>
      <c r="V20" s="591"/>
      <c r="W20" s="591"/>
      <c r="X20" s="591"/>
      <c r="Y20" s="591"/>
      <c r="Z20" s="591"/>
      <c r="AA20" s="591"/>
      <c r="AB20" s="591"/>
    </row>
    <row r="21" spans="1:28" ht="15.75" customHeight="1" outlineLevel="1">
      <c r="A21" s="3" t="s">
        <v>1415</v>
      </c>
      <c r="B21" s="3" t="s">
        <v>1416</v>
      </c>
      <c r="C21" s="3" t="s">
        <v>45</v>
      </c>
      <c r="D21" s="3">
        <v>11444</v>
      </c>
      <c r="E21" s="4">
        <v>823142.22</v>
      </c>
      <c r="F21" s="5" t="s">
        <v>1417</v>
      </c>
      <c r="G21" s="5">
        <v>7</v>
      </c>
      <c r="H21" s="6">
        <v>45330</v>
      </c>
      <c r="I21" s="2" t="s">
        <v>150</v>
      </c>
      <c r="J21" s="3" t="s">
        <v>1390</v>
      </c>
      <c r="K21" s="3"/>
      <c r="L21" s="102" t="s">
        <v>366</v>
      </c>
      <c r="M21" s="103">
        <v>1</v>
      </c>
      <c r="N21" s="2" t="s">
        <v>89</v>
      </c>
      <c r="O21" s="3" t="s">
        <v>1418</v>
      </c>
      <c r="P21" s="6"/>
      <c r="Q21" s="6" t="s">
        <v>96</v>
      </c>
      <c r="R21" s="3" t="s">
        <v>96</v>
      </c>
      <c r="S21" s="3" t="s">
        <v>239</v>
      </c>
      <c r="T21" s="591">
        <f t="shared" si="1"/>
        <v>823142.22</v>
      </c>
      <c r="U21" s="591"/>
      <c r="V21" s="591"/>
      <c r="W21" s="591"/>
      <c r="X21" s="591"/>
      <c r="Y21" s="591"/>
      <c r="Z21" s="591"/>
      <c r="AA21" s="591"/>
      <c r="AB21" s="591"/>
    </row>
    <row r="22" spans="1:28" outlineLevel="1">
      <c r="A22" s="3" t="s">
        <v>1419</v>
      </c>
      <c r="B22" s="3" t="s">
        <v>1420</v>
      </c>
      <c r="C22" s="3" t="s">
        <v>45</v>
      </c>
      <c r="D22" s="3">
        <v>11453</v>
      </c>
      <c r="E22" s="4">
        <v>287193.06</v>
      </c>
      <c r="F22" s="5" t="s">
        <v>1421</v>
      </c>
      <c r="G22" s="5">
        <v>3</v>
      </c>
      <c r="H22" s="6">
        <v>45341</v>
      </c>
      <c r="I22" s="3" t="s">
        <v>150</v>
      </c>
      <c r="J22" s="3" t="s">
        <v>1422</v>
      </c>
      <c r="K22" s="3"/>
      <c r="L22" s="102" t="s">
        <v>366</v>
      </c>
      <c r="M22" s="103">
        <v>1</v>
      </c>
      <c r="N22" s="3" t="s">
        <v>89</v>
      </c>
      <c r="O22" s="106">
        <v>45505</v>
      </c>
      <c r="P22" s="6"/>
      <c r="Q22" s="6" t="s">
        <v>96</v>
      </c>
      <c r="R22" s="3" t="s">
        <v>96</v>
      </c>
      <c r="S22" s="3" t="s">
        <v>920</v>
      </c>
      <c r="T22" s="591">
        <f t="shared" si="1"/>
        <v>287193.06</v>
      </c>
      <c r="U22" s="591"/>
      <c r="V22" s="591"/>
      <c r="W22" s="591"/>
      <c r="X22" s="591"/>
      <c r="Y22" s="591"/>
      <c r="Z22" s="591"/>
      <c r="AA22" s="591"/>
      <c r="AB22" s="591"/>
    </row>
    <row r="23" spans="1:28" outlineLevel="1">
      <c r="A23" s="3" t="s">
        <v>1419</v>
      </c>
      <c r="B23" s="3" t="s">
        <v>1423</v>
      </c>
      <c r="C23" s="3" t="s">
        <v>45</v>
      </c>
      <c r="D23" s="3">
        <v>11454</v>
      </c>
      <c r="E23" s="4">
        <v>287193.06</v>
      </c>
      <c r="F23" s="5" t="s">
        <v>1424</v>
      </c>
      <c r="G23" s="5">
        <v>3</v>
      </c>
      <c r="H23" s="6">
        <v>45341</v>
      </c>
      <c r="I23" s="3" t="s">
        <v>150</v>
      </c>
      <c r="J23" s="3" t="s">
        <v>1425</v>
      </c>
      <c r="K23" s="3"/>
      <c r="L23" s="102" t="s">
        <v>366</v>
      </c>
      <c r="M23" s="103">
        <v>1</v>
      </c>
      <c r="N23" s="3" t="s">
        <v>89</v>
      </c>
      <c r="O23" s="106">
        <v>45505</v>
      </c>
      <c r="P23" s="6"/>
      <c r="Q23" s="6" t="s">
        <v>96</v>
      </c>
      <c r="R23" s="3" t="s">
        <v>96</v>
      </c>
      <c r="S23" s="3" t="s">
        <v>920</v>
      </c>
      <c r="T23" s="591">
        <f t="shared" si="1"/>
        <v>287193.06</v>
      </c>
      <c r="U23" s="591"/>
      <c r="V23" s="591"/>
      <c r="W23" s="591"/>
      <c r="X23" s="591"/>
      <c r="Y23" s="591"/>
      <c r="Z23" s="591"/>
      <c r="AA23" s="591"/>
      <c r="AB23" s="591"/>
    </row>
    <row r="24" spans="1:28" ht="15.75" customHeight="1" outlineLevel="1">
      <c r="A24" s="3" t="s">
        <v>1426</v>
      </c>
      <c r="B24" s="3" t="s">
        <v>1427</v>
      </c>
      <c r="C24" s="3" t="s">
        <v>45</v>
      </c>
      <c r="D24" s="3">
        <v>11475</v>
      </c>
      <c r="E24" s="4">
        <v>3242817</v>
      </c>
      <c r="F24" s="5" t="s">
        <v>1428</v>
      </c>
      <c r="G24" s="5">
        <v>20</v>
      </c>
      <c r="H24" s="6">
        <v>45341</v>
      </c>
      <c r="I24" s="2" t="s">
        <v>150</v>
      </c>
      <c r="J24" s="3" t="s">
        <v>1390</v>
      </c>
      <c r="K24" s="3"/>
      <c r="L24" s="102" t="s">
        <v>366</v>
      </c>
      <c r="M24" s="103">
        <v>1</v>
      </c>
      <c r="N24" s="3" t="s">
        <v>89</v>
      </c>
      <c r="O24" s="106">
        <v>45505</v>
      </c>
      <c r="P24" s="6"/>
      <c r="Q24" s="6" t="s">
        <v>96</v>
      </c>
      <c r="R24" s="3" t="s">
        <v>96</v>
      </c>
      <c r="S24" s="589" t="s">
        <v>920</v>
      </c>
      <c r="T24" s="591">
        <f t="shared" si="1"/>
        <v>3242817</v>
      </c>
      <c r="U24" s="591"/>
      <c r="V24" s="591"/>
      <c r="W24" s="591"/>
      <c r="X24" s="591"/>
      <c r="Y24" s="591"/>
      <c r="Z24" s="591"/>
      <c r="AA24" s="591"/>
      <c r="AB24" s="591"/>
    </row>
    <row r="25" spans="1:28" outlineLevel="1">
      <c r="A25" s="3" t="s">
        <v>1419</v>
      </c>
      <c r="B25" s="3" t="s">
        <v>1429</v>
      </c>
      <c r="C25" s="3" t="s">
        <v>45</v>
      </c>
      <c r="D25" s="3">
        <v>11452</v>
      </c>
      <c r="E25" s="4">
        <v>287193.06</v>
      </c>
      <c r="F25" s="5" t="s">
        <v>1424</v>
      </c>
      <c r="G25" s="5">
        <v>3</v>
      </c>
      <c r="H25" s="6">
        <v>45344</v>
      </c>
      <c r="I25" s="3" t="s">
        <v>150</v>
      </c>
      <c r="J25" s="3" t="s">
        <v>1430</v>
      </c>
      <c r="K25" s="3"/>
      <c r="L25" s="102" t="s">
        <v>366</v>
      </c>
      <c r="M25" s="103">
        <v>1</v>
      </c>
      <c r="N25" s="3" t="s">
        <v>89</v>
      </c>
      <c r="O25" s="106">
        <v>45505</v>
      </c>
      <c r="P25" s="6"/>
      <c r="Q25" s="6" t="s">
        <v>96</v>
      </c>
      <c r="R25" s="3" t="s">
        <v>96</v>
      </c>
      <c r="S25" s="3" t="s">
        <v>920</v>
      </c>
      <c r="T25" s="591">
        <f t="shared" si="1"/>
        <v>287193.06</v>
      </c>
      <c r="U25" s="591"/>
      <c r="V25" s="591"/>
      <c r="W25" s="591"/>
      <c r="X25" s="591"/>
      <c r="Y25" s="591"/>
      <c r="Z25" s="591"/>
      <c r="AA25" s="591"/>
      <c r="AB25" s="591"/>
    </row>
    <row r="26" spans="1:28" outlineLevel="1">
      <c r="A26" s="3" t="s">
        <v>1419</v>
      </c>
      <c r="B26" s="3" t="s">
        <v>1431</v>
      </c>
      <c r="C26" s="3" t="s">
        <v>45</v>
      </c>
      <c r="D26" s="3">
        <v>11460</v>
      </c>
      <c r="E26" s="4">
        <v>287193.06</v>
      </c>
      <c r="F26" s="5" t="s">
        <v>1424</v>
      </c>
      <c r="G26" s="5">
        <v>3</v>
      </c>
      <c r="H26" s="6">
        <v>45349</v>
      </c>
      <c r="I26" s="3" t="s">
        <v>150</v>
      </c>
      <c r="J26" s="3" t="s">
        <v>1432</v>
      </c>
      <c r="K26" s="3"/>
      <c r="L26" s="102" t="s">
        <v>366</v>
      </c>
      <c r="M26" s="103">
        <v>1</v>
      </c>
      <c r="N26" s="3" t="s">
        <v>89</v>
      </c>
      <c r="O26" s="106">
        <v>45505</v>
      </c>
      <c r="P26" s="6"/>
      <c r="Q26" s="6" t="s">
        <v>96</v>
      </c>
      <c r="R26" s="3" t="s">
        <v>96</v>
      </c>
      <c r="S26" s="3" t="s">
        <v>920</v>
      </c>
      <c r="T26" s="591">
        <f t="shared" si="1"/>
        <v>287193.06</v>
      </c>
      <c r="U26" s="591"/>
      <c r="V26" s="591"/>
      <c r="W26" s="591"/>
      <c r="X26" s="591"/>
      <c r="Y26" s="591"/>
      <c r="Z26" s="591"/>
      <c r="AA26" s="591"/>
      <c r="AB26" s="591"/>
    </row>
    <row r="27" spans="1:28" outlineLevel="1">
      <c r="A27" s="3" t="s">
        <v>1411</v>
      </c>
      <c r="B27" s="3" t="s">
        <v>1433</v>
      </c>
      <c r="C27" s="3" t="s">
        <v>45</v>
      </c>
      <c r="D27" s="3">
        <v>11437</v>
      </c>
      <c r="E27" s="4">
        <v>817329</v>
      </c>
      <c r="F27" s="5" t="s">
        <v>1434</v>
      </c>
      <c r="G27" s="5">
        <v>6</v>
      </c>
      <c r="H27" s="6">
        <v>45349</v>
      </c>
      <c r="I27" s="2" t="s">
        <v>150</v>
      </c>
      <c r="J27" s="3" t="s">
        <v>1390</v>
      </c>
      <c r="K27" s="3"/>
      <c r="L27" s="102" t="s">
        <v>366</v>
      </c>
      <c r="M27" s="103">
        <v>1</v>
      </c>
      <c r="N27" s="3" t="s">
        <v>89</v>
      </c>
      <c r="O27" s="3" t="s">
        <v>1380</v>
      </c>
      <c r="P27" s="6"/>
      <c r="Q27" s="6" t="s">
        <v>96</v>
      </c>
      <c r="R27" s="3" t="s">
        <v>96</v>
      </c>
      <c r="S27" s="3" t="s">
        <v>239</v>
      </c>
      <c r="T27" s="591">
        <f t="shared" si="1"/>
        <v>817329</v>
      </c>
      <c r="U27" s="591"/>
      <c r="V27" s="591"/>
      <c r="W27" s="591"/>
      <c r="X27" s="591"/>
      <c r="Y27" s="591"/>
      <c r="Z27" s="591"/>
      <c r="AA27" s="591"/>
      <c r="AB27" s="591"/>
    </row>
    <row r="28" spans="1:28" ht="15.75" customHeight="1" outlineLevel="1">
      <c r="A28" s="3" t="s">
        <v>634</v>
      </c>
      <c r="B28" s="3" t="s">
        <v>1435</v>
      </c>
      <c r="C28" s="589" t="s">
        <v>43</v>
      </c>
      <c r="D28" s="3">
        <v>11466</v>
      </c>
      <c r="E28" s="4">
        <v>335097.99</v>
      </c>
      <c r="F28" s="107" t="s">
        <v>1436</v>
      </c>
      <c r="G28" s="5">
        <v>6</v>
      </c>
      <c r="H28" s="6">
        <v>45351</v>
      </c>
      <c r="I28" s="3" t="s">
        <v>150</v>
      </c>
      <c r="J28" s="3" t="s">
        <v>1437</v>
      </c>
      <c r="K28" s="3"/>
      <c r="L28" s="102" t="s">
        <v>366</v>
      </c>
      <c r="M28" s="103">
        <v>1</v>
      </c>
      <c r="N28" s="3" t="s">
        <v>89</v>
      </c>
      <c r="O28" s="7">
        <v>45505</v>
      </c>
      <c r="P28" s="6">
        <v>45239</v>
      </c>
      <c r="Q28" s="6" t="s">
        <v>96</v>
      </c>
      <c r="R28" s="3" t="s">
        <v>96</v>
      </c>
      <c r="S28" s="589" t="s">
        <v>239</v>
      </c>
      <c r="T28" s="591">
        <f t="shared" si="1"/>
        <v>335097.99</v>
      </c>
      <c r="U28" s="591"/>
      <c r="V28" s="591"/>
      <c r="W28" s="591"/>
      <c r="X28" s="591"/>
      <c r="Y28" s="591"/>
      <c r="Z28" s="591"/>
      <c r="AA28" s="591"/>
      <c r="AB28" s="591"/>
    </row>
    <row r="29" spans="1:28" ht="15.75" customHeight="1" outlineLevel="1">
      <c r="A29" s="3" t="s">
        <v>275</v>
      </c>
      <c r="B29" s="3" t="s">
        <v>1438</v>
      </c>
      <c r="C29" s="3" t="s">
        <v>45</v>
      </c>
      <c r="D29" s="3">
        <v>11496</v>
      </c>
      <c r="E29" s="4">
        <v>126540.94</v>
      </c>
      <c r="F29" s="107" t="s">
        <v>1439</v>
      </c>
      <c r="G29" s="5">
        <v>1</v>
      </c>
      <c r="H29" s="6">
        <v>45364</v>
      </c>
      <c r="I29" s="4" t="s">
        <v>150</v>
      </c>
      <c r="J29" s="3" t="s">
        <v>1390</v>
      </c>
      <c r="K29" s="3"/>
      <c r="L29" s="102" t="s">
        <v>366</v>
      </c>
      <c r="M29" s="103">
        <v>1</v>
      </c>
      <c r="N29" s="3" t="s">
        <v>89</v>
      </c>
      <c r="O29" s="7">
        <v>45383</v>
      </c>
      <c r="P29" s="6"/>
      <c r="Q29" s="6" t="s">
        <v>96</v>
      </c>
      <c r="R29" s="3" t="s">
        <v>96</v>
      </c>
      <c r="S29" s="3" t="s">
        <v>239</v>
      </c>
      <c r="T29" s="591">
        <f t="shared" si="1"/>
        <v>126540.94</v>
      </c>
      <c r="U29" s="591"/>
      <c r="V29" s="591"/>
      <c r="W29" s="591"/>
      <c r="X29" s="591"/>
      <c r="Y29" s="591"/>
      <c r="Z29" s="591"/>
      <c r="AA29" s="591"/>
      <c r="AB29" s="591"/>
    </row>
    <row r="30" spans="1:28" ht="15.75" customHeight="1" outlineLevel="1">
      <c r="A30" s="3" t="s">
        <v>634</v>
      </c>
      <c r="B30" s="3" t="s">
        <v>1440</v>
      </c>
      <c r="C30" s="589" t="s">
        <v>43</v>
      </c>
      <c r="D30" s="3">
        <v>11471</v>
      </c>
      <c r="E30" s="4">
        <v>251606.72</v>
      </c>
      <c r="F30" s="5" t="s">
        <v>1441</v>
      </c>
      <c r="G30" s="5">
        <v>6</v>
      </c>
      <c r="H30" s="6">
        <v>45352</v>
      </c>
      <c r="I30" s="3" t="s">
        <v>150</v>
      </c>
      <c r="J30" s="3" t="s">
        <v>1442</v>
      </c>
      <c r="K30" s="3"/>
      <c r="L30" s="102" t="s">
        <v>366</v>
      </c>
      <c r="M30" s="103">
        <v>1</v>
      </c>
      <c r="N30" s="3" t="s">
        <v>89</v>
      </c>
      <c r="O30" s="7">
        <v>45505</v>
      </c>
      <c r="P30" s="6">
        <v>45239</v>
      </c>
      <c r="Q30" s="6" t="s">
        <v>96</v>
      </c>
      <c r="R30" s="3" t="s">
        <v>96</v>
      </c>
      <c r="S30" s="589" t="s">
        <v>239</v>
      </c>
      <c r="T30" s="591">
        <f t="shared" si="1"/>
        <v>251606.72</v>
      </c>
      <c r="U30" s="591"/>
      <c r="V30" s="591"/>
      <c r="W30" s="591"/>
      <c r="X30" s="591"/>
      <c r="Y30" s="591"/>
      <c r="Z30" s="591"/>
      <c r="AA30" s="591"/>
      <c r="AB30" s="591"/>
    </row>
    <row r="31" spans="1:28" outlineLevel="1">
      <c r="A31" s="3" t="s">
        <v>1419</v>
      </c>
      <c r="B31" s="3" t="s">
        <v>1443</v>
      </c>
      <c r="C31" s="3" t="s">
        <v>45</v>
      </c>
      <c r="D31" s="3">
        <v>11455</v>
      </c>
      <c r="E31" s="4">
        <v>287193.06</v>
      </c>
      <c r="F31" s="5" t="s">
        <v>1421</v>
      </c>
      <c r="G31" s="5">
        <v>3</v>
      </c>
      <c r="H31" s="6">
        <v>45355</v>
      </c>
      <c r="I31" s="3" t="s">
        <v>150</v>
      </c>
      <c r="J31" s="3" t="s">
        <v>1444</v>
      </c>
      <c r="K31" s="3"/>
      <c r="L31" s="102" t="s">
        <v>366</v>
      </c>
      <c r="M31" s="103">
        <v>1</v>
      </c>
      <c r="N31" s="3" t="s">
        <v>89</v>
      </c>
      <c r="O31" s="106">
        <v>45505</v>
      </c>
      <c r="P31" s="6"/>
      <c r="Q31" s="6" t="s">
        <v>96</v>
      </c>
      <c r="R31" s="3" t="s">
        <v>96</v>
      </c>
      <c r="S31" s="3" t="s">
        <v>920</v>
      </c>
      <c r="T31" s="591">
        <f t="shared" si="1"/>
        <v>287193.06</v>
      </c>
      <c r="U31" s="591"/>
      <c r="V31" s="591"/>
      <c r="W31" s="591"/>
      <c r="X31" s="591"/>
      <c r="Y31" s="591"/>
      <c r="Z31" s="591"/>
      <c r="AA31" s="591"/>
      <c r="AB31" s="591"/>
    </row>
    <row r="32" spans="1:28" ht="15.75" customHeight="1" outlineLevel="1">
      <c r="A32" s="3" t="s">
        <v>634</v>
      </c>
      <c r="B32" s="3" t="s">
        <v>1445</v>
      </c>
      <c r="C32" s="589" t="s">
        <v>43</v>
      </c>
      <c r="D32" s="3">
        <v>11468</v>
      </c>
      <c r="E32" s="4">
        <v>251606.72</v>
      </c>
      <c r="F32" s="107" t="s">
        <v>1441</v>
      </c>
      <c r="G32" s="5">
        <v>6</v>
      </c>
      <c r="H32" s="6">
        <v>45359</v>
      </c>
      <c r="I32" s="3" t="s">
        <v>150</v>
      </c>
      <c r="J32" s="3" t="s">
        <v>1446</v>
      </c>
      <c r="K32" s="3"/>
      <c r="L32" s="102" t="s">
        <v>366</v>
      </c>
      <c r="M32" s="103">
        <v>1</v>
      </c>
      <c r="N32" s="3" t="s">
        <v>89</v>
      </c>
      <c r="O32" s="7">
        <v>45505</v>
      </c>
      <c r="P32" s="6">
        <v>45239</v>
      </c>
      <c r="Q32" s="6" t="s">
        <v>96</v>
      </c>
      <c r="R32" s="3" t="s">
        <v>96</v>
      </c>
      <c r="S32" s="589" t="s">
        <v>239</v>
      </c>
      <c r="T32" s="591">
        <f t="shared" si="1"/>
        <v>251606.72</v>
      </c>
      <c r="U32" s="591"/>
      <c r="V32" s="591"/>
      <c r="W32" s="591"/>
      <c r="X32" s="591"/>
      <c r="Y32" s="591"/>
      <c r="Z32" s="591"/>
      <c r="AA32" s="591"/>
      <c r="AB32" s="591"/>
    </row>
    <row r="33" spans="1:28" ht="15.75" customHeight="1" outlineLevel="1">
      <c r="A33" s="3" t="s">
        <v>634</v>
      </c>
      <c r="B33" s="3" t="s">
        <v>1447</v>
      </c>
      <c r="C33" s="589" t="s">
        <v>43</v>
      </c>
      <c r="D33" s="3">
        <v>11470</v>
      </c>
      <c r="E33" s="4">
        <v>132697</v>
      </c>
      <c r="F33" s="107" t="s">
        <v>1448</v>
      </c>
      <c r="G33" s="5">
        <v>2</v>
      </c>
      <c r="H33" s="6">
        <v>45362</v>
      </c>
      <c r="I33" s="3" t="s">
        <v>150</v>
      </c>
      <c r="J33" s="3" t="s">
        <v>1449</v>
      </c>
      <c r="K33" s="3"/>
      <c r="L33" s="102" t="s">
        <v>366</v>
      </c>
      <c r="M33" s="103">
        <v>1</v>
      </c>
      <c r="N33" s="3" t="s">
        <v>89</v>
      </c>
      <c r="O33" s="7">
        <v>45505</v>
      </c>
      <c r="P33" s="6">
        <v>45239</v>
      </c>
      <c r="Q33" s="6" t="s">
        <v>96</v>
      </c>
      <c r="R33" s="3" t="s">
        <v>96</v>
      </c>
      <c r="S33" s="589" t="s">
        <v>239</v>
      </c>
      <c r="T33" s="591">
        <f t="shared" si="1"/>
        <v>132697</v>
      </c>
      <c r="U33" s="591"/>
      <c r="V33" s="591"/>
      <c r="W33" s="591"/>
      <c r="X33" s="591"/>
      <c r="Y33" s="591"/>
      <c r="Z33" s="591"/>
      <c r="AA33" s="591"/>
      <c r="AB33" s="591"/>
    </row>
    <row r="34" spans="1:28" ht="15.75" customHeight="1" outlineLevel="1">
      <c r="A34" s="3" t="s">
        <v>1411</v>
      </c>
      <c r="B34" s="3" t="s">
        <v>1450</v>
      </c>
      <c r="C34" s="3" t="s">
        <v>45</v>
      </c>
      <c r="D34" s="3">
        <v>11440</v>
      </c>
      <c r="E34" s="4">
        <v>817329</v>
      </c>
      <c r="F34" s="107" t="s">
        <v>1451</v>
      </c>
      <c r="G34" s="5">
        <v>6</v>
      </c>
      <c r="H34" s="6">
        <v>45362</v>
      </c>
      <c r="I34" s="2" t="s">
        <v>150</v>
      </c>
      <c r="J34" s="3" t="s">
        <v>1390</v>
      </c>
      <c r="K34" s="3"/>
      <c r="L34" s="102" t="s">
        <v>366</v>
      </c>
      <c r="M34" s="103">
        <v>1</v>
      </c>
      <c r="N34" s="3" t="s">
        <v>89</v>
      </c>
      <c r="O34" s="3" t="s">
        <v>1452</v>
      </c>
      <c r="P34" s="6"/>
      <c r="Q34" s="6" t="s">
        <v>96</v>
      </c>
      <c r="R34" s="3" t="s">
        <v>96</v>
      </c>
      <c r="S34" s="3" t="s">
        <v>239</v>
      </c>
      <c r="T34" s="591">
        <f t="shared" si="1"/>
        <v>817329</v>
      </c>
      <c r="U34" s="591"/>
      <c r="V34" s="591"/>
      <c r="W34" s="591"/>
      <c r="X34" s="591"/>
      <c r="Y34" s="591"/>
      <c r="Z34" s="591"/>
      <c r="AA34" s="591"/>
      <c r="AB34" s="591"/>
    </row>
    <row r="35" spans="1:28" outlineLevel="1">
      <c r="A35" s="3" t="s">
        <v>1411</v>
      </c>
      <c r="B35" s="3" t="s">
        <v>1453</v>
      </c>
      <c r="C35" s="3" t="s">
        <v>45</v>
      </c>
      <c r="D35" s="3">
        <v>11438</v>
      </c>
      <c r="E35" s="4">
        <v>817329</v>
      </c>
      <c r="F35" s="107" t="s">
        <v>1413</v>
      </c>
      <c r="G35" s="5">
        <v>6</v>
      </c>
      <c r="H35" s="6">
        <v>45369</v>
      </c>
      <c r="I35" s="2" t="s">
        <v>150</v>
      </c>
      <c r="J35" s="3" t="s">
        <v>1390</v>
      </c>
      <c r="K35" s="3"/>
      <c r="L35" s="102" t="s">
        <v>366</v>
      </c>
      <c r="M35" s="103">
        <v>1</v>
      </c>
      <c r="N35" s="3" t="s">
        <v>89</v>
      </c>
      <c r="O35" s="3" t="s">
        <v>1452</v>
      </c>
      <c r="P35" s="6"/>
      <c r="Q35" s="6" t="s">
        <v>96</v>
      </c>
      <c r="R35" s="3" t="s">
        <v>96</v>
      </c>
      <c r="S35" s="3" t="s">
        <v>239</v>
      </c>
      <c r="T35" s="591">
        <f t="shared" si="1"/>
        <v>817329</v>
      </c>
      <c r="U35" s="591"/>
      <c r="V35" s="591"/>
      <c r="W35" s="591"/>
      <c r="X35" s="591"/>
      <c r="Y35" s="591"/>
      <c r="Z35" s="591"/>
      <c r="AA35" s="591"/>
      <c r="AB35" s="591"/>
    </row>
    <row r="36" spans="1:28" ht="15.75" customHeight="1" outlineLevel="1">
      <c r="A36" s="3" t="s">
        <v>634</v>
      </c>
      <c r="B36" s="3" t="s">
        <v>1454</v>
      </c>
      <c r="C36" s="3" t="s">
        <v>43</v>
      </c>
      <c r="D36" s="3">
        <v>11469</v>
      </c>
      <c r="E36" s="4">
        <v>194365.2</v>
      </c>
      <c r="F36" s="5" t="s">
        <v>302</v>
      </c>
      <c r="G36" s="5">
        <v>1</v>
      </c>
      <c r="H36" s="6">
        <v>45371</v>
      </c>
      <c r="I36" s="4" t="s">
        <v>150</v>
      </c>
      <c r="J36" s="3" t="s">
        <v>1455</v>
      </c>
      <c r="K36" s="3"/>
      <c r="L36" s="102" t="s">
        <v>366</v>
      </c>
      <c r="M36" s="103">
        <v>1</v>
      </c>
      <c r="N36" s="3" t="s">
        <v>89</v>
      </c>
      <c r="O36" s="7">
        <v>45505</v>
      </c>
      <c r="P36" s="6">
        <v>45239</v>
      </c>
      <c r="Q36" s="6" t="s">
        <v>96</v>
      </c>
      <c r="R36" s="3" t="s">
        <v>96</v>
      </c>
      <c r="S36" s="589" t="s">
        <v>239</v>
      </c>
      <c r="T36" s="591">
        <f t="shared" si="1"/>
        <v>194365.2</v>
      </c>
      <c r="U36" s="591"/>
      <c r="V36" s="591"/>
      <c r="W36" s="591"/>
      <c r="X36" s="591"/>
      <c r="Y36" s="591"/>
      <c r="Z36" s="591"/>
      <c r="AA36" s="591"/>
      <c r="AB36" s="591"/>
    </row>
    <row r="37" spans="1:28" ht="15.75" customHeight="1" outlineLevel="1">
      <c r="A37" s="3" t="s">
        <v>1456</v>
      </c>
      <c r="B37" s="3" t="s">
        <v>1457</v>
      </c>
      <c r="C37" s="589" t="s">
        <v>45</v>
      </c>
      <c r="D37" s="3">
        <v>11494</v>
      </c>
      <c r="E37" s="4">
        <v>637606.79</v>
      </c>
      <c r="F37" s="5" t="s">
        <v>1458</v>
      </c>
      <c r="G37" s="5">
        <v>7</v>
      </c>
      <c r="H37" s="6">
        <v>45377</v>
      </c>
      <c r="I37" s="3" t="s">
        <v>150</v>
      </c>
      <c r="J37" s="3" t="s">
        <v>1117</v>
      </c>
      <c r="K37" s="3"/>
      <c r="L37" s="102" t="s">
        <v>1459</v>
      </c>
      <c r="M37" s="103">
        <v>1</v>
      </c>
      <c r="N37" s="3" t="s">
        <v>89</v>
      </c>
      <c r="O37" s="3" t="s">
        <v>1091</v>
      </c>
      <c r="P37" s="6"/>
      <c r="Q37" s="6" t="s">
        <v>96</v>
      </c>
      <c r="R37" s="3"/>
      <c r="S37" s="589" t="s">
        <v>906</v>
      </c>
      <c r="T37" s="591">
        <f t="shared" si="1"/>
        <v>637606.79</v>
      </c>
      <c r="U37" s="591"/>
      <c r="V37" s="591"/>
      <c r="W37" s="591"/>
      <c r="X37" s="591"/>
      <c r="Y37" s="591"/>
      <c r="Z37" s="591"/>
      <c r="AA37" s="591"/>
      <c r="AB37" s="591"/>
    </row>
    <row r="38" spans="1:28" outlineLevel="1">
      <c r="A38" s="3" t="s">
        <v>1411</v>
      </c>
      <c r="B38" s="3" t="s">
        <v>1460</v>
      </c>
      <c r="C38" s="3" t="s">
        <v>45</v>
      </c>
      <c r="D38" s="3">
        <v>11434</v>
      </c>
      <c r="E38" s="4">
        <v>817329</v>
      </c>
      <c r="F38" s="107" t="s">
        <v>1451</v>
      </c>
      <c r="G38" s="5">
        <v>6</v>
      </c>
      <c r="H38" s="6">
        <v>45377</v>
      </c>
      <c r="I38" s="2" t="s">
        <v>150</v>
      </c>
      <c r="J38" s="3" t="s">
        <v>1390</v>
      </c>
      <c r="K38" s="3"/>
      <c r="L38" s="102" t="s">
        <v>366</v>
      </c>
      <c r="M38" s="103">
        <v>1</v>
      </c>
      <c r="N38" s="3" t="s">
        <v>89</v>
      </c>
      <c r="O38" s="3" t="s">
        <v>1380</v>
      </c>
      <c r="P38" s="6"/>
      <c r="Q38" s="6" t="s">
        <v>96</v>
      </c>
      <c r="R38" s="3" t="s">
        <v>96</v>
      </c>
      <c r="S38" s="3" t="s">
        <v>239</v>
      </c>
      <c r="T38" s="591">
        <f t="shared" si="1"/>
        <v>817329</v>
      </c>
      <c r="U38" s="591"/>
      <c r="V38" s="591"/>
      <c r="W38" s="591"/>
      <c r="X38" s="591"/>
      <c r="Y38" s="591"/>
      <c r="Z38" s="591"/>
      <c r="AA38" s="591"/>
      <c r="AB38" s="591"/>
    </row>
    <row r="39" spans="1:28" ht="15.75" customHeight="1" outlineLevel="1">
      <c r="A39" s="101" t="s">
        <v>1910</v>
      </c>
      <c r="B39" s="3"/>
      <c r="C39" s="589"/>
      <c r="D39" s="3"/>
      <c r="E39" s="225">
        <f>SUM(E13:E38)</f>
        <v>21477512.809999995</v>
      </c>
      <c r="F39" s="108"/>
      <c r="G39" s="108">
        <f>SUM(G13:G38)</f>
        <v>174</v>
      </c>
      <c r="H39" s="6"/>
      <c r="I39" s="3"/>
      <c r="J39" s="3"/>
      <c r="K39" s="3"/>
      <c r="L39" s="102"/>
      <c r="M39" s="103"/>
      <c r="N39" s="3"/>
      <c r="O39" s="3"/>
      <c r="P39" s="6"/>
      <c r="Q39" s="6"/>
      <c r="R39" s="3"/>
      <c r="S39" s="589"/>
      <c r="T39" s="591">
        <f t="shared" si="1"/>
        <v>0</v>
      </c>
      <c r="U39" s="591"/>
      <c r="V39" s="591"/>
      <c r="W39" s="591"/>
      <c r="X39" s="591"/>
      <c r="Y39" s="591"/>
      <c r="Z39" s="591"/>
      <c r="AA39" s="591"/>
      <c r="AB39" s="591"/>
    </row>
    <row r="40" spans="1:28" ht="15.75" customHeight="1" outlineLevel="1">
      <c r="A40" s="101"/>
      <c r="B40" s="3"/>
      <c r="C40" s="589"/>
      <c r="D40" s="3"/>
      <c r="E40" s="4"/>
      <c r="F40" s="5"/>
      <c r="G40" s="5"/>
      <c r="H40" s="6"/>
      <c r="I40" s="3"/>
      <c r="J40" s="3"/>
      <c r="K40" s="3"/>
      <c r="L40" s="102"/>
      <c r="M40" s="103"/>
      <c r="N40" s="3"/>
      <c r="O40" s="3"/>
      <c r="P40" s="6"/>
      <c r="Q40" s="6"/>
      <c r="R40" s="3"/>
      <c r="S40" s="589"/>
      <c r="T40" s="591"/>
      <c r="U40" s="591"/>
      <c r="V40" s="591"/>
      <c r="W40" s="591"/>
      <c r="X40" s="591"/>
      <c r="Y40" s="591"/>
      <c r="Z40" s="591"/>
      <c r="AA40" s="591"/>
      <c r="AB40" s="591"/>
    </row>
    <row r="41" spans="1:28" ht="15.75" customHeight="1" outlineLevel="1">
      <c r="A41" s="101" t="s">
        <v>1911</v>
      </c>
      <c r="B41" s="3"/>
      <c r="C41" s="589"/>
      <c r="D41" s="3"/>
      <c r="E41" s="4"/>
      <c r="F41" s="5"/>
      <c r="G41" s="5"/>
      <c r="H41" s="6"/>
      <c r="I41" s="3"/>
      <c r="J41" s="3"/>
      <c r="K41" s="3"/>
      <c r="L41" s="102"/>
      <c r="M41" s="103"/>
      <c r="N41" s="3"/>
      <c r="O41" s="3"/>
      <c r="P41" s="6"/>
      <c r="Q41" s="6"/>
      <c r="R41" s="3"/>
      <c r="S41" s="589"/>
      <c r="T41" s="591"/>
      <c r="U41" s="591"/>
      <c r="V41" s="591"/>
      <c r="W41" s="591"/>
      <c r="X41" s="591"/>
      <c r="Y41" s="591"/>
      <c r="Z41" s="591"/>
      <c r="AA41" s="591"/>
      <c r="AB41" s="591"/>
    </row>
    <row r="42" spans="1:28" ht="15.75" customHeight="1" outlineLevel="1">
      <c r="A42" s="3" t="s">
        <v>1411</v>
      </c>
      <c r="B42" s="3" t="s">
        <v>1461</v>
      </c>
      <c r="C42" s="3" t="s">
        <v>45</v>
      </c>
      <c r="D42" s="3">
        <v>11439</v>
      </c>
      <c r="E42" s="4">
        <v>817329</v>
      </c>
      <c r="F42" s="107" t="s">
        <v>1451</v>
      </c>
      <c r="G42" s="5">
        <v>6</v>
      </c>
      <c r="H42" s="6">
        <v>45383</v>
      </c>
      <c r="I42" s="2" t="s">
        <v>150</v>
      </c>
      <c r="J42" s="3" t="s">
        <v>1390</v>
      </c>
      <c r="K42" s="3"/>
      <c r="L42" s="102" t="s">
        <v>366</v>
      </c>
      <c r="M42" s="103">
        <v>1</v>
      </c>
      <c r="N42" s="2" t="s">
        <v>89</v>
      </c>
      <c r="O42" s="3" t="s">
        <v>1452</v>
      </c>
      <c r="P42" s="6"/>
      <c r="Q42" s="6" t="s">
        <v>96</v>
      </c>
      <c r="R42" s="3" t="s">
        <v>96</v>
      </c>
      <c r="S42" s="3" t="s">
        <v>239</v>
      </c>
      <c r="T42" s="591">
        <f t="shared" ref="T42:T73" si="2">E42*M42</f>
        <v>817329</v>
      </c>
      <c r="U42" s="591"/>
      <c r="V42" s="591"/>
      <c r="W42" s="591"/>
      <c r="X42" s="591"/>
      <c r="Y42" s="591"/>
      <c r="Z42" s="591"/>
      <c r="AA42" s="591"/>
      <c r="AB42" s="591"/>
    </row>
    <row r="43" spans="1:28" outlineLevel="1">
      <c r="A43" s="3" t="s">
        <v>229</v>
      </c>
      <c r="B43" s="3" t="s">
        <v>1462</v>
      </c>
      <c r="C43" s="3" t="s">
        <v>45</v>
      </c>
      <c r="D43" s="589">
        <v>11504</v>
      </c>
      <c r="E43" s="4">
        <v>298215.84000000003</v>
      </c>
      <c r="F43" s="107" t="s">
        <v>1463</v>
      </c>
      <c r="G43" s="5">
        <v>4</v>
      </c>
      <c r="H43" s="6">
        <v>45387</v>
      </c>
      <c r="I43" s="2" t="s">
        <v>150</v>
      </c>
      <c r="J43" s="3" t="s">
        <v>1464</v>
      </c>
      <c r="K43" s="3"/>
      <c r="L43" s="102" t="s">
        <v>366</v>
      </c>
      <c r="M43" s="103">
        <v>1</v>
      </c>
      <c r="N43" s="2" t="s">
        <v>89</v>
      </c>
      <c r="O43" s="7">
        <v>45474</v>
      </c>
      <c r="P43" s="6"/>
      <c r="Q43" s="6" t="s">
        <v>96</v>
      </c>
      <c r="R43" s="3" t="s">
        <v>96</v>
      </c>
      <c r="S43" s="589" t="s">
        <v>906</v>
      </c>
      <c r="T43" s="591">
        <f t="shared" si="2"/>
        <v>298215.84000000003</v>
      </c>
      <c r="U43" s="591"/>
      <c r="V43" s="591"/>
      <c r="W43" s="591"/>
      <c r="X43" s="591"/>
      <c r="Y43" s="591"/>
      <c r="Z43" s="591"/>
      <c r="AA43" s="591"/>
      <c r="AB43" s="591"/>
    </row>
    <row r="44" spans="1:28" ht="15.75" customHeight="1" outlineLevel="1">
      <c r="A44" s="3" t="s">
        <v>1465</v>
      </c>
      <c r="B44" s="3" t="s">
        <v>1466</v>
      </c>
      <c r="C44" s="3" t="s">
        <v>45</v>
      </c>
      <c r="D44" s="3">
        <v>11430</v>
      </c>
      <c r="E44" s="4">
        <v>326942.82</v>
      </c>
      <c r="F44" s="107" t="s">
        <v>1467</v>
      </c>
      <c r="G44" s="5">
        <v>3</v>
      </c>
      <c r="H44" s="6">
        <v>45390</v>
      </c>
      <c r="I44" s="2" t="s">
        <v>150</v>
      </c>
      <c r="J44" s="3" t="s">
        <v>1468</v>
      </c>
      <c r="K44" s="3"/>
      <c r="L44" s="102" t="s">
        <v>1459</v>
      </c>
      <c r="M44" s="103">
        <v>1</v>
      </c>
      <c r="N44" s="2" t="s">
        <v>89</v>
      </c>
      <c r="O44" s="3"/>
      <c r="P44" s="6"/>
      <c r="Q44" s="6" t="s">
        <v>96</v>
      </c>
      <c r="R44" s="3" t="s">
        <v>96</v>
      </c>
      <c r="S44" s="589" t="s">
        <v>906</v>
      </c>
      <c r="T44" s="591">
        <f t="shared" si="2"/>
        <v>326942.82</v>
      </c>
      <c r="U44" s="591"/>
      <c r="V44" s="591"/>
      <c r="W44" s="591"/>
      <c r="X44" s="591"/>
      <c r="Y44" s="591"/>
      <c r="Z44" s="591"/>
      <c r="AA44" s="591"/>
      <c r="AB44" s="591"/>
    </row>
    <row r="45" spans="1:28" outlineLevel="1">
      <c r="A45" s="3" t="s">
        <v>229</v>
      </c>
      <c r="B45" s="3" t="s">
        <v>1462</v>
      </c>
      <c r="C45" s="3" t="s">
        <v>45</v>
      </c>
      <c r="D45" s="3">
        <v>11427</v>
      </c>
      <c r="E45" s="4">
        <v>391547.55</v>
      </c>
      <c r="F45" s="107" t="s">
        <v>882</v>
      </c>
      <c r="G45" s="5">
        <v>3</v>
      </c>
      <c r="H45" s="6">
        <v>45392</v>
      </c>
      <c r="I45" s="2" t="s">
        <v>150</v>
      </c>
      <c r="J45" s="3" t="s">
        <v>1379</v>
      </c>
      <c r="K45" s="3"/>
      <c r="L45" s="102" t="s">
        <v>366</v>
      </c>
      <c r="M45" s="103">
        <v>1</v>
      </c>
      <c r="N45" s="2" t="s">
        <v>89</v>
      </c>
      <c r="O45" s="7">
        <v>45474</v>
      </c>
      <c r="P45" s="6"/>
      <c r="Q45" s="6" t="s">
        <v>96</v>
      </c>
      <c r="R45" s="3" t="s">
        <v>96</v>
      </c>
      <c r="S45" s="589" t="s">
        <v>906</v>
      </c>
      <c r="T45" s="591">
        <f t="shared" si="2"/>
        <v>391547.55</v>
      </c>
      <c r="U45" s="591"/>
      <c r="V45" s="591"/>
      <c r="W45" s="591"/>
      <c r="X45" s="591"/>
      <c r="Y45" s="591"/>
      <c r="Z45" s="591"/>
      <c r="AA45" s="591"/>
      <c r="AB45" s="591"/>
    </row>
    <row r="46" spans="1:28" ht="15.75" customHeight="1" outlineLevel="1">
      <c r="A46" s="3" t="s">
        <v>634</v>
      </c>
      <c r="B46" s="3" t="s">
        <v>1469</v>
      </c>
      <c r="C46" s="589" t="s">
        <v>43</v>
      </c>
      <c r="D46" s="3">
        <v>11467</v>
      </c>
      <c r="E46" s="4">
        <v>256043.7</v>
      </c>
      <c r="F46" s="107" t="s">
        <v>1441</v>
      </c>
      <c r="G46" s="5">
        <v>6</v>
      </c>
      <c r="H46" s="6">
        <v>45393</v>
      </c>
      <c r="I46" s="4" t="s">
        <v>150</v>
      </c>
      <c r="J46" s="3" t="s">
        <v>1470</v>
      </c>
      <c r="K46" s="3"/>
      <c r="L46" s="102" t="s">
        <v>366</v>
      </c>
      <c r="M46" s="103">
        <v>1</v>
      </c>
      <c r="N46" s="2" t="s">
        <v>89</v>
      </c>
      <c r="O46" s="7">
        <v>45505</v>
      </c>
      <c r="P46" s="6">
        <v>45239</v>
      </c>
      <c r="Q46" s="6" t="s">
        <v>96</v>
      </c>
      <c r="R46" s="3" t="s">
        <v>96</v>
      </c>
      <c r="S46" s="589" t="s">
        <v>239</v>
      </c>
      <c r="T46" s="591">
        <f t="shared" si="2"/>
        <v>256043.7</v>
      </c>
      <c r="U46" s="591"/>
      <c r="V46" s="591"/>
      <c r="W46" s="591"/>
      <c r="X46" s="591"/>
      <c r="Y46" s="591"/>
      <c r="Z46" s="591"/>
      <c r="AA46" s="591"/>
      <c r="AB46" s="591"/>
    </row>
    <row r="47" spans="1:28" ht="15.75" customHeight="1" outlineLevel="1">
      <c r="A47" s="3" t="s">
        <v>490</v>
      </c>
      <c r="B47" s="3" t="s">
        <v>1471</v>
      </c>
      <c r="C47" s="589" t="s">
        <v>41</v>
      </c>
      <c r="D47" s="3">
        <v>11482</v>
      </c>
      <c r="E47" s="4">
        <v>325719.08</v>
      </c>
      <c r="F47" s="5" t="s">
        <v>1472</v>
      </c>
      <c r="G47" s="5">
        <v>4</v>
      </c>
      <c r="H47" s="6">
        <v>45393</v>
      </c>
      <c r="I47" s="2" t="s">
        <v>1395</v>
      </c>
      <c r="J47" s="3" t="s">
        <v>1473</v>
      </c>
      <c r="K47" s="3"/>
      <c r="L47" s="102" t="s">
        <v>366</v>
      </c>
      <c r="M47" s="103">
        <v>1</v>
      </c>
      <c r="N47" s="2" t="s">
        <v>89</v>
      </c>
      <c r="O47" s="109">
        <v>45509</v>
      </c>
      <c r="P47" s="6" t="s">
        <v>96</v>
      </c>
      <c r="Q47" s="6" t="s">
        <v>96</v>
      </c>
      <c r="R47" s="6" t="s">
        <v>96</v>
      </c>
      <c r="S47" s="589" t="s">
        <v>44</v>
      </c>
      <c r="T47" s="591">
        <f t="shared" si="2"/>
        <v>325719.08</v>
      </c>
      <c r="U47" s="591"/>
      <c r="V47" s="591"/>
      <c r="W47" s="591"/>
      <c r="X47" s="591"/>
      <c r="Y47" s="591"/>
      <c r="Z47" s="591"/>
      <c r="AA47" s="591"/>
      <c r="AB47" s="591"/>
    </row>
    <row r="48" spans="1:28" ht="15.75" customHeight="1" outlineLevel="1">
      <c r="A48" s="3" t="s">
        <v>490</v>
      </c>
      <c r="B48" s="3" t="s">
        <v>1474</v>
      </c>
      <c r="C48" s="589" t="s">
        <v>41</v>
      </c>
      <c r="D48" s="3">
        <v>11478</v>
      </c>
      <c r="E48" s="4">
        <v>325719.08</v>
      </c>
      <c r="F48" s="5" t="s">
        <v>1472</v>
      </c>
      <c r="G48" s="5">
        <v>4</v>
      </c>
      <c r="H48" s="6">
        <v>45394</v>
      </c>
      <c r="I48" s="2" t="s">
        <v>150</v>
      </c>
      <c r="J48" s="3" t="s">
        <v>1475</v>
      </c>
      <c r="K48" s="3"/>
      <c r="L48" s="102" t="s">
        <v>366</v>
      </c>
      <c r="M48" s="103">
        <v>1</v>
      </c>
      <c r="N48" s="2" t="s">
        <v>89</v>
      </c>
      <c r="O48" s="109">
        <v>45509</v>
      </c>
      <c r="P48" s="6" t="s">
        <v>96</v>
      </c>
      <c r="Q48" s="6" t="s">
        <v>96</v>
      </c>
      <c r="R48" s="6" t="s">
        <v>96</v>
      </c>
      <c r="S48" s="589" t="s">
        <v>44</v>
      </c>
      <c r="T48" s="591">
        <f t="shared" si="2"/>
        <v>325719.08</v>
      </c>
      <c r="U48" s="591"/>
      <c r="V48" s="591"/>
      <c r="W48" s="591"/>
      <c r="X48" s="591"/>
      <c r="Y48" s="591"/>
      <c r="Z48" s="591"/>
      <c r="AA48" s="591"/>
      <c r="AB48" s="591"/>
    </row>
    <row r="49" spans="1:28" ht="15.75" customHeight="1" outlineLevel="1">
      <c r="A49" s="3" t="s">
        <v>490</v>
      </c>
      <c r="B49" s="3" t="s">
        <v>1476</v>
      </c>
      <c r="C49" s="589" t="s">
        <v>41</v>
      </c>
      <c r="D49" s="3">
        <v>11481</v>
      </c>
      <c r="E49" s="4">
        <v>325719.08</v>
      </c>
      <c r="F49" s="5" t="s">
        <v>1472</v>
      </c>
      <c r="G49" s="5">
        <v>4</v>
      </c>
      <c r="H49" s="6">
        <v>45400</v>
      </c>
      <c r="I49" s="2" t="s">
        <v>150</v>
      </c>
      <c r="J49" s="3" t="s">
        <v>1477</v>
      </c>
      <c r="K49" s="3"/>
      <c r="L49" s="102" t="s">
        <v>366</v>
      </c>
      <c r="M49" s="103">
        <v>1</v>
      </c>
      <c r="N49" s="2" t="s">
        <v>89</v>
      </c>
      <c r="O49" s="109">
        <v>45509</v>
      </c>
      <c r="P49" s="6" t="s">
        <v>96</v>
      </c>
      <c r="Q49" s="6" t="s">
        <v>96</v>
      </c>
      <c r="R49" s="6" t="s">
        <v>96</v>
      </c>
      <c r="S49" s="589" t="s">
        <v>44</v>
      </c>
      <c r="T49" s="591">
        <f t="shared" si="2"/>
        <v>325719.08</v>
      </c>
      <c r="U49" s="601" t="s">
        <v>120</v>
      </c>
      <c r="V49" s="601"/>
      <c r="W49" s="601"/>
      <c r="X49" s="601"/>
      <c r="Y49" s="601"/>
      <c r="Z49" s="601"/>
      <c r="AA49" s="601"/>
      <c r="AB49" s="601"/>
    </row>
    <row r="50" spans="1:28" ht="15.75" customHeight="1" outlineLevel="1">
      <c r="A50" s="3" t="s">
        <v>490</v>
      </c>
      <c r="B50" s="3" t="s">
        <v>1478</v>
      </c>
      <c r="C50" s="589" t="s">
        <v>41</v>
      </c>
      <c r="D50" s="3">
        <v>11477</v>
      </c>
      <c r="E50" s="4">
        <v>325719.08</v>
      </c>
      <c r="F50" s="5" t="s">
        <v>1472</v>
      </c>
      <c r="G50" s="5">
        <v>4</v>
      </c>
      <c r="H50" s="6">
        <v>45401</v>
      </c>
      <c r="I50" s="2" t="s">
        <v>150</v>
      </c>
      <c r="J50" s="3" t="s">
        <v>1479</v>
      </c>
      <c r="K50" s="3"/>
      <c r="L50" s="102" t="s">
        <v>366</v>
      </c>
      <c r="M50" s="103">
        <v>1</v>
      </c>
      <c r="N50" s="2" t="s">
        <v>89</v>
      </c>
      <c r="O50" s="109">
        <v>45509</v>
      </c>
      <c r="P50" s="6" t="s">
        <v>96</v>
      </c>
      <c r="Q50" s="6" t="s">
        <v>96</v>
      </c>
      <c r="R50" s="6" t="s">
        <v>96</v>
      </c>
      <c r="S50" s="589" t="s">
        <v>44</v>
      </c>
      <c r="T50" s="591">
        <f t="shared" si="2"/>
        <v>325719.08</v>
      </c>
      <c r="U50" s="591"/>
      <c r="V50" s="591"/>
      <c r="W50" s="591"/>
      <c r="X50" s="591"/>
      <c r="Y50" s="591"/>
      <c r="Z50" s="591"/>
      <c r="AA50" s="591"/>
      <c r="AB50" s="591"/>
    </row>
    <row r="51" spans="1:28" ht="15.75" customHeight="1" outlineLevel="1">
      <c r="A51" s="3" t="s">
        <v>490</v>
      </c>
      <c r="B51" s="3" t="s">
        <v>1480</v>
      </c>
      <c r="C51" s="589" t="s">
        <v>41</v>
      </c>
      <c r="D51" s="3">
        <v>11480</v>
      </c>
      <c r="E51" s="4">
        <v>325719.08</v>
      </c>
      <c r="F51" s="5" t="s">
        <v>1472</v>
      </c>
      <c r="G51" s="5">
        <v>4</v>
      </c>
      <c r="H51" s="6">
        <v>45405</v>
      </c>
      <c r="I51" s="2" t="s">
        <v>150</v>
      </c>
      <c r="J51" s="3" t="s">
        <v>1481</v>
      </c>
      <c r="K51" s="3"/>
      <c r="L51" s="102" t="s">
        <v>366</v>
      </c>
      <c r="M51" s="103">
        <v>1</v>
      </c>
      <c r="N51" s="2" t="s">
        <v>89</v>
      </c>
      <c r="O51" s="109">
        <v>45509</v>
      </c>
      <c r="P51" s="6" t="s">
        <v>96</v>
      </c>
      <c r="Q51" s="6" t="s">
        <v>96</v>
      </c>
      <c r="R51" s="6" t="s">
        <v>96</v>
      </c>
      <c r="S51" s="589" t="s">
        <v>44</v>
      </c>
      <c r="T51" s="591">
        <f t="shared" si="2"/>
        <v>325719.08</v>
      </c>
      <c r="U51" s="591"/>
      <c r="V51" s="591"/>
      <c r="W51" s="591"/>
      <c r="X51" s="591"/>
      <c r="Y51" s="591"/>
      <c r="Z51" s="591"/>
      <c r="AA51" s="591"/>
      <c r="AB51" s="591"/>
    </row>
    <row r="52" spans="1:28" ht="15.75" customHeight="1" outlineLevel="1">
      <c r="A52" s="3" t="s">
        <v>490</v>
      </c>
      <c r="B52" s="3" t="s">
        <v>996</v>
      </c>
      <c r="C52" s="589" t="s">
        <v>41</v>
      </c>
      <c r="D52" s="3">
        <v>11476</v>
      </c>
      <c r="E52" s="4">
        <v>162859.54</v>
      </c>
      <c r="F52" s="5" t="s">
        <v>1482</v>
      </c>
      <c r="G52" s="5">
        <v>2</v>
      </c>
      <c r="H52" s="6">
        <v>45406</v>
      </c>
      <c r="I52" s="2" t="s">
        <v>150</v>
      </c>
      <c r="J52" s="3" t="s">
        <v>1483</v>
      </c>
      <c r="K52" s="3"/>
      <c r="L52" s="102" t="s">
        <v>366</v>
      </c>
      <c r="M52" s="103">
        <v>1</v>
      </c>
      <c r="N52" s="2" t="s">
        <v>89</v>
      </c>
      <c r="O52" s="109">
        <v>45509</v>
      </c>
      <c r="P52" s="6" t="s">
        <v>96</v>
      </c>
      <c r="Q52" s="6" t="s">
        <v>96</v>
      </c>
      <c r="R52" s="6" t="s">
        <v>96</v>
      </c>
      <c r="S52" s="589" t="s">
        <v>44</v>
      </c>
      <c r="T52" s="591">
        <f t="shared" si="2"/>
        <v>162859.54</v>
      </c>
      <c r="U52" s="591"/>
      <c r="V52" s="591"/>
      <c r="W52" s="591"/>
      <c r="X52" s="591"/>
      <c r="Y52" s="591"/>
      <c r="Z52" s="591"/>
      <c r="AA52" s="591"/>
      <c r="AB52" s="591"/>
    </row>
    <row r="53" spans="1:28" ht="15.75" customHeight="1" outlineLevel="1">
      <c r="A53" s="3" t="s">
        <v>490</v>
      </c>
      <c r="B53" s="3" t="s">
        <v>596</v>
      </c>
      <c r="C53" s="589" t="s">
        <v>41</v>
      </c>
      <c r="D53" s="3">
        <v>11479</v>
      </c>
      <c r="E53" s="4">
        <v>325719.08</v>
      </c>
      <c r="F53" s="5" t="s">
        <v>1472</v>
      </c>
      <c r="G53" s="5">
        <v>4</v>
      </c>
      <c r="H53" s="6">
        <v>45407</v>
      </c>
      <c r="I53" s="2" t="s">
        <v>150</v>
      </c>
      <c r="J53" s="3" t="s">
        <v>1484</v>
      </c>
      <c r="K53" s="3"/>
      <c r="L53" s="102" t="s">
        <v>366</v>
      </c>
      <c r="M53" s="103">
        <v>1</v>
      </c>
      <c r="N53" s="2" t="s">
        <v>89</v>
      </c>
      <c r="O53" s="109">
        <v>45509</v>
      </c>
      <c r="P53" s="3" t="s">
        <v>96</v>
      </c>
      <c r="Q53" s="6" t="s">
        <v>96</v>
      </c>
      <c r="R53" s="6" t="s">
        <v>96</v>
      </c>
      <c r="S53" s="589" t="s">
        <v>44</v>
      </c>
      <c r="T53" s="591">
        <f t="shared" si="2"/>
        <v>325719.08</v>
      </c>
      <c r="U53" s="591"/>
      <c r="V53" s="591"/>
      <c r="W53" s="591"/>
      <c r="X53" s="591"/>
      <c r="Y53" s="591"/>
      <c r="Z53" s="591"/>
      <c r="AA53" s="591"/>
      <c r="AB53" s="591"/>
    </row>
    <row r="54" spans="1:28" outlineLevel="1">
      <c r="A54" s="3" t="s">
        <v>1419</v>
      </c>
      <c r="B54" s="3" t="s">
        <v>1485</v>
      </c>
      <c r="C54" s="3" t="s">
        <v>45</v>
      </c>
      <c r="D54" s="3">
        <v>11456</v>
      </c>
      <c r="E54" s="4">
        <v>256019.13</v>
      </c>
      <c r="F54" s="107" t="s">
        <v>1421</v>
      </c>
      <c r="G54" s="5">
        <v>3</v>
      </c>
      <c r="H54" s="6">
        <v>45408</v>
      </c>
      <c r="I54" s="2" t="s">
        <v>150</v>
      </c>
      <c r="J54" s="3" t="s">
        <v>1486</v>
      </c>
      <c r="K54" s="3"/>
      <c r="L54" s="102" t="s">
        <v>366</v>
      </c>
      <c r="M54" s="103">
        <v>1</v>
      </c>
      <c r="N54" s="2" t="s">
        <v>89</v>
      </c>
      <c r="O54" s="106">
        <v>45505</v>
      </c>
      <c r="P54" s="6"/>
      <c r="Q54" s="6" t="s">
        <v>96</v>
      </c>
      <c r="R54" s="3" t="s">
        <v>96</v>
      </c>
      <c r="S54" s="3" t="s">
        <v>920</v>
      </c>
      <c r="T54" s="591">
        <f t="shared" si="2"/>
        <v>256019.13</v>
      </c>
      <c r="U54" s="591"/>
      <c r="V54" s="591"/>
      <c r="W54" s="591"/>
      <c r="X54" s="591"/>
      <c r="Y54" s="591"/>
      <c r="Z54" s="591"/>
      <c r="AA54" s="591"/>
      <c r="AB54" s="591"/>
    </row>
    <row r="55" spans="1:28" outlineLevel="1">
      <c r="A55" s="3" t="s">
        <v>1419</v>
      </c>
      <c r="B55" s="3" t="s">
        <v>1487</v>
      </c>
      <c r="C55" s="3" t="s">
        <v>45</v>
      </c>
      <c r="D55" s="3">
        <v>11457</v>
      </c>
      <c r="E55" s="4">
        <v>256019.13</v>
      </c>
      <c r="F55" s="107" t="s">
        <v>1421</v>
      </c>
      <c r="G55" s="5">
        <v>3</v>
      </c>
      <c r="H55" s="6">
        <v>45413</v>
      </c>
      <c r="I55" s="2" t="s">
        <v>150</v>
      </c>
      <c r="J55" s="3" t="s">
        <v>1488</v>
      </c>
      <c r="K55" s="3"/>
      <c r="L55" s="102" t="s">
        <v>366</v>
      </c>
      <c r="M55" s="103">
        <v>1</v>
      </c>
      <c r="N55" s="2" t="s">
        <v>89</v>
      </c>
      <c r="O55" s="106">
        <v>45505</v>
      </c>
      <c r="P55" s="6"/>
      <c r="Q55" s="6" t="s">
        <v>96</v>
      </c>
      <c r="R55" s="3" t="s">
        <v>96</v>
      </c>
      <c r="S55" s="3" t="s">
        <v>920</v>
      </c>
      <c r="T55" s="591">
        <f t="shared" si="2"/>
        <v>256019.13</v>
      </c>
      <c r="U55" s="591"/>
      <c r="V55" s="591"/>
      <c r="W55" s="591"/>
      <c r="X55" s="591"/>
      <c r="Y55" s="591"/>
      <c r="Z55" s="591"/>
      <c r="AA55" s="591"/>
      <c r="AB55" s="591"/>
    </row>
    <row r="56" spans="1:28" ht="15.75" customHeight="1" outlineLevel="1">
      <c r="A56" s="3" t="s">
        <v>1419</v>
      </c>
      <c r="B56" s="3" t="s">
        <v>1489</v>
      </c>
      <c r="C56" s="3" t="s">
        <v>45</v>
      </c>
      <c r="D56" s="3">
        <v>11461</v>
      </c>
      <c r="E56" s="4">
        <v>475267.38</v>
      </c>
      <c r="F56" s="107" t="s">
        <v>1490</v>
      </c>
      <c r="G56" s="5">
        <v>5</v>
      </c>
      <c r="H56" s="6">
        <v>45413</v>
      </c>
      <c r="I56" s="2" t="s">
        <v>150</v>
      </c>
      <c r="J56" s="3" t="s">
        <v>1491</v>
      </c>
      <c r="K56" s="3"/>
      <c r="L56" s="102" t="s">
        <v>366</v>
      </c>
      <c r="M56" s="103">
        <v>1</v>
      </c>
      <c r="N56" s="2" t="s">
        <v>89</v>
      </c>
      <c r="O56" s="3" t="s">
        <v>1380</v>
      </c>
      <c r="P56" s="6"/>
      <c r="Q56" s="6" t="s">
        <v>96</v>
      </c>
      <c r="R56" s="3" t="s">
        <v>96</v>
      </c>
      <c r="S56" s="589" t="s">
        <v>920</v>
      </c>
      <c r="T56" s="591">
        <f t="shared" si="2"/>
        <v>475267.38</v>
      </c>
      <c r="U56" s="591"/>
      <c r="V56" s="591"/>
      <c r="W56" s="591"/>
      <c r="X56" s="591"/>
      <c r="Y56" s="591"/>
      <c r="Z56" s="591"/>
      <c r="AA56" s="591"/>
      <c r="AB56" s="591"/>
    </row>
    <row r="57" spans="1:28" outlineLevel="1">
      <c r="A57" s="3" t="s">
        <v>1419</v>
      </c>
      <c r="B57" s="3" t="s">
        <v>1492</v>
      </c>
      <c r="C57" s="3" t="s">
        <v>45</v>
      </c>
      <c r="D57" s="3">
        <v>11458</v>
      </c>
      <c r="E57" s="4">
        <v>256019.13</v>
      </c>
      <c r="F57" s="107" t="s">
        <v>1421</v>
      </c>
      <c r="G57" s="5">
        <v>3</v>
      </c>
      <c r="H57" s="6">
        <v>45415</v>
      </c>
      <c r="I57" s="2" t="s">
        <v>150</v>
      </c>
      <c r="J57" s="3" t="s">
        <v>1493</v>
      </c>
      <c r="K57" s="3"/>
      <c r="L57" s="102" t="s">
        <v>366</v>
      </c>
      <c r="M57" s="103">
        <v>1</v>
      </c>
      <c r="N57" s="2" t="s">
        <v>89</v>
      </c>
      <c r="O57" s="106">
        <v>45505</v>
      </c>
      <c r="P57" s="6"/>
      <c r="Q57" s="6" t="s">
        <v>96</v>
      </c>
      <c r="R57" s="3" t="s">
        <v>96</v>
      </c>
      <c r="S57" s="3" t="s">
        <v>920</v>
      </c>
      <c r="T57" s="591">
        <f t="shared" si="2"/>
        <v>256019.13</v>
      </c>
      <c r="U57" s="591"/>
      <c r="V57" s="591"/>
      <c r="W57" s="591"/>
      <c r="X57" s="591"/>
      <c r="Y57" s="591"/>
      <c r="Z57" s="591"/>
      <c r="AA57" s="591"/>
      <c r="AB57" s="591"/>
    </row>
    <row r="58" spans="1:28" ht="15.75" customHeight="1" outlineLevel="1">
      <c r="A58" s="3" t="s">
        <v>1465</v>
      </c>
      <c r="B58" s="3" t="s">
        <v>1494</v>
      </c>
      <c r="C58" s="3" t="s">
        <v>45</v>
      </c>
      <c r="D58" s="3">
        <v>11432</v>
      </c>
      <c r="E58" s="4">
        <v>197993.06</v>
      </c>
      <c r="F58" s="107" t="s">
        <v>1220</v>
      </c>
      <c r="G58" s="5">
        <v>2</v>
      </c>
      <c r="H58" s="6">
        <v>45415</v>
      </c>
      <c r="I58" s="2" t="s">
        <v>150</v>
      </c>
      <c r="J58" s="3" t="s">
        <v>1495</v>
      </c>
      <c r="K58" s="3"/>
      <c r="L58" s="102" t="s">
        <v>1459</v>
      </c>
      <c r="M58" s="103">
        <v>1</v>
      </c>
      <c r="N58" s="2" t="s">
        <v>89</v>
      </c>
      <c r="O58" s="3" t="s">
        <v>1091</v>
      </c>
      <c r="P58" s="6"/>
      <c r="Q58" s="6" t="s">
        <v>96</v>
      </c>
      <c r="R58" s="3" t="s">
        <v>96</v>
      </c>
      <c r="S58" s="589" t="s">
        <v>906</v>
      </c>
      <c r="T58" s="591">
        <f t="shared" si="2"/>
        <v>197993.06</v>
      </c>
      <c r="U58" s="591"/>
      <c r="V58" s="591"/>
      <c r="W58" s="591"/>
      <c r="X58" s="591"/>
      <c r="Y58" s="591"/>
      <c r="Z58" s="591"/>
      <c r="AA58" s="591"/>
      <c r="AB58" s="591"/>
    </row>
    <row r="59" spans="1:28" outlineLevel="1">
      <c r="A59" s="3" t="s">
        <v>1419</v>
      </c>
      <c r="B59" s="3" t="s">
        <v>1496</v>
      </c>
      <c r="C59" s="3" t="s">
        <v>45</v>
      </c>
      <c r="D59" s="3">
        <v>11459</v>
      </c>
      <c r="E59" s="4">
        <v>256019.13</v>
      </c>
      <c r="F59" s="107" t="s">
        <v>1421</v>
      </c>
      <c r="G59" s="5">
        <v>3</v>
      </c>
      <c r="H59" s="6">
        <v>45421</v>
      </c>
      <c r="I59" s="2" t="s">
        <v>150</v>
      </c>
      <c r="J59" s="3" t="s">
        <v>1497</v>
      </c>
      <c r="K59" s="3"/>
      <c r="L59" s="102" t="s">
        <v>366</v>
      </c>
      <c r="M59" s="103">
        <v>1</v>
      </c>
      <c r="N59" s="2" t="s">
        <v>89</v>
      </c>
      <c r="O59" s="106">
        <v>45505</v>
      </c>
      <c r="P59" s="6"/>
      <c r="Q59" s="6" t="s">
        <v>96</v>
      </c>
      <c r="R59" s="3" t="s">
        <v>96</v>
      </c>
      <c r="S59" s="3" t="s">
        <v>920</v>
      </c>
      <c r="T59" s="591">
        <f t="shared" si="2"/>
        <v>256019.13</v>
      </c>
      <c r="U59" s="591"/>
      <c r="V59" s="591"/>
      <c r="W59" s="591"/>
      <c r="X59" s="591"/>
      <c r="Y59" s="591"/>
      <c r="Z59" s="591"/>
      <c r="AA59" s="591"/>
      <c r="AB59" s="591"/>
    </row>
    <row r="60" spans="1:28" ht="15.75" customHeight="1" outlineLevel="1">
      <c r="A60" s="3" t="s">
        <v>1498</v>
      </c>
      <c r="B60" s="2" t="s">
        <v>1499</v>
      </c>
      <c r="C60" s="3" t="s">
        <v>43</v>
      </c>
      <c r="D60" s="3">
        <v>60002</v>
      </c>
      <c r="E60" s="4">
        <v>349965</v>
      </c>
      <c r="F60" s="5" t="s">
        <v>1500</v>
      </c>
      <c r="G60" s="5">
        <v>11</v>
      </c>
      <c r="H60" s="6">
        <v>45428</v>
      </c>
      <c r="I60" s="4" t="s">
        <v>150</v>
      </c>
      <c r="J60" s="3" t="s">
        <v>288</v>
      </c>
      <c r="K60" s="3"/>
      <c r="L60" s="102" t="s">
        <v>1501</v>
      </c>
      <c r="M60" s="103">
        <v>1</v>
      </c>
      <c r="N60" s="4" t="s">
        <v>189</v>
      </c>
      <c r="O60" s="7">
        <v>45717</v>
      </c>
      <c r="P60" s="3" t="s">
        <v>366</v>
      </c>
      <c r="Q60" s="3" t="s">
        <v>366</v>
      </c>
      <c r="R60" s="3" t="s">
        <v>366</v>
      </c>
      <c r="S60" s="3" t="s">
        <v>1502</v>
      </c>
      <c r="T60" s="591">
        <f t="shared" si="2"/>
        <v>349965</v>
      </c>
      <c r="U60" s="591"/>
      <c r="V60" s="591"/>
      <c r="W60" s="591"/>
      <c r="X60" s="591"/>
      <c r="Y60" s="591"/>
      <c r="Z60" s="591"/>
      <c r="AA60" s="591"/>
      <c r="AB60" s="591"/>
    </row>
    <row r="61" spans="1:28" ht="15.75" customHeight="1" outlineLevel="1">
      <c r="A61" s="3" t="s">
        <v>894</v>
      </c>
      <c r="B61" s="2" t="s">
        <v>1503</v>
      </c>
      <c r="C61" s="3" t="s">
        <v>45</v>
      </c>
      <c r="D61" s="3">
        <v>11465</v>
      </c>
      <c r="E61" s="4">
        <v>3042905.34</v>
      </c>
      <c r="F61" s="107" t="s">
        <v>1504</v>
      </c>
      <c r="G61" s="5">
        <v>18</v>
      </c>
      <c r="H61" s="6">
        <v>45429</v>
      </c>
      <c r="I61" s="4" t="s">
        <v>150</v>
      </c>
      <c r="J61" s="3" t="s">
        <v>1379</v>
      </c>
      <c r="K61" s="3"/>
      <c r="L61" s="102" t="s">
        <v>366</v>
      </c>
      <c r="M61" s="103">
        <v>1</v>
      </c>
      <c r="N61" s="4" t="s">
        <v>89</v>
      </c>
      <c r="O61" s="3" t="s">
        <v>1380</v>
      </c>
      <c r="P61" s="6"/>
      <c r="Q61" s="6" t="s">
        <v>96</v>
      </c>
      <c r="R61" s="3" t="s">
        <v>96</v>
      </c>
      <c r="S61" s="3" t="s">
        <v>906</v>
      </c>
      <c r="T61" s="591">
        <f t="shared" si="2"/>
        <v>3042905.34</v>
      </c>
      <c r="U61" s="591"/>
      <c r="V61" s="591"/>
      <c r="W61" s="591"/>
      <c r="X61" s="591"/>
      <c r="Y61" s="591"/>
      <c r="Z61" s="591"/>
      <c r="AA61" s="591"/>
      <c r="AB61" s="591"/>
    </row>
    <row r="62" spans="1:28" ht="15.75" customHeight="1" outlineLevel="1">
      <c r="A62" s="3" t="s">
        <v>894</v>
      </c>
      <c r="B62" s="2" t="s">
        <v>1503</v>
      </c>
      <c r="C62" s="3" t="s">
        <v>45</v>
      </c>
      <c r="D62" s="3">
        <v>11464</v>
      </c>
      <c r="E62" s="4">
        <v>2536354.5699999998</v>
      </c>
      <c r="F62" s="5" t="s">
        <v>1505</v>
      </c>
      <c r="G62" s="5">
        <v>15</v>
      </c>
      <c r="H62" s="6">
        <v>45435</v>
      </c>
      <c r="I62" s="4" t="s">
        <v>150</v>
      </c>
      <c r="J62" s="3" t="s">
        <v>1379</v>
      </c>
      <c r="K62" s="3"/>
      <c r="L62" s="102" t="s">
        <v>366</v>
      </c>
      <c r="M62" s="103">
        <v>1</v>
      </c>
      <c r="N62" s="4" t="s">
        <v>89</v>
      </c>
      <c r="O62" s="3" t="s">
        <v>1380</v>
      </c>
      <c r="P62" s="6"/>
      <c r="Q62" s="6" t="s">
        <v>96</v>
      </c>
      <c r="R62" s="3" t="s">
        <v>96</v>
      </c>
      <c r="S62" s="3" t="s">
        <v>906</v>
      </c>
      <c r="T62" s="591">
        <f t="shared" si="2"/>
        <v>2536354.5699999998</v>
      </c>
      <c r="U62" s="591"/>
      <c r="V62" s="591"/>
      <c r="W62" s="591"/>
      <c r="X62" s="591"/>
      <c r="Y62" s="591"/>
      <c r="Z62" s="591"/>
      <c r="AA62" s="591"/>
      <c r="AB62" s="591"/>
    </row>
    <row r="63" spans="1:28" outlineLevel="1">
      <c r="A63" s="3" t="s">
        <v>1456</v>
      </c>
      <c r="B63" s="3" t="s">
        <v>1506</v>
      </c>
      <c r="C63" s="589" t="s">
        <v>45</v>
      </c>
      <c r="D63" s="3">
        <v>11485</v>
      </c>
      <c r="E63" s="4">
        <v>97864.21</v>
      </c>
      <c r="F63" s="107" t="s">
        <v>1507</v>
      </c>
      <c r="G63" s="5">
        <v>1</v>
      </c>
      <c r="H63" s="6">
        <v>45443</v>
      </c>
      <c r="I63" s="2" t="s">
        <v>150</v>
      </c>
      <c r="J63" s="3" t="s">
        <v>1117</v>
      </c>
      <c r="K63" s="3"/>
      <c r="L63" s="102" t="s">
        <v>366</v>
      </c>
      <c r="M63" s="103">
        <v>1</v>
      </c>
      <c r="N63" s="4" t="s">
        <v>89</v>
      </c>
      <c r="O63" s="3" t="s">
        <v>1091</v>
      </c>
      <c r="P63" s="6"/>
      <c r="Q63" s="6" t="s">
        <v>96</v>
      </c>
      <c r="R63" s="3" t="s">
        <v>96</v>
      </c>
      <c r="S63" s="589" t="s">
        <v>906</v>
      </c>
      <c r="T63" s="591">
        <f t="shared" si="2"/>
        <v>97864.21</v>
      </c>
      <c r="U63" s="591"/>
      <c r="V63" s="591"/>
      <c r="W63" s="591"/>
      <c r="X63" s="591"/>
      <c r="Y63" s="591"/>
      <c r="Z63" s="591"/>
      <c r="AA63" s="591"/>
      <c r="AB63" s="591"/>
    </row>
    <row r="64" spans="1:28" ht="15.75" customHeight="1" outlineLevel="1">
      <c r="A64" s="3" t="s">
        <v>634</v>
      </c>
      <c r="B64" s="3" t="s">
        <v>1508</v>
      </c>
      <c r="C64" s="589" t="s">
        <v>43</v>
      </c>
      <c r="D64" s="3">
        <v>11472</v>
      </c>
      <c r="E64" s="4">
        <v>226400.2</v>
      </c>
      <c r="F64" s="107" t="s">
        <v>1463</v>
      </c>
      <c r="G64" s="5">
        <v>4</v>
      </c>
      <c r="H64" s="6">
        <v>45446</v>
      </c>
      <c r="I64" s="4" t="s">
        <v>150</v>
      </c>
      <c r="J64" s="3" t="s">
        <v>1509</v>
      </c>
      <c r="K64" s="3"/>
      <c r="L64" s="102" t="s">
        <v>366</v>
      </c>
      <c r="M64" s="103">
        <v>1</v>
      </c>
      <c r="N64" s="4" t="s">
        <v>89</v>
      </c>
      <c r="O64" s="7">
        <v>45505</v>
      </c>
      <c r="P64" s="6">
        <v>45239</v>
      </c>
      <c r="Q64" s="6" t="s">
        <v>96</v>
      </c>
      <c r="R64" s="3" t="s">
        <v>96</v>
      </c>
      <c r="S64" s="589" t="s">
        <v>239</v>
      </c>
      <c r="T64" s="591">
        <f t="shared" si="2"/>
        <v>226400.2</v>
      </c>
      <c r="U64" s="591"/>
      <c r="V64" s="591"/>
      <c r="W64" s="591"/>
      <c r="X64" s="591"/>
      <c r="Y64" s="591"/>
      <c r="Z64" s="591"/>
      <c r="AA64" s="591"/>
      <c r="AB64" s="591"/>
    </row>
    <row r="65" spans="1:28" ht="15.75" customHeight="1" outlineLevel="1">
      <c r="A65" s="3" t="s">
        <v>1510</v>
      </c>
      <c r="B65" s="3" t="s">
        <v>1511</v>
      </c>
      <c r="C65" s="589" t="s">
        <v>45</v>
      </c>
      <c r="D65" s="3">
        <v>11514</v>
      </c>
      <c r="E65" s="4">
        <f>203159.84+218489.03</f>
        <v>421648.87</v>
      </c>
      <c r="F65" s="5" t="s">
        <v>1512</v>
      </c>
      <c r="G65" s="5">
        <v>2</v>
      </c>
      <c r="H65" s="6">
        <v>45450</v>
      </c>
      <c r="I65" s="3" t="s">
        <v>150</v>
      </c>
      <c r="J65" s="3" t="s">
        <v>1513</v>
      </c>
      <c r="K65" s="3"/>
      <c r="L65" s="102" t="s">
        <v>366</v>
      </c>
      <c r="M65" s="103">
        <v>1</v>
      </c>
      <c r="N65" s="4" t="s">
        <v>89</v>
      </c>
      <c r="O65" s="3" t="s">
        <v>1091</v>
      </c>
      <c r="P65" s="6"/>
      <c r="Q65" s="6" t="s">
        <v>96</v>
      </c>
      <c r="R65" s="3" t="s">
        <v>96</v>
      </c>
      <c r="S65" s="589" t="s">
        <v>44</v>
      </c>
      <c r="T65" s="591">
        <f t="shared" si="2"/>
        <v>421648.87</v>
      </c>
      <c r="U65" s="591"/>
      <c r="V65" s="591"/>
      <c r="W65" s="591"/>
      <c r="X65" s="591"/>
      <c r="Y65" s="591"/>
      <c r="Z65" s="591"/>
      <c r="AA65" s="591"/>
      <c r="AB65" s="591"/>
    </row>
    <row r="66" spans="1:28" ht="15.75" customHeight="1" outlineLevel="1">
      <c r="A66" s="3" t="s">
        <v>1514</v>
      </c>
      <c r="B66" s="3" t="s">
        <v>1515</v>
      </c>
      <c r="C66" s="589" t="s">
        <v>45</v>
      </c>
      <c r="D66" s="3">
        <v>11490</v>
      </c>
      <c r="E66" s="4">
        <v>323781.38</v>
      </c>
      <c r="F66" s="107" t="s">
        <v>1463</v>
      </c>
      <c r="G66" s="5">
        <v>4</v>
      </c>
      <c r="H66" s="6">
        <v>45456</v>
      </c>
      <c r="I66" s="2" t="s">
        <v>150</v>
      </c>
      <c r="J66" s="3" t="s">
        <v>1516</v>
      </c>
      <c r="K66" s="3"/>
      <c r="L66" s="102" t="s">
        <v>1459</v>
      </c>
      <c r="M66" s="103">
        <v>1</v>
      </c>
      <c r="N66" s="4" t="s">
        <v>89</v>
      </c>
      <c r="O66" s="3" t="s">
        <v>1517</v>
      </c>
      <c r="P66" s="6"/>
      <c r="Q66" s="6" t="s">
        <v>96</v>
      </c>
      <c r="R66" s="3" t="s">
        <v>96</v>
      </c>
      <c r="S66" s="589" t="s">
        <v>920</v>
      </c>
      <c r="T66" s="591">
        <f t="shared" si="2"/>
        <v>323781.38</v>
      </c>
      <c r="U66" s="591"/>
      <c r="V66" s="591"/>
      <c r="W66" s="591"/>
      <c r="X66" s="591"/>
      <c r="Y66" s="591"/>
      <c r="Z66" s="591"/>
      <c r="AA66" s="591"/>
      <c r="AB66" s="591"/>
    </row>
    <row r="67" spans="1:28" ht="29.25" customHeight="1" outlineLevel="1">
      <c r="A67" s="3" t="s">
        <v>1498</v>
      </c>
      <c r="B67" s="3" t="s">
        <v>1518</v>
      </c>
      <c r="C67" s="589" t="s">
        <v>43</v>
      </c>
      <c r="D67" s="3">
        <v>60005</v>
      </c>
      <c r="E67" s="4">
        <v>30875</v>
      </c>
      <c r="F67" s="5" t="s">
        <v>1500</v>
      </c>
      <c r="G67" s="5">
        <v>3</v>
      </c>
      <c r="H67" s="6">
        <v>45461</v>
      </c>
      <c r="I67" s="2" t="s">
        <v>150</v>
      </c>
      <c r="J67" s="3" t="s">
        <v>96</v>
      </c>
      <c r="K67" s="3"/>
      <c r="L67" s="102" t="s">
        <v>1519</v>
      </c>
      <c r="M67" s="103">
        <v>1</v>
      </c>
      <c r="N67" s="4" t="s">
        <v>189</v>
      </c>
      <c r="O67" s="3" t="s">
        <v>1520</v>
      </c>
      <c r="P67" s="3" t="s">
        <v>366</v>
      </c>
      <c r="Q67" s="3" t="s">
        <v>366</v>
      </c>
      <c r="R67" s="3" t="s">
        <v>366</v>
      </c>
      <c r="S67" s="589"/>
      <c r="T67" s="591">
        <f t="shared" si="2"/>
        <v>30875</v>
      </c>
      <c r="U67" s="591"/>
      <c r="V67" s="591"/>
      <c r="W67" s="591"/>
      <c r="X67" s="591"/>
      <c r="Y67" s="591"/>
      <c r="Z67" s="591"/>
      <c r="AA67" s="591"/>
      <c r="AB67" s="591"/>
    </row>
    <row r="68" spans="1:28" ht="15.75" customHeight="1" outlineLevel="1">
      <c r="A68" s="3" t="s">
        <v>1514</v>
      </c>
      <c r="B68" s="3" t="s">
        <v>1521</v>
      </c>
      <c r="C68" s="589" t="s">
        <v>45</v>
      </c>
      <c r="D68" s="3">
        <v>11493</v>
      </c>
      <c r="E68" s="4">
        <v>640215.19999999995</v>
      </c>
      <c r="F68" s="107" t="s">
        <v>1522</v>
      </c>
      <c r="G68" s="5">
        <v>7</v>
      </c>
      <c r="H68" s="6">
        <v>45462</v>
      </c>
      <c r="I68" s="2" t="s">
        <v>150</v>
      </c>
      <c r="J68" s="3" t="s">
        <v>1523</v>
      </c>
      <c r="K68" s="3"/>
      <c r="L68" s="102" t="s">
        <v>1459</v>
      </c>
      <c r="M68" s="103">
        <v>1</v>
      </c>
      <c r="N68" s="4" t="s">
        <v>89</v>
      </c>
      <c r="O68" s="3" t="s">
        <v>1517</v>
      </c>
      <c r="P68" s="6"/>
      <c r="Q68" s="6" t="s">
        <v>96</v>
      </c>
      <c r="R68" s="3" t="s">
        <v>96</v>
      </c>
      <c r="S68" s="589" t="s">
        <v>920</v>
      </c>
      <c r="T68" s="591">
        <f t="shared" si="2"/>
        <v>640215.19999999995</v>
      </c>
      <c r="U68" s="591"/>
      <c r="V68" s="591"/>
      <c r="W68" s="591"/>
      <c r="X68" s="591"/>
      <c r="Y68" s="591"/>
      <c r="Z68" s="591"/>
      <c r="AA68" s="591"/>
      <c r="AB68" s="591"/>
    </row>
    <row r="69" spans="1:28" ht="15.75" customHeight="1" outlineLevel="1">
      <c r="A69" s="3" t="s">
        <v>1514</v>
      </c>
      <c r="B69" s="3" t="s">
        <v>1524</v>
      </c>
      <c r="C69" s="589" t="s">
        <v>45</v>
      </c>
      <c r="D69" s="3">
        <v>11491</v>
      </c>
      <c r="E69" s="4">
        <v>802105.8</v>
      </c>
      <c r="F69" s="107" t="s">
        <v>1525</v>
      </c>
      <c r="G69" s="5">
        <v>9</v>
      </c>
      <c r="H69" s="6">
        <v>45463</v>
      </c>
      <c r="I69" s="2" t="s">
        <v>150</v>
      </c>
      <c r="J69" s="3" t="s">
        <v>1526</v>
      </c>
      <c r="K69" s="3"/>
      <c r="L69" s="102" t="s">
        <v>1459</v>
      </c>
      <c r="M69" s="103">
        <v>1</v>
      </c>
      <c r="N69" s="4" t="s">
        <v>89</v>
      </c>
      <c r="O69" s="3" t="s">
        <v>1517</v>
      </c>
      <c r="P69" s="6"/>
      <c r="Q69" s="6" t="s">
        <v>96</v>
      </c>
      <c r="R69" s="3" t="s">
        <v>96</v>
      </c>
      <c r="S69" s="589" t="s">
        <v>920</v>
      </c>
      <c r="T69" s="591">
        <f t="shared" si="2"/>
        <v>802105.8</v>
      </c>
      <c r="U69" s="591"/>
      <c r="V69" s="591"/>
      <c r="W69" s="591"/>
      <c r="X69" s="591"/>
      <c r="Y69" s="591"/>
      <c r="Z69" s="591"/>
      <c r="AA69" s="591"/>
      <c r="AB69" s="591"/>
    </row>
    <row r="70" spans="1:28" ht="15.75" customHeight="1" outlineLevel="1">
      <c r="A70" s="3" t="s">
        <v>494</v>
      </c>
      <c r="B70" s="3" t="s">
        <v>1527</v>
      </c>
      <c r="C70" s="589" t="s">
        <v>43</v>
      </c>
      <c r="D70" s="3">
        <v>11515</v>
      </c>
      <c r="E70" s="4">
        <v>235020.48</v>
      </c>
      <c r="F70" s="5" t="s">
        <v>1463</v>
      </c>
      <c r="G70" s="5">
        <v>4</v>
      </c>
      <c r="H70" s="6">
        <v>45464</v>
      </c>
      <c r="I70" s="2" t="s">
        <v>150</v>
      </c>
      <c r="J70" s="3" t="s">
        <v>1528</v>
      </c>
      <c r="K70" s="3"/>
      <c r="L70" s="102" t="s">
        <v>1529</v>
      </c>
      <c r="M70" s="103">
        <v>1</v>
      </c>
      <c r="N70" s="4" t="s">
        <v>189</v>
      </c>
      <c r="O70" s="13">
        <v>45471</v>
      </c>
      <c r="P70" s="6">
        <v>45418</v>
      </c>
      <c r="Q70" s="6">
        <v>45441</v>
      </c>
      <c r="R70" s="3" t="s">
        <v>96</v>
      </c>
      <c r="S70" s="589" t="s">
        <v>43</v>
      </c>
      <c r="T70" s="591">
        <f t="shared" si="2"/>
        <v>235020.48</v>
      </c>
      <c r="U70" s="591"/>
      <c r="V70" s="591"/>
      <c r="W70" s="591"/>
      <c r="X70" s="591"/>
      <c r="Y70" s="591"/>
      <c r="Z70" s="591"/>
      <c r="AA70" s="591"/>
      <c r="AB70" s="591"/>
    </row>
    <row r="71" spans="1:28" ht="15.75" customHeight="1" outlineLevel="1">
      <c r="A71" s="3" t="s">
        <v>1514</v>
      </c>
      <c r="B71" s="3" t="s">
        <v>1530</v>
      </c>
      <c r="C71" s="589" t="s">
        <v>45</v>
      </c>
      <c r="D71" s="3">
        <v>11492</v>
      </c>
      <c r="E71" s="4">
        <f>647562.76+316433.8</f>
        <v>963996.56</v>
      </c>
      <c r="F71" s="107" t="s">
        <v>1531</v>
      </c>
      <c r="G71" s="5">
        <v>11</v>
      </c>
      <c r="H71" s="6">
        <v>45470</v>
      </c>
      <c r="I71" s="2" t="s">
        <v>150</v>
      </c>
      <c r="J71" s="3" t="s">
        <v>1532</v>
      </c>
      <c r="K71" s="3"/>
      <c r="L71" s="102" t="s">
        <v>1459</v>
      </c>
      <c r="M71" s="103">
        <v>1</v>
      </c>
      <c r="N71" s="4" t="s">
        <v>89</v>
      </c>
      <c r="O71" s="3" t="s">
        <v>1517</v>
      </c>
      <c r="P71" s="6"/>
      <c r="Q71" s="6" t="s">
        <v>96</v>
      </c>
      <c r="R71" s="3" t="s">
        <v>96</v>
      </c>
      <c r="S71" s="589" t="s">
        <v>920</v>
      </c>
      <c r="T71" s="591">
        <f t="shared" si="2"/>
        <v>963996.56</v>
      </c>
      <c r="U71" s="591"/>
      <c r="V71" s="591"/>
      <c r="W71" s="591"/>
      <c r="X71" s="591"/>
      <c r="Y71" s="591"/>
      <c r="Z71" s="591"/>
      <c r="AA71" s="591"/>
      <c r="AB71" s="591"/>
    </row>
    <row r="72" spans="1:28" ht="15.75" customHeight="1" outlineLevel="1">
      <c r="A72" s="101" t="s">
        <v>1912</v>
      </c>
      <c r="B72" s="3"/>
      <c r="C72" s="589"/>
      <c r="D72" s="3"/>
      <c r="E72" s="225">
        <f>SUM(E41:E71)</f>
        <v>15575722.500000002</v>
      </c>
      <c r="F72" s="8"/>
      <c r="G72" s="8">
        <f>SUM(G41:G71)</f>
        <v>156</v>
      </c>
      <c r="H72" s="6"/>
      <c r="I72" s="3"/>
      <c r="J72" s="3"/>
      <c r="K72" s="3"/>
      <c r="L72" s="102"/>
      <c r="M72" s="103"/>
      <c r="N72" s="3"/>
      <c r="O72" s="3"/>
      <c r="P72" s="6"/>
      <c r="Q72" s="6"/>
      <c r="R72" s="3"/>
      <c r="S72" s="589"/>
      <c r="T72" s="591">
        <f t="shared" si="2"/>
        <v>0</v>
      </c>
      <c r="U72" s="105"/>
      <c r="V72" s="105"/>
      <c r="W72" s="105"/>
      <c r="X72" s="105"/>
      <c r="Y72" s="105"/>
      <c r="Z72" s="105"/>
      <c r="AA72" s="105"/>
      <c r="AB72" s="105"/>
    </row>
    <row r="73" spans="1:28" ht="15.75" customHeight="1" outlineLevel="1">
      <c r="A73" s="3"/>
      <c r="B73" s="3"/>
      <c r="C73" s="589"/>
      <c r="D73" s="3"/>
      <c r="E73" s="4"/>
      <c r="F73" s="5"/>
      <c r="G73" s="5"/>
      <c r="H73" s="6"/>
      <c r="I73" s="3"/>
      <c r="J73" s="3"/>
      <c r="K73" s="3"/>
      <c r="L73" s="2"/>
      <c r="M73" s="103"/>
      <c r="N73" s="3"/>
      <c r="O73" s="3"/>
      <c r="P73" s="6"/>
      <c r="Q73" s="6"/>
      <c r="R73" s="3"/>
      <c r="S73" s="589"/>
      <c r="T73" s="591">
        <f t="shared" si="2"/>
        <v>0</v>
      </c>
      <c r="U73" s="591"/>
      <c r="V73" s="591"/>
      <c r="W73" s="591"/>
      <c r="X73" s="591"/>
      <c r="Y73" s="591"/>
      <c r="Z73" s="591"/>
      <c r="AA73" s="591"/>
      <c r="AB73" s="591"/>
    </row>
    <row r="74" spans="1:28" ht="15.75" customHeight="1" outlineLevel="1">
      <c r="A74" s="101" t="s">
        <v>1913</v>
      </c>
      <c r="B74" s="3"/>
      <c r="C74" s="589"/>
      <c r="D74" s="3"/>
      <c r="E74" s="4"/>
      <c r="F74" s="5"/>
      <c r="G74" s="5"/>
      <c r="H74" s="6"/>
      <c r="I74" s="3"/>
      <c r="J74" s="3"/>
      <c r="K74" s="3"/>
      <c r="L74" s="2"/>
      <c r="M74" s="103"/>
      <c r="N74" s="3"/>
      <c r="O74" s="3"/>
      <c r="P74" s="6"/>
      <c r="Q74" s="6"/>
      <c r="R74" s="3"/>
      <c r="S74" s="589"/>
      <c r="T74" s="591">
        <f t="shared" ref="T74:T105" si="3">E74*M74</f>
        <v>0</v>
      </c>
      <c r="U74" s="591"/>
      <c r="V74" s="591"/>
      <c r="W74" s="591"/>
      <c r="X74" s="591"/>
      <c r="Y74" s="591"/>
      <c r="Z74" s="591"/>
      <c r="AA74" s="591"/>
      <c r="AB74" s="591"/>
    </row>
    <row r="75" spans="1:28" ht="15.75" customHeight="1" outlineLevel="1">
      <c r="A75" s="3" t="s">
        <v>1533</v>
      </c>
      <c r="B75" s="3" t="s">
        <v>1534</v>
      </c>
      <c r="C75" s="3" t="s">
        <v>45</v>
      </c>
      <c r="D75" s="3">
        <v>11497</v>
      </c>
      <c r="E75" s="4">
        <v>1884496.9</v>
      </c>
      <c r="F75" s="107" t="s">
        <v>1535</v>
      </c>
      <c r="G75" s="5">
        <v>14</v>
      </c>
      <c r="H75" s="6">
        <v>45476</v>
      </c>
      <c r="I75" s="3" t="s">
        <v>150</v>
      </c>
      <c r="J75" s="3" t="s">
        <v>1536</v>
      </c>
      <c r="K75" s="3"/>
      <c r="L75" s="102" t="s">
        <v>1537</v>
      </c>
      <c r="M75" s="103">
        <v>1</v>
      </c>
      <c r="N75" s="3" t="s">
        <v>299</v>
      </c>
      <c r="O75" s="7">
        <v>45627</v>
      </c>
      <c r="P75" s="6"/>
      <c r="Q75" s="6" t="s">
        <v>90</v>
      </c>
      <c r="R75" s="12"/>
      <c r="S75" s="3" t="s">
        <v>44</v>
      </c>
      <c r="T75" s="591">
        <f t="shared" si="3"/>
        <v>1884496.9</v>
      </c>
      <c r="U75" s="591"/>
      <c r="V75" s="591"/>
      <c r="W75" s="591"/>
      <c r="X75" s="591"/>
      <c r="Y75" s="591"/>
      <c r="Z75" s="591"/>
      <c r="AA75" s="591"/>
      <c r="AB75" s="591"/>
    </row>
    <row r="76" spans="1:28" ht="15.75" customHeight="1" outlineLevel="1">
      <c r="A76" s="3" t="s">
        <v>145</v>
      </c>
      <c r="B76" s="3" t="s">
        <v>1538</v>
      </c>
      <c r="C76" s="3" t="s">
        <v>45</v>
      </c>
      <c r="D76" s="3">
        <v>11484</v>
      </c>
      <c r="E76" s="4">
        <v>348250</v>
      </c>
      <c r="F76" s="110" t="s">
        <v>147</v>
      </c>
      <c r="G76" s="12">
        <v>1</v>
      </c>
      <c r="H76" s="6">
        <v>45476</v>
      </c>
      <c r="I76" s="3" t="s">
        <v>150</v>
      </c>
      <c r="J76" s="3" t="s">
        <v>1117</v>
      </c>
      <c r="K76" s="3"/>
      <c r="L76" s="102" t="s">
        <v>366</v>
      </c>
      <c r="M76" s="103">
        <v>1</v>
      </c>
      <c r="N76" s="3" t="s">
        <v>89</v>
      </c>
      <c r="O76" s="3" t="s">
        <v>1091</v>
      </c>
      <c r="P76" s="6"/>
      <c r="Q76" s="6" t="s">
        <v>96</v>
      </c>
      <c r="R76" s="3" t="s">
        <v>96</v>
      </c>
      <c r="S76" s="589" t="s">
        <v>239</v>
      </c>
      <c r="T76" s="591">
        <f t="shared" si="3"/>
        <v>348250</v>
      </c>
      <c r="U76" s="591"/>
      <c r="V76" s="591"/>
      <c r="W76" s="591"/>
      <c r="X76" s="591"/>
      <c r="Y76" s="591"/>
      <c r="Z76" s="591"/>
      <c r="AA76" s="591"/>
      <c r="AB76" s="591"/>
    </row>
    <row r="77" spans="1:28" ht="15.75" customHeight="1" outlineLevel="1">
      <c r="A77" s="3" t="s">
        <v>234</v>
      </c>
      <c r="B77" s="3" t="s">
        <v>1539</v>
      </c>
      <c r="C77" s="3" t="s">
        <v>45</v>
      </c>
      <c r="D77" s="3">
        <v>11511</v>
      </c>
      <c r="E77" s="4">
        <v>139024.21</v>
      </c>
      <c r="F77" s="107" t="s">
        <v>1540</v>
      </c>
      <c r="G77" s="5">
        <v>1</v>
      </c>
      <c r="H77" s="6">
        <v>45482</v>
      </c>
      <c r="I77" s="4" t="s">
        <v>150</v>
      </c>
      <c r="J77" s="3" t="s">
        <v>1379</v>
      </c>
      <c r="K77" s="3"/>
      <c r="L77" s="102" t="s">
        <v>1541</v>
      </c>
      <c r="M77" s="103">
        <v>1</v>
      </c>
      <c r="N77" s="3" t="s">
        <v>89</v>
      </c>
      <c r="O77" s="3" t="s">
        <v>1091</v>
      </c>
      <c r="P77" s="6"/>
      <c r="Q77" s="6" t="s">
        <v>96</v>
      </c>
      <c r="R77" s="3" t="s">
        <v>96</v>
      </c>
      <c r="S77" s="589" t="s">
        <v>239</v>
      </c>
      <c r="T77" s="591">
        <f t="shared" si="3"/>
        <v>139024.21</v>
      </c>
      <c r="U77" s="591"/>
      <c r="V77" s="591"/>
      <c r="W77" s="591"/>
      <c r="X77" s="591"/>
      <c r="Y77" s="591"/>
      <c r="Z77" s="591"/>
      <c r="AA77" s="591"/>
      <c r="AB77" s="591"/>
    </row>
    <row r="78" spans="1:28" ht="15.75" customHeight="1" outlineLevel="1">
      <c r="A78" s="3" t="s">
        <v>1542</v>
      </c>
      <c r="B78" s="3" t="s">
        <v>1543</v>
      </c>
      <c r="C78" s="589" t="s">
        <v>41</v>
      </c>
      <c r="D78" s="3">
        <v>11449</v>
      </c>
      <c r="E78" s="4">
        <v>1165385.42</v>
      </c>
      <c r="F78" s="5" t="s">
        <v>1544</v>
      </c>
      <c r="G78" s="5">
        <v>5</v>
      </c>
      <c r="H78" s="6">
        <v>45483</v>
      </c>
      <c r="I78" s="2" t="s">
        <v>150</v>
      </c>
      <c r="J78" s="3" t="s">
        <v>1545</v>
      </c>
      <c r="K78" s="3"/>
      <c r="L78" s="607" t="s">
        <v>1546</v>
      </c>
      <c r="M78" s="608">
        <v>1</v>
      </c>
      <c r="N78" s="3"/>
      <c r="O78" s="106">
        <v>45474</v>
      </c>
      <c r="P78" s="6" t="s">
        <v>96</v>
      </c>
      <c r="Q78" s="6" t="s">
        <v>96</v>
      </c>
      <c r="R78" s="6" t="s">
        <v>96</v>
      </c>
      <c r="S78" s="589" t="s">
        <v>906</v>
      </c>
      <c r="T78" s="591">
        <f t="shared" si="3"/>
        <v>1165385.42</v>
      </c>
      <c r="U78" s="591"/>
      <c r="V78" s="591"/>
      <c r="W78" s="591"/>
      <c r="X78" s="591"/>
      <c r="Y78" s="591"/>
      <c r="Z78" s="591"/>
      <c r="AA78" s="591"/>
      <c r="AB78" s="591"/>
    </row>
    <row r="79" spans="1:28" ht="15.75" customHeight="1" outlineLevel="1">
      <c r="A79" s="3" t="s">
        <v>1547</v>
      </c>
      <c r="B79" s="3" t="s">
        <v>1548</v>
      </c>
      <c r="C79" s="589" t="s">
        <v>45</v>
      </c>
      <c r="D79" s="3">
        <v>11508</v>
      </c>
      <c r="E79" s="4">
        <v>149552.4</v>
      </c>
      <c r="F79" s="107" t="s">
        <v>1549</v>
      </c>
      <c r="G79" s="5">
        <v>1</v>
      </c>
      <c r="H79" s="6">
        <v>45485</v>
      </c>
      <c r="I79" s="3" t="s">
        <v>150</v>
      </c>
      <c r="J79" s="3" t="s">
        <v>288</v>
      </c>
      <c r="K79" s="3"/>
      <c r="L79" s="607"/>
      <c r="M79" s="609">
        <v>1</v>
      </c>
      <c r="N79" s="3" t="s">
        <v>89</v>
      </c>
      <c r="O79" s="7">
        <v>45505</v>
      </c>
      <c r="P79" s="6"/>
      <c r="Q79" s="6" t="s">
        <v>96</v>
      </c>
      <c r="R79" s="3" t="s">
        <v>96</v>
      </c>
      <c r="S79" s="589" t="s">
        <v>906</v>
      </c>
      <c r="T79" s="591">
        <f t="shared" si="3"/>
        <v>149552.4</v>
      </c>
      <c r="U79" s="591"/>
      <c r="V79" s="591"/>
      <c r="W79" s="591"/>
      <c r="X79" s="591"/>
      <c r="Y79" s="591"/>
      <c r="Z79" s="591"/>
      <c r="AA79" s="591"/>
      <c r="AB79" s="591"/>
    </row>
    <row r="80" spans="1:28" ht="15.75" customHeight="1" outlineLevel="1">
      <c r="A80" s="3" t="s">
        <v>1547</v>
      </c>
      <c r="B80" s="3" t="s">
        <v>1550</v>
      </c>
      <c r="C80" s="589" t="s">
        <v>45</v>
      </c>
      <c r="D80" s="3">
        <v>11445</v>
      </c>
      <c r="E80" s="4">
        <v>176813.85</v>
      </c>
      <c r="F80" s="107" t="s">
        <v>1216</v>
      </c>
      <c r="G80" s="5">
        <v>1</v>
      </c>
      <c r="H80" s="6">
        <v>45488</v>
      </c>
      <c r="I80" s="3" t="s">
        <v>150</v>
      </c>
      <c r="J80" s="3" t="s">
        <v>1551</v>
      </c>
      <c r="K80" s="3"/>
      <c r="L80" s="607"/>
      <c r="M80" s="609">
        <v>1</v>
      </c>
      <c r="N80" s="3" t="s">
        <v>89</v>
      </c>
      <c r="O80" s="3" t="s">
        <v>1091</v>
      </c>
      <c r="P80" s="6"/>
      <c r="Q80" s="6" t="s">
        <v>96</v>
      </c>
      <c r="R80" s="3" t="s">
        <v>96</v>
      </c>
      <c r="S80" s="589" t="s">
        <v>906</v>
      </c>
      <c r="T80" s="591">
        <f t="shared" si="3"/>
        <v>176813.85</v>
      </c>
      <c r="U80" s="591"/>
      <c r="V80" s="591"/>
      <c r="W80" s="591"/>
      <c r="X80" s="591"/>
      <c r="Y80" s="591"/>
      <c r="Z80" s="591"/>
      <c r="AA80" s="591"/>
      <c r="AB80" s="591"/>
    </row>
    <row r="81" spans="1:28" ht="15.75" customHeight="1" outlineLevel="1">
      <c r="A81" s="3" t="s">
        <v>1498</v>
      </c>
      <c r="B81" s="3" t="s">
        <v>1552</v>
      </c>
      <c r="C81" s="589" t="s">
        <v>43</v>
      </c>
      <c r="D81" s="3">
        <v>60010</v>
      </c>
      <c r="E81" s="4">
        <v>17048</v>
      </c>
      <c r="F81" s="5" t="s">
        <v>1553</v>
      </c>
      <c r="G81" s="5">
        <v>2</v>
      </c>
      <c r="H81" s="6">
        <v>45489</v>
      </c>
      <c r="I81" s="3" t="s">
        <v>150</v>
      </c>
      <c r="J81" s="3" t="s">
        <v>1390</v>
      </c>
      <c r="K81" s="3"/>
      <c r="L81" s="102" t="s">
        <v>1554</v>
      </c>
      <c r="M81" s="103">
        <v>1</v>
      </c>
      <c r="N81" s="2" t="s">
        <v>189</v>
      </c>
      <c r="O81" s="3" t="s">
        <v>1520</v>
      </c>
      <c r="P81" s="3" t="s">
        <v>366</v>
      </c>
      <c r="Q81" s="3" t="s">
        <v>366</v>
      </c>
      <c r="R81" s="3" t="s">
        <v>366</v>
      </c>
      <c r="S81" s="589" t="s">
        <v>1502</v>
      </c>
      <c r="T81" s="591">
        <f t="shared" si="3"/>
        <v>17048</v>
      </c>
      <c r="U81" s="591"/>
      <c r="V81" s="591"/>
      <c r="W81" s="591"/>
      <c r="X81" s="591"/>
      <c r="Y81" s="591"/>
      <c r="Z81" s="591"/>
      <c r="AA81" s="591"/>
      <c r="AB81" s="591"/>
    </row>
    <row r="82" spans="1:28" ht="15.75" customHeight="1" outlineLevel="1">
      <c r="A82" s="3" t="s">
        <v>1498</v>
      </c>
      <c r="B82" s="3" t="s">
        <v>1555</v>
      </c>
      <c r="C82" s="589" t="s">
        <v>43</v>
      </c>
      <c r="D82" s="3">
        <v>60011</v>
      </c>
      <c r="E82" s="4">
        <v>20836</v>
      </c>
      <c r="F82" s="5" t="s">
        <v>1556</v>
      </c>
      <c r="G82" s="5">
        <v>2</v>
      </c>
      <c r="H82" s="6">
        <v>45490</v>
      </c>
      <c r="I82" s="3" t="s">
        <v>150</v>
      </c>
      <c r="J82" s="3" t="s">
        <v>1390</v>
      </c>
      <c r="K82" s="3"/>
      <c r="L82" s="102" t="s">
        <v>1554</v>
      </c>
      <c r="M82" s="103">
        <v>1</v>
      </c>
      <c r="N82" s="2" t="s">
        <v>189</v>
      </c>
      <c r="O82" s="3" t="s">
        <v>1520</v>
      </c>
      <c r="P82" s="3" t="s">
        <v>366</v>
      </c>
      <c r="Q82" s="3" t="s">
        <v>366</v>
      </c>
      <c r="R82" s="3" t="s">
        <v>366</v>
      </c>
      <c r="S82" s="589" t="s">
        <v>1502</v>
      </c>
      <c r="T82" s="591">
        <f t="shared" si="3"/>
        <v>20836</v>
      </c>
      <c r="U82" s="591"/>
      <c r="V82" s="591"/>
      <c r="W82" s="591"/>
      <c r="X82" s="591"/>
      <c r="Y82" s="591"/>
      <c r="Z82" s="591"/>
      <c r="AA82" s="591"/>
      <c r="AB82" s="591"/>
    </row>
    <row r="83" spans="1:28" ht="15.75" customHeight="1" outlineLevel="1">
      <c r="A83" s="3" t="s">
        <v>1557</v>
      </c>
      <c r="B83" s="3" t="s">
        <v>1558</v>
      </c>
      <c r="C83" s="589" t="s">
        <v>45</v>
      </c>
      <c r="D83" s="3">
        <v>11451</v>
      </c>
      <c r="E83" s="4">
        <v>1459935.42</v>
      </c>
      <c r="F83" s="107" t="s">
        <v>1559</v>
      </c>
      <c r="G83" s="5">
        <v>9</v>
      </c>
      <c r="H83" s="6">
        <v>45490</v>
      </c>
      <c r="I83" s="3" t="s">
        <v>150</v>
      </c>
      <c r="J83" s="3" t="s">
        <v>1390</v>
      </c>
      <c r="K83" s="3"/>
      <c r="L83" s="102" t="s">
        <v>1560</v>
      </c>
      <c r="M83" s="103">
        <v>1</v>
      </c>
      <c r="N83" s="3" t="s">
        <v>89</v>
      </c>
      <c r="O83" s="111">
        <v>45536</v>
      </c>
      <c r="P83" s="6"/>
      <c r="Q83" s="6" t="s">
        <v>96</v>
      </c>
      <c r="R83" s="3" t="s">
        <v>96</v>
      </c>
      <c r="S83" s="589" t="s">
        <v>920</v>
      </c>
      <c r="T83" s="591">
        <f t="shared" si="3"/>
        <v>1459935.42</v>
      </c>
      <c r="U83" s="591"/>
      <c r="V83" s="591"/>
      <c r="W83" s="591"/>
      <c r="X83" s="591"/>
      <c r="Y83" s="591"/>
      <c r="Z83" s="591"/>
      <c r="AA83" s="591"/>
      <c r="AB83" s="591"/>
    </row>
    <row r="84" spans="1:28" ht="15.75" customHeight="1" outlineLevel="1">
      <c r="A84" s="3" t="s">
        <v>1498</v>
      </c>
      <c r="B84" s="3" t="s">
        <v>1561</v>
      </c>
      <c r="C84" s="589" t="s">
        <v>43</v>
      </c>
      <c r="D84" s="3">
        <v>60012</v>
      </c>
      <c r="E84" s="4">
        <v>17048</v>
      </c>
      <c r="F84" s="5" t="s">
        <v>1553</v>
      </c>
      <c r="G84" s="5">
        <v>2</v>
      </c>
      <c r="H84" s="6">
        <v>45504</v>
      </c>
      <c r="I84" s="3" t="s">
        <v>150</v>
      </c>
      <c r="J84" s="3" t="s">
        <v>1390</v>
      </c>
      <c r="K84" s="3"/>
      <c r="L84" s="102" t="s">
        <v>1554</v>
      </c>
      <c r="M84" s="103">
        <v>1</v>
      </c>
      <c r="N84" s="2" t="s">
        <v>189</v>
      </c>
      <c r="O84" s="3" t="s">
        <v>1520</v>
      </c>
      <c r="P84" s="3" t="s">
        <v>366</v>
      </c>
      <c r="Q84" s="3" t="s">
        <v>366</v>
      </c>
      <c r="R84" s="3" t="s">
        <v>366</v>
      </c>
      <c r="S84" s="589" t="s">
        <v>1502</v>
      </c>
      <c r="T84" s="591">
        <f t="shared" si="3"/>
        <v>17048</v>
      </c>
      <c r="U84" s="591"/>
      <c r="V84" s="591"/>
      <c r="W84" s="591"/>
      <c r="X84" s="591"/>
      <c r="Y84" s="591"/>
      <c r="Z84" s="591"/>
      <c r="AA84" s="591"/>
      <c r="AB84" s="591"/>
    </row>
    <row r="85" spans="1:28" ht="15.75" customHeight="1" outlineLevel="1">
      <c r="A85" s="3" t="s">
        <v>1498</v>
      </c>
      <c r="B85" s="3" t="s">
        <v>1562</v>
      </c>
      <c r="C85" s="589" t="s">
        <v>43</v>
      </c>
      <c r="D85" s="3">
        <v>60013</v>
      </c>
      <c r="E85" s="4">
        <v>14200</v>
      </c>
      <c r="F85" s="5" t="s">
        <v>1563</v>
      </c>
      <c r="G85" s="5">
        <v>2</v>
      </c>
      <c r="H85" s="6">
        <v>45506</v>
      </c>
      <c r="I85" s="3" t="s">
        <v>150</v>
      </c>
      <c r="J85" s="3" t="s">
        <v>1390</v>
      </c>
      <c r="K85" s="3"/>
      <c r="L85" s="102" t="s">
        <v>1554</v>
      </c>
      <c r="M85" s="103">
        <v>1</v>
      </c>
      <c r="N85" s="2" t="s">
        <v>189</v>
      </c>
      <c r="O85" s="3" t="s">
        <v>1520</v>
      </c>
      <c r="P85" s="3" t="s">
        <v>366</v>
      </c>
      <c r="Q85" s="3" t="s">
        <v>366</v>
      </c>
      <c r="R85" s="3" t="s">
        <v>366</v>
      </c>
      <c r="S85" s="589" t="s">
        <v>1502</v>
      </c>
      <c r="T85" s="591">
        <f t="shared" si="3"/>
        <v>14200</v>
      </c>
      <c r="U85" s="591"/>
      <c r="V85" s="591"/>
      <c r="W85" s="591"/>
      <c r="X85" s="591"/>
      <c r="Y85" s="591"/>
      <c r="Z85" s="591"/>
      <c r="AA85" s="591"/>
      <c r="AB85" s="591"/>
    </row>
    <row r="86" spans="1:28" ht="15.75" customHeight="1" outlineLevel="1">
      <c r="A86" s="3" t="s">
        <v>115</v>
      </c>
      <c r="B86" s="3" t="s">
        <v>1564</v>
      </c>
      <c r="C86" s="589" t="s">
        <v>45</v>
      </c>
      <c r="D86" s="3">
        <v>11516</v>
      </c>
      <c r="E86" s="4">
        <v>634535.43999999994</v>
      </c>
      <c r="F86" s="107" t="s">
        <v>1565</v>
      </c>
      <c r="G86" s="5">
        <v>3</v>
      </c>
      <c r="H86" s="6">
        <v>45509</v>
      </c>
      <c r="I86" s="3" t="s">
        <v>1395</v>
      </c>
      <c r="J86" s="3" t="s">
        <v>1566</v>
      </c>
      <c r="K86" s="3"/>
      <c r="L86" s="607" t="s">
        <v>1567</v>
      </c>
      <c r="M86" s="608">
        <v>1</v>
      </c>
      <c r="N86" s="3" t="s">
        <v>89</v>
      </c>
      <c r="O86" s="3" t="s">
        <v>1418</v>
      </c>
      <c r="P86" s="6"/>
      <c r="Q86" s="6" t="s">
        <v>96</v>
      </c>
      <c r="R86" s="3"/>
      <c r="S86" s="589" t="s">
        <v>239</v>
      </c>
      <c r="T86" s="591">
        <f t="shared" si="3"/>
        <v>634535.43999999994</v>
      </c>
      <c r="U86" s="591"/>
      <c r="V86" s="591"/>
      <c r="W86" s="591"/>
      <c r="X86" s="591"/>
      <c r="Y86" s="591"/>
      <c r="Z86" s="591"/>
      <c r="AA86" s="591"/>
      <c r="AB86" s="591"/>
    </row>
    <row r="87" spans="1:28" ht="15.75" customHeight="1" outlineLevel="1">
      <c r="A87" s="3" t="s">
        <v>1498</v>
      </c>
      <c r="B87" s="3" t="s">
        <v>1568</v>
      </c>
      <c r="C87" s="589" t="s">
        <v>43</v>
      </c>
      <c r="D87" s="3">
        <v>60007</v>
      </c>
      <c r="E87" s="4">
        <v>145000</v>
      </c>
      <c r="F87" s="5" t="s">
        <v>1500</v>
      </c>
      <c r="G87" s="5">
        <v>9</v>
      </c>
      <c r="H87" s="6">
        <v>45511</v>
      </c>
      <c r="I87" s="2" t="s">
        <v>150</v>
      </c>
      <c r="J87" s="3" t="s">
        <v>96</v>
      </c>
      <c r="K87" s="3"/>
      <c r="L87" s="102" t="s">
        <v>1569</v>
      </c>
      <c r="M87" s="103">
        <v>1</v>
      </c>
      <c r="N87" s="2" t="s">
        <v>189</v>
      </c>
      <c r="O87" s="13">
        <v>45646</v>
      </c>
      <c r="P87" s="3" t="s">
        <v>366</v>
      </c>
      <c r="Q87" s="3" t="s">
        <v>366</v>
      </c>
      <c r="R87" s="3" t="s">
        <v>366</v>
      </c>
      <c r="S87" s="589" t="s">
        <v>1502</v>
      </c>
      <c r="T87" s="591">
        <f t="shared" si="3"/>
        <v>145000</v>
      </c>
      <c r="U87" s="591"/>
      <c r="V87" s="591"/>
      <c r="W87" s="591"/>
      <c r="X87" s="591"/>
      <c r="Y87" s="591"/>
      <c r="Z87" s="591"/>
      <c r="AA87" s="591"/>
      <c r="AB87" s="591"/>
    </row>
    <row r="88" spans="1:28" ht="15.75" customHeight="1" outlineLevel="1">
      <c r="A88" s="3" t="s">
        <v>335</v>
      </c>
      <c r="B88" s="3" t="s">
        <v>1570</v>
      </c>
      <c r="C88" s="3" t="s">
        <v>45</v>
      </c>
      <c r="D88" s="3">
        <v>11441</v>
      </c>
      <c r="E88" s="4">
        <v>817329</v>
      </c>
      <c r="F88" s="107" t="s">
        <v>1451</v>
      </c>
      <c r="G88" s="5">
        <v>6</v>
      </c>
      <c r="H88" s="6">
        <v>45519</v>
      </c>
      <c r="I88" s="2" t="s">
        <v>150</v>
      </c>
      <c r="J88" s="3" t="s">
        <v>1390</v>
      </c>
      <c r="K88" s="3"/>
      <c r="L88" s="607"/>
      <c r="M88" s="609">
        <v>1</v>
      </c>
      <c r="N88" s="3" t="s">
        <v>89</v>
      </c>
      <c r="O88" s="3" t="s">
        <v>1380</v>
      </c>
      <c r="P88" s="6"/>
      <c r="Q88" s="6" t="s">
        <v>96</v>
      </c>
      <c r="R88" s="3" t="s">
        <v>96</v>
      </c>
      <c r="S88" s="3" t="s">
        <v>239</v>
      </c>
      <c r="T88" s="591">
        <f t="shared" si="3"/>
        <v>817329</v>
      </c>
      <c r="U88" s="591"/>
      <c r="V88" s="591"/>
      <c r="W88" s="591"/>
      <c r="X88" s="591"/>
      <c r="Y88" s="591"/>
      <c r="Z88" s="591"/>
      <c r="AA88" s="591"/>
      <c r="AB88" s="591"/>
    </row>
    <row r="89" spans="1:28" ht="15.75" customHeight="1" outlineLevel="1">
      <c r="A89" s="3" t="s">
        <v>1498</v>
      </c>
      <c r="B89" s="3" t="s">
        <v>1571</v>
      </c>
      <c r="C89" s="589" t="s">
        <v>43</v>
      </c>
      <c r="D89" s="3">
        <v>60008</v>
      </c>
      <c r="E89" s="4">
        <v>145000</v>
      </c>
      <c r="F89" s="5" t="s">
        <v>1500</v>
      </c>
      <c r="G89" s="5">
        <v>9</v>
      </c>
      <c r="H89" s="6">
        <v>45524</v>
      </c>
      <c r="I89" s="3" t="s">
        <v>150</v>
      </c>
      <c r="J89" s="3" t="s">
        <v>96</v>
      </c>
      <c r="K89" s="3"/>
      <c r="L89" s="102" t="s">
        <v>1572</v>
      </c>
      <c r="M89" s="103">
        <v>1</v>
      </c>
      <c r="N89" s="2" t="s">
        <v>189</v>
      </c>
      <c r="O89" s="13">
        <v>45646</v>
      </c>
      <c r="P89" s="3" t="s">
        <v>366</v>
      </c>
      <c r="Q89" s="3" t="s">
        <v>366</v>
      </c>
      <c r="R89" s="3" t="s">
        <v>366</v>
      </c>
      <c r="S89" s="589" t="s">
        <v>1502</v>
      </c>
      <c r="T89" s="591">
        <f t="shared" si="3"/>
        <v>145000</v>
      </c>
      <c r="U89" s="591"/>
      <c r="V89" s="591"/>
      <c r="W89" s="591"/>
      <c r="X89" s="591"/>
      <c r="Y89" s="591"/>
      <c r="Z89" s="591"/>
      <c r="AA89" s="591"/>
      <c r="AB89" s="591"/>
    </row>
    <row r="90" spans="1:28" ht="105" outlineLevel="1">
      <c r="A90" s="3" t="s">
        <v>634</v>
      </c>
      <c r="B90" s="3" t="s">
        <v>1306</v>
      </c>
      <c r="C90" s="589" t="s">
        <v>43</v>
      </c>
      <c r="D90" s="3">
        <v>11518</v>
      </c>
      <c r="E90" s="4">
        <v>537106.98</v>
      </c>
      <c r="F90" s="12" t="s">
        <v>1573</v>
      </c>
      <c r="G90" s="12">
        <v>11</v>
      </c>
      <c r="H90" s="6">
        <v>45526</v>
      </c>
      <c r="I90" s="3" t="s">
        <v>150</v>
      </c>
      <c r="J90" s="3" t="s">
        <v>1574</v>
      </c>
      <c r="K90" s="3"/>
      <c r="L90" s="2" t="s">
        <v>1575</v>
      </c>
      <c r="M90" s="103">
        <v>1</v>
      </c>
      <c r="N90" s="3" t="s">
        <v>89</v>
      </c>
      <c r="O90" s="599">
        <v>45639</v>
      </c>
      <c r="P90" s="6">
        <v>45443</v>
      </c>
      <c r="Q90" s="6">
        <v>45469</v>
      </c>
      <c r="R90" s="13">
        <v>45469</v>
      </c>
      <c r="S90" s="589" t="s">
        <v>44</v>
      </c>
      <c r="T90" s="591">
        <f t="shared" si="3"/>
        <v>537106.98</v>
      </c>
      <c r="U90" s="591"/>
      <c r="V90" s="591"/>
      <c r="W90" s="591"/>
      <c r="X90" s="591"/>
      <c r="Y90" s="591"/>
      <c r="Z90" s="591"/>
      <c r="AA90" s="591"/>
      <c r="AB90" s="591"/>
    </row>
    <row r="91" spans="1:28" ht="15.75" customHeight="1" outlineLevel="1">
      <c r="A91" s="3" t="s">
        <v>1465</v>
      </c>
      <c r="B91" s="3" t="s">
        <v>1576</v>
      </c>
      <c r="C91" s="589" t="s">
        <v>45</v>
      </c>
      <c r="D91" s="3">
        <v>11429</v>
      </c>
      <c r="E91" s="4">
        <v>198022.13</v>
      </c>
      <c r="F91" s="107" t="s">
        <v>1220</v>
      </c>
      <c r="G91" s="5">
        <v>2</v>
      </c>
      <c r="H91" s="6">
        <v>45527</v>
      </c>
      <c r="I91" s="2" t="s">
        <v>150</v>
      </c>
      <c r="J91" s="3" t="s">
        <v>1577</v>
      </c>
      <c r="K91" s="3"/>
      <c r="L91" s="607" t="s">
        <v>1537</v>
      </c>
      <c r="M91" s="608">
        <v>1</v>
      </c>
      <c r="N91" s="3" t="s">
        <v>89</v>
      </c>
      <c r="O91" s="3" t="s">
        <v>1091</v>
      </c>
      <c r="P91" s="6"/>
      <c r="Q91" s="6" t="s">
        <v>96</v>
      </c>
      <c r="R91" s="3" t="s">
        <v>96</v>
      </c>
      <c r="S91" s="589" t="s">
        <v>906</v>
      </c>
      <c r="T91" s="591">
        <f t="shared" si="3"/>
        <v>198022.13</v>
      </c>
      <c r="U91" s="591"/>
      <c r="V91" s="591"/>
      <c r="W91" s="591"/>
      <c r="X91" s="591"/>
      <c r="Y91" s="591"/>
      <c r="Z91" s="591"/>
      <c r="AA91" s="591"/>
      <c r="AB91" s="591"/>
    </row>
    <row r="92" spans="1:28" ht="15.75" customHeight="1" outlineLevel="1">
      <c r="A92" s="4" t="s">
        <v>1578</v>
      </c>
      <c r="B92" s="3" t="s">
        <v>1579</v>
      </c>
      <c r="C92" s="589" t="s">
        <v>45</v>
      </c>
      <c r="D92" s="3">
        <v>11463</v>
      </c>
      <c r="E92" s="4">
        <v>673076.84</v>
      </c>
      <c r="F92" s="107" t="s">
        <v>1580</v>
      </c>
      <c r="G92" s="5">
        <v>5</v>
      </c>
      <c r="H92" s="6">
        <v>45531</v>
      </c>
      <c r="I92" s="3" t="s">
        <v>1395</v>
      </c>
      <c r="J92" s="3" t="s">
        <v>1581</v>
      </c>
      <c r="K92" s="3"/>
      <c r="L92" s="607"/>
      <c r="M92" s="609">
        <v>1</v>
      </c>
      <c r="N92" s="3" t="s">
        <v>89</v>
      </c>
      <c r="O92" s="3" t="s">
        <v>1091</v>
      </c>
      <c r="P92" s="6"/>
      <c r="Q92" s="6" t="s">
        <v>96</v>
      </c>
      <c r="R92" s="3" t="s">
        <v>96</v>
      </c>
      <c r="S92" s="589" t="s">
        <v>920</v>
      </c>
      <c r="T92" s="591">
        <f t="shared" si="3"/>
        <v>673076.84</v>
      </c>
      <c r="U92" s="591"/>
      <c r="V92" s="591"/>
      <c r="W92" s="591"/>
      <c r="X92" s="591"/>
      <c r="Y92" s="591"/>
      <c r="Z92" s="591"/>
      <c r="AA92" s="591"/>
      <c r="AB92" s="591"/>
    </row>
    <row r="93" spans="1:28" ht="15.75" customHeight="1" outlineLevel="1">
      <c r="A93" s="3" t="s">
        <v>393</v>
      </c>
      <c r="B93" s="3" t="s">
        <v>1582</v>
      </c>
      <c r="C93" s="589" t="s">
        <v>45</v>
      </c>
      <c r="D93" s="3">
        <v>11462</v>
      </c>
      <c r="E93" s="4">
        <v>194636</v>
      </c>
      <c r="F93" s="110" t="s">
        <v>1583</v>
      </c>
      <c r="G93" s="12">
        <v>2</v>
      </c>
      <c r="H93" s="6">
        <v>45538</v>
      </c>
      <c r="I93" s="3" t="s">
        <v>150</v>
      </c>
      <c r="J93" s="3" t="s">
        <v>1584</v>
      </c>
      <c r="K93" s="3"/>
      <c r="L93" s="2"/>
      <c r="M93" s="103">
        <v>1</v>
      </c>
      <c r="N93" s="3" t="s">
        <v>89</v>
      </c>
      <c r="O93" s="7"/>
      <c r="P93" s="6" t="s">
        <v>96</v>
      </c>
      <c r="Q93" s="6" t="s">
        <v>96</v>
      </c>
      <c r="R93" s="3" t="s">
        <v>96</v>
      </c>
      <c r="S93" s="589" t="s">
        <v>44</v>
      </c>
      <c r="T93" s="591">
        <f t="shared" si="3"/>
        <v>194636</v>
      </c>
      <c r="U93" s="591"/>
      <c r="V93" s="591"/>
      <c r="W93" s="591"/>
      <c r="X93" s="591"/>
      <c r="Y93" s="591"/>
      <c r="Z93" s="591"/>
      <c r="AA93" s="591"/>
      <c r="AB93" s="591"/>
    </row>
    <row r="94" spans="1:28" ht="15.75" customHeight="1" outlineLevel="1">
      <c r="A94" s="2" t="s">
        <v>1542</v>
      </c>
      <c r="B94" s="3" t="s">
        <v>1585</v>
      </c>
      <c r="C94" s="589" t="s">
        <v>43</v>
      </c>
      <c r="D94" s="3">
        <v>11522</v>
      </c>
      <c r="E94" s="4">
        <v>5171824.84</v>
      </c>
      <c r="F94" s="5" t="s">
        <v>1586</v>
      </c>
      <c r="G94" s="5">
        <v>88</v>
      </c>
      <c r="H94" s="6">
        <v>45539</v>
      </c>
      <c r="I94" s="3" t="s">
        <v>150</v>
      </c>
      <c r="J94" s="3" t="s">
        <v>96</v>
      </c>
      <c r="K94" s="3"/>
      <c r="L94" s="2" t="s">
        <v>1587</v>
      </c>
      <c r="M94" s="103">
        <v>1</v>
      </c>
      <c r="N94" s="3" t="s">
        <v>189</v>
      </c>
      <c r="O94" s="3"/>
      <c r="P94" s="3" t="s">
        <v>96</v>
      </c>
      <c r="Q94" s="3" t="s">
        <v>96</v>
      </c>
      <c r="R94" s="3" t="s">
        <v>96</v>
      </c>
      <c r="S94" s="589" t="s">
        <v>906</v>
      </c>
      <c r="T94" s="591">
        <f t="shared" si="3"/>
        <v>5171824.84</v>
      </c>
      <c r="U94" s="591"/>
      <c r="V94" s="591"/>
      <c r="W94" s="591"/>
      <c r="X94" s="591"/>
      <c r="Y94" s="591"/>
      <c r="Z94" s="591"/>
      <c r="AA94" s="591"/>
      <c r="AB94" s="591"/>
    </row>
    <row r="95" spans="1:28" ht="15.75" customHeight="1" outlineLevel="1">
      <c r="A95" s="3" t="s">
        <v>1198</v>
      </c>
      <c r="B95" s="3" t="s">
        <v>1588</v>
      </c>
      <c r="C95" s="589" t="s">
        <v>45</v>
      </c>
      <c r="D95" s="3">
        <v>60014</v>
      </c>
      <c r="E95" s="4">
        <v>601290.05000000005</v>
      </c>
      <c r="F95" s="5" t="s">
        <v>1589</v>
      </c>
      <c r="G95" s="5">
        <v>10</v>
      </c>
      <c r="H95" s="6">
        <v>45544</v>
      </c>
      <c r="I95" s="3"/>
      <c r="J95" s="3" t="s">
        <v>96</v>
      </c>
      <c r="K95" s="3"/>
      <c r="L95" s="2" t="s">
        <v>1590</v>
      </c>
      <c r="M95" s="103">
        <v>1</v>
      </c>
      <c r="N95" s="3"/>
      <c r="O95" s="3"/>
      <c r="P95" s="602"/>
      <c r="Q95" s="602"/>
      <c r="R95" s="599"/>
      <c r="S95" s="589" t="s">
        <v>239</v>
      </c>
      <c r="T95" s="591">
        <f t="shared" si="3"/>
        <v>601290.05000000005</v>
      </c>
      <c r="U95" s="591"/>
      <c r="V95" s="591"/>
      <c r="W95" s="591"/>
      <c r="X95" s="591"/>
      <c r="Y95" s="591"/>
      <c r="Z95" s="591"/>
      <c r="AA95" s="591"/>
      <c r="AB95" s="591"/>
    </row>
    <row r="96" spans="1:28" ht="15.75" customHeight="1" outlineLevel="1">
      <c r="A96" s="3" t="s">
        <v>1465</v>
      </c>
      <c r="B96" s="3" t="s">
        <v>1591</v>
      </c>
      <c r="C96" s="589" t="s">
        <v>45</v>
      </c>
      <c r="D96" s="3">
        <v>11431</v>
      </c>
      <c r="E96" s="4">
        <v>198022.13</v>
      </c>
      <c r="F96" s="107" t="s">
        <v>1220</v>
      </c>
      <c r="G96" s="5">
        <v>2</v>
      </c>
      <c r="H96" s="6">
        <v>45546</v>
      </c>
      <c r="I96" s="2" t="s">
        <v>150</v>
      </c>
      <c r="J96" s="3" t="s">
        <v>1592</v>
      </c>
      <c r="K96" s="3"/>
      <c r="L96" s="607"/>
      <c r="M96" s="608">
        <v>1</v>
      </c>
      <c r="N96" s="3" t="s">
        <v>89</v>
      </c>
      <c r="O96" s="3"/>
      <c r="P96" s="6"/>
      <c r="Q96" s="6" t="s">
        <v>96</v>
      </c>
      <c r="R96" s="3" t="s">
        <v>96</v>
      </c>
      <c r="S96" s="589" t="s">
        <v>906</v>
      </c>
      <c r="T96" s="591">
        <f t="shared" si="3"/>
        <v>198022.13</v>
      </c>
      <c r="U96" s="591"/>
      <c r="V96" s="591"/>
      <c r="W96" s="591"/>
      <c r="X96" s="591"/>
      <c r="Y96" s="591"/>
      <c r="Z96" s="591"/>
      <c r="AA96" s="591"/>
      <c r="AB96" s="591"/>
    </row>
    <row r="97" spans="1:28" ht="30.75" customHeight="1" outlineLevel="1">
      <c r="A97" s="3" t="s">
        <v>335</v>
      </c>
      <c r="B97" s="3" t="s">
        <v>1593</v>
      </c>
      <c r="C97" s="3" t="s">
        <v>45</v>
      </c>
      <c r="D97" s="3">
        <v>11542</v>
      </c>
      <c r="E97" s="4">
        <v>763488</v>
      </c>
      <c r="F97" s="5" t="s">
        <v>1594</v>
      </c>
      <c r="G97" s="5">
        <v>7</v>
      </c>
      <c r="H97" s="6">
        <v>45552</v>
      </c>
      <c r="I97" s="2" t="s">
        <v>150</v>
      </c>
      <c r="J97" s="3" t="s">
        <v>96</v>
      </c>
      <c r="K97" s="3"/>
      <c r="L97" s="2"/>
      <c r="M97" s="103">
        <v>1</v>
      </c>
      <c r="N97" s="3" t="s">
        <v>89</v>
      </c>
      <c r="O97" s="7">
        <v>45749</v>
      </c>
      <c r="P97" s="6"/>
      <c r="Q97" s="6"/>
      <c r="R97" s="3"/>
      <c r="S97" s="3" t="s">
        <v>239</v>
      </c>
      <c r="T97" s="591">
        <f t="shared" si="3"/>
        <v>763488</v>
      </c>
      <c r="U97" s="591"/>
      <c r="V97" s="591"/>
      <c r="W97" s="591"/>
      <c r="X97" s="591"/>
      <c r="Y97" s="591"/>
      <c r="Z97" s="591"/>
      <c r="AA97" s="591"/>
      <c r="AB97" s="591"/>
    </row>
    <row r="98" spans="1:28" ht="28.5" customHeight="1" outlineLevel="1">
      <c r="A98" s="3" t="s">
        <v>335</v>
      </c>
      <c r="B98" s="3" t="s">
        <v>1595</v>
      </c>
      <c r="C98" s="3" t="s">
        <v>45</v>
      </c>
      <c r="D98" s="3">
        <v>11544</v>
      </c>
      <c r="E98" s="4">
        <v>473993</v>
      </c>
      <c r="F98" s="5" t="s">
        <v>1596</v>
      </c>
      <c r="G98" s="5">
        <v>6</v>
      </c>
      <c r="H98" s="6">
        <v>45553</v>
      </c>
      <c r="I98" s="2" t="s">
        <v>150</v>
      </c>
      <c r="J98" s="3" t="s">
        <v>96</v>
      </c>
      <c r="K98" s="3"/>
      <c r="L98" s="2"/>
      <c r="M98" s="103">
        <v>1</v>
      </c>
      <c r="N98" s="3" t="s">
        <v>89</v>
      </c>
      <c r="O98" s="7">
        <v>45693</v>
      </c>
      <c r="P98" s="6"/>
      <c r="Q98" s="6"/>
      <c r="R98" s="3"/>
      <c r="S98" s="3" t="s">
        <v>239</v>
      </c>
      <c r="T98" s="591">
        <f t="shared" si="3"/>
        <v>473993</v>
      </c>
      <c r="U98" s="591"/>
      <c r="V98" s="591"/>
      <c r="W98" s="591"/>
      <c r="X98" s="591"/>
      <c r="Y98" s="591"/>
      <c r="Z98" s="591"/>
      <c r="AA98" s="591"/>
      <c r="AB98" s="591"/>
    </row>
    <row r="99" spans="1:28" ht="15.75" customHeight="1" outlineLevel="1">
      <c r="A99" s="2" t="s">
        <v>1597</v>
      </c>
      <c r="B99" s="3" t="s">
        <v>1598</v>
      </c>
      <c r="C99" s="3" t="s">
        <v>45</v>
      </c>
      <c r="D99" s="3">
        <v>11503</v>
      </c>
      <c r="E99" s="4">
        <v>3541658.82</v>
      </c>
      <c r="F99" s="107" t="s">
        <v>1599</v>
      </c>
      <c r="G99" s="5">
        <v>28</v>
      </c>
      <c r="H99" s="599">
        <v>45559</v>
      </c>
      <c r="I99" s="3" t="s">
        <v>150</v>
      </c>
      <c r="J99" s="3" t="s">
        <v>96</v>
      </c>
      <c r="K99" s="3"/>
      <c r="L99" s="607"/>
      <c r="M99" s="608">
        <v>1</v>
      </c>
      <c r="N99" s="3" t="s">
        <v>89</v>
      </c>
      <c r="O99" s="3" t="s">
        <v>1600</v>
      </c>
      <c r="P99" s="6"/>
      <c r="Q99" s="6"/>
      <c r="R99" s="3"/>
      <c r="S99" s="589" t="s">
        <v>44</v>
      </c>
      <c r="T99" s="591">
        <f t="shared" si="3"/>
        <v>3541658.82</v>
      </c>
      <c r="U99" s="591"/>
      <c r="V99" s="591"/>
      <c r="W99" s="591"/>
      <c r="X99" s="591"/>
      <c r="Y99" s="591"/>
      <c r="Z99" s="591"/>
      <c r="AA99" s="591"/>
      <c r="AB99" s="591"/>
    </row>
    <row r="100" spans="1:28" ht="27" customHeight="1" outlineLevel="1">
      <c r="A100" s="3" t="s">
        <v>335</v>
      </c>
      <c r="B100" s="3" t="s">
        <v>1601</v>
      </c>
      <c r="C100" s="3" t="s">
        <v>45</v>
      </c>
      <c r="D100" s="3">
        <v>11545</v>
      </c>
      <c r="E100" s="4">
        <v>420981.5</v>
      </c>
      <c r="F100" s="5" t="s">
        <v>1596</v>
      </c>
      <c r="G100" s="5">
        <v>6</v>
      </c>
      <c r="H100" s="6">
        <v>45560</v>
      </c>
      <c r="I100" s="2" t="s">
        <v>150</v>
      </c>
      <c r="J100" s="3" t="s">
        <v>96</v>
      </c>
      <c r="K100" s="3"/>
      <c r="L100" s="2"/>
      <c r="M100" s="103">
        <v>1</v>
      </c>
      <c r="N100" s="3" t="s">
        <v>89</v>
      </c>
      <c r="O100" s="7"/>
      <c r="P100" s="6"/>
      <c r="Q100" s="6"/>
      <c r="R100" s="3"/>
      <c r="S100" s="3" t="s">
        <v>239</v>
      </c>
      <c r="T100" s="591">
        <f t="shared" si="3"/>
        <v>420981.5</v>
      </c>
      <c r="U100" s="591"/>
      <c r="V100" s="591"/>
      <c r="W100" s="591"/>
      <c r="X100" s="591"/>
      <c r="Y100" s="591"/>
      <c r="Z100" s="591"/>
      <c r="AA100" s="591"/>
      <c r="AB100" s="591"/>
    </row>
    <row r="101" spans="1:28" ht="15.75" customHeight="1" outlineLevel="1">
      <c r="A101" s="101" t="s">
        <v>1914</v>
      </c>
      <c r="B101" s="3"/>
      <c r="C101" s="589"/>
      <c r="D101" s="3"/>
      <c r="E101" s="225">
        <f>SUM(E74:E100)</f>
        <v>19908554.93</v>
      </c>
      <c r="F101" s="8"/>
      <c r="G101" s="8">
        <f>SUM(G74:G100)</f>
        <v>234</v>
      </c>
      <c r="H101" s="6"/>
      <c r="I101" s="3"/>
      <c r="J101" s="3"/>
      <c r="K101" s="3"/>
      <c r="L101" s="2"/>
      <c r="M101" s="103"/>
      <c r="N101" s="3"/>
      <c r="O101" s="3"/>
      <c r="P101" s="6"/>
      <c r="Q101" s="6"/>
      <c r="R101" s="3"/>
      <c r="S101" s="589"/>
      <c r="T101" s="591">
        <f t="shared" si="3"/>
        <v>0</v>
      </c>
      <c r="U101" s="105"/>
      <c r="V101" s="105"/>
      <c r="W101" s="105"/>
      <c r="X101" s="105"/>
      <c r="Y101" s="105"/>
      <c r="Z101" s="105"/>
      <c r="AA101" s="105"/>
      <c r="AB101" s="105"/>
    </row>
    <row r="102" spans="1:28" ht="15.75" customHeight="1" outlineLevel="1">
      <c r="A102" s="3"/>
      <c r="B102" s="3"/>
      <c r="C102" s="589"/>
      <c r="D102" s="3"/>
      <c r="E102" s="4"/>
      <c r="F102" s="5"/>
      <c r="G102" s="5"/>
      <c r="H102" s="6"/>
      <c r="I102" s="3"/>
      <c r="J102" s="3"/>
      <c r="K102" s="3"/>
      <c r="L102" s="2"/>
      <c r="M102" s="103"/>
      <c r="N102" s="3"/>
      <c r="O102" s="3"/>
      <c r="P102" s="6"/>
      <c r="Q102" s="6"/>
      <c r="R102" s="3"/>
      <c r="S102" s="589"/>
      <c r="T102" s="591">
        <f t="shared" si="3"/>
        <v>0</v>
      </c>
      <c r="U102" s="591"/>
      <c r="V102" s="591"/>
      <c r="W102" s="591"/>
      <c r="X102" s="591"/>
      <c r="Y102" s="591"/>
      <c r="Z102" s="591"/>
      <c r="AA102" s="591"/>
      <c r="AB102" s="591"/>
    </row>
    <row r="103" spans="1:28" ht="15.75" customHeight="1" outlineLevel="1">
      <c r="A103" s="101" t="s">
        <v>1915</v>
      </c>
      <c r="B103" s="3"/>
      <c r="C103" s="589"/>
      <c r="D103" s="3"/>
      <c r="E103" s="4"/>
      <c r="F103" s="5"/>
      <c r="G103" s="5"/>
      <c r="H103" s="6"/>
      <c r="I103" s="3"/>
      <c r="J103" s="3"/>
      <c r="K103" s="3"/>
      <c r="L103" s="2"/>
      <c r="M103" s="103"/>
      <c r="N103" s="3"/>
      <c r="O103" s="3"/>
      <c r="P103" s="6"/>
      <c r="Q103" s="6"/>
      <c r="R103" s="3"/>
      <c r="S103" s="589"/>
      <c r="T103" s="591">
        <f t="shared" si="3"/>
        <v>0</v>
      </c>
      <c r="U103" s="591"/>
      <c r="V103" s="591"/>
      <c r="W103" s="591"/>
      <c r="X103" s="591"/>
      <c r="Y103" s="591"/>
      <c r="Z103" s="591"/>
      <c r="AA103" s="591"/>
      <c r="AB103" s="591"/>
    </row>
    <row r="104" spans="1:28" ht="27.75" customHeight="1" outlineLevel="1">
      <c r="A104" s="3" t="s">
        <v>335</v>
      </c>
      <c r="B104" s="3" t="s">
        <v>1602</v>
      </c>
      <c r="C104" s="3" t="s">
        <v>45</v>
      </c>
      <c r="D104" s="3">
        <v>11541</v>
      </c>
      <c r="E104" s="4">
        <v>420981.5</v>
      </c>
      <c r="F104" s="5" t="s">
        <v>1596</v>
      </c>
      <c r="G104" s="5">
        <v>6</v>
      </c>
      <c r="H104" s="6">
        <v>45566</v>
      </c>
      <c r="I104" s="2" t="s">
        <v>150</v>
      </c>
      <c r="J104" s="3" t="s">
        <v>96</v>
      </c>
      <c r="K104" s="3"/>
      <c r="L104" s="2"/>
      <c r="M104" s="103">
        <v>1</v>
      </c>
      <c r="N104" s="3" t="s">
        <v>89</v>
      </c>
      <c r="O104" s="6">
        <v>45688</v>
      </c>
      <c r="P104" s="6"/>
      <c r="Q104" s="6"/>
      <c r="R104" s="3"/>
      <c r="S104" s="3" t="s">
        <v>239</v>
      </c>
      <c r="T104" s="591">
        <f t="shared" si="3"/>
        <v>420981.5</v>
      </c>
      <c r="U104" s="591"/>
      <c r="V104" s="591"/>
      <c r="W104" s="591"/>
      <c r="X104" s="591"/>
      <c r="Y104" s="591"/>
      <c r="Z104" s="591"/>
      <c r="AA104" s="591"/>
      <c r="AB104" s="591"/>
    </row>
    <row r="105" spans="1:28" ht="28.5" customHeight="1" outlineLevel="1">
      <c r="A105" s="3" t="s">
        <v>335</v>
      </c>
      <c r="B105" s="3" t="s">
        <v>1603</v>
      </c>
      <c r="C105" s="3" t="s">
        <v>45</v>
      </c>
      <c r="D105" s="3">
        <v>11549</v>
      </c>
      <c r="E105" s="4">
        <v>420981.5</v>
      </c>
      <c r="F105" s="5" t="s">
        <v>1596</v>
      </c>
      <c r="G105" s="5">
        <v>6</v>
      </c>
      <c r="H105" s="6">
        <v>45575</v>
      </c>
      <c r="I105" s="2" t="s">
        <v>150</v>
      </c>
      <c r="J105" s="3" t="s">
        <v>96</v>
      </c>
      <c r="K105" s="3"/>
      <c r="L105" s="2"/>
      <c r="M105" s="103">
        <v>1</v>
      </c>
      <c r="N105" s="3" t="s">
        <v>89</v>
      </c>
      <c r="O105" s="6">
        <v>45743</v>
      </c>
      <c r="P105" s="6"/>
      <c r="Q105" s="6"/>
      <c r="R105" s="3"/>
      <c r="S105" s="3" t="s">
        <v>239</v>
      </c>
      <c r="T105" s="591">
        <f t="shared" si="3"/>
        <v>420981.5</v>
      </c>
      <c r="U105" s="591"/>
      <c r="V105" s="591"/>
      <c r="W105" s="591"/>
      <c r="X105" s="591"/>
      <c r="Y105" s="591"/>
      <c r="Z105" s="591"/>
      <c r="AA105" s="591"/>
      <c r="AB105" s="591"/>
    </row>
    <row r="106" spans="1:28" ht="28.5" customHeight="1" outlineLevel="1">
      <c r="A106" s="3" t="s">
        <v>335</v>
      </c>
      <c r="B106" s="3" t="s">
        <v>1604</v>
      </c>
      <c r="C106" s="3" t="s">
        <v>45</v>
      </c>
      <c r="D106" s="3">
        <v>11548</v>
      </c>
      <c r="E106" s="4">
        <v>473993</v>
      </c>
      <c r="F106" s="5" t="s">
        <v>1596</v>
      </c>
      <c r="G106" s="5">
        <v>6</v>
      </c>
      <c r="H106" s="6">
        <v>45589</v>
      </c>
      <c r="I106" s="2" t="s">
        <v>150</v>
      </c>
      <c r="J106" s="3" t="s">
        <v>96</v>
      </c>
      <c r="K106" s="3"/>
      <c r="L106" s="2"/>
      <c r="M106" s="103">
        <v>1</v>
      </c>
      <c r="N106" s="3" t="s">
        <v>89</v>
      </c>
      <c r="O106" s="13">
        <v>45692</v>
      </c>
      <c r="P106" s="6"/>
      <c r="Q106" s="6"/>
      <c r="R106" s="3"/>
      <c r="S106" s="3" t="s">
        <v>1605</v>
      </c>
      <c r="T106" s="591">
        <f t="shared" ref="T106:T116" si="4">E106*M106</f>
        <v>473993</v>
      </c>
      <c r="U106" s="591"/>
      <c r="V106" s="591"/>
      <c r="W106" s="591"/>
      <c r="X106" s="591"/>
      <c r="Y106" s="591"/>
      <c r="Z106" s="591"/>
      <c r="AA106" s="591"/>
      <c r="AB106" s="591"/>
    </row>
    <row r="107" spans="1:28" ht="30" customHeight="1" outlineLevel="1">
      <c r="A107" s="3" t="s">
        <v>335</v>
      </c>
      <c r="B107" s="3" t="s">
        <v>1606</v>
      </c>
      <c r="C107" s="3" t="s">
        <v>45</v>
      </c>
      <c r="D107" s="3">
        <v>11554</v>
      </c>
      <c r="E107" s="4">
        <v>280655</v>
      </c>
      <c r="F107" s="5" t="s">
        <v>1607</v>
      </c>
      <c r="G107" s="5">
        <v>4</v>
      </c>
      <c r="H107" s="6">
        <v>45593</v>
      </c>
      <c r="I107" s="2" t="s">
        <v>150</v>
      </c>
      <c r="J107" s="3" t="s">
        <v>96</v>
      </c>
      <c r="K107" s="3"/>
      <c r="L107" s="2"/>
      <c r="M107" s="103">
        <v>1</v>
      </c>
      <c r="N107" s="3" t="s">
        <v>89</v>
      </c>
      <c r="O107" s="13">
        <v>45754</v>
      </c>
      <c r="P107" s="6"/>
      <c r="Q107" s="6"/>
      <c r="R107" s="3"/>
      <c r="S107" s="3" t="s">
        <v>239</v>
      </c>
      <c r="T107" s="591">
        <f t="shared" si="4"/>
        <v>280655</v>
      </c>
      <c r="U107" s="591"/>
      <c r="V107" s="591"/>
      <c r="W107" s="591"/>
      <c r="X107" s="591"/>
      <c r="Y107" s="591"/>
      <c r="Z107" s="591"/>
      <c r="AA107" s="591"/>
      <c r="AB107" s="591"/>
    </row>
    <row r="108" spans="1:28" ht="27.75" customHeight="1" outlineLevel="1">
      <c r="A108" s="3" t="s">
        <v>1498</v>
      </c>
      <c r="B108" s="3" t="s">
        <v>1608</v>
      </c>
      <c r="C108" s="3" t="s">
        <v>43</v>
      </c>
      <c r="D108" s="3">
        <v>60016</v>
      </c>
      <c r="E108" s="4">
        <v>236317</v>
      </c>
      <c r="F108" s="5" t="s">
        <v>1609</v>
      </c>
      <c r="G108" s="5">
        <v>20</v>
      </c>
      <c r="H108" s="6">
        <v>45595</v>
      </c>
      <c r="I108" s="2" t="s">
        <v>150</v>
      </c>
      <c r="J108" s="3" t="s">
        <v>96</v>
      </c>
      <c r="K108" s="3"/>
      <c r="L108" s="2"/>
      <c r="M108" s="103">
        <v>1</v>
      </c>
      <c r="N108" s="3" t="s">
        <v>189</v>
      </c>
      <c r="O108" s="3" t="s">
        <v>699</v>
      </c>
      <c r="P108" s="6"/>
      <c r="Q108" s="6"/>
      <c r="R108" s="3"/>
      <c r="S108" s="3" t="s">
        <v>1502</v>
      </c>
      <c r="T108" s="591">
        <f t="shared" si="4"/>
        <v>236317</v>
      </c>
      <c r="U108" s="591"/>
      <c r="V108" s="591"/>
      <c r="W108" s="591"/>
      <c r="X108" s="591"/>
      <c r="Y108" s="591"/>
      <c r="Z108" s="591"/>
      <c r="AA108" s="591"/>
      <c r="AB108" s="591"/>
    </row>
    <row r="109" spans="1:28" ht="27.75" customHeight="1" outlineLevel="1">
      <c r="A109" s="3" t="s">
        <v>335</v>
      </c>
      <c r="B109" s="3" t="s">
        <v>1610</v>
      </c>
      <c r="C109" s="3" t="s">
        <v>45</v>
      </c>
      <c r="D109" s="3">
        <v>11543</v>
      </c>
      <c r="E109" s="4">
        <v>420981.5</v>
      </c>
      <c r="F109" s="5" t="s">
        <v>1596</v>
      </c>
      <c r="G109" s="5">
        <v>6</v>
      </c>
      <c r="H109" s="6">
        <v>45596</v>
      </c>
      <c r="I109" s="2" t="s">
        <v>150</v>
      </c>
      <c r="J109" s="3" t="s">
        <v>96</v>
      </c>
      <c r="K109" s="3"/>
      <c r="L109" s="2"/>
      <c r="M109" s="103">
        <v>1</v>
      </c>
      <c r="N109" s="3" t="s">
        <v>89</v>
      </c>
      <c r="O109" s="6">
        <v>45747</v>
      </c>
      <c r="P109" s="6"/>
      <c r="Q109" s="6"/>
      <c r="R109" s="3"/>
      <c r="S109" s="3" t="s">
        <v>1605</v>
      </c>
      <c r="T109" s="591">
        <f t="shared" si="4"/>
        <v>420981.5</v>
      </c>
      <c r="U109" s="591"/>
      <c r="V109" s="591"/>
      <c r="W109" s="591"/>
      <c r="X109" s="591"/>
      <c r="Y109" s="591"/>
      <c r="Z109" s="591"/>
      <c r="AA109" s="591"/>
      <c r="AB109" s="591"/>
    </row>
    <row r="110" spans="1:28" ht="30.75" customHeight="1" outlineLevel="1">
      <c r="A110" s="3" t="s">
        <v>335</v>
      </c>
      <c r="B110" s="3" t="s">
        <v>1611</v>
      </c>
      <c r="C110" s="3" t="s">
        <v>45</v>
      </c>
      <c r="D110" s="3">
        <v>11553</v>
      </c>
      <c r="E110" s="4">
        <v>280655</v>
      </c>
      <c r="F110" s="5" t="s">
        <v>1612</v>
      </c>
      <c r="G110" s="5">
        <v>4</v>
      </c>
      <c r="H110" s="6">
        <v>45596</v>
      </c>
      <c r="I110" s="2" t="s">
        <v>150</v>
      </c>
      <c r="J110" s="3" t="s">
        <v>96</v>
      </c>
      <c r="K110" s="3"/>
      <c r="L110" s="2"/>
      <c r="M110" s="103">
        <v>1</v>
      </c>
      <c r="N110" s="3" t="s">
        <v>89</v>
      </c>
      <c r="O110" s="6">
        <v>45765</v>
      </c>
      <c r="P110" s="6"/>
      <c r="Q110" s="6"/>
      <c r="R110" s="3"/>
      <c r="S110" s="3" t="s">
        <v>239</v>
      </c>
      <c r="T110" s="591">
        <f t="shared" si="4"/>
        <v>280655</v>
      </c>
      <c r="U110" s="591"/>
      <c r="V110" s="591"/>
      <c r="W110" s="591"/>
      <c r="X110" s="591"/>
      <c r="Y110" s="591"/>
      <c r="Z110" s="591"/>
      <c r="AA110" s="591"/>
      <c r="AB110" s="591"/>
    </row>
    <row r="111" spans="1:28" ht="27" customHeight="1" outlineLevel="1">
      <c r="A111" s="3" t="s">
        <v>335</v>
      </c>
      <c r="B111" s="3" t="s">
        <v>1613</v>
      </c>
      <c r="C111" s="3" t="s">
        <v>45</v>
      </c>
      <c r="D111" s="3">
        <v>11547</v>
      </c>
      <c r="E111" s="4">
        <v>420981.5</v>
      </c>
      <c r="F111" s="5" t="s">
        <v>1596</v>
      </c>
      <c r="G111" s="5">
        <v>6</v>
      </c>
      <c r="H111" s="6">
        <v>45602</v>
      </c>
      <c r="I111" s="2" t="s">
        <v>150</v>
      </c>
      <c r="J111" s="3" t="s">
        <v>96</v>
      </c>
      <c r="K111" s="3"/>
      <c r="L111" s="2"/>
      <c r="M111" s="103">
        <v>1</v>
      </c>
      <c r="N111" s="3" t="s">
        <v>89</v>
      </c>
      <c r="O111" s="13">
        <v>45709</v>
      </c>
      <c r="P111" s="6"/>
      <c r="Q111" s="6"/>
      <c r="R111" s="3"/>
      <c r="S111" s="3" t="s">
        <v>239</v>
      </c>
      <c r="T111" s="591">
        <f t="shared" si="4"/>
        <v>420981.5</v>
      </c>
      <c r="U111" s="591"/>
      <c r="V111" s="591"/>
      <c r="W111" s="591"/>
      <c r="X111" s="591"/>
      <c r="Y111" s="591"/>
      <c r="Z111" s="591"/>
      <c r="AA111" s="591"/>
      <c r="AB111" s="591"/>
    </row>
    <row r="112" spans="1:28" ht="27" customHeight="1" outlineLevel="1">
      <c r="A112" s="3" t="s">
        <v>335</v>
      </c>
      <c r="B112" s="3" t="s">
        <v>1614</v>
      </c>
      <c r="C112" s="3" t="s">
        <v>45</v>
      </c>
      <c r="D112" s="3">
        <v>11555</v>
      </c>
      <c r="E112" s="4">
        <v>420981.5</v>
      </c>
      <c r="F112" s="5" t="s">
        <v>1596</v>
      </c>
      <c r="G112" s="5">
        <v>6</v>
      </c>
      <c r="H112" s="6">
        <v>45603</v>
      </c>
      <c r="I112" s="2" t="s">
        <v>150</v>
      </c>
      <c r="J112" s="3" t="s">
        <v>96</v>
      </c>
      <c r="K112" s="3"/>
      <c r="L112" s="2"/>
      <c r="M112" s="103">
        <v>1</v>
      </c>
      <c r="N112" s="3" t="s">
        <v>89</v>
      </c>
      <c r="O112" s="6">
        <v>45748</v>
      </c>
      <c r="P112" s="6"/>
      <c r="Q112" s="6"/>
      <c r="R112" s="3"/>
      <c r="S112" s="3" t="s">
        <v>239</v>
      </c>
      <c r="T112" s="591">
        <f t="shared" si="4"/>
        <v>420981.5</v>
      </c>
      <c r="U112" s="591"/>
      <c r="V112" s="591"/>
      <c r="W112" s="591"/>
      <c r="X112" s="591"/>
      <c r="Y112" s="591"/>
      <c r="Z112" s="591"/>
      <c r="AA112" s="591"/>
      <c r="AB112" s="591"/>
    </row>
    <row r="113" spans="1:28" ht="15.75" customHeight="1" outlineLevel="1">
      <c r="A113" s="3" t="s">
        <v>1615</v>
      </c>
      <c r="B113" s="3" t="s">
        <v>1616</v>
      </c>
      <c r="C113" s="3" t="s">
        <v>45</v>
      </c>
      <c r="D113" s="3">
        <v>11557</v>
      </c>
      <c r="E113" s="4">
        <v>23747788.239999998</v>
      </c>
      <c r="F113" s="5" t="s">
        <v>1617</v>
      </c>
      <c r="G113" s="5">
        <v>106</v>
      </c>
      <c r="H113" s="6">
        <v>45628</v>
      </c>
      <c r="I113" s="3" t="s">
        <v>1618</v>
      </c>
      <c r="J113" s="3" t="s">
        <v>96</v>
      </c>
      <c r="K113" s="3"/>
      <c r="L113" s="2" t="s">
        <v>1619</v>
      </c>
      <c r="M113" s="103">
        <v>1</v>
      </c>
      <c r="N113" s="3" t="s">
        <v>189</v>
      </c>
      <c r="O113" s="3" t="s">
        <v>699</v>
      </c>
      <c r="P113" s="6" t="s">
        <v>96</v>
      </c>
      <c r="Q113" s="6" t="s">
        <v>90</v>
      </c>
      <c r="R113" s="3" t="s">
        <v>96</v>
      </c>
      <c r="S113" s="589" t="s">
        <v>920</v>
      </c>
      <c r="T113" s="591">
        <f t="shared" si="4"/>
        <v>23747788.239999998</v>
      </c>
      <c r="U113" s="591"/>
      <c r="V113" s="591"/>
      <c r="W113" s="591"/>
      <c r="X113" s="591"/>
      <c r="Y113" s="591"/>
      <c r="Z113" s="591"/>
      <c r="AA113" s="591"/>
      <c r="AB113" s="591"/>
    </row>
    <row r="114" spans="1:28" ht="15.75" customHeight="1" outlineLevel="1">
      <c r="A114" s="3" t="s">
        <v>1620</v>
      </c>
      <c r="B114" s="3" t="s">
        <v>1621</v>
      </c>
      <c r="C114" s="3" t="s">
        <v>45</v>
      </c>
      <c r="D114" s="3">
        <v>11487</v>
      </c>
      <c r="E114" s="4">
        <v>1444491.41</v>
      </c>
      <c r="F114" s="5" t="s">
        <v>1622</v>
      </c>
      <c r="G114" s="5">
        <v>12</v>
      </c>
      <c r="H114" s="6">
        <v>45637</v>
      </c>
      <c r="I114" s="2" t="s">
        <v>150</v>
      </c>
      <c r="J114" s="3" t="s">
        <v>1623</v>
      </c>
      <c r="K114" s="3"/>
      <c r="L114" s="2"/>
      <c r="M114" s="103">
        <v>1</v>
      </c>
      <c r="N114" s="2" t="s">
        <v>97</v>
      </c>
      <c r="O114" s="7">
        <v>45809</v>
      </c>
      <c r="P114" s="6"/>
      <c r="Q114" s="6"/>
      <c r="R114" s="3"/>
      <c r="S114" s="589" t="s">
        <v>239</v>
      </c>
      <c r="T114" s="591">
        <f t="shared" si="4"/>
        <v>1444491.41</v>
      </c>
      <c r="U114" s="601" t="s">
        <v>120</v>
      </c>
      <c r="V114" s="601"/>
      <c r="W114" s="601"/>
      <c r="X114" s="601"/>
      <c r="Y114" s="601"/>
      <c r="Z114" s="601"/>
      <c r="AA114" s="601"/>
      <c r="AB114" s="601"/>
    </row>
    <row r="115" spans="1:28" ht="25.5" customHeight="1" outlineLevel="1">
      <c r="A115" s="3" t="s">
        <v>467</v>
      </c>
      <c r="B115" s="3" t="s">
        <v>1624</v>
      </c>
      <c r="C115" s="3" t="s">
        <v>43</v>
      </c>
      <c r="D115" s="3">
        <v>11499</v>
      </c>
      <c r="E115" s="4">
        <v>212096.93</v>
      </c>
      <c r="F115" s="12" t="s">
        <v>1625</v>
      </c>
      <c r="G115" s="12">
        <v>3</v>
      </c>
      <c r="H115" s="6">
        <v>45644</v>
      </c>
      <c r="I115" s="3" t="s">
        <v>150</v>
      </c>
      <c r="J115" s="3" t="s">
        <v>1626</v>
      </c>
      <c r="K115" s="3"/>
      <c r="L115" s="2" t="s">
        <v>1627</v>
      </c>
      <c r="M115" s="103">
        <v>1</v>
      </c>
      <c r="N115" s="3" t="s">
        <v>97</v>
      </c>
      <c r="O115" s="106">
        <v>45717</v>
      </c>
      <c r="P115" s="599" t="s">
        <v>96</v>
      </c>
      <c r="Q115" s="599" t="s">
        <v>96</v>
      </c>
      <c r="R115" s="589" t="s">
        <v>90</v>
      </c>
      <c r="S115" s="589" t="s">
        <v>44</v>
      </c>
      <c r="T115" s="591">
        <f t="shared" si="4"/>
        <v>212096.93</v>
      </c>
      <c r="U115" s="601" t="s">
        <v>120</v>
      </c>
      <c r="V115" s="601"/>
      <c r="W115" s="601"/>
      <c r="X115" s="601"/>
      <c r="Y115" s="601"/>
      <c r="Z115" s="601"/>
      <c r="AA115" s="601"/>
      <c r="AB115" s="601"/>
    </row>
    <row r="116" spans="1:28" ht="25.5" customHeight="1" outlineLevel="1">
      <c r="A116" s="3" t="s">
        <v>467</v>
      </c>
      <c r="B116" s="3" t="s">
        <v>1628</v>
      </c>
      <c r="C116" s="3" t="s">
        <v>43</v>
      </c>
      <c r="D116" s="3">
        <v>11498</v>
      </c>
      <c r="E116" s="4">
        <v>612534.26</v>
      </c>
      <c r="F116" s="12" t="s">
        <v>1629</v>
      </c>
      <c r="G116" s="12">
        <v>9</v>
      </c>
      <c r="H116" s="6">
        <v>45646</v>
      </c>
      <c r="I116" s="3" t="s">
        <v>150</v>
      </c>
      <c r="J116" s="3" t="s">
        <v>1626</v>
      </c>
      <c r="K116" s="3"/>
      <c r="L116" s="2" t="s">
        <v>1627</v>
      </c>
      <c r="M116" s="103">
        <v>1</v>
      </c>
      <c r="N116" s="3" t="s">
        <v>97</v>
      </c>
      <c r="O116" s="106">
        <v>45717</v>
      </c>
      <c r="P116" s="599" t="s">
        <v>96</v>
      </c>
      <c r="Q116" s="599" t="s">
        <v>96</v>
      </c>
      <c r="R116" s="589" t="s">
        <v>90</v>
      </c>
      <c r="S116" s="589" t="s">
        <v>44</v>
      </c>
      <c r="T116" s="591">
        <f t="shared" si="4"/>
        <v>612534.26</v>
      </c>
      <c r="U116" s="601" t="s">
        <v>120</v>
      </c>
      <c r="V116" s="601"/>
      <c r="W116" s="601"/>
      <c r="X116" s="601"/>
      <c r="Y116" s="601"/>
      <c r="Z116" s="601"/>
      <c r="AA116" s="601"/>
      <c r="AB116" s="601"/>
    </row>
    <row r="117" spans="1:28" ht="15.75" customHeight="1" outlineLevel="1">
      <c r="A117" s="101" t="s">
        <v>1916</v>
      </c>
      <c r="B117" s="3"/>
      <c r="C117" s="589"/>
      <c r="D117" s="3"/>
      <c r="E117" s="225">
        <f>SUM(E104:E116)</f>
        <v>29393438.34</v>
      </c>
      <c r="F117" s="108"/>
      <c r="G117" s="108">
        <f>SUM(G104:G116)</f>
        <v>194</v>
      </c>
      <c r="H117" s="6"/>
      <c r="I117" s="3"/>
      <c r="J117" s="3"/>
      <c r="K117" s="3"/>
      <c r="L117" s="2"/>
      <c r="M117" s="103"/>
      <c r="N117" s="3"/>
      <c r="O117" s="3"/>
      <c r="P117" s="602"/>
      <c r="Q117" s="602"/>
      <c r="R117" s="589"/>
      <c r="S117" s="589"/>
      <c r="T117" s="105">
        <f>SUM(T104:T116)</f>
        <v>29393438.34</v>
      </c>
      <c r="U117" s="105"/>
      <c r="V117" s="105"/>
      <c r="W117" s="105"/>
      <c r="X117" s="105"/>
      <c r="Y117" s="105"/>
      <c r="Z117" s="105"/>
      <c r="AA117" s="105"/>
      <c r="AB117" s="105"/>
    </row>
    <row r="118" spans="1:28" ht="15.75" customHeight="1" outlineLevel="1">
      <c r="A118" s="3"/>
      <c r="B118" s="3"/>
      <c r="C118" s="589"/>
      <c r="D118" s="3"/>
      <c r="E118" s="4"/>
      <c r="F118" s="5"/>
      <c r="G118" s="5"/>
      <c r="H118" s="6"/>
      <c r="I118" s="3"/>
      <c r="J118" s="3"/>
      <c r="K118" s="3"/>
      <c r="L118" s="2"/>
      <c r="M118" s="103"/>
      <c r="N118" s="3"/>
      <c r="O118" s="3"/>
      <c r="P118" s="602"/>
      <c r="Q118" s="602"/>
      <c r="R118" s="589"/>
      <c r="S118" s="589"/>
      <c r="T118" s="591"/>
      <c r="U118" s="591"/>
      <c r="V118" s="591"/>
      <c r="W118" s="591"/>
      <c r="X118" s="591"/>
      <c r="Y118" s="591"/>
      <c r="Z118" s="591"/>
      <c r="AA118" s="591"/>
      <c r="AB118" s="591"/>
    </row>
    <row r="119" spans="1:28" ht="15.75" customHeight="1" outlineLevel="1">
      <c r="A119" s="101" t="s">
        <v>1917</v>
      </c>
      <c r="B119" s="3"/>
      <c r="C119" s="589"/>
      <c r="D119" s="3"/>
      <c r="E119" s="225">
        <f>E39+E72+E101+E117</f>
        <v>86355228.579999998</v>
      </c>
      <c r="F119" s="104"/>
      <c r="G119" s="8">
        <f>G39+G72+G101+G117</f>
        <v>758</v>
      </c>
      <c r="H119" s="6"/>
      <c r="I119" s="3"/>
      <c r="J119" s="3"/>
      <c r="K119" s="3"/>
      <c r="L119" s="2"/>
      <c r="M119" s="103"/>
      <c r="N119" s="3"/>
      <c r="O119" s="3"/>
      <c r="P119" s="602"/>
      <c r="Q119" s="602"/>
      <c r="R119" s="589"/>
      <c r="S119" s="589"/>
      <c r="T119" s="105">
        <f>T39+T72+T101+T117</f>
        <v>29393438.34</v>
      </c>
      <c r="U119" s="105"/>
      <c r="V119" s="105"/>
      <c r="W119" s="105"/>
      <c r="X119" s="105"/>
      <c r="Y119" s="105"/>
      <c r="Z119" s="105"/>
      <c r="AA119" s="105"/>
      <c r="AB119" s="105"/>
    </row>
    <row r="120" spans="1:28" ht="15.75" customHeight="1" outlineLevel="1">
      <c r="A120" s="3"/>
      <c r="B120" s="3"/>
      <c r="C120" s="589"/>
      <c r="D120" s="3"/>
      <c r="E120" s="4"/>
      <c r="F120" s="5"/>
      <c r="G120" s="12"/>
      <c r="H120" s="6"/>
      <c r="I120" s="3"/>
      <c r="J120" s="3"/>
      <c r="K120" s="3"/>
      <c r="L120" s="2"/>
      <c r="M120" s="103"/>
      <c r="N120" s="3"/>
      <c r="O120" s="3"/>
      <c r="P120" s="602"/>
      <c r="Q120" s="602"/>
      <c r="R120" s="589"/>
      <c r="S120" s="589"/>
      <c r="T120" s="105"/>
      <c r="U120" s="601" t="s">
        <v>120</v>
      </c>
      <c r="V120" s="601"/>
      <c r="W120" s="601"/>
      <c r="X120" s="601"/>
      <c r="Y120" s="601"/>
      <c r="Z120" s="601"/>
      <c r="AA120" s="601"/>
      <c r="AB120" s="601"/>
    </row>
    <row r="121" spans="1:28" ht="15.75" customHeight="1" outlineLevel="1">
      <c r="A121" s="101" t="s">
        <v>1918</v>
      </c>
      <c r="B121" s="3"/>
      <c r="C121" s="589"/>
      <c r="D121" s="3"/>
      <c r="E121" s="225">
        <f>E10+E119</f>
        <v>120748533.70999999</v>
      </c>
      <c r="F121" s="104"/>
      <c r="G121" s="8">
        <f>G10+G119</f>
        <v>931</v>
      </c>
      <c r="H121" s="6"/>
      <c r="I121" s="3"/>
      <c r="J121" s="3"/>
      <c r="K121" s="3"/>
      <c r="L121" s="2"/>
      <c r="M121" s="103"/>
      <c r="N121" s="3"/>
      <c r="O121" s="3"/>
      <c r="P121" s="602"/>
      <c r="Q121" s="602"/>
      <c r="R121" s="589"/>
      <c r="S121" s="589"/>
      <c r="T121" s="105">
        <f>T10+T119</f>
        <v>29393438.34</v>
      </c>
      <c r="U121" s="105"/>
      <c r="V121" s="105"/>
      <c r="W121" s="105"/>
      <c r="X121" s="105"/>
      <c r="Y121" s="105"/>
      <c r="Z121" s="105"/>
      <c r="AA121" s="105"/>
      <c r="AB121" s="105"/>
    </row>
    <row r="122" spans="1:28" ht="15.75" customHeight="1">
      <c r="A122" s="3"/>
      <c r="B122" s="3"/>
      <c r="C122" s="589"/>
      <c r="D122" s="3"/>
      <c r="E122" s="4"/>
      <c r="F122" s="5"/>
      <c r="G122" s="5"/>
      <c r="H122" s="6"/>
      <c r="I122" s="3"/>
      <c r="J122" s="3"/>
      <c r="K122" s="3"/>
      <c r="L122" s="2"/>
      <c r="M122" s="103"/>
      <c r="N122" s="3"/>
      <c r="O122" s="3"/>
      <c r="P122" s="602"/>
      <c r="Q122" s="602"/>
      <c r="R122" s="589"/>
      <c r="S122" s="589"/>
      <c r="T122" s="591"/>
      <c r="U122" s="591"/>
      <c r="V122" s="591"/>
      <c r="W122" s="591"/>
      <c r="X122" s="591"/>
      <c r="Y122" s="591"/>
      <c r="Z122" s="591"/>
      <c r="AA122" s="591"/>
      <c r="AB122" s="591"/>
    </row>
    <row r="123" spans="1:28" ht="15.75" customHeight="1">
      <c r="A123" s="101" t="s">
        <v>1919</v>
      </c>
      <c r="B123" s="3"/>
      <c r="C123" s="589"/>
      <c r="D123" s="3"/>
      <c r="E123" s="4"/>
      <c r="F123" s="5"/>
      <c r="G123" s="5"/>
      <c r="H123" s="6"/>
      <c r="I123" s="3"/>
      <c r="J123" s="3"/>
      <c r="K123" s="3"/>
      <c r="L123" s="2"/>
      <c r="M123" s="103"/>
      <c r="N123" s="3"/>
      <c r="O123" s="3"/>
      <c r="P123" s="602"/>
      <c r="Q123" s="602"/>
      <c r="R123" s="589"/>
      <c r="S123" s="589"/>
      <c r="T123" s="591"/>
      <c r="U123" s="591"/>
      <c r="V123" s="591"/>
      <c r="W123" s="591"/>
      <c r="X123" s="591"/>
      <c r="Y123" s="591"/>
      <c r="Z123" s="591"/>
      <c r="AA123" s="591"/>
      <c r="AB123" s="591"/>
    </row>
    <row r="124" spans="1:28" ht="15.75" customHeight="1">
      <c r="A124" s="101" t="s">
        <v>1920</v>
      </c>
      <c r="B124" s="3"/>
      <c r="C124" s="589"/>
      <c r="D124" s="3"/>
      <c r="E124" s="4"/>
      <c r="F124" s="5"/>
      <c r="G124" s="5"/>
      <c r="H124" s="6"/>
      <c r="I124" s="3"/>
      <c r="J124" s="3"/>
      <c r="K124" s="3"/>
      <c r="L124" s="2"/>
      <c r="M124" s="103"/>
      <c r="N124" s="3"/>
      <c r="O124" s="3"/>
      <c r="P124" s="6"/>
      <c r="Q124" s="6"/>
      <c r="R124" s="3"/>
      <c r="T124" s="591"/>
      <c r="U124" s="601" t="s">
        <v>120</v>
      </c>
      <c r="V124" s="601"/>
      <c r="W124" s="601"/>
      <c r="X124" s="601"/>
      <c r="Y124" s="601"/>
      <c r="Z124" s="601"/>
      <c r="AA124" s="601"/>
      <c r="AB124" s="601"/>
    </row>
    <row r="125" spans="1:28" ht="15.75" customHeight="1">
      <c r="A125" s="3" t="s">
        <v>1620</v>
      </c>
      <c r="B125" s="3" t="s">
        <v>927</v>
      </c>
      <c r="C125" s="3" t="s">
        <v>45</v>
      </c>
      <c r="D125" s="3">
        <v>11488</v>
      </c>
      <c r="E125" s="4">
        <v>1444491.41</v>
      </c>
      <c r="F125" s="107" t="s">
        <v>1622</v>
      </c>
      <c r="G125" s="5">
        <v>12</v>
      </c>
      <c r="H125" s="6">
        <v>45659</v>
      </c>
      <c r="I125" s="2" t="s">
        <v>150</v>
      </c>
      <c r="J125" s="3" t="s">
        <v>1921</v>
      </c>
      <c r="K125" s="3"/>
      <c r="L125" s="2"/>
      <c r="M125" s="103">
        <v>1</v>
      </c>
      <c r="N125" s="2" t="s">
        <v>97</v>
      </c>
      <c r="O125" s="7">
        <v>45810</v>
      </c>
      <c r="P125" s="6"/>
      <c r="Q125" s="6"/>
      <c r="R125" s="3"/>
      <c r="S125" s="589" t="s">
        <v>239</v>
      </c>
      <c r="T125" s="591">
        <f t="shared" ref="T125:T145" si="5">E125*M125</f>
        <v>1444491.41</v>
      </c>
      <c r="U125" s="601" t="s">
        <v>120</v>
      </c>
      <c r="V125" s="601"/>
      <c r="W125" s="601"/>
      <c r="X125" s="601"/>
      <c r="Y125" s="601"/>
      <c r="Z125" s="601"/>
      <c r="AA125" s="601"/>
      <c r="AB125" s="601"/>
    </row>
    <row r="126" spans="1:28" ht="15.75" customHeight="1">
      <c r="A126" s="3" t="s">
        <v>755</v>
      </c>
      <c r="B126" s="3" t="s">
        <v>956</v>
      </c>
      <c r="C126" s="3" t="s">
        <v>45</v>
      </c>
      <c r="D126" s="3">
        <v>11520</v>
      </c>
      <c r="E126" s="4">
        <v>112000</v>
      </c>
      <c r="F126" s="5" t="s">
        <v>1636</v>
      </c>
      <c r="G126" s="5">
        <v>1</v>
      </c>
      <c r="H126" s="6">
        <v>45665</v>
      </c>
      <c r="I126" s="3" t="s">
        <v>150</v>
      </c>
      <c r="J126" s="3" t="s">
        <v>288</v>
      </c>
      <c r="K126" s="3"/>
      <c r="L126" s="2"/>
      <c r="M126" s="103">
        <v>1</v>
      </c>
      <c r="N126" s="3" t="s">
        <v>89</v>
      </c>
      <c r="O126" s="7">
        <v>45689</v>
      </c>
      <c r="P126" s="599" t="s">
        <v>96</v>
      </c>
      <c r="Q126" s="599" t="s">
        <v>90</v>
      </c>
      <c r="R126" s="589" t="s">
        <v>90</v>
      </c>
      <c r="S126" s="589" t="s">
        <v>239</v>
      </c>
      <c r="T126" s="591">
        <f t="shared" si="5"/>
        <v>112000</v>
      </c>
      <c r="U126" s="591"/>
      <c r="V126" s="591"/>
      <c r="W126" s="591"/>
      <c r="X126" s="591"/>
      <c r="Y126" s="591"/>
      <c r="Z126" s="591"/>
      <c r="AA126" s="591"/>
      <c r="AB126" s="591"/>
    </row>
    <row r="127" spans="1:28" ht="15.75" customHeight="1">
      <c r="A127" s="3" t="s">
        <v>1638</v>
      </c>
      <c r="B127" s="3" t="s">
        <v>961</v>
      </c>
      <c r="C127" s="3" t="s">
        <v>45</v>
      </c>
      <c r="D127" s="3">
        <v>11529</v>
      </c>
      <c r="E127" s="4">
        <v>138298.63</v>
      </c>
      <c r="F127" s="5" t="s">
        <v>1641</v>
      </c>
      <c r="G127" s="5">
        <v>2</v>
      </c>
      <c r="H127" s="6">
        <v>45666</v>
      </c>
      <c r="I127" s="3" t="s">
        <v>150</v>
      </c>
      <c r="J127" s="3" t="s">
        <v>96</v>
      </c>
      <c r="K127" s="3"/>
      <c r="L127" s="607" t="s">
        <v>1922</v>
      </c>
      <c r="M127" s="608">
        <v>1</v>
      </c>
      <c r="N127" s="3" t="s">
        <v>89</v>
      </c>
      <c r="O127" s="7">
        <v>45690</v>
      </c>
      <c r="P127" s="602"/>
      <c r="Q127" s="602"/>
      <c r="R127" s="589" t="s">
        <v>96</v>
      </c>
      <c r="S127" s="589" t="s">
        <v>906</v>
      </c>
      <c r="T127" s="591">
        <f t="shared" si="5"/>
        <v>138298.63</v>
      </c>
      <c r="U127" s="591"/>
      <c r="V127" s="591"/>
      <c r="W127" s="591"/>
      <c r="X127" s="591"/>
      <c r="Y127" s="591"/>
      <c r="Z127" s="591"/>
      <c r="AA127" s="591"/>
      <c r="AB127" s="591"/>
    </row>
    <row r="128" spans="1:28" ht="15.75" customHeight="1">
      <c r="A128" s="3" t="s">
        <v>1638</v>
      </c>
      <c r="B128" s="3" t="s">
        <v>962</v>
      </c>
      <c r="C128" s="3" t="s">
        <v>45</v>
      </c>
      <c r="D128" s="3">
        <v>11530</v>
      </c>
      <c r="E128" s="4">
        <v>262487.93</v>
      </c>
      <c r="F128" s="5" t="s">
        <v>1639</v>
      </c>
      <c r="G128" s="5">
        <v>4</v>
      </c>
      <c r="H128" s="6">
        <v>45670</v>
      </c>
      <c r="I128" s="3" t="s">
        <v>150</v>
      </c>
      <c r="J128" s="3" t="s">
        <v>96</v>
      </c>
      <c r="K128" s="3"/>
      <c r="L128" s="607" t="s">
        <v>1922</v>
      </c>
      <c r="M128" s="608">
        <v>1</v>
      </c>
      <c r="N128" s="3" t="s">
        <v>89</v>
      </c>
      <c r="O128" s="7">
        <v>45691</v>
      </c>
      <c r="P128" s="602"/>
      <c r="Q128" s="602"/>
      <c r="R128" s="589" t="s">
        <v>96</v>
      </c>
      <c r="S128" s="589" t="s">
        <v>906</v>
      </c>
      <c r="T128" s="591">
        <f t="shared" si="5"/>
        <v>262487.93</v>
      </c>
      <c r="U128" s="591"/>
      <c r="V128" s="591"/>
      <c r="W128" s="591"/>
      <c r="X128" s="591"/>
      <c r="Y128" s="591"/>
      <c r="Z128" s="591"/>
      <c r="AA128" s="591"/>
      <c r="AB128" s="591"/>
    </row>
    <row r="129" spans="1:21" ht="15.75" customHeight="1">
      <c r="A129" s="3" t="s">
        <v>1638</v>
      </c>
      <c r="B129" s="3" t="s">
        <v>966</v>
      </c>
      <c r="C129" s="3" t="s">
        <v>45</v>
      </c>
      <c r="D129" s="3">
        <v>11528</v>
      </c>
      <c r="E129" s="4">
        <v>260370.01</v>
      </c>
      <c r="F129" s="5" t="s">
        <v>1643</v>
      </c>
      <c r="G129" s="5">
        <v>4</v>
      </c>
      <c r="H129" s="6">
        <v>45672</v>
      </c>
      <c r="I129" s="3" t="s">
        <v>150</v>
      </c>
      <c r="J129" s="3" t="s">
        <v>96</v>
      </c>
      <c r="K129" s="3"/>
      <c r="L129" s="607" t="s">
        <v>1922</v>
      </c>
      <c r="M129" s="608">
        <v>1</v>
      </c>
      <c r="N129" s="3" t="s">
        <v>89</v>
      </c>
      <c r="O129" s="7">
        <v>45692</v>
      </c>
      <c r="P129" s="602"/>
      <c r="Q129" s="602"/>
      <c r="R129" s="589" t="s">
        <v>96</v>
      </c>
      <c r="S129" s="589" t="s">
        <v>906</v>
      </c>
      <c r="T129" s="591">
        <f t="shared" si="5"/>
        <v>260370.01</v>
      </c>
      <c r="U129" s="591"/>
    </row>
    <row r="130" spans="1:21" ht="15.75" customHeight="1">
      <c r="A130" s="3" t="s">
        <v>1620</v>
      </c>
      <c r="B130" s="3" t="s">
        <v>928</v>
      </c>
      <c r="C130" s="3" t="s">
        <v>45</v>
      </c>
      <c r="D130" s="3">
        <v>11489</v>
      </c>
      <c r="E130" s="4">
        <v>1444491.41</v>
      </c>
      <c r="F130" s="107" t="s">
        <v>1622</v>
      </c>
      <c r="G130" s="5">
        <v>12</v>
      </c>
      <c r="H130" s="6">
        <v>45673</v>
      </c>
      <c r="I130" s="2" t="s">
        <v>150</v>
      </c>
      <c r="J130" s="3" t="s">
        <v>1921</v>
      </c>
      <c r="K130" s="3"/>
      <c r="L130" s="2" t="s">
        <v>1642</v>
      </c>
      <c r="M130" s="103">
        <v>1</v>
      </c>
      <c r="N130" s="2" t="s">
        <v>97</v>
      </c>
      <c r="O130" s="7">
        <v>45811</v>
      </c>
      <c r="P130" s="6"/>
      <c r="Q130" s="6"/>
      <c r="R130" s="3"/>
      <c r="S130" s="589" t="s">
        <v>239</v>
      </c>
      <c r="T130" s="591">
        <f t="shared" si="5"/>
        <v>1444491.41</v>
      </c>
      <c r="U130" s="601" t="s">
        <v>120</v>
      </c>
    </row>
    <row r="131" spans="1:21" ht="15.75" customHeight="1">
      <c r="A131" s="2" t="s">
        <v>1644</v>
      </c>
      <c r="B131" s="3" t="s">
        <v>916</v>
      </c>
      <c r="C131" s="3" t="s">
        <v>45</v>
      </c>
      <c r="D131" s="3">
        <v>11501</v>
      </c>
      <c r="E131" s="4">
        <v>2448024.2200000002</v>
      </c>
      <c r="F131" s="107" t="s">
        <v>1645</v>
      </c>
      <c r="G131" s="5">
        <v>14</v>
      </c>
      <c r="H131" s="6">
        <v>45677</v>
      </c>
      <c r="I131" s="3" t="s">
        <v>150</v>
      </c>
      <c r="J131" s="3" t="s">
        <v>1379</v>
      </c>
      <c r="K131" s="3"/>
      <c r="L131" s="2"/>
      <c r="M131" s="103">
        <v>1</v>
      </c>
      <c r="N131" s="3" t="s">
        <v>89</v>
      </c>
      <c r="O131" s="3" t="s">
        <v>699</v>
      </c>
      <c r="P131" s="6"/>
      <c r="Q131" s="6" t="s">
        <v>96</v>
      </c>
      <c r="R131" s="3" t="s">
        <v>96</v>
      </c>
      <c r="S131" s="589" t="s">
        <v>906</v>
      </c>
      <c r="T131" s="591">
        <f t="shared" si="5"/>
        <v>2448024.2200000002</v>
      </c>
      <c r="U131" s="591"/>
    </row>
    <row r="132" spans="1:21">
      <c r="A132" s="3" t="s">
        <v>1655</v>
      </c>
      <c r="B132" s="3" t="s">
        <v>911</v>
      </c>
      <c r="C132" s="3" t="s">
        <v>41</v>
      </c>
      <c r="D132" s="3">
        <v>11502</v>
      </c>
      <c r="E132" s="4">
        <v>3006336.75</v>
      </c>
      <c r="F132" s="12" t="s">
        <v>1656</v>
      </c>
      <c r="G132" s="12">
        <v>21</v>
      </c>
      <c r="H132" s="6">
        <v>45687</v>
      </c>
      <c r="I132" s="3" t="s">
        <v>1395</v>
      </c>
      <c r="J132" s="3" t="s">
        <v>1658</v>
      </c>
      <c r="K132" s="3"/>
      <c r="L132" s="2" t="s">
        <v>1923</v>
      </c>
      <c r="M132" s="103">
        <v>1</v>
      </c>
      <c r="N132" s="3" t="s">
        <v>97</v>
      </c>
      <c r="O132" s="3" t="s">
        <v>699</v>
      </c>
      <c r="P132" s="3" t="s">
        <v>97</v>
      </c>
      <c r="Q132" s="6" t="s">
        <v>96</v>
      </c>
      <c r="R132" s="6">
        <v>45383</v>
      </c>
      <c r="S132" s="589" t="s">
        <v>42</v>
      </c>
      <c r="T132" s="591">
        <f t="shared" si="5"/>
        <v>3006336.75</v>
      </c>
      <c r="U132" s="591"/>
    </row>
    <row r="133" spans="1:21" s="193" customFormat="1" ht="15.75" customHeight="1">
      <c r="A133" s="186" t="s">
        <v>634</v>
      </c>
      <c r="B133" s="186" t="s">
        <v>957</v>
      </c>
      <c r="C133" s="592" t="s">
        <v>43</v>
      </c>
      <c r="D133" s="186">
        <v>11519</v>
      </c>
      <c r="E133" s="199">
        <v>199336</v>
      </c>
      <c r="F133" s="189" t="s">
        <v>1660</v>
      </c>
      <c r="G133" s="189">
        <v>1</v>
      </c>
      <c r="H133" s="190">
        <v>45692</v>
      </c>
      <c r="I133" s="186" t="s">
        <v>150</v>
      </c>
      <c r="J133" s="186" t="s">
        <v>1662</v>
      </c>
      <c r="K133" s="186"/>
      <c r="L133" s="191" t="s">
        <v>1924</v>
      </c>
      <c r="M133" s="192">
        <v>1</v>
      </c>
      <c r="N133" s="186" t="s">
        <v>89</v>
      </c>
      <c r="O133" s="222">
        <v>45839</v>
      </c>
      <c r="P133" s="610"/>
      <c r="Q133" s="610"/>
      <c r="R133" s="611"/>
      <c r="S133" s="592" t="s">
        <v>239</v>
      </c>
      <c r="T133" s="612">
        <f t="shared" si="5"/>
        <v>199336</v>
      </c>
      <c r="U133" s="612"/>
    </row>
    <row r="134" spans="1:21" s="193" customFormat="1" ht="15.75" customHeight="1">
      <c r="A134" s="186" t="s">
        <v>1650</v>
      </c>
      <c r="B134" s="186" t="s">
        <v>944</v>
      </c>
      <c r="C134" s="186" t="s">
        <v>45</v>
      </c>
      <c r="D134" s="186">
        <v>11442</v>
      </c>
      <c r="E134" s="199">
        <v>227900.33</v>
      </c>
      <c r="F134" s="197" t="s">
        <v>1651</v>
      </c>
      <c r="G134" s="188">
        <v>2</v>
      </c>
      <c r="H134" s="190">
        <v>45694</v>
      </c>
      <c r="I134" s="191" t="s">
        <v>150</v>
      </c>
      <c r="J134" s="186" t="s">
        <v>1653</v>
      </c>
      <c r="K134" s="186"/>
      <c r="L134" s="613" t="s">
        <v>1925</v>
      </c>
      <c r="M134" s="614">
        <v>1</v>
      </c>
      <c r="N134" s="186"/>
      <c r="O134" s="186"/>
      <c r="P134" s="190"/>
      <c r="Q134" s="190" t="s">
        <v>96</v>
      </c>
      <c r="R134" s="186" t="s">
        <v>96</v>
      </c>
      <c r="S134" s="592" t="s">
        <v>906</v>
      </c>
      <c r="T134" s="612">
        <f t="shared" si="5"/>
        <v>227900.33</v>
      </c>
      <c r="U134" s="612"/>
    </row>
    <row r="135" spans="1:21" s="193" customFormat="1" ht="15.75" customHeight="1">
      <c r="A135" s="186" t="s">
        <v>1665</v>
      </c>
      <c r="B135" s="186" t="s">
        <v>934</v>
      </c>
      <c r="C135" s="186" t="s">
        <v>45</v>
      </c>
      <c r="D135" s="186">
        <v>11507</v>
      </c>
      <c r="E135" s="199">
        <v>191440</v>
      </c>
      <c r="F135" s="197" t="s">
        <v>1666</v>
      </c>
      <c r="G135" s="189">
        <v>2</v>
      </c>
      <c r="H135" s="190">
        <v>45698</v>
      </c>
      <c r="I135" s="199" t="s">
        <v>150</v>
      </c>
      <c r="J135" s="186" t="s">
        <v>1390</v>
      </c>
      <c r="K135" s="186"/>
      <c r="L135" s="191"/>
      <c r="M135" s="192">
        <v>1</v>
      </c>
      <c r="N135" s="199" t="s">
        <v>97</v>
      </c>
      <c r="O135" s="186" t="s">
        <v>1926</v>
      </c>
      <c r="P135" s="190"/>
      <c r="Q135" s="190" t="s">
        <v>96</v>
      </c>
      <c r="R135" s="186" t="s">
        <v>96</v>
      </c>
      <c r="S135" s="592" t="s">
        <v>1605</v>
      </c>
      <c r="T135" s="612">
        <f t="shared" si="5"/>
        <v>191440</v>
      </c>
      <c r="U135" s="612"/>
    </row>
    <row r="136" spans="1:21" s="193" customFormat="1" ht="15.75" customHeight="1">
      <c r="A136" s="186" t="s">
        <v>427</v>
      </c>
      <c r="B136" s="186" t="s">
        <v>930</v>
      </c>
      <c r="C136" s="592" t="s">
        <v>43</v>
      </c>
      <c r="D136" s="186">
        <v>11506</v>
      </c>
      <c r="E136" s="199">
        <v>1420634.95</v>
      </c>
      <c r="F136" s="189" t="s">
        <v>1675</v>
      </c>
      <c r="G136" s="189">
        <v>12</v>
      </c>
      <c r="H136" s="190">
        <v>45700</v>
      </c>
      <c r="I136" s="186" t="s">
        <v>1927</v>
      </c>
      <c r="J136" s="186" t="s">
        <v>1390</v>
      </c>
      <c r="K136" s="186"/>
      <c r="L136" s="191" t="s">
        <v>1676</v>
      </c>
      <c r="M136" s="192">
        <v>1</v>
      </c>
      <c r="N136" s="186" t="s">
        <v>89</v>
      </c>
      <c r="O136" s="203">
        <v>45748</v>
      </c>
      <c r="P136" s="190">
        <v>45461</v>
      </c>
      <c r="Q136" s="190">
        <v>45413</v>
      </c>
      <c r="R136" s="190" t="s">
        <v>96</v>
      </c>
      <c r="S136" s="592" t="s">
        <v>239</v>
      </c>
      <c r="T136" s="612">
        <f t="shared" si="5"/>
        <v>1420634.95</v>
      </c>
      <c r="U136" s="612"/>
    </row>
    <row r="137" spans="1:21" s="193" customFormat="1" ht="15.75" customHeight="1">
      <c r="A137" s="186" t="s">
        <v>1667</v>
      </c>
      <c r="B137" s="186" t="s">
        <v>912</v>
      </c>
      <c r="C137" s="186" t="s">
        <v>43</v>
      </c>
      <c r="D137" s="186">
        <v>11534</v>
      </c>
      <c r="E137" s="199">
        <f>2593846+94353+98291+29908</f>
        <v>2816398</v>
      </c>
      <c r="F137" s="189" t="s">
        <v>1668</v>
      </c>
      <c r="G137" s="189">
        <v>18</v>
      </c>
      <c r="H137" s="190">
        <v>45709</v>
      </c>
      <c r="I137" s="186" t="s">
        <v>1928</v>
      </c>
      <c r="J137" s="186" t="s">
        <v>96</v>
      </c>
      <c r="K137" s="186"/>
      <c r="L137" s="191"/>
      <c r="M137" s="192">
        <v>1</v>
      </c>
      <c r="N137" s="186" t="s">
        <v>97</v>
      </c>
      <c r="O137" s="201">
        <v>45717</v>
      </c>
      <c r="P137" s="611" t="s">
        <v>90</v>
      </c>
      <c r="Q137" s="592" t="s">
        <v>96</v>
      </c>
      <c r="R137" s="592" t="s">
        <v>96</v>
      </c>
      <c r="S137" s="186" t="s">
        <v>44</v>
      </c>
      <c r="T137" s="612">
        <f t="shared" si="5"/>
        <v>2816398</v>
      </c>
      <c r="U137" s="615" t="s">
        <v>120</v>
      </c>
    </row>
    <row r="138" spans="1:21" s="193" customFormat="1" ht="30" customHeight="1">
      <c r="A138" s="186" t="s">
        <v>335</v>
      </c>
      <c r="B138" s="186" t="s">
        <v>947</v>
      </c>
      <c r="C138" s="186" t="s">
        <v>45</v>
      </c>
      <c r="D138" s="186">
        <v>11546</v>
      </c>
      <c r="E138" s="199">
        <v>420981.5</v>
      </c>
      <c r="F138" s="189" t="s">
        <v>1596</v>
      </c>
      <c r="G138" s="189">
        <v>6</v>
      </c>
      <c r="H138" s="190">
        <v>45712</v>
      </c>
      <c r="I138" s="191" t="s">
        <v>1928</v>
      </c>
      <c r="J138" s="186" t="s">
        <v>96</v>
      </c>
      <c r="K138" s="186"/>
      <c r="L138" s="191"/>
      <c r="M138" s="192">
        <v>1</v>
      </c>
      <c r="N138" s="186" t="s">
        <v>89</v>
      </c>
      <c r="O138" s="186" t="s">
        <v>699</v>
      </c>
      <c r="P138" s="190"/>
      <c r="Q138" s="190" t="s">
        <v>96</v>
      </c>
      <c r="R138" s="186"/>
      <c r="S138" s="186" t="s">
        <v>239</v>
      </c>
      <c r="T138" s="612">
        <f t="shared" si="5"/>
        <v>420981.5</v>
      </c>
      <c r="U138" s="612"/>
    </row>
    <row r="139" spans="1:21" s="209" customFormat="1" ht="45">
      <c r="A139" s="204" t="s">
        <v>1381</v>
      </c>
      <c r="B139" s="204" t="s">
        <v>933</v>
      </c>
      <c r="C139" s="204" t="s">
        <v>41</v>
      </c>
      <c r="D139" s="204">
        <v>11574</v>
      </c>
      <c r="E139" s="226">
        <v>246171.81</v>
      </c>
      <c r="F139" s="205" t="s">
        <v>1647</v>
      </c>
      <c r="G139" s="205">
        <v>1</v>
      </c>
      <c r="H139" s="206">
        <v>45714</v>
      </c>
      <c r="I139" s="204" t="s">
        <v>1395</v>
      </c>
      <c r="J139" s="207" t="s">
        <v>1649</v>
      </c>
      <c r="K139" s="207"/>
      <c r="L139" s="207" t="s">
        <v>1648</v>
      </c>
      <c r="M139" s="208">
        <v>1</v>
      </c>
      <c r="N139" s="207" t="s">
        <v>89</v>
      </c>
      <c r="O139" s="204" t="s">
        <v>1929</v>
      </c>
      <c r="P139" s="616">
        <v>45551</v>
      </c>
      <c r="Q139" s="617" t="s">
        <v>96</v>
      </c>
      <c r="R139" s="616">
        <v>45553</v>
      </c>
      <c r="S139" s="617" t="s">
        <v>42</v>
      </c>
      <c r="T139" s="618">
        <f t="shared" si="5"/>
        <v>246171.81</v>
      </c>
      <c r="U139" s="618"/>
    </row>
    <row r="140" spans="1:21" s="193" customFormat="1" ht="30.75" customHeight="1">
      <c r="A140" s="186" t="s">
        <v>335</v>
      </c>
      <c r="B140" s="186" t="s">
        <v>952</v>
      </c>
      <c r="C140" s="186" t="s">
        <v>45</v>
      </c>
      <c r="D140" s="186">
        <v>11551</v>
      </c>
      <c r="E140" s="199">
        <v>280655</v>
      </c>
      <c r="F140" s="189" t="s">
        <v>1726</v>
      </c>
      <c r="G140" s="189">
        <v>4</v>
      </c>
      <c r="H140" s="190">
        <v>45721</v>
      </c>
      <c r="I140" s="191" t="s">
        <v>1930</v>
      </c>
      <c r="J140" s="186" t="s">
        <v>96</v>
      </c>
      <c r="K140" s="186"/>
      <c r="L140" s="191" t="s">
        <v>1931</v>
      </c>
      <c r="M140" s="192">
        <v>1</v>
      </c>
      <c r="N140" s="186" t="s">
        <v>89</v>
      </c>
      <c r="O140" s="619" t="s">
        <v>699</v>
      </c>
      <c r="P140" s="190"/>
      <c r="Q140" s="190" t="s">
        <v>96</v>
      </c>
      <c r="R140" s="186"/>
      <c r="S140" s="186" t="s">
        <v>239</v>
      </c>
      <c r="T140" s="612">
        <f t="shared" si="5"/>
        <v>280655</v>
      </c>
      <c r="U140" s="612"/>
    </row>
    <row r="141" spans="1:21" s="193" customFormat="1" ht="31.5" customHeight="1">
      <c r="A141" s="186" t="s">
        <v>335</v>
      </c>
      <c r="B141" s="186" t="s">
        <v>958</v>
      </c>
      <c r="C141" s="186" t="s">
        <v>45</v>
      </c>
      <c r="D141" s="186">
        <v>11552</v>
      </c>
      <c r="E141" s="199">
        <v>623161</v>
      </c>
      <c r="F141" s="189" t="s">
        <v>1673</v>
      </c>
      <c r="G141" s="189">
        <v>5</v>
      </c>
      <c r="H141" s="190">
        <v>45728</v>
      </c>
      <c r="I141" s="191" t="s">
        <v>1928</v>
      </c>
      <c r="J141" s="186" t="s">
        <v>96</v>
      </c>
      <c r="K141" s="186"/>
      <c r="L141" s="191" t="s">
        <v>1932</v>
      </c>
      <c r="M141" s="192">
        <v>1</v>
      </c>
      <c r="N141" s="186" t="s">
        <v>89</v>
      </c>
      <c r="O141" s="186" t="s">
        <v>699</v>
      </c>
      <c r="P141" s="190"/>
      <c r="Q141" s="190" t="s">
        <v>96</v>
      </c>
      <c r="R141" s="186"/>
      <c r="S141" s="186" t="s">
        <v>239</v>
      </c>
      <c r="T141" s="612">
        <f t="shared" si="5"/>
        <v>623161</v>
      </c>
      <c r="U141" s="612"/>
    </row>
    <row r="142" spans="1:21" s="193" customFormat="1">
      <c r="A142" s="186" t="s">
        <v>350</v>
      </c>
      <c r="B142" s="186" t="s">
        <v>914</v>
      </c>
      <c r="C142" s="186" t="s">
        <v>43</v>
      </c>
      <c r="D142" s="186">
        <v>11513</v>
      </c>
      <c r="E142" s="199">
        <v>2740000</v>
      </c>
      <c r="F142" s="188" t="s">
        <v>1663</v>
      </c>
      <c r="G142" s="189">
        <v>15</v>
      </c>
      <c r="H142" s="190">
        <v>45730</v>
      </c>
      <c r="I142" s="186" t="s">
        <v>150</v>
      </c>
      <c r="J142" s="186" t="s">
        <v>1664</v>
      </c>
      <c r="K142" s="186"/>
      <c r="L142" s="191"/>
      <c r="M142" s="192">
        <v>1</v>
      </c>
      <c r="N142" s="186" t="s">
        <v>97</v>
      </c>
      <c r="O142" s="186" t="s">
        <v>1933</v>
      </c>
      <c r="P142" s="610"/>
      <c r="Q142" s="610"/>
      <c r="R142" s="592"/>
      <c r="S142" s="592" t="s">
        <v>44</v>
      </c>
      <c r="T142" s="612">
        <f t="shared" si="5"/>
        <v>2740000</v>
      </c>
      <c r="U142" s="615" t="s">
        <v>120</v>
      </c>
    </row>
    <row r="143" spans="1:21" s="193" customFormat="1" ht="30" customHeight="1">
      <c r="A143" s="186" t="s">
        <v>335</v>
      </c>
      <c r="B143" s="186" t="s">
        <v>951</v>
      </c>
      <c r="C143" s="186" t="s">
        <v>45</v>
      </c>
      <c r="D143" s="186">
        <v>11550</v>
      </c>
      <c r="E143" s="199">
        <v>280655</v>
      </c>
      <c r="F143" s="189" t="s">
        <v>1612</v>
      </c>
      <c r="G143" s="189">
        <v>4</v>
      </c>
      <c r="H143" s="190">
        <v>45734</v>
      </c>
      <c r="I143" s="191" t="s">
        <v>150</v>
      </c>
      <c r="J143" s="186" t="s">
        <v>96</v>
      </c>
      <c r="K143" s="186"/>
      <c r="L143" s="191" t="s">
        <v>1718</v>
      </c>
      <c r="M143" s="192">
        <v>1</v>
      </c>
      <c r="N143" s="186" t="s">
        <v>89</v>
      </c>
      <c r="O143" s="186" t="s">
        <v>699</v>
      </c>
      <c r="P143" s="190"/>
      <c r="Q143" s="190" t="s">
        <v>96</v>
      </c>
      <c r="R143" s="186"/>
      <c r="S143" s="186" t="s">
        <v>239</v>
      </c>
      <c r="T143" s="612">
        <f t="shared" si="5"/>
        <v>280655</v>
      </c>
      <c r="U143" s="612"/>
    </row>
    <row r="144" spans="1:21" s="193" customFormat="1" ht="15.75" customHeight="1">
      <c r="A144" s="186" t="s">
        <v>335</v>
      </c>
      <c r="B144" s="186" t="s">
        <v>953</v>
      </c>
      <c r="C144" s="186" t="s">
        <v>45</v>
      </c>
      <c r="D144" s="186">
        <v>11435</v>
      </c>
      <c r="E144" s="199">
        <v>817329</v>
      </c>
      <c r="F144" s="197" t="s">
        <v>1451</v>
      </c>
      <c r="G144" s="189">
        <v>6</v>
      </c>
      <c r="H144" s="190">
        <v>45737</v>
      </c>
      <c r="I144" s="191" t="s">
        <v>1930</v>
      </c>
      <c r="J144" s="186" t="s">
        <v>96</v>
      </c>
      <c r="K144" s="186"/>
      <c r="L144" s="191" t="s">
        <v>1931</v>
      </c>
      <c r="M144" s="192">
        <v>1</v>
      </c>
      <c r="N144" s="186" t="s">
        <v>89</v>
      </c>
      <c r="O144" s="186" t="s">
        <v>699</v>
      </c>
      <c r="P144" s="190"/>
      <c r="Q144" s="190" t="s">
        <v>96</v>
      </c>
      <c r="R144" s="186" t="s">
        <v>96</v>
      </c>
      <c r="S144" s="186" t="s">
        <v>239</v>
      </c>
      <c r="T144" s="612">
        <f t="shared" si="5"/>
        <v>817329</v>
      </c>
      <c r="U144" s="615" t="s">
        <v>120</v>
      </c>
    </row>
    <row r="145" spans="1:28" s="193" customFormat="1" ht="75">
      <c r="A145" s="186" t="s">
        <v>1669</v>
      </c>
      <c r="B145" s="191" t="s">
        <v>963</v>
      </c>
      <c r="C145" s="186" t="s">
        <v>41</v>
      </c>
      <c r="D145" s="186">
        <v>11525</v>
      </c>
      <c r="E145" s="199">
        <v>1347134.33</v>
      </c>
      <c r="F145" s="223" t="s">
        <v>1670</v>
      </c>
      <c r="G145" s="223">
        <v>7</v>
      </c>
      <c r="H145" s="190">
        <v>45747</v>
      </c>
      <c r="I145" s="186" t="s">
        <v>1934</v>
      </c>
      <c r="J145" s="186" t="s">
        <v>1935</v>
      </c>
      <c r="K145" s="186"/>
      <c r="L145" s="191" t="s">
        <v>1936</v>
      </c>
      <c r="M145" s="192">
        <v>1</v>
      </c>
      <c r="N145" s="186" t="s">
        <v>97</v>
      </c>
      <c r="O145" s="201">
        <v>45839</v>
      </c>
      <c r="P145" s="592" t="s">
        <v>97</v>
      </c>
      <c r="Q145" s="611">
        <v>45476</v>
      </c>
      <c r="R145" s="611">
        <v>45482</v>
      </c>
      <c r="S145" s="592" t="s">
        <v>42</v>
      </c>
      <c r="T145" s="612">
        <f t="shared" si="5"/>
        <v>1347134.33</v>
      </c>
      <c r="U145" s="615" t="s">
        <v>120</v>
      </c>
      <c r="V145" s="615"/>
      <c r="W145" s="615"/>
      <c r="X145" s="615"/>
      <c r="Y145" s="615"/>
      <c r="Z145" s="615"/>
      <c r="AA145" s="615"/>
      <c r="AB145" s="615"/>
    </row>
    <row r="146" spans="1:28" ht="15.75" customHeight="1">
      <c r="A146" s="101" t="s">
        <v>1937</v>
      </c>
      <c r="B146" s="3"/>
      <c r="C146" s="589"/>
      <c r="D146" s="3"/>
      <c r="E146" s="225">
        <f>SUM(E125:E145)</f>
        <v>20728297.280000001</v>
      </c>
      <c r="F146" s="108"/>
      <c r="G146" s="108">
        <f>SUM(G125:G145)</f>
        <v>153</v>
      </c>
      <c r="H146" s="6"/>
      <c r="I146" s="3"/>
      <c r="J146" s="3"/>
      <c r="K146" s="3"/>
      <c r="L146" s="2"/>
      <c r="M146" s="103"/>
      <c r="N146" s="3"/>
      <c r="O146" s="3"/>
      <c r="P146" s="602"/>
      <c r="Q146" s="602"/>
      <c r="R146" s="589"/>
      <c r="S146" s="589"/>
      <c r="T146" s="105">
        <f>SUM(T124:T145)</f>
        <v>20728297.280000001</v>
      </c>
      <c r="U146" s="601" t="s">
        <v>120</v>
      </c>
      <c r="V146" s="601"/>
      <c r="W146" s="601"/>
      <c r="X146" s="601"/>
      <c r="Y146" s="601"/>
      <c r="Z146" s="601"/>
      <c r="AA146" s="601"/>
      <c r="AB146" s="601"/>
    </row>
    <row r="147" spans="1:28" ht="15.75" customHeight="1">
      <c r="A147" s="101"/>
      <c r="B147" s="3"/>
      <c r="C147" s="589"/>
      <c r="D147" s="3"/>
      <c r="E147" s="4"/>
      <c r="F147" s="5"/>
      <c r="G147" s="5"/>
      <c r="H147" s="6"/>
      <c r="I147" s="3"/>
      <c r="J147" s="3"/>
      <c r="K147" s="3"/>
      <c r="L147" s="2"/>
      <c r="M147" s="103"/>
      <c r="N147" s="3"/>
      <c r="O147" s="3"/>
      <c r="P147" s="6"/>
      <c r="Q147" s="6"/>
      <c r="R147" s="3"/>
      <c r="S147" s="589"/>
      <c r="T147" s="591"/>
      <c r="U147" s="601" t="s">
        <v>120</v>
      </c>
      <c r="V147" s="601"/>
      <c r="W147" s="601"/>
      <c r="X147" s="601"/>
      <c r="Y147" s="601"/>
      <c r="Z147" s="601"/>
      <c r="AA147" s="601"/>
      <c r="AB147" s="601"/>
    </row>
    <row r="148" spans="1:28" ht="15.6" customHeight="1">
      <c r="A148" s="101" t="s">
        <v>1938</v>
      </c>
      <c r="B148" s="3"/>
      <c r="C148" s="589"/>
      <c r="D148" s="3"/>
      <c r="E148" s="4"/>
      <c r="F148" s="5"/>
      <c r="G148" s="5"/>
      <c r="H148" s="6"/>
      <c r="I148" s="3"/>
      <c r="J148" s="3"/>
      <c r="K148" s="3"/>
      <c r="L148" s="2"/>
      <c r="M148" s="103"/>
      <c r="N148" s="3"/>
      <c r="O148" s="3"/>
      <c r="P148" s="6"/>
      <c r="Q148" s="6"/>
      <c r="R148" s="3"/>
      <c r="S148" s="589"/>
      <c r="T148" s="591"/>
      <c r="U148" s="601" t="s">
        <v>120</v>
      </c>
      <c r="V148" s="601"/>
      <c r="W148" s="601"/>
      <c r="X148" s="601"/>
      <c r="Y148" s="601"/>
      <c r="Z148" s="601"/>
      <c r="AA148" s="601"/>
      <c r="AB148" s="601"/>
    </row>
    <row r="149" spans="1:28" s="193" customFormat="1" ht="15.6" customHeight="1">
      <c r="A149" s="212" t="s">
        <v>71</v>
      </c>
      <c r="B149" s="186" t="s">
        <v>931</v>
      </c>
      <c r="C149" s="592" t="s">
        <v>43</v>
      </c>
      <c r="D149" s="186"/>
      <c r="E149" s="199">
        <v>1381085.54</v>
      </c>
      <c r="F149" s="188" t="s">
        <v>1939</v>
      </c>
      <c r="G149" s="189">
        <v>17</v>
      </c>
      <c r="H149" s="190">
        <v>45726</v>
      </c>
      <c r="I149" s="186" t="s">
        <v>1940</v>
      </c>
      <c r="J149" s="186" t="s">
        <v>1941</v>
      </c>
      <c r="K149" s="186"/>
      <c r="L149" s="191" t="s">
        <v>1942</v>
      </c>
      <c r="M149" s="192">
        <v>1</v>
      </c>
      <c r="N149" s="186"/>
      <c r="O149" s="186" t="s">
        <v>1943</v>
      </c>
      <c r="P149" s="190"/>
      <c r="Q149" s="190"/>
      <c r="R149" s="186"/>
      <c r="S149" s="592"/>
      <c r="T149" s="612"/>
      <c r="U149" s="615"/>
      <c r="V149" s="615"/>
      <c r="W149" s="615"/>
      <c r="X149" s="615"/>
      <c r="Y149" s="615"/>
      <c r="Z149" s="615"/>
      <c r="AA149" s="615"/>
      <c r="AB149" s="615"/>
    </row>
    <row r="150" spans="1:28" s="193" customFormat="1" ht="15.75" customHeight="1">
      <c r="A150" s="186" t="s">
        <v>229</v>
      </c>
      <c r="B150" s="186" t="s">
        <v>976</v>
      </c>
      <c r="C150" s="186" t="s">
        <v>45</v>
      </c>
      <c r="D150" s="186">
        <v>11505</v>
      </c>
      <c r="E150" s="199">
        <v>479820.52</v>
      </c>
      <c r="F150" s="197" t="s">
        <v>1744</v>
      </c>
      <c r="G150" s="189">
        <v>4</v>
      </c>
      <c r="H150" s="190">
        <v>45706</v>
      </c>
      <c r="I150" s="199" t="s">
        <v>150</v>
      </c>
      <c r="J150" s="186" t="s">
        <v>1944</v>
      </c>
      <c r="K150" s="186"/>
      <c r="L150" s="191" t="s">
        <v>1945</v>
      </c>
      <c r="M150" s="192">
        <v>1</v>
      </c>
      <c r="N150" s="199"/>
      <c r="O150" s="190">
        <v>45870</v>
      </c>
      <c r="P150" s="190"/>
      <c r="Q150" s="190" t="s">
        <v>96</v>
      </c>
      <c r="R150" s="186" t="s">
        <v>96</v>
      </c>
      <c r="S150" s="592" t="s">
        <v>239</v>
      </c>
      <c r="T150" s="612">
        <f t="shared" ref="T150:T154" si="6">E150*M150</f>
        <v>479820.52</v>
      </c>
      <c r="U150" s="615" t="s">
        <v>120</v>
      </c>
      <c r="V150" s="615"/>
      <c r="W150" s="615"/>
      <c r="X150" s="615"/>
      <c r="Y150" s="615"/>
      <c r="Z150" s="615"/>
      <c r="AA150" s="615"/>
      <c r="AB150" s="615"/>
    </row>
    <row r="151" spans="1:28" s="183" customFormat="1">
      <c r="A151" s="186" t="s">
        <v>1765</v>
      </c>
      <c r="B151" s="186" t="s">
        <v>978</v>
      </c>
      <c r="C151" s="186" t="s">
        <v>45</v>
      </c>
      <c r="D151" s="186">
        <v>11583</v>
      </c>
      <c r="E151" s="199">
        <v>320692</v>
      </c>
      <c r="F151" s="189" t="s">
        <v>1766</v>
      </c>
      <c r="G151" s="189">
        <v>4</v>
      </c>
      <c r="H151" s="190">
        <v>45748</v>
      </c>
      <c r="I151" s="186" t="s">
        <v>1946</v>
      </c>
      <c r="J151" s="186" t="s">
        <v>288</v>
      </c>
      <c r="K151" s="186"/>
      <c r="L151" s="191" t="s">
        <v>1947</v>
      </c>
      <c r="M151" s="192">
        <v>1</v>
      </c>
      <c r="N151" s="191" t="s">
        <v>89</v>
      </c>
      <c r="O151" s="203" t="s">
        <v>1948</v>
      </c>
      <c r="P151" s="610"/>
      <c r="Q151" s="610"/>
      <c r="R151" s="592" t="s">
        <v>96</v>
      </c>
      <c r="S151" s="592" t="s">
        <v>906</v>
      </c>
      <c r="T151" s="605">
        <f t="shared" si="6"/>
        <v>320692</v>
      </c>
      <c r="U151" s="620" t="s">
        <v>120</v>
      </c>
      <c r="V151" s="620"/>
      <c r="W151" s="620"/>
      <c r="X151" s="620"/>
      <c r="Y151" s="620"/>
      <c r="Z151" s="620"/>
      <c r="AA151" s="620"/>
      <c r="AB151" s="620"/>
    </row>
    <row r="152" spans="1:28" s="193" customFormat="1">
      <c r="A152" s="186" t="s">
        <v>127</v>
      </c>
      <c r="B152" s="186" t="s">
        <v>988</v>
      </c>
      <c r="C152" s="186" t="s">
        <v>45</v>
      </c>
      <c r="D152" s="186"/>
      <c r="E152" s="199">
        <f>144209*3</f>
        <v>432627</v>
      </c>
      <c r="F152" s="186" t="s">
        <v>129</v>
      </c>
      <c r="G152" s="186">
        <v>6</v>
      </c>
      <c r="H152" s="190"/>
      <c r="I152" s="190">
        <v>45719</v>
      </c>
      <c r="J152" s="186"/>
      <c r="K152" s="186"/>
      <c r="L152" s="191" t="s">
        <v>1949</v>
      </c>
      <c r="M152" s="192">
        <v>1</v>
      </c>
      <c r="N152" s="186"/>
      <c r="O152" s="186" t="s">
        <v>1950</v>
      </c>
      <c r="P152" s="610"/>
      <c r="Q152" s="610"/>
      <c r="R152" s="611" t="s">
        <v>90</v>
      </c>
      <c r="S152" s="592"/>
      <c r="T152" s="612">
        <f t="shared" si="6"/>
        <v>432627</v>
      </c>
      <c r="U152" s="615" t="s">
        <v>120</v>
      </c>
      <c r="V152" s="615"/>
      <c r="W152" s="615"/>
      <c r="X152" s="615"/>
      <c r="Y152" s="615"/>
      <c r="Z152" s="615"/>
      <c r="AA152" s="615"/>
      <c r="AB152" s="615"/>
    </row>
    <row r="153" spans="1:28" s="193" customFormat="1" ht="30">
      <c r="A153" s="178" t="s">
        <v>234</v>
      </c>
      <c r="B153" s="178" t="s">
        <v>965</v>
      </c>
      <c r="C153" s="178" t="s">
        <v>43</v>
      </c>
      <c r="D153" s="178">
        <v>11564</v>
      </c>
      <c r="E153" s="185">
        <v>680121</v>
      </c>
      <c r="F153" s="179" t="s">
        <v>1730</v>
      </c>
      <c r="G153" s="179">
        <v>7</v>
      </c>
      <c r="H153" s="180">
        <v>45778</v>
      </c>
      <c r="I153" s="178" t="s">
        <v>1934</v>
      </c>
      <c r="J153" s="178" t="s">
        <v>90</v>
      </c>
      <c r="K153" s="178"/>
      <c r="L153" s="181" t="s">
        <v>1951</v>
      </c>
      <c r="M153" s="182">
        <v>1</v>
      </c>
      <c r="N153" s="178" t="s">
        <v>89</v>
      </c>
      <c r="O153" s="178" t="s">
        <v>699</v>
      </c>
      <c r="P153" s="621" t="s">
        <v>238</v>
      </c>
      <c r="Q153" s="622" t="s">
        <v>90</v>
      </c>
      <c r="R153" s="621" t="s">
        <v>90</v>
      </c>
      <c r="S153" s="621" t="s">
        <v>239</v>
      </c>
      <c r="T153" s="612">
        <f t="shared" si="6"/>
        <v>680121</v>
      </c>
      <c r="U153" s="615" t="s">
        <v>120</v>
      </c>
      <c r="V153" s="615"/>
      <c r="W153" s="615"/>
      <c r="X153" s="615"/>
      <c r="Y153" s="615"/>
      <c r="Z153" s="615"/>
      <c r="AA153" s="615"/>
      <c r="AB153" s="615"/>
    </row>
    <row r="154" spans="1:28" ht="15.75" customHeight="1">
      <c r="A154" s="592" t="s">
        <v>1792</v>
      </c>
      <c r="B154" s="186" t="s">
        <v>980</v>
      </c>
      <c r="C154" s="592" t="s">
        <v>45</v>
      </c>
      <c r="D154" s="186">
        <v>11540</v>
      </c>
      <c r="E154" s="199">
        <v>263148.49</v>
      </c>
      <c r="F154" s="189" t="s">
        <v>1703</v>
      </c>
      <c r="G154" s="189">
        <v>1</v>
      </c>
      <c r="H154" s="190">
        <v>45689</v>
      </c>
      <c r="I154" s="186" t="s">
        <v>1934</v>
      </c>
      <c r="J154" s="186" t="s">
        <v>1952</v>
      </c>
      <c r="K154" s="186"/>
      <c r="L154" s="613" t="s">
        <v>1953</v>
      </c>
      <c r="M154" s="614">
        <v>1</v>
      </c>
      <c r="N154" s="186" t="s">
        <v>89</v>
      </c>
      <c r="O154" s="190">
        <v>45870</v>
      </c>
      <c r="P154" s="610"/>
      <c r="Q154" s="610"/>
      <c r="R154" s="592"/>
      <c r="S154" s="592" t="s">
        <v>906</v>
      </c>
      <c r="T154" s="591">
        <f t="shared" si="6"/>
        <v>263148.49</v>
      </c>
      <c r="U154" s="601"/>
      <c r="V154" s="601"/>
      <c r="W154" s="601"/>
      <c r="X154" s="601"/>
      <c r="Y154" s="601"/>
      <c r="Z154" s="601"/>
      <c r="AA154" s="601"/>
      <c r="AB154" s="601"/>
    </row>
    <row r="155" spans="1:28" s="193" customFormat="1"/>
    <row r="156" spans="1:28" ht="45">
      <c r="A156" s="186" t="s">
        <v>234</v>
      </c>
      <c r="B156" s="186" t="s">
        <v>964</v>
      </c>
      <c r="C156" s="186" t="s">
        <v>43</v>
      </c>
      <c r="D156" s="186">
        <v>11521</v>
      </c>
      <c r="E156" s="199">
        <v>713569.32</v>
      </c>
      <c r="F156" s="188" t="s">
        <v>1734</v>
      </c>
      <c r="G156" s="189">
        <v>6</v>
      </c>
      <c r="H156" s="190">
        <v>45778</v>
      </c>
      <c r="I156" s="186" t="s">
        <v>1928</v>
      </c>
      <c r="J156" s="186" t="s">
        <v>1954</v>
      </c>
      <c r="K156" s="186"/>
      <c r="L156" s="191" t="s">
        <v>1955</v>
      </c>
      <c r="M156" s="192">
        <v>1</v>
      </c>
      <c r="N156" s="186" t="s">
        <v>89</v>
      </c>
      <c r="O156" s="186" t="s">
        <v>699</v>
      </c>
      <c r="P156" s="621" t="s">
        <v>238</v>
      </c>
      <c r="Q156" s="622" t="s">
        <v>96</v>
      </c>
      <c r="R156" s="621" t="s">
        <v>90</v>
      </c>
      <c r="S156" s="621" t="s">
        <v>239</v>
      </c>
      <c r="T156" s="591">
        <f>1742957.45+2503480.32</f>
        <v>4246437.7699999996</v>
      </c>
      <c r="U156" s="601" t="s">
        <v>120</v>
      </c>
      <c r="V156" s="601"/>
      <c r="W156" s="601"/>
      <c r="X156" s="601"/>
      <c r="Y156" s="601"/>
      <c r="Z156" s="601"/>
      <c r="AA156" s="601"/>
      <c r="AB156" s="601"/>
    </row>
    <row r="157" spans="1:28" s="193" customFormat="1" ht="30">
      <c r="A157" s="186" t="s">
        <v>234</v>
      </c>
      <c r="B157" s="186" t="s">
        <v>967</v>
      </c>
      <c r="C157" s="186" t="s">
        <v>43</v>
      </c>
      <c r="D157" s="186">
        <v>11561</v>
      </c>
      <c r="E157" s="199">
        <v>680121</v>
      </c>
      <c r="F157" s="189" t="s">
        <v>1747</v>
      </c>
      <c r="G157" s="189">
        <v>7</v>
      </c>
      <c r="H157" s="190">
        <v>45778</v>
      </c>
      <c r="I157" s="186" t="s">
        <v>1934</v>
      </c>
      <c r="J157" s="186" t="s">
        <v>90</v>
      </c>
      <c r="K157" s="186"/>
      <c r="L157" s="191" t="s">
        <v>1956</v>
      </c>
      <c r="M157" s="192">
        <v>1</v>
      </c>
      <c r="N157" s="186" t="s">
        <v>89</v>
      </c>
      <c r="O157" s="186" t="s">
        <v>699</v>
      </c>
      <c r="P157" s="621" t="s">
        <v>238</v>
      </c>
      <c r="Q157" s="622" t="s">
        <v>90</v>
      </c>
      <c r="R157" s="621" t="s">
        <v>90</v>
      </c>
      <c r="S157" s="621" t="s">
        <v>239</v>
      </c>
      <c r="T157" s="612">
        <f>E157*M157</f>
        <v>680121</v>
      </c>
      <c r="U157" s="612"/>
      <c r="V157" s="612"/>
      <c r="W157" s="612"/>
      <c r="X157" s="612"/>
      <c r="Y157" s="612"/>
      <c r="Z157" s="612"/>
      <c r="AA157" s="612"/>
      <c r="AB157" s="612"/>
    </row>
    <row r="158" spans="1:28" s="193" customFormat="1" ht="105">
      <c r="A158" s="186" t="s">
        <v>1689</v>
      </c>
      <c r="B158" s="186" t="s">
        <v>926</v>
      </c>
      <c r="C158" s="186" t="s">
        <v>45</v>
      </c>
      <c r="D158" s="186">
        <v>11593</v>
      </c>
      <c r="E158" s="199">
        <v>1565922.81</v>
      </c>
      <c r="F158" s="197" t="s">
        <v>1690</v>
      </c>
      <c r="G158" s="189">
        <v>6</v>
      </c>
      <c r="H158" s="190">
        <v>45719</v>
      </c>
      <c r="I158" s="186" t="s">
        <v>150</v>
      </c>
      <c r="J158" s="186" t="s">
        <v>1957</v>
      </c>
      <c r="K158" s="186"/>
      <c r="L158" s="191" t="s">
        <v>1958</v>
      </c>
      <c r="M158" s="192">
        <v>1</v>
      </c>
      <c r="N158" s="186" t="s">
        <v>97</v>
      </c>
      <c r="O158" s="191" t="s">
        <v>1959</v>
      </c>
      <c r="P158" s="190" t="s">
        <v>96</v>
      </c>
      <c r="Q158" s="190" t="s">
        <v>96</v>
      </c>
      <c r="R158" s="186" t="s">
        <v>96</v>
      </c>
      <c r="S158" s="186" t="s">
        <v>120</v>
      </c>
      <c r="T158" s="612">
        <f>E158*M158</f>
        <v>1565922.81</v>
      </c>
      <c r="U158" s="612"/>
      <c r="V158" s="612"/>
      <c r="W158" s="612"/>
      <c r="X158" s="612"/>
      <c r="Y158" s="612"/>
      <c r="Z158" s="612"/>
      <c r="AA158" s="612"/>
      <c r="AB158" s="612"/>
    </row>
    <row r="159" spans="1:28" s="193" customFormat="1">
      <c r="A159" s="186" t="s">
        <v>1806</v>
      </c>
      <c r="B159" s="186" t="s">
        <v>981</v>
      </c>
      <c r="C159" s="186" t="s">
        <v>45</v>
      </c>
      <c r="D159" s="186">
        <v>11581</v>
      </c>
      <c r="E159" s="227">
        <v>581379.31000000006</v>
      </c>
      <c r="F159" s="189" t="s">
        <v>1807</v>
      </c>
      <c r="G159" s="189">
        <v>2</v>
      </c>
      <c r="H159" s="190">
        <v>45754</v>
      </c>
      <c r="I159" s="186" t="s">
        <v>1960</v>
      </c>
      <c r="J159" s="186" t="s">
        <v>1961</v>
      </c>
      <c r="K159" s="186"/>
      <c r="L159" s="191" t="s">
        <v>1962</v>
      </c>
      <c r="M159" s="192">
        <v>1</v>
      </c>
      <c r="N159" s="186"/>
      <c r="O159" s="201" t="s">
        <v>1963</v>
      </c>
      <c r="P159" s="610"/>
      <c r="Q159" s="610"/>
      <c r="R159" s="592"/>
      <c r="S159" s="592"/>
      <c r="T159" s="612">
        <f>E159*M159</f>
        <v>581379.31000000006</v>
      </c>
      <c r="U159" s="612"/>
      <c r="V159" s="612"/>
      <c r="W159" s="612"/>
      <c r="X159" s="612"/>
      <c r="Y159" s="612"/>
      <c r="Z159" s="612"/>
      <c r="AA159" s="612"/>
      <c r="AB159" s="612"/>
    </row>
    <row r="160" spans="1:28" s="193" customFormat="1">
      <c r="A160" s="186" t="s">
        <v>127</v>
      </c>
      <c r="B160" s="186" t="s">
        <v>990</v>
      </c>
      <c r="C160" s="186" t="s">
        <v>45</v>
      </c>
      <c r="D160" s="186"/>
      <c r="E160" s="199">
        <f>144209*3</f>
        <v>432627</v>
      </c>
      <c r="F160" s="186" t="s">
        <v>129</v>
      </c>
      <c r="G160" s="186">
        <v>6</v>
      </c>
      <c r="H160" s="190"/>
      <c r="I160" s="190">
        <v>45719</v>
      </c>
      <c r="J160" s="186"/>
      <c r="K160" s="186"/>
      <c r="L160" s="191" t="s">
        <v>1949</v>
      </c>
      <c r="M160" s="192">
        <v>1</v>
      </c>
      <c r="N160" s="186"/>
      <c r="O160" s="186" t="s">
        <v>1950</v>
      </c>
      <c r="P160" s="610"/>
      <c r="Q160" s="610"/>
      <c r="R160" s="611" t="s">
        <v>132</v>
      </c>
      <c r="S160" s="592"/>
      <c r="T160" s="612">
        <v>432627</v>
      </c>
      <c r="U160" s="612"/>
      <c r="V160" s="612"/>
      <c r="W160" s="612"/>
      <c r="X160" s="612"/>
      <c r="Y160" s="612"/>
      <c r="Z160" s="612"/>
      <c r="AA160" s="612"/>
      <c r="AB160" s="612"/>
    </row>
    <row r="161" spans="1:28" s="193" customFormat="1">
      <c r="A161" s="186" t="s">
        <v>1692</v>
      </c>
      <c r="B161" s="186" t="s">
        <v>941</v>
      </c>
      <c r="C161" s="186" t="s">
        <v>45</v>
      </c>
      <c r="D161" s="186">
        <v>11586</v>
      </c>
      <c r="E161" s="199">
        <v>244043</v>
      </c>
      <c r="F161" s="189" t="s">
        <v>1693</v>
      </c>
      <c r="G161" s="189">
        <v>2</v>
      </c>
      <c r="H161" s="190">
        <v>45748</v>
      </c>
      <c r="I161" s="186" t="s">
        <v>1964</v>
      </c>
      <c r="J161" s="186" t="s">
        <v>288</v>
      </c>
      <c r="K161" s="186"/>
      <c r="L161" s="191" t="s">
        <v>1947</v>
      </c>
      <c r="M161" s="192">
        <v>1</v>
      </c>
      <c r="N161" s="191" t="s">
        <v>89</v>
      </c>
      <c r="O161" s="201" t="s">
        <v>1948</v>
      </c>
      <c r="P161" s="610"/>
      <c r="Q161" s="610"/>
      <c r="R161" s="592" t="s">
        <v>96</v>
      </c>
      <c r="S161" s="592" t="s">
        <v>906</v>
      </c>
      <c r="T161" s="612">
        <f>E161*M161</f>
        <v>244043</v>
      </c>
      <c r="U161" s="612"/>
      <c r="V161" s="612"/>
      <c r="W161" s="612"/>
      <c r="X161" s="612"/>
      <c r="Y161" s="612"/>
      <c r="Z161" s="612"/>
      <c r="AA161" s="612"/>
      <c r="AB161" s="612"/>
    </row>
    <row r="162" spans="1:28" s="193" customFormat="1" ht="30">
      <c r="A162" s="186" t="s">
        <v>1198</v>
      </c>
      <c r="B162" s="186" t="s">
        <v>940</v>
      </c>
      <c r="C162" s="186" t="s">
        <v>45</v>
      </c>
      <c r="D162" s="186">
        <v>11558</v>
      </c>
      <c r="E162" s="199">
        <v>998332</v>
      </c>
      <c r="F162" s="189" t="s">
        <v>1654</v>
      </c>
      <c r="G162" s="189">
        <v>9</v>
      </c>
      <c r="H162" s="190">
        <v>45703</v>
      </c>
      <c r="I162" s="186" t="s">
        <v>150</v>
      </c>
      <c r="J162" s="186" t="s">
        <v>96</v>
      </c>
      <c r="K162" s="186"/>
      <c r="L162" s="191" t="s">
        <v>1965</v>
      </c>
      <c r="M162" s="192">
        <v>1</v>
      </c>
      <c r="N162" s="186" t="s">
        <v>97</v>
      </c>
      <c r="O162" s="210">
        <v>45768</v>
      </c>
      <c r="P162" s="610"/>
      <c r="Q162" s="610"/>
      <c r="R162" s="592"/>
      <c r="S162" s="592" t="s">
        <v>239</v>
      </c>
      <c r="T162" s="612">
        <f>295572.17+6816.98</f>
        <v>302389.14999999997</v>
      </c>
      <c r="U162" s="615" t="s">
        <v>120</v>
      </c>
      <c r="V162" s="615"/>
    </row>
    <row r="163" spans="1:28" ht="60">
      <c r="A163" s="186" t="s">
        <v>1966</v>
      </c>
      <c r="B163" s="186" t="s">
        <v>986</v>
      </c>
      <c r="C163" s="186" t="s">
        <v>45</v>
      </c>
      <c r="D163" s="186">
        <v>11517</v>
      </c>
      <c r="E163" s="199">
        <v>1859664.95</v>
      </c>
      <c r="F163" s="197" t="s">
        <v>1754</v>
      </c>
      <c r="G163" s="189">
        <v>6</v>
      </c>
      <c r="H163" s="190">
        <v>45778</v>
      </c>
      <c r="I163" s="186" t="s">
        <v>1960</v>
      </c>
      <c r="J163" s="186" t="s">
        <v>96</v>
      </c>
      <c r="K163" s="186"/>
      <c r="L163" s="191" t="s">
        <v>1967</v>
      </c>
      <c r="M163" s="192">
        <v>1</v>
      </c>
      <c r="N163" s="186" t="s">
        <v>89</v>
      </c>
      <c r="O163" s="198">
        <v>45901</v>
      </c>
      <c r="P163" s="190" t="s">
        <v>96</v>
      </c>
      <c r="Q163" s="190" t="s">
        <v>96</v>
      </c>
      <c r="R163" s="186" t="s">
        <v>96</v>
      </c>
      <c r="S163" s="592" t="s">
        <v>906</v>
      </c>
      <c r="T163" s="591">
        <f t="shared" ref="T163:T189" si="7">E163*M163</f>
        <v>1859664.95</v>
      </c>
      <c r="U163" s="601" t="s">
        <v>120</v>
      </c>
      <c r="V163" s="601"/>
      <c r="W163" s="601"/>
      <c r="X163" s="601"/>
      <c r="Y163" s="601"/>
      <c r="Z163" s="601"/>
      <c r="AA163" s="601"/>
      <c r="AB163" s="601"/>
    </row>
    <row r="164" spans="1:28">
      <c r="A164" s="186" t="s">
        <v>249</v>
      </c>
      <c r="B164" s="186" t="s">
        <v>790</v>
      </c>
      <c r="C164" s="186" t="s">
        <v>45</v>
      </c>
      <c r="D164" s="186"/>
      <c r="E164" s="199">
        <v>209229.1</v>
      </c>
      <c r="F164" s="189" t="s">
        <v>791</v>
      </c>
      <c r="G164" s="189">
        <v>3</v>
      </c>
      <c r="H164" s="190"/>
      <c r="I164" s="186" t="s">
        <v>108</v>
      </c>
      <c r="J164" s="186"/>
      <c r="K164" s="186"/>
      <c r="L164" s="191" t="s">
        <v>1968</v>
      </c>
      <c r="M164" s="258">
        <v>1</v>
      </c>
      <c r="N164" s="191" t="s">
        <v>89</v>
      </c>
      <c r="O164" s="186" t="s">
        <v>1969</v>
      </c>
      <c r="P164" s="610"/>
      <c r="Q164" s="610"/>
      <c r="R164" s="592" t="s">
        <v>132</v>
      </c>
      <c r="S164" s="592"/>
      <c r="T164" s="591">
        <f t="shared" si="7"/>
        <v>209229.1</v>
      </c>
      <c r="U164" s="601" t="s">
        <v>120</v>
      </c>
    </row>
    <row r="165" spans="1:28" s="183" customFormat="1" ht="15.75" customHeight="1">
      <c r="A165" s="186" t="s">
        <v>1198</v>
      </c>
      <c r="B165" s="186" t="s">
        <v>949</v>
      </c>
      <c r="C165" s="186" t="s">
        <v>45</v>
      </c>
      <c r="D165" s="186">
        <v>11560</v>
      </c>
      <c r="E165" s="199">
        <v>792600</v>
      </c>
      <c r="F165" s="189" t="s">
        <v>1659</v>
      </c>
      <c r="G165" s="189">
        <v>12</v>
      </c>
      <c r="H165" s="190"/>
      <c r="I165" s="186" t="s">
        <v>150</v>
      </c>
      <c r="J165" s="186" t="s">
        <v>96</v>
      </c>
      <c r="K165" s="186"/>
      <c r="L165" s="191" t="s">
        <v>1970</v>
      </c>
      <c r="M165" s="192">
        <v>1</v>
      </c>
      <c r="N165" s="186" t="s">
        <v>97</v>
      </c>
      <c r="O165" s="211">
        <v>45743</v>
      </c>
      <c r="P165" s="610"/>
      <c r="Q165" s="610"/>
      <c r="R165" s="592"/>
      <c r="S165" s="592" t="s">
        <v>239</v>
      </c>
      <c r="T165" s="605">
        <f t="shared" si="7"/>
        <v>792600</v>
      </c>
      <c r="U165" s="605"/>
    </row>
    <row r="166" spans="1:28" s="183" customFormat="1" ht="45">
      <c r="A166" s="186" t="s">
        <v>176</v>
      </c>
      <c r="B166" s="186" t="s">
        <v>512</v>
      </c>
      <c r="C166" s="186" t="s">
        <v>45</v>
      </c>
      <c r="D166" s="193"/>
      <c r="E166" s="199">
        <v>602407.01</v>
      </c>
      <c r="F166" s="186" t="s">
        <v>1971</v>
      </c>
      <c r="G166" s="186">
        <v>5</v>
      </c>
      <c r="H166" s="190"/>
      <c r="I166" s="186"/>
      <c r="J166" s="186"/>
      <c r="K166" s="186"/>
      <c r="L166" s="191" t="s">
        <v>1972</v>
      </c>
      <c r="M166" s="192">
        <v>0.75</v>
      </c>
      <c r="N166" s="186"/>
      <c r="O166" s="186" t="s">
        <v>1963</v>
      </c>
      <c r="P166" s="610"/>
      <c r="Q166" s="610"/>
      <c r="R166" s="611"/>
      <c r="S166" s="592"/>
      <c r="T166" s="605">
        <f t="shared" si="7"/>
        <v>451805.25750000001</v>
      </c>
      <c r="U166" s="605"/>
    </row>
    <row r="167" spans="1:28" s="193" customFormat="1" ht="15.75" customHeight="1">
      <c r="A167" s="186" t="s">
        <v>234</v>
      </c>
      <c r="B167" s="186" t="s">
        <v>989</v>
      </c>
      <c r="C167" s="186" t="s">
        <v>43</v>
      </c>
      <c r="D167" s="186">
        <v>11569</v>
      </c>
      <c r="E167" s="199">
        <v>193345.99</v>
      </c>
      <c r="F167" s="189" t="s">
        <v>1825</v>
      </c>
      <c r="G167" s="189">
        <v>1</v>
      </c>
      <c r="H167" s="190">
        <v>45778</v>
      </c>
      <c r="I167" s="186" t="s">
        <v>1934</v>
      </c>
      <c r="J167" s="186" t="s">
        <v>90</v>
      </c>
      <c r="K167" s="186"/>
      <c r="L167" s="191" t="s">
        <v>1956</v>
      </c>
      <c r="M167" s="192">
        <v>1</v>
      </c>
      <c r="N167" s="186" t="s">
        <v>89</v>
      </c>
      <c r="O167" s="186" t="s">
        <v>699</v>
      </c>
      <c r="P167" s="592" t="s">
        <v>238</v>
      </c>
      <c r="Q167" s="611" t="s">
        <v>90</v>
      </c>
      <c r="R167" s="592" t="s">
        <v>90</v>
      </c>
      <c r="S167" s="592" t="s">
        <v>239</v>
      </c>
      <c r="T167" s="612">
        <f t="shared" si="7"/>
        <v>193345.99</v>
      </c>
      <c r="U167" s="612"/>
    </row>
    <row r="168" spans="1:28" s="183" customFormat="1" ht="15.75" customHeight="1">
      <c r="A168" s="191" t="s">
        <v>696</v>
      </c>
      <c r="B168" s="186" t="s">
        <v>697</v>
      </c>
      <c r="C168" s="186" t="s">
        <v>45</v>
      </c>
      <c r="D168" s="186"/>
      <c r="E168" s="199">
        <v>302389</v>
      </c>
      <c r="F168" s="189" t="s">
        <v>101</v>
      </c>
      <c r="G168" s="189">
        <v>4</v>
      </c>
      <c r="H168" s="611"/>
      <c r="I168" s="186" t="s">
        <v>108</v>
      </c>
      <c r="J168" s="186" t="s">
        <v>90</v>
      </c>
      <c r="K168" s="186"/>
      <c r="L168" s="613" t="s">
        <v>1973</v>
      </c>
      <c r="M168" s="597">
        <v>0.95</v>
      </c>
      <c r="N168" s="186" t="s">
        <v>89</v>
      </c>
      <c r="O168" s="203">
        <v>45870</v>
      </c>
      <c r="P168" s="190" t="s">
        <v>96</v>
      </c>
      <c r="Q168" s="190" t="s">
        <v>90</v>
      </c>
      <c r="R168" s="186" t="s">
        <v>90</v>
      </c>
      <c r="S168" s="592" t="s">
        <v>120</v>
      </c>
      <c r="T168" s="605">
        <f t="shared" si="7"/>
        <v>287269.55</v>
      </c>
      <c r="U168" s="605"/>
    </row>
    <row r="169" spans="1:28" s="183" customFormat="1" ht="15.75" customHeight="1">
      <c r="A169" s="186" t="s">
        <v>234</v>
      </c>
      <c r="B169" s="186" t="s">
        <v>982</v>
      </c>
      <c r="C169" s="186" t="s">
        <v>43</v>
      </c>
      <c r="D169" s="186">
        <v>11570</v>
      </c>
      <c r="E169" s="199">
        <v>480954.99</v>
      </c>
      <c r="F169" s="189" t="s">
        <v>1773</v>
      </c>
      <c r="G169" s="189">
        <v>4</v>
      </c>
      <c r="H169" s="190">
        <v>45778</v>
      </c>
      <c r="I169" s="186" t="s">
        <v>1934</v>
      </c>
      <c r="J169" s="186" t="s">
        <v>90</v>
      </c>
      <c r="K169" s="186"/>
      <c r="L169" s="191" t="s">
        <v>1956</v>
      </c>
      <c r="M169" s="192">
        <v>1</v>
      </c>
      <c r="N169" s="186" t="s">
        <v>89</v>
      </c>
      <c r="O169" s="186" t="s">
        <v>699</v>
      </c>
      <c r="P169" s="621" t="s">
        <v>238</v>
      </c>
      <c r="Q169" s="622" t="s">
        <v>90</v>
      </c>
      <c r="R169" s="621" t="s">
        <v>90</v>
      </c>
      <c r="S169" s="621" t="s">
        <v>239</v>
      </c>
      <c r="T169" s="605">
        <f t="shared" si="7"/>
        <v>480954.99</v>
      </c>
      <c r="U169" s="605"/>
    </row>
    <row r="170" spans="1:28" s="183" customFormat="1" ht="15.75" customHeight="1">
      <c r="A170" s="186" t="s">
        <v>1392</v>
      </c>
      <c r="B170" s="186" t="s">
        <v>954</v>
      </c>
      <c r="C170" s="186" t="s">
        <v>43</v>
      </c>
      <c r="D170" s="186">
        <v>11535</v>
      </c>
      <c r="E170" s="199">
        <v>728293</v>
      </c>
      <c r="F170" s="189" t="s">
        <v>1711</v>
      </c>
      <c r="G170" s="189">
        <v>4</v>
      </c>
      <c r="H170" s="190">
        <v>45719</v>
      </c>
      <c r="I170" s="186" t="s">
        <v>175</v>
      </c>
      <c r="J170" s="186" t="s">
        <v>96</v>
      </c>
      <c r="K170" s="186"/>
      <c r="L170" s="191" t="s">
        <v>1712</v>
      </c>
      <c r="M170" s="192">
        <v>1</v>
      </c>
      <c r="N170" s="186" t="s">
        <v>97</v>
      </c>
      <c r="O170" s="201">
        <v>45717</v>
      </c>
      <c r="P170" s="621" t="s">
        <v>366</v>
      </c>
      <c r="Q170" s="623">
        <v>45449</v>
      </c>
      <c r="R170" s="621" t="s">
        <v>96</v>
      </c>
      <c r="S170" s="621" t="s">
        <v>44</v>
      </c>
      <c r="T170" s="605">
        <f t="shared" si="7"/>
        <v>728293</v>
      </c>
      <c r="U170" s="605"/>
    </row>
    <row r="171" spans="1:28" s="173" customFormat="1">
      <c r="A171" s="186" t="s">
        <v>127</v>
      </c>
      <c r="B171" s="186" t="s">
        <v>279</v>
      </c>
      <c r="C171" s="186" t="s">
        <v>45</v>
      </c>
      <c r="D171" s="186"/>
      <c r="E171" s="199">
        <f>144209*3</f>
        <v>432627</v>
      </c>
      <c r="F171" s="189" t="s">
        <v>129</v>
      </c>
      <c r="G171" s="186">
        <v>6</v>
      </c>
      <c r="H171" s="190"/>
      <c r="I171" s="190">
        <v>45719</v>
      </c>
      <c r="J171" s="186"/>
      <c r="K171" s="186"/>
      <c r="L171" s="191" t="s">
        <v>1949</v>
      </c>
      <c r="M171" s="192">
        <v>1</v>
      </c>
      <c r="N171" s="186"/>
      <c r="O171" s="186" t="s">
        <v>1950</v>
      </c>
      <c r="P171" s="610"/>
      <c r="Q171" s="610"/>
      <c r="R171" s="611" t="s">
        <v>90</v>
      </c>
      <c r="S171" s="592"/>
      <c r="T171" s="624">
        <f t="shared" si="7"/>
        <v>432627</v>
      </c>
      <c r="U171" s="625" t="s">
        <v>120</v>
      </c>
    </row>
    <row r="172" spans="1:28" s="193" customFormat="1" ht="15.75" customHeight="1">
      <c r="A172" s="186" t="s">
        <v>1974</v>
      </c>
      <c r="B172" s="186" t="s">
        <v>991</v>
      </c>
      <c r="C172" s="186" t="s">
        <v>45</v>
      </c>
      <c r="D172" s="186">
        <v>11591</v>
      </c>
      <c r="E172" s="199">
        <v>157449.01999999999</v>
      </c>
      <c r="F172" s="189" t="s">
        <v>1739</v>
      </c>
      <c r="G172" s="189">
        <v>1</v>
      </c>
      <c r="H172" s="190"/>
      <c r="I172" s="186"/>
      <c r="J172" s="186" t="s">
        <v>288</v>
      </c>
      <c r="K172" s="186"/>
      <c r="L172" s="191" t="s">
        <v>1975</v>
      </c>
      <c r="M172" s="192">
        <v>1</v>
      </c>
      <c r="N172" s="191" t="s">
        <v>89</v>
      </c>
      <c r="O172" s="186" t="s">
        <v>1976</v>
      </c>
      <c r="P172" s="610"/>
      <c r="Q172" s="610"/>
      <c r="R172" s="592" t="s">
        <v>96</v>
      </c>
      <c r="S172" s="592"/>
      <c r="T172" s="612">
        <f t="shared" si="7"/>
        <v>157449.01999999999</v>
      </c>
      <c r="U172" s="611">
        <v>45580</v>
      </c>
    </row>
    <row r="173" spans="1:28" ht="15.75" customHeight="1">
      <c r="A173" s="3" t="s">
        <v>1827</v>
      </c>
      <c r="B173" s="3" t="s">
        <v>1002</v>
      </c>
      <c r="C173" s="3" t="s">
        <v>41</v>
      </c>
      <c r="D173" s="3"/>
      <c r="E173" s="4">
        <v>212665.05</v>
      </c>
      <c r="F173" s="5" t="s">
        <v>1828</v>
      </c>
      <c r="G173" s="5">
        <v>1</v>
      </c>
      <c r="H173" s="6">
        <v>45778</v>
      </c>
      <c r="I173" s="3" t="s">
        <v>108</v>
      </c>
      <c r="J173" s="3" t="s">
        <v>90</v>
      </c>
      <c r="K173" s="3"/>
      <c r="L173" s="2" t="s">
        <v>1977</v>
      </c>
      <c r="M173" s="103">
        <v>0.5</v>
      </c>
      <c r="N173" s="2" t="s">
        <v>89</v>
      </c>
      <c r="O173" s="3" t="s">
        <v>699</v>
      </c>
      <c r="P173" s="6">
        <v>45628</v>
      </c>
      <c r="Q173" s="3" t="s">
        <v>90</v>
      </c>
      <c r="R173" s="3" t="s">
        <v>90</v>
      </c>
      <c r="S173" s="589" t="s">
        <v>42</v>
      </c>
      <c r="T173" s="591">
        <f t="shared" si="7"/>
        <v>106332.52499999999</v>
      </c>
      <c r="U173" s="601" t="s">
        <v>120</v>
      </c>
    </row>
    <row r="174" spans="1:28" s="193" customFormat="1" ht="45">
      <c r="A174" s="92" t="s">
        <v>755</v>
      </c>
      <c r="B174" s="92" t="s">
        <v>948</v>
      </c>
      <c r="C174" s="92" t="s">
        <v>45</v>
      </c>
      <c r="D174" s="92">
        <v>11578</v>
      </c>
      <c r="E174" s="228">
        <v>847260.19</v>
      </c>
      <c r="F174" s="174" t="s">
        <v>1978</v>
      </c>
      <c r="G174" s="174">
        <v>9</v>
      </c>
      <c r="H174" s="626">
        <v>45809</v>
      </c>
      <c r="I174" s="92" t="s">
        <v>108</v>
      </c>
      <c r="J174" s="92" t="s">
        <v>96</v>
      </c>
      <c r="K174" s="92"/>
      <c r="L174" s="171" t="s">
        <v>1979</v>
      </c>
      <c r="M174" s="172">
        <v>1</v>
      </c>
      <c r="N174" s="92" t="s">
        <v>97</v>
      </c>
      <c r="O174" s="177">
        <v>45870</v>
      </c>
      <c r="P174" s="627" t="s">
        <v>299</v>
      </c>
      <c r="Q174" s="628"/>
      <c r="R174" s="626"/>
      <c r="S174" s="627" t="s">
        <v>239</v>
      </c>
      <c r="T174" s="612">
        <f t="shared" si="7"/>
        <v>847260.19</v>
      </c>
      <c r="U174" s="615" t="s">
        <v>120</v>
      </c>
    </row>
    <row r="175" spans="1:28" ht="15.75" customHeight="1">
      <c r="A175" s="186" t="s">
        <v>1787</v>
      </c>
      <c r="B175" s="186" t="s">
        <v>983</v>
      </c>
      <c r="C175" s="186" t="s">
        <v>45</v>
      </c>
      <c r="D175" s="186">
        <v>11584</v>
      </c>
      <c r="E175" s="199">
        <v>479846.47</v>
      </c>
      <c r="F175" s="189" t="s">
        <v>1788</v>
      </c>
      <c r="G175" s="189">
        <v>5</v>
      </c>
      <c r="H175" s="190">
        <v>45748</v>
      </c>
      <c r="I175" s="186"/>
      <c r="J175" s="186" t="s">
        <v>1790</v>
      </c>
      <c r="K175" s="186"/>
      <c r="L175" s="191" t="s">
        <v>1980</v>
      </c>
      <c r="M175" s="192">
        <v>1</v>
      </c>
      <c r="N175" s="191" t="s">
        <v>89</v>
      </c>
      <c r="O175" s="186" t="s">
        <v>1963</v>
      </c>
      <c r="P175" s="610"/>
      <c r="Q175" s="610"/>
      <c r="R175" s="611" t="s">
        <v>141</v>
      </c>
      <c r="S175" s="592"/>
      <c r="T175" s="591">
        <f t="shared" si="7"/>
        <v>479846.47</v>
      </c>
      <c r="U175" s="601" t="s">
        <v>120</v>
      </c>
    </row>
    <row r="176" spans="1:28" s="193" customFormat="1" ht="60">
      <c r="A176" s="2" t="s">
        <v>166</v>
      </c>
      <c r="B176" s="3" t="s">
        <v>921</v>
      </c>
      <c r="C176" s="3" t="s">
        <v>45</v>
      </c>
      <c r="D176" s="3">
        <v>11526</v>
      </c>
      <c r="E176" s="4">
        <f>587780.7+1410939</f>
        <v>1998719.7</v>
      </c>
      <c r="F176" s="112" t="s">
        <v>1981</v>
      </c>
      <c r="G176" s="5">
        <v>21</v>
      </c>
      <c r="H176" s="6">
        <v>45717</v>
      </c>
      <c r="I176" s="3" t="s">
        <v>1982</v>
      </c>
      <c r="J176" s="3" t="s">
        <v>1983</v>
      </c>
      <c r="K176" s="3"/>
      <c r="L176" s="102" t="s">
        <v>1984</v>
      </c>
      <c r="M176" s="103">
        <v>0.85</v>
      </c>
      <c r="N176" s="3" t="s">
        <v>89</v>
      </c>
      <c r="O176" s="7">
        <v>45870</v>
      </c>
      <c r="P176" s="6" t="s">
        <v>96</v>
      </c>
      <c r="Q176" s="6" t="s">
        <v>1834</v>
      </c>
      <c r="R176" s="3" t="s">
        <v>90</v>
      </c>
      <c r="S176" s="589" t="s">
        <v>906</v>
      </c>
      <c r="T176" s="612">
        <f t="shared" si="7"/>
        <v>1698911.7449999999</v>
      </c>
      <c r="U176" s="612"/>
    </row>
    <row r="177" spans="1:28" s="193" customFormat="1" ht="15.75" customHeight="1">
      <c r="A177" s="186" t="s">
        <v>1974</v>
      </c>
      <c r="B177" s="186" t="s">
        <v>994</v>
      </c>
      <c r="C177" s="186" t="s">
        <v>45</v>
      </c>
      <c r="D177" s="186">
        <v>11590</v>
      </c>
      <c r="E177" s="199">
        <v>157449.01999999999</v>
      </c>
      <c r="F177" s="189" t="s">
        <v>1739</v>
      </c>
      <c r="G177" s="189">
        <v>1</v>
      </c>
      <c r="H177" s="190"/>
      <c r="I177" s="186"/>
      <c r="J177" s="186" t="s">
        <v>288</v>
      </c>
      <c r="K177" s="186"/>
      <c r="L177" s="191" t="s">
        <v>1975</v>
      </c>
      <c r="M177" s="192">
        <v>1</v>
      </c>
      <c r="N177" s="191" t="s">
        <v>89</v>
      </c>
      <c r="O177" s="186" t="s">
        <v>1976</v>
      </c>
      <c r="P177" s="610"/>
      <c r="Q177" s="610"/>
      <c r="R177" s="611" t="s">
        <v>96</v>
      </c>
      <c r="S177" s="592"/>
      <c r="T177" s="612">
        <f t="shared" si="7"/>
        <v>157449.01999999999</v>
      </c>
      <c r="U177" s="612"/>
    </row>
    <row r="178" spans="1:28" s="193" customFormat="1" ht="30">
      <c r="A178" s="3" t="s">
        <v>1695</v>
      </c>
      <c r="B178" s="3" t="s">
        <v>946</v>
      </c>
      <c r="C178" s="3" t="s">
        <v>41</v>
      </c>
      <c r="D178" s="3">
        <v>11539</v>
      </c>
      <c r="E178" s="4">
        <v>847983.87</v>
      </c>
      <c r="F178" s="5" t="s">
        <v>1699</v>
      </c>
      <c r="G178" s="5">
        <v>6</v>
      </c>
      <c r="H178" s="6">
        <v>45778</v>
      </c>
      <c r="I178" s="3" t="s">
        <v>1985</v>
      </c>
      <c r="J178" s="2" t="s">
        <v>1698</v>
      </c>
      <c r="K178" s="2"/>
      <c r="L178" s="2" t="s">
        <v>1986</v>
      </c>
      <c r="M178" s="103">
        <v>1</v>
      </c>
      <c r="N178" s="2" t="s">
        <v>97</v>
      </c>
      <c r="O178" s="7">
        <v>45870</v>
      </c>
      <c r="P178" s="3" t="s">
        <v>97</v>
      </c>
      <c r="Q178" s="6">
        <v>45511</v>
      </c>
      <c r="R178" s="6">
        <v>45484</v>
      </c>
      <c r="S178" s="589" t="s">
        <v>42</v>
      </c>
      <c r="T178" s="612">
        <f t="shared" si="7"/>
        <v>847983.87</v>
      </c>
      <c r="U178" s="612"/>
      <c r="V178" s="612"/>
      <c r="W178" s="612"/>
      <c r="X178" s="612"/>
      <c r="Y178" s="612"/>
      <c r="Z178" s="612"/>
      <c r="AA178" s="612"/>
      <c r="AB178" s="612"/>
    </row>
    <row r="179" spans="1:28" s="193" customFormat="1" ht="15.75" customHeight="1">
      <c r="A179" s="3" t="s">
        <v>1713</v>
      </c>
      <c r="B179" s="3" t="s">
        <v>945</v>
      </c>
      <c r="C179" s="3" t="s">
        <v>41</v>
      </c>
      <c r="D179" s="3">
        <v>11527</v>
      </c>
      <c r="E179" s="4">
        <v>865637.29</v>
      </c>
      <c r="F179" s="12" t="s">
        <v>337</v>
      </c>
      <c r="G179" s="12">
        <v>6</v>
      </c>
      <c r="H179" s="6">
        <v>45778</v>
      </c>
      <c r="I179" s="3" t="s">
        <v>1987</v>
      </c>
      <c r="J179" s="3" t="s">
        <v>1715</v>
      </c>
      <c r="K179" s="3"/>
      <c r="L179" s="2" t="s">
        <v>1988</v>
      </c>
      <c r="M179" s="103">
        <v>1</v>
      </c>
      <c r="N179" s="2" t="s">
        <v>97</v>
      </c>
      <c r="O179" s="3" t="s">
        <v>1084</v>
      </c>
      <c r="P179" s="3" t="s">
        <v>97</v>
      </c>
      <c r="Q179" s="599">
        <v>45499</v>
      </c>
      <c r="R179" s="599">
        <v>45482</v>
      </c>
      <c r="S179" s="589" t="s">
        <v>42</v>
      </c>
      <c r="T179" s="612">
        <f t="shared" si="7"/>
        <v>865637.29</v>
      </c>
      <c r="U179" s="612"/>
      <c r="V179" s="612"/>
      <c r="W179" s="612"/>
      <c r="X179" s="612"/>
      <c r="Y179" s="612"/>
      <c r="Z179" s="612"/>
      <c r="AA179" s="612"/>
      <c r="AB179" s="612"/>
    </row>
    <row r="180" spans="1:28" s="193" customFormat="1" ht="15.75" customHeight="1">
      <c r="A180" s="186" t="s">
        <v>1974</v>
      </c>
      <c r="B180" s="186" t="s">
        <v>996</v>
      </c>
      <c r="C180" s="186" t="s">
        <v>45</v>
      </c>
      <c r="D180" s="186">
        <v>11592</v>
      </c>
      <c r="E180" s="199">
        <v>157449.01999999999</v>
      </c>
      <c r="F180" s="189" t="s">
        <v>1739</v>
      </c>
      <c r="G180" s="189">
        <v>1</v>
      </c>
      <c r="H180" s="190"/>
      <c r="I180" s="186"/>
      <c r="J180" s="186" t="s">
        <v>288</v>
      </c>
      <c r="K180" s="186"/>
      <c r="L180" s="191" t="s">
        <v>1975</v>
      </c>
      <c r="M180" s="192">
        <v>1</v>
      </c>
      <c r="N180" s="191" t="s">
        <v>89</v>
      </c>
      <c r="O180" s="186" t="s">
        <v>1976</v>
      </c>
      <c r="P180" s="610"/>
      <c r="Q180" s="610"/>
      <c r="R180" s="611" t="s">
        <v>96</v>
      </c>
      <c r="S180" s="592"/>
      <c r="T180" s="612">
        <f t="shared" si="7"/>
        <v>157449.01999999999</v>
      </c>
      <c r="U180" s="612"/>
      <c r="V180" s="612"/>
      <c r="W180" s="612"/>
      <c r="X180" s="612"/>
      <c r="Y180" s="612"/>
      <c r="Z180" s="612"/>
      <c r="AA180" s="612"/>
      <c r="AB180" s="612"/>
    </row>
    <row r="181" spans="1:28" s="193" customFormat="1" ht="15.75" customHeight="1">
      <c r="A181" s="186" t="s">
        <v>127</v>
      </c>
      <c r="B181" s="186" t="s">
        <v>128</v>
      </c>
      <c r="C181" s="186" t="s">
        <v>45</v>
      </c>
      <c r="D181" s="186">
        <v>11538</v>
      </c>
      <c r="E181" s="199">
        <f>143572*2</f>
        <v>287144</v>
      </c>
      <c r="F181" s="189" t="s">
        <v>1158</v>
      </c>
      <c r="G181" s="189">
        <v>4</v>
      </c>
      <c r="H181" s="190">
        <v>45717</v>
      </c>
      <c r="I181" s="186" t="s">
        <v>1989</v>
      </c>
      <c r="J181" s="186" t="s">
        <v>1379</v>
      </c>
      <c r="K181" s="186"/>
      <c r="L181" s="191" t="s">
        <v>1990</v>
      </c>
      <c r="M181" s="192">
        <v>1</v>
      </c>
      <c r="N181" s="186" t="s">
        <v>89</v>
      </c>
      <c r="O181" s="186" t="s">
        <v>699</v>
      </c>
      <c r="P181" s="611" t="s">
        <v>90</v>
      </c>
      <c r="Q181" s="611" t="s">
        <v>132</v>
      </c>
      <c r="R181" s="592" t="s">
        <v>96</v>
      </c>
      <c r="S181" s="592" t="s">
        <v>120</v>
      </c>
      <c r="T181" s="612">
        <f t="shared" si="7"/>
        <v>287144</v>
      </c>
      <c r="U181" s="612"/>
      <c r="V181" s="612"/>
      <c r="W181" s="612"/>
      <c r="X181" s="612"/>
      <c r="Y181" s="612"/>
      <c r="Z181" s="612"/>
      <c r="AA181" s="612"/>
      <c r="AB181" s="612"/>
    </row>
    <row r="182" spans="1:28" s="193" customFormat="1" ht="15.75" customHeight="1">
      <c r="A182" s="186" t="s">
        <v>127</v>
      </c>
      <c r="B182" s="186" t="s">
        <v>128</v>
      </c>
      <c r="C182" s="186" t="s">
        <v>45</v>
      </c>
      <c r="D182" s="186"/>
      <c r="E182" s="199">
        <f>144209*3</f>
        <v>432627</v>
      </c>
      <c r="F182" s="186" t="s">
        <v>129</v>
      </c>
      <c r="G182" s="186">
        <v>6</v>
      </c>
      <c r="H182" s="190"/>
      <c r="I182" s="190">
        <v>45674</v>
      </c>
      <c r="J182" s="186"/>
      <c r="K182" s="186"/>
      <c r="L182" s="191" t="s">
        <v>1949</v>
      </c>
      <c r="M182" s="192">
        <v>1</v>
      </c>
      <c r="N182" s="186"/>
      <c r="O182" s="186" t="s">
        <v>1950</v>
      </c>
      <c r="P182" s="610"/>
      <c r="Q182" s="610"/>
      <c r="R182" s="611" t="s">
        <v>132</v>
      </c>
      <c r="S182" s="592"/>
      <c r="T182" s="612">
        <f t="shared" si="7"/>
        <v>432627</v>
      </c>
      <c r="U182" s="612"/>
      <c r="V182" s="612"/>
      <c r="W182" s="615"/>
      <c r="X182" s="615"/>
      <c r="Y182" s="615"/>
      <c r="Z182" s="615"/>
      <c r="AA182" s="615"/>
      <c r="AB182" s="615"/>
    </row>
    <row r="183" spans="1:28" s="193" customFormat="1" ht="15.75" customHeight="1">
      <c r="A183" s="186" t="s">
        <v>234</v>
      </c>
      <c r="B183" s="186" t="s">
        <v>968</v>
      </c>
      <c r="C183" s="186" t="s">
        <v>43</v>
      </c>
      <c r="D183" s="186">
        <v>11572</v>
      </c>
      <c r="E183" s="199">
        <v>680000</v>
      </c>
      <c r="F183" s="189" t="s">
        <v>1747</v>
      </c>
      <c r="G183" s="189">
        <v>7</v>
      </c>
      <c r="H183" s="190">
        <v>45778</v>
      </c>
      <c r="I183" s="186" t="s">
        <v>1934</v>
      </c>
      <c r="J183" s="186" t="s">
        <v>90</v>
      </c>
      <c r="K183" s="186"/>
      <c r="L183" s="191" t="s">
        <v>1956</v>
      </c>
      <c r="M183" s="192">
        <v>1</v>
      </c>
      <c r="N183" s="186" t="s">
        <v>89</v>
      </c>
      <c r="O183" s="186" t="s">
        <v>699</v>
      </c>
      <c r="P183" s="592" t="s">
        <v>238</v>
      </c>
      <c r="Q183" s="611" t="s">
        <v>90</v>
      </c>
      <c r="R183" s="592" t="s">
        <v>90</v>
      </c>
      <c r="S183" s="592" t="s">
        <v>239</v>
      </c>
      <c r="T183" s="612">
        <f t="shared" si="7"/>
        <v>680000</v>
      </c>
      <c r="U183" s="612"/>
      <c r="V183" s="612"/>
      <c r="W183" s="612"/>
      <c r="X183" s="612"/>
      <c r="Y183" s="612"/>
      <c r="Z183" s="612"/>
      <c r="AA183" s="612"/>
      <c r="AB183" s="612"/>
    </row>
    <row r="184" spans="1:28" s="193" customFormat="1" ht="15.75" customHeight="1">
      <c r="A184" s="186" t="s">
        <v>427</v>
      </c>
      <c r="B184" s="186" t="s">
        <v>977</v>
      </c>
      <c r="C184" s="186" t="s">
        <v>43</v>
      </c>
      <c r="D184" s="186"/>
      <c r="E184" s="199">
        <v>614235.61</v>
      </c>
      <c r="F184" s="189" t="s">
        <v>1991</v>
      </c>
      <c r="G184" s="189">
        <v>7</v>
      </c>
      <c r="H184" s="190">
        <v>45748</v>
      </c>
      <c r="I184" s="186"/>
      <c r="J184" s="186"/>
      <c r="K184" s="186"/>
      <c r="L184" s="191" t="s">
        <v>1992</v>
      </c>
      <c r="M184" s="192">
        <v>1</v>
      </c>
      <c r="N184" s="186" t="s">
        <v>89</v>
      </c>
      <c r="O184" s="211" t="s">
        <v>1993</v>
      </c>
      <c r="P184" s="610"/>
      <c r="Q184" s="610"/>
      <c r="R184" s="592"/>
      <c r="S184" s="592"/>
      <c r="T184" s="612">
        <f t="shared" si="7"/>
        <v>614235.61</v>
      </c>
      <c r="U184" s="612"/>
      <c r="V184" s="612"/>
      <c r="W184" s="612"/>
      <c r="X184" s="612"/>
      <c r="Y184" s="612"/>
      <c r="Z184" s="612"/>
      <c r="AA184" s="612"/>
      <c r="AB184" s="612"/>
    </row>
    <row r="185" spans="1:28" s="173" customFormat="1" ht="15.75" customHeight="1">
      <c r="A185" s="627" t="s">
        <v>1761</v>
      </c>
      <c r="B185" s="92" t="s">
        <v>992</v>
      </c>
      <c r="C185" s="92" t="s">
        <v>45</v>
      </c>
      <c r="D185" s="92">
        <v>11523</v>
      </c>
      <c r="E185" s="228">
        <v>408151</v>
      </c>
      <c r="F185" s="174" t="s">
        <v>1762</v>
      </c>
      <c r="G185" s="174">
        <v>3</v>
      </c>
      <c r="H185" s="170">
        <v>45717</v>
      </c>
      <c r="I185" s="171" t="s">
        <v>1994</v>
      </c>
      <c r="J185" s="92" t="s">
        <v>96</v>
      </c>
      <c r="K185" s="92"/>
      <c r="L185" s="171" t="s">
        <v>1995</v>
      </c>
      <c r="M185" s="172">
        <v>1</v>
      </c>
      <c r="N185" s="92"/>
      <c r="O185" s="92" t="s">
        <v>699</v>
      </c>
      <c r="P185" s="628"/>
      <c r="Q185" s="628"/>
      <c r="R185" s="627"/>
      <c r="S185" s="627"/>
      <c r="T185" s="624">
        <f t="shared" si="7"/>
        <v>408151</v>
      </c>
      <c r="U185" s="624"/>
      <c r="V185" s="624"/>
      <c r="W185" s="624"/>
      <c r="X185" s="624"/>
      <c r="Y185" s="624"/>
      <c r="Z185" s="624"/>
      <c r="AA185" s="624"/>
      <c r="AB185" s="624"/>
    </row>
    <row r="186" spans="1:28" s="193" customFormat="1" ht="15.75" customHeight="1">
      <c r="A186" s="186" t="s">
        <v>427</v>
      </c>
      <c r="B186" s="186" t="s">
        <v>959</v>
      </c>
      <c r="C186" s="186" t="s">
        <v>43</v>
      </c>
      <c r="D186" s="186"/>
      <c r="E186" s="199">
        <v>757775.58</v>
      </c>
      <c r="F186" s="189" t="s">
        <v>1996</v>
      </c>
      <c r="G186" s="189">
        <v>9</v>
      </c>
      <c r="H186" s="190">
        <v>45748</v>
      </c>
      <c r="I186" s="186"/>
      <c r="J186" s="186"/>
      <c r="K186" s="186"/>
      <c r="L186" s="191" t="s">
        <v>1992</v>
      </c>
      <c r="M186" s="192">
        <v>1</v>
      </c>
      <c r="N186" s="186" t="s">
        <v>89</v>
      </c>
      <c r="O186" s="211" t="s">
        <v>1993</v>
      </c>
      <c r="P186" s="610"/>
      <c r="Q186" s="610"/>
      <c r="R186" s="592"/>
      <c r="S186" s="592"/>
      <c r="T186" s="612">
        <f t="shared" si="7"/>
        <v>757775.58</v>
      </c>
      <c r="U186" s="612"/>
      <c r="V186" s="612"/>
      <c r="W186" s="612"/>
      <c r="X186" s="612"/>
      <c r="Y186" s="612"/>
      <c r="Z186" s="612"/>
      <c r="AA186" s="612"/>
      <c r="AB186" s="612"/>
    </row>
    <row r="187" spans="1:28" s="193" customFormat="1" ht="15.75" customHeight="1">
      <c r="A187" s="186" t="s">
        <v>92</v>
      </c>
      <c r="B187" s="186" t="s">
        <v>206</v>
      </c>
      <c r="C187" s="186" t="s">
        <v>45</v>
      </c>
      <c r="D187" s="186">
        <v>11562</v>
      </c>
      <c r="E187" s="199">
        <v>11797264</v>
      </c>
      <c r="F187" s="189" t="s">
        <v>1780</v>
      </c>
      <c r="G187" s="189">
        <v>66</v>
      </c>
      <c r="H187" s="190">
        <v>45778</v>
      </c>
      <c r="I187" s="186" t="s">
        <v>1997</v>
      </c>
      <c r="J187" s="186" t="s">
        <v>96</v>
      </c>
      <c r="K187" s="186"/>
      <c r="L187" s="191" t="s">
        <v>1998</v>
      </c>
      <c r="M187" s="192">
        <v>1</v>
      </c>
      <c r="N187" s="186" t="s">
        <v>97</v>
      </c>
      <c r="O187" s="201">
        <v>45931</v>
      </c>
      <c r="P187" s="610"/>
      <c r="Q187" s="592" t="s">
        <v>96</v>
      </c>
      <c r="R187" s="592"/>
      <c r="S187" s="592" t="s">
        <v>44</v>
      </c>
      <c r="T187" s="612">
        <f t="shared" si="7"/>
        <v>11797264</v>
      </c>
      <c r="U187" s="615" t="s">
        <v>120</v>
      </c>
      <c r="V187" s="615"/>
      <c r="W187" s="615"/>
      <c r="X187" s="615"/>
      <c r="Y187" s="615"/>
      <c r="Z187" s="615"/>
      <c r="AA187" s="615"/>
      <c r="AB187" s="615"/>
    </row>
    <row r="188" spans="1:28" s="193" customFormat="1" ht="15.75" customHeight="1">
      <c r="A188" s="186" t="s">
        <v>1198</v>
      </c>
      <c r="B188" s="186" t="s">
        <v>969</v>
      </c>
      <c r="C188" s="186" t="s">
        <v>45</v>
      </c>
      <c r="D188" s="186">
        <v>11559</v>
      </c>
      <c r="E188" s="199">
        <v>332944</v>
      </c>
      <c r="F188" s="189" t="s">
        <v>882</v>
      </c>
      <c r="G188" s="189">
        <v>3</v>
      </c>
      <c r="H188" s="190">
        <v>45703</v>
      </c>
      <c r="I188" s="186" t="s">
        <v>150</v>
      </c>
      <c r="J188" s="186" t="s">
        <v>96</v>
      </c>
      <c r="K188" s="186"/>
      <c r="L188" s="191" t="s">
        <v>1999</v>
      </c>
      <c r="M188" s="192">
        <v>1</v>
      </c>
      <c r="N188" s="186" t="s">
        <v>97</v>
      </c>
      <c r="O188" s="211">
        <v>45778</v>
      </c>
      <c r="P188" s="610"/>
      <c r="Q188" s="610"/>
      <c r="R188" s="592"/>
      <c r="S188" s="592" t="s">
        <v>239</v>
      </c>
      <c r="T188" s="619">
        <f t="shared" si="7"/>
        <v>332944</v>
      </c>
      <c r="U188" s="615" t="s">
        <v>120</v>
      </c>
      <c r="V188" s="615"/>
      <c r="W188" s="615"/>
      <c r="X188" s="615"/>
      <c r="Y188" s="615"/>
      <c r="Z188" s="615"/>
      <c r="AA188" s="615"/>
      <c r="AB188" s="615"/>
    </row>
    <row r="189" spans="1:28" s="193" customFormat="1" ht="15.75" customHeight="1">
      <c r="A189" s="3" t="s">
        <v>1695</v>
      </c>
      <c r="B189" s="3" t="s">
        <v>935</v>
      </c>
      <c r="C189" s="3" t="s">
        <v>41</v>
      </c>
      <c r="D189" s="3">
        <v>11533</v>
      </c>
      <c r="E189" s="4">
        <v>1196119.99</v>
      </c>
      <c r="F189" s="5" t="s">
        <v>1696</v>
      </c>
      <c r="G189" s="5">
        <v>9</v>
      </c>
      <c r="H189" s="6">
        <v>45778</v>
      </c>
      <c r="I189" s="3" t="s">
        <v>1985</v>
      </c>
      <c r="J189" s="2" t="s">
        <v>1698</v>
      </c>
      <c r="K189" s="2"/>
      <c r="L189" s="2" t="s">
        <v>2000</v>
      </c>
      <c r="M189" s="103">
        <v>1</v>
      </c>
      <c r="N189" s="2" t="s">
        <v>97</v>
      </c>
      <c r="O189" s="7">
        <v>45870</v>
      </c>
      <c r="P189" s="3" t="s">
        <v>97</v>
      </c>
      <c r="Q189" s="6">
        <v>45511</v>
      </c>
      <c r="R189" s="6">
        <v>45484</v>
      </c>
      <c r="S189" s="589" t="s">
        <v>42</v>
      </c>
      <c r="T189" s="187">
        <f t="shared" si="7"/>
        <v>1196119.99</v>
      </c>
      <c r="U189" s="615" t="s">
        <v>120</v>
      </c>
      <c r="V189" s="615"/>
      <c r="W189" s="615"/>
      <c r="X189" s="615"/>
      <c r="Y189" s="615"/>
      <c r="Z189" s="615"/>
      <c r="AA189" s="615"/>
      <c r="AB189" s="615"/>
    </row>
    <row r="190" spans="1:28" s="173" customFormat="1" ht="15.75" customHeight="1">
      <c r="A190" s="186" t="s">
        <v>249</v>
      </c>
      <c r="B190" s="186" t="s">
        <v>793</v>
      </c>
      <c r="C190" s="186" t="s">
        <v>45</v>
      </c>
      <c r="D190" s="186"/>
      <c r="E190" s="199">
        <v>209229.1</v>
      </c>
      <c r="F190" s="189" t="s">
        <v>791</v>
      </c>
      <c r="G190" s="189">
        <v>3</v>
      </c>
      <c r="H190" s="190"/>
      <c r="I190" s="186" t="s">
        <v>108</v>
      </c>
      <c r="J190" s="186"/>
      <c r="K190" s="186"/>
      <c r="L190" s="191" t="s">
        <v>1968</v>
      </c>
      <c r="M190" s="192">
        <v>1</v>
      </c>
      <c r="N190" s="191" t="s">
        <v>89</v>
      </c>
      <c r="O190" s="186" t="s">
        <v>1969</v>
      </c>
      <c r="P190" s="610"/>
      <c r="Q190" s="610"/>
      <c r="R190" s="592" t="s">
        <v>90</v>
      </c>
      <c r="S190" s="592"/>
      <c r="T190" s="93"/>
      <c r="U190" s="625"/>
      <c r="V190" s="625"/>
      <c r="W190" s="625"/>
      <c r="X190" s="625"/>
      <c r="Y190" s="625"/>
      <c r="Z190" s="625"/>
      <c r="AA190" s="625"/>
      <c r="AB190" s="625"/>
    </row>
    <row r="191" spans="1:28" s="193" customFormat="1" ht="15.75" customHeight="1">
      <c r="A191" s="186" t="s">
        <v>1722</v>
      </c>
      <c r="B191" s="186" t="s">
        <v>997</v>
      </c>
      <c r="C191" s="186" t="s">
        <v>43</v>
      </c>
      <c r="D191" s="186"/>
      <c r="E191" s="199">
        <v>157933.22</v>
      </c>
      <c r="F191" s="189" t="s">
        <v>1723</v>
      </c>
      <c r="G191" s="189">
        <v>2</v>
      </c>
      <c r="H191" s="190">
        <v>45748</v>
      </c>
      <c r="I191" s="186"/>
      <c r="J191" s="186"/>
      <c r="K191" s="186"/>
      <c r="L191" s="191" t="s">
        <v>2001</v>
      </c>
      <c r="M191" s="192"/>
      <c r="N191" s="186" t="s">
        <v>89</v>
      </c>
      <c r="O191" s="211" t="s">
        <v>75</v>
      </c>
      <c r="P191" s="610"/>
      <c r="Q191" s="610"/>
      <c r="R191" s="592"/>
      <c r="S191" s="592"/>
      <c r="T191" s="187"/>
      <c r="U191" s="615"/>
      <c r="V191" s="615"/>
      <c r="W191" s="615"/>
      <c r="X191" s="615"/>
      <c r="Y191" s="615"/>
      <c r="Z191" s="615"/>
      <c r="AA191" s="615"/>
      <c r="AB191" s="615"/>
    </row>
    <row r="192" spans="1:28" s="173" customFormat="1" ht="15.75" customHeight="1">
      <c r="A192" s="199" t="s">
        <v>1465</v>
      </c>
      <c r="B192" s="186" t="s">
        <v>979</v>
      </c>
      <c r="C192" s="186" t="s">
        <v>45</v>
      </c>
      <c r="D192" s="186">
        <v>11579</v>
      </c>
      <c r="E192" s="199">
        <v>603711.04</v>
      </c>
      <c r="F192" s="189" t="s">
        <v>1436</v>
      </c>
      <c r="G192" s="189">
        <v>6</v>
      </c>
      <c r="H192" s="190">
        <v>45748</v>
      </c>
      <c r="I192" s="186" t="s">
        <v>2002</v>
      </c>
      <c r="J192" s="186" t="s">
        <v>90</v>
      </c>
      <c r="K192" s="186"/>
      <c r="L192" s="191" t="s">
        <v>2003</v>
      </c>
      <c r="M192" s="192">
        <v>1</v>
      </c>
      <c r="N192" s="191" t="s">
        <v>89</v>
      </c>
      <c r="O192" s="201">
        <v>45839</v>
      </c>
      <c r="P192" s="611" t="s">
        <v>96</v>
      </c>
      <c r="Q192" s="611" t="s">
        <v>90</v>
      </c>
      <c r="R192" s="592" t="s">
        <v>90</v>
      </c>
      <c r="S192" s="592" t="s">
        <v>906</v>
      </c>
      <c r="T192" s="93"/>
      <c r="U192" s="625"/>
      <c r="V192" s="625"/>
      <c r="W192" s="625"/>
      <c r="X192" s="625"/>
      <c r="Y192" s="625"/>
      <c r="Z192" s="625"/>
      <c r="AA192" s="625"/>
      <c r="AB192" s="625"/>
    </row>
    <row r="193" spans="1:28" s="193" customFormat="1" ht="34.5" customHeight="1">
      <c r="A193" s="186" t="s">
        <v>1465</v>
      </c>
      <c r="B193" s="186" t="s">
        <v>2004</v>
      </c>
      <c r="C193" s="186" t="s">
        <v>45</v>
      </c>
      <c r="D193" s="186">
        <v>11580</v>
      </c>
      <c r="E193" s="199">
        <v>1093635</v>
      </c>
      <c r="F193" s="189" t="s">
        <v>1705</v>
      </c>
      <c r="G193" s="189">
        <v>9</v>
      </c>
      <c r="H193" s="190">
        <v>45748</v>
      </c>
      <c r="I193" s="186" t="s">
        <v>2002</v>
      </c>
      <c r="J193" s="186" t="s">
        <v>90</v>
      </c>
      <c r="K193" s="186"/>
      <c r="L193" s="191" t="s">
        <v>2005</v>
      </c>
      <c r="M193" s="192">
        <v>1</v>
      </c>
      <c r="N193" s="191" t="s">
        <v>89</v>
      </c>
      <c r="O193" s="201">
        <v>45839</v>
      </c>
      <c r="P193" s="611" t="s">
        <v>96</v>
      </c>
      <c r="Q193" s="611" t="s">
        <v>90</v>
      </c>
      <c r="R193" s="592" t="s">
        <v>90</v>
      </c>
      <c r="S193" s="592" t="s">
        <v>906</v>
      </c>
      <c r="T193" s="615">
        <v>219000</v>
      </c>
      <c r="U193" s="612"/>
      <c r="V193" s="612"/>
      <c r="W193" s="612"/>
      <c r="X193" s="612"/>
      <c r="Y193" s="612"/>
      <c r="Z193" s="612"/>
      <c r="AA193" s="612"/>
      <c r="AB193" s="612"/>
    </row>
    <row r="194" spans="1:28" s="193" customFormat="1" ht="30">
      <c r="A194" s="186" t="s">
        <v>1692</v>
      </c>
      <c r="B194" s="186" t="s">
        <v>942</v>
      </c>
      <c r="C194" s="186" t="s">
        <v>45</v>
      </c>
      <c r="D194" s="186">
        <v>11585</v>
      </c>
      <c r="E194" s="199">
        <v>993401</v>
      </c>
      <c r="F194" s="189" t="s">
        <v>1796</v>
      </c>
      <c r="G194" s="189">
        <v>6</v>
      </c>
      <c r="I194" s="186" t="s">
        <v>2006</v>
      </c>
      <c r="J194" s="186" t="s">
        <v>288</v>
      </c>
      <c r="K194" s="186"/>
      <c r="L194" s="191" t="s">
        <v>2007</v>
      </c>
      <c r="M194" s="192">
        <v>1</v>
      </c>
      <c r="N194" s="191" t="s">
        <v>89</v>
      </c>
      <c r="O194" s="201" t="s">
        <v>1948</v>
      </c>
      <c r="P194" s="610"/>
      <c r="Q194" s="610"/>
      <c r="R194" s="592" t="s">
        <v>96</v>
      </c>
      <c r="S194" s="592" t="s">
        <v>906</v>
      </c>
      <c r="T194" s="612"/>
      <c r="U194" s="612"/>
      <c r="V194" s="612"/>
      <c r="W194" s="612"/>
      <c r="X194" s="612"/>
      <c r="Y194" s="612"/>
      <c r="Z194" s="612"/>
      <c r="AA194" s="612"/>
      <c r="AB194" s="612"/>
    </row>
    <row r="195" spans="1:28" s="193" customFormat="1" ht="15.75" customHeight="1">
      <c r="A195" s="186" t="s">
        <v>494</v>
      </c>
      <c r="B195" s="186" t="s">
        <v>999</v>
      </c>
      <c r="C195" s="592" t="s">
        <v>913</v>
      </c>
      <c r="D195" s="186">
        <v>11524</v>
      </c>
      <c r="E195" s="199">
        <v>249912.61</v>
      </c>
      <c r="F195" s="223" t="s">
        <v>1813</v>
      </c>
      <c r="G195" s="223">
        <v>2</v>
      </c>
      <c r="H195" s="220" t="s">
        <v>120</v>
      </c>
      <c r="I195" s="186" t="s">
        <v>1816</v>
      </c>
      <c r="J195" s="186" t="s">
        <v>1815</v>
      </c>
      <c r="K195" s="186"/>
      <c r="L195" s="191" t="s">
        <v>2008</v>
      </c>
      <c r="M195" s="192">
        <v>1</v>
      </c>
      <c r="N195" s="186" t="s">
        <v>189</v>
      </c>
      <c r="O195" s="186" t="s">
        <v>1816</v>
      </c>
      <c r="P195" s="190" t="s">
        <v>96</v>
      </c>
      <c r="Q195" s="190" t="s">
        <v>96</v>
      </c>
      <c r="R195" s="190" t="s">
        <v>96</v>
      </c>
      <c r="S195" s="592" t="s">
        <v>906</v>
      </c>
      <c r="T195" s="612">
        <f>E195*M195</f>
        <v>249912.61</v>
      </c>
      <c r="U195" s="612"/>
      <c r="V195" s="612"/>
      <c r="W195" s="612"/>
      <c r="X195" s="612"/>
      <c r="Y195" s="612"/>
      <c r="Z195" s="612"/>
      <c r="AA195" s="612"/>
      <c r="AB195" s="612"/>
    </row>
    <row r="196" spans="1:28" s="193" customFormat="1" ht="15.75" customHeight="1">
      <c r="A196" s="186" t="s">
        <v>350</v>
      </c>
      <c r="B196" s="186" t="s">
        <v>914</v>
      </c>
      <c r="C196" s="592" t="s">
        <v>43</v>
      </c>
      <c r="D196" s="186">
        <v>11588</v>
      </c>
      <c r="E196" s="199">
        <v>244569.11</v>
      </c>
      <c r="F196" s="223" t="s">
        <v>1716</v>
      </c>
      <c r="G196" s="223">
        <v>1</v>
      </c>
      <c r="H196" s="190">
        <v>45748</v>
      </c>
      <c r="I196" s="186"/>
      <c r="J196" s="186" t="s">
        <v>1104</v>
      </c>
      <c r="K196" s="186"/>
      <c r="L196" s="191" t="s">
        <v>2009</v>
      </c>
      <c r="M196" s="192">
        <v>1</v>
      </c>
      <c r="N196" s="186"/>
      <c r="O196" s="203">
        <v>45839</v>
      </c>
      <c r="P196" s="190"/>
      <c r="Q196" s="190"/>
      <c r="R196" s="190" t="s">
        <v>96</v>
      </c>
      <c r="S196" s="592"/>
      <c r="T196" s="612"/>
      <c r="U196" s="612"/>
      <c r="V196" s="612"/>
      <c r="W196" s="612"/>
      <c r="X196" s="612"/>
      <c r="Y196" s="612"/>
      <c r="Z196" s="612"/>
      <c r="AA196" s="612"/>
      <c r="AB196" s="612"/>
    </row>
    <row r="197" spans="1:28" ht="15.75" customHeight="1">
      <c r="A197" s="101" t="s">
        <v>2010</v>
      </c>
      <c r="B197" s="3"/>
      <c r="C197" s="589"/>
      <c r="D197" s="3"/>
      <c r="E197" s="225">
        <f>SUM(E150:E195)</f>
        <v>38532457.269999996</v>
      </c>
      <c r="F197" s="108"/>
      <c r="G197" s="108">
        <f>SUM(G149:G196)</f>
        <v>316</v>
      </c>
      <c r="H197" s="6"/>
      <c r="I197" s="3"/>
      <c r="J197" s="3"/>
      <c r="K197" s="3"/>
      <c r="L197" s="2"/>
      <c r="M197" s="103"/>
      <c r="N197" s="3"/>
      <c r="O197" s="3"/>
      <c r="P197" s="602"/>
      <c r="Q197" s="602"/>
      <c r="R197" s="589"/>
      <c r="S197" s="589"/>
      <c r="T197" s="104"/>
      <c r="U197" s="601" t="s">
        <v>120</v>
      </c>
      <c r="V197" s="601"/>
      <c r="W197" s="601"/>
      <c r="X197" s="601"/>
      <c r="Y197" s="601"/>
      <c r="Z197" s="601"/>
      <c r="AA197" s="601"/>
      <c r="AB197" s="601"/>
    </row>
    <row r="198" spans="1:28" ht="15" customHeight="1">
      <c r="A198" s="101"/>
      <c r="B198" s="3"/>
      <c r="C198" s="3"/>
      <c r="D198" s="3"/>
      <c r="E198" s="4"/>
      <c r="F198" s="107"/>
      <c r="G198" s="5"/>
      <c r="H198" s="6"/>
      <c r="I198" s="3"/>
      <c r="J198" s="3"/>
      <c r="K198" s="3"/>
      <c r="L198" s="2"/>
      <c r="M198" s="103"/>
      <c r="N198" s="3"/>
      <c r="O198" s="7"/>
      <c r="P198" s="6"/>
      <c r="Q198" s="6"/>
      <c r="R198" s="3"/>
      <c r="S198" s="3"/>
      <c r="T198" s="591">
        <f>E198*M198</f>
        <v>0</v>
      </c>
      <c r="U198" s="601" t="s">
        <v>120</v>
      </c>
      <c r="V198" s="601"/>
      <c r="W198" s="601"/>
      <c r="X198" s="601"/>
      <c r="Y198" s="601"/>
      <c r="Z198" s="601"/>
      <c r="AA198" s="601"/>
      <c r="AB198" s="601"/>
    </row>
    <row r="199" spans="1:28">
      <c r="A199" s="101" t="s">
        <v>2011</v>
      </c>
      <c r="B199" s="3"/>
      <c r="C199" s="3"/>
      <c r="D199" s="3"/>
      <c r="E199" s="4"/>
      <c r="F199" s="107"/>
      <c r="G199" s="5"/>
      <c r="H199" s="6"/>
      <c r="I199" s="3"/>
      <c r="J199" s="3"/>
      <c r="K199" s="3"/>
      <c r="L199" s="2"/>
      <c r="M199" s="103"/>
      <c r="N199" s="3"/>
      <c r="O199" s="7"/>
      <c r="P199" s="6"/>
      <c r="Q199" s="6"/>
      <c r="R199" s="3"/>
      <c r="S199" s="3"/>
      <c r="T199" s="591">
        <f>E199*M199</f>
        <v>0</v>
      </c>
      <c r="U199" s="591"/>
      <c r="V199" s="591"/>
      <c r="W199" s="591"/>
      <c r="X199" s="591"/>
      <c r="Y199" s="591"/>
      <c r="Z199" s="591"/>
      <c r="AA199" s="591"/>
      <c r="AB199" s="591"/>
    </row>
    <row r="200" spans="1:28" s="193" customFormat="1" ht="30">
      <c r="A200" s="186" t="s">
        <v>1701</v>
      </c>
      <c r="B200" s="186" t="s">
        <v>984</v>
      </c>
      <c r="C200" s="186" t="s">
        <v>45</v>
      </c>
      <c r="D200" s="186"/>
      <c r="E200" s="199"/>
      <c r="F200" s="186" t="s">
        <v>2012</v>
      </c>
      <c r="G200" s="186">
        <v>1</v>
      </c>
      <c r="H200" s="190"/>
      <c r="I200" s="186"/>
      <c r="J200" s="186"/>
      <c r="K200" s="186"/>
      <c r="L200" s="191" t="s">
        <v>2013</v>
      </c>
      <c r="M200" s="192">
        <v>0.7</v>
      </c>
      <c r="N200" s="186"/>
      <c r="O200" s="190">
        <v>45870</v>
      </c>
      <c r="P200" s="610"/>
      <c r="Q200" s="610"/>
      <c r="R200" s="611"/>
      <c r="S200" s="592"/>
      <c r="T200" s="612">
        <f>E200*M200</f>
        <v>0</v>
      </c>
      <c r="U200" s="612"/>
      <c r="V200" s="612"/>
      <c r="W200" s="612"/>
      <c r="X200" s="612"/>
      <c r="Y200" s="612"/>
      <c r="Z200" s="612"/>
      <c r="AA200" s="612"/>
      <c r="AB200" s="612"/>
    </row>
    <row r="201" spans="1:28" s="193" customFormat="1" ht="60">
      <c r="A201" s="213" t="s">
        <v>1004</v>
      </c>
      <c r="B201" s="213" t="s">
        <v>1004</v>
      </c>
      <c r="C201" s="186" t="s">
        <v>45</v>
      </c>
      <c r="D201" s="213"/>
      <c r="E201" s="229"/>
      <c r="F201" s="213" t="s">
        <v>1281</v>
      </c>
      <c r="G201" s="214"/>
      <c r="H201" s="215"/>
      <c r="I201" s="216"/>
      <c r="J201" s="214"/>
      <c r="K201" s="214"/>
      <c r="L201" s="217" t="s">
        <v>2014</v>
      </c>
      <c r="M201" s="218">
        <v>0.9</v>
      </c>
      <c r="N201" s="214"/>
      <c r="O201" s="221">
        <v>45962</v>
      </c>
      <c r="P201" s="215"/>
      <c r="Q201" s="215"/>
      <c r="R201" s="216"/>
      <c r="S201" s="214"/>
      <c r="T201" s="219"/>
      <c r="U201" s="219"/>
      <c r="V201" s="219"/>
    </row>
    <row r="202" spans="1:28" s="193" customFormat="1" ht="60">
      <c r="A202" s="186" t="s">
        <v>1784</v>
      </c>
      <c r="B202" s="186" t="s">
        <v>924</v>
      </c>
      <c r="C202" s="186" t="s">
        <v>45</v>
      </c>
      <c r="D202" s="186">
        <v>11575</v>
      </c>
      <c r="E202" s="199">
        <v>1801375</v>
      </c>
      <c r="F202" s="189" t="s">
        <v>2015</v>
      </c>
      <c r="G202" s="189">
        <v>9</v>
      </c>
      <c r="H202" s="190">
        <v>45839</v>
      </c>
      <c r="I202" s="186" t="s">
        <v>1960</v>
      </c>
      <c r="J202" s="186" t="s">
        <v>90</v>
      </c>
      <c r="K202" s="186"/>
      <c r="L202" s="191" t="s">
        <v>2016</v>
      </c>
      <c r="M202" s="192">
        <v>1</v>
      </c>
      <c r="N202" s="186" t="s">
        <v>89</v>
      </c>
      <c r="O202" s="190" t="s">
        <v>449</v>
      </c>
      <c r="P202" s="611">
        <v>45590</v>
      </c>
      <c r="Q202" s="592" t="s">
        <v>96</v>
      </c>
      <c r="R202" s="592" t="s">
        <v>90</v>
      </c>
      <c r="S202" s="592"/>
      <c r="T202" s="612">
        <f>E202*M202</f>
        <v>1801375</v>
      </c>
      <c r="U202" s="612"/>
      <c r="V202" s="612"/>
      <c r="W202" s="612"/>
      <c r="X202" s="612"/>
      <c r="Y202" s="612"/>
      <c r="Z202" s="612"/>
      <c r="AA202" s="612"/>
      <c r="AB202" s="612"/>
    </row>
    <row r="203" spans="1:28" s="193" customFormat="1" ht="120">
      <c r="A203" s="186" t="s">
        <v>1784</v>
      </c>
      <c r="B203" s="186" t="s">
        <v>2017</v>
      </c>
      <c r="C203" s="186" t="s">
        <v>45</v>
      </c>
      <c r="D203" s="186">
        <v>11576</v>
      </c>
      <c r="E203" s="199">
        <v>2532016.44</v>
      </c>
      <c r="F203" s="189" t="s">
        <v>1799</v>
      </c>
      <c r="G203" s="189">
        <v>13</v>
      </c>
      <c r="H203" s="190">
        <v>45839</v>
      </c>
      <c r="I203" s="186" t="s">
        <v>1960</v>
      </c>
      <c r="J203" s="186" t="s">
        <v>90</v>
      </c>
      <c r="K203" s="186"/>
      <c r="L203" s="191" t="s">
        <v>2018</v>
      </c>
      <c r="M203" s="192">
        <v>1</v>
      </c>
      <c r="N203" s="186" t="s">
        <v>89</v>
      </c>
      <c r="O203" s="190">
        <v>46021</v>
      </c>
      <c r="P203" s="611">
        <v>45590</v>
      </c>
      <c r="Q203" s="592" t="s">
        <v>96</v>
      </c>
      <c r="R203" s="592" t="s">
        <v>90</v>
      </c>
      <c r="S203" s="592"/>
      <c r="T203" s="612">
        <f>E203*M203</f>
        <v>2532016.44</v>
      </c>
      <c r="U203" s="612"/>
    </row>
    <row r="204" spans="1:28" ht="15.75" customHeight="1">
      <c r="A204" s="186" t="s">
        <v>84</v>
      </c>
      <c r="B204" s="186" t="s">
        <v>85</v>
      </c>
      <c r="C204" s="186" t="s">
        <v>41</v>
      </c>
      <c r="D204" s="186"/>
      <c r="E204" s="199">
        <v>276363.15000000002</v>
      </c>
      <c r="F204" s="189" t="s">
        <v>86</v>
      </c>
      <c r="G204" s="189">
        <v>1</v>
      </c>
      <c r="H204" s="190">
        <v>45839</v>
      </c>
      <c r="I204" s="186" t="s">
        <v>108</v>
      </c>
      <c r="J204" s="186" t="s">
        <v>90</v>
      </c>
      <c r="K204" s="186"/>
      <c r="L204" s="191" t="s">
        <v>2019</v>
      </c>
      <c r="M204" s="192">
        <v>0.5</v>
      </c>
      <c r="N204" s="191" t="s">
        <v>89</v>
      </c>
      <c r="O204" s="186" t="s">
        <v>699</v>
      </c>
      <c r="P204" s="190">
        <v>45618</v>
      </c>
      <c r="Q204" s="186" t="s">
        <v>90</v>
      </c>
      <c r="R204" s="592" t="s">
        <v>90</v>
      </c>
      <c r="S204" s="592" t="s">
        <v>42</v>
      </c>
      <c r="T204" s="612">
        <f>E204*M204</f>
        <v>138181.57500000001</v>
      </c>
      <c r="U204" s="615" t="s">
        <v>120</v>
      </c>
      <c r="V204" s="615"/>
      <c r="W204" s="615"/>
      <c r="X204" s="615"/>
      <c r="Y204" s="615"/>
      <c r="Z204" s="615"/>
      <c r="AA204" s="615"/>
      <c r="AB204" s="615"/>
    </row>
    <row r="205" spans="1:28" ht="15.75" customHeight="1">
      <c r="A205" s="2" t="s">
        <v>145</v>
      </c>
      <c r="B205" s="3" t="s">
        <v>859</v>
      </c>
      <c r="C205" s="3" t="s">
        <v>41</v>
      </c>
      <c r="D205" s="3"/>
      <c r="E205" s="4"/>
      <c r="F205" s="5" t="s">
        <v>860</v>
      </c>
      <c r="G205" s="5">
        <v>3</v>
      </c>
      <c r="H205" s="6">
        <v>45839</v>
      </c>
      <c r="I205" s="3" t="s">
        <v>108</v>
      </c>
      <c r="J205" s="3" t="s">
        <v>90</v>
      </c>
      <c r="K205" s="3"/>
      <c r="L205" s="102" t="s">
        <v>2020</v>
      </c>
      <c r="M205" s="103">
        <v>0.3</v>
      </c>
      <c r="N205" s="2" t="s">
        <v>89</v>
      </c>
      <c r="O205" s="3" t="s">
        <v>2021</v>
      </c>
      <c r="P205" s="3" t="s">
        <v>90</v>
      </c>
      <c r="Q205" s="3" t="s">
        <v>90</v>
      </c>
      <c r="R205" s="3" t="s">
        <v>90</v>
      </c>
      <c r="S205" s="589" t="s">
        <v>42</v>
      </c>
      <c r="T205" s="591">
        <f>E205*M205</f>
        <v>0</v>
      </c>
      <c r="U205" s="601" t="s">
        <v>120</v>
      </c>
    </row>
    <row r="206" spans="1:28" s="193" customFormat="1" ht="30">
      <c r="A206" s="186" t="s">
        <v>310</v>
      </c>
      <c r="B206" s="186" t="s">
        <v>311</v>
      </c>
      <c r="C206" s="186" t="s">
        <v>45</v>
      </c>
      <c r="D206" s="186">
        <v>11495</v>
      </c>
      <c r="E206" s="199">
        <v>5766106.1699999999</v>
      </c>
      <c r="F206" s="189" t="s">
        <v>312</v>
      </c>
      <c r="G206" s="189">
        <v>32</v>
      </c>
      <c r="H206" s="220">
        <v>45839</v>
      </c>
      <c r="I206" s="186" t="s">
        <v>2022</v>
      </c>
      <c r="J206" s="186" t="s">
        <v>90</v>
      </c>
      <c r="K206" s="186"/>
      <c r="L206" s="191" t="s">
        <v>2023</v>
      </c>
      <c r="M206" s="192">
        <v>0.75</v>
      </c>
      <c r="N206" s="186" t="s">
        <v>89</v>
      </c>
      <c r="O206" s="190">
        <v>46023</v>
      </c>
      <c r="P206" s="190" t="s">
        <v>96</v>
      </c>
      <c r="Q206" s="190" t="s">
        <v>96</v>
      </c>
      <c r="R206" s="186" t="s">
        <v>96</v>
      </c>
      <c r="S206" s="592" t="s">
        <v>906</v>
      </c>
      <c r="T206" s="612">
        <f t="shared" ref="T206:T238" si="8">E206*M206</f>
        <v>4324579.6274999995</v>
      </c>
      <c r="U206" s="615" t="s">
        <v>120</v>
      </c>
    </row>
    <row r="207" spans="1:28" ht="15.75" customHeight="1">
      <c r="A207" s="3" t="s">
        <v>1802</v>
      </c>
      <c r="B207" s="3" t="s">
        <v>1003</v>
      </c>
      <c r="C207" s="3" t="s">
        <v>45</v>
      </c>
      <c r="D207" s="3">
        <v>11512</v>
      </c>
      <c r="E207" s="4">
        <v>25000000</v>
      </c>
      <c r="F207" s="5" t="s">
        <v>1389</v>
      </c>
      <c r="G207" s="5">
        <v>84</v>
      </c>
      <c r="H207" s="6">
        <v>45839</v>
      </c>
      <c r="I207" s="3" t="s">
        <v>2024</v>
      </c>
      <c r="J207" s="3" t="s">
        <v>2025</v>
      </c>
      <c r="K207" s="3"/>
      <c r="L207" s="2"/>
      <c r="M207" s="103">
        <v>0.5</v>
      </c>
      <c r="N207" s="3" t="s">
        <v>89</v>
      </c>
      <c r="O207" s="3" t="s">
        <v>2026</v>
      </c>
      <c r="P207" s="6"/>
      <c r="Q207" s="6"/>
      <c r="R207" s="3"/>
      <c r="S207" s="589" t="s">
        <v>920</v>
      </c>
      <c r="T207" s="591">
        <f t="shared" si="8"/>
        <v>12500000</v>
      </c>
      <c r="U207" s="591"/>
    </row>
    <row r="208" spans="1:28" ht="45">
      <c r="A208" s="3" t="s">
        <v>383</v>
      </c>
      <c r="B208" s="3" t="s">
        <v>384</v>
      </c>
      <c r="C208" s="3" t="s">
        <v>41</v>
      </c>
      <c r="D208" s="3">
        <v>11582</v>
      </c>
      <c r="E208" s="4">
        <f>1346682.56+1623583.67</f>
        <v>2970266.23</v>
      </c>
      <c r="F208" s="112" t="s">
        <v>385</v>
      </c>
      <c r="G208" s="5">
        <f>(5*3)+(1*3)</f>
        <v>18</v>
      </c>
      <c r="H208" s="6">
        <v>45839</v>
      </c>
      <c r="I208" s="2" t="s">
        <v>382</v>
      </c>
      <c r="J208" s="2" t="s">
        <v>387</v>
      </c>
      <c r="K208" s="2"/>
      <c r="L208" s="2" t="s">
        <v>2027</v>
      </c>
      <c r="M208" s="103">
        <v>1</v>
      </c>
      <c r="N208" s="2" t="s">
        <v>97</v>
      </c>
      <c r="O208" s="2" t="s">
        <v>2028</v>
      </c>
      <c r="P208" s="589" t="s">
        <v>97</v>
      </c>
      <c r="Q208" s="6">
        <v>45617</v>
      </c>
      <c r="R208" s="6">
        <v>45597</v>
      </c>
      <c r="S208" s="589" t="s">
        <v>42</v>
      </c>
      <c r="T208" s="591">
        <f t="shared" si="8"/>
        <v>2970266.23</v>
      </c>
      <c r="U208" s="601" t="s">
        <v>120</v>
      </c>
    </row>
    <row r="209" spans="1:28" s="193" customFormat="1" ht="15.75" customHeight="1">
      <c r="A209" s="191" t="s">
        <v>1776</v>
      </c>
      <c r="B209" s="186" t="s">
        <v>985</v>
      </c>
      <c r="C209" s="186" t="s">
        <v>43</v>
      </c>
      <c r="D209" s="186">
        <v>11510</v>
      </c>
      <c r="E209" s="199">
        <v>463190.78</v>
      </c>
      <c r="F209" s="197" t="s">
        <v>1777</v>
      </c>
      <c r="G209" s="189">
        <v>4</v>
      </c>
      <c r="H209" s="190">
        <v>45839</v>
      </c>
      <c r="I209" s="186" t="s">
        <v>150</v>
      </c>
      <c r="J209" s="186" t="s">
        <v>1566</v>
      </c>
      <c r="K209" s="186"/>
      <c r="L209" s="613" t="s">
        <v>2029</v>
      </c>
      <c r="M209" s="614">
        <v>1</v>
      </c>
      <c r="N209" s="186" t="s">
        <v>89</v>
      </c>
      <c r="O209" s="224">
        <v>45919</v>
      </c>
      <c r="P209" s="190">
        <v>45534</v>
      </c>
      <c r="Q209" s="190">
        <v>45435</v>
      </c>
      <c r="R209" s="186" t="s">
        <v>96</v>
      </c>
      <c r="S209" s="592" t="s">
        <v>44</v>
      </c>
      <c r="T209" s="612">
        <f t="shared" si="8"/>
        <v>463190.78</v>
      </c>
      <c r="U209" s="615" t="s">
        <v>120</v>
      </c>
    </row>
    <row r="210" spans="1:28" ht="60">
      <c r="A210" s="3" t="s">
        <v>894</v>
      </c>
      <c r="B210" s="3" t="s">
        <v>895</v>
      </c>
      <c r="C210" s="3" t="s">
        <v>45</v>
      </c>
      <c r="D210" s="3">
        <v>11473</v>
      </c>
      <c r="E210" s="4">
        <v>1387218.61</v>
      </c>
      <c r="F210" s="107" t="s">
        <v>896</v>
      </c>
      <c r="G210" s="5">
        <v>15</v>
      </c>
      <c r="H210" s="6">
        <v>45839</v>
      </c>
      <c r="I210" s="3" t="s">
        <v>2030</v>
      </c>
      <c r="J210" s="3" t="s">
        <v>90</v>
      </c>
      <c r="K210" s="3"/>
      <c r="L210" s="2" t="s">
        <v>2031</v>
      </c>
      <c r="M210" s="103">
        <v>1</v>
      </c>
      <c r="N210" s="3" t="s">
        <v>89</v>
      </c>
      <c r="O210" s="7">
        <v>46023</v>
      </c>
      <c r="P210" s="6"/>
      <c r="Q210" s="6" t="s">
        <v>96</v>
      </c>
      <c r="R210" s="3" t="s">
        <v>96</v>
      </c>
      <c r="S210" s="589"/>
      <c r="T210" s="591">
        <f t="shared" si="8"/>
        <v>1387218.61</v>
      </c>
      <c r="U210" s="601" t="s">
        <v>120</v>
      </c>
    </row>
    <row r="211" spans="1:28" s="193" customFormat="1" ht="15.75" customHeight="1">
      <c r="A211" s="191" t="s">
        <v>1644</v>
      </c>
      <c r="B211" s="186" t="s">
        <v>917</v>
      </c>
      <c r="C211" s="186" t="s">
        <v>45</v>
      </c>
      <c r="D211" s="186">
        <v>11500</v>
      </c>
      <c r="E211" s="199">
        <v>2392640.86</v>
      </c>
      <c r="F211" s="197" t="s">
        <v>1645</v>
      </c>
      <c r="G211" s="189">
        <v>14</v>
      </c>
      <c r="H211" s="190">
        <v>45839</v>
      </c>
      <c r="I211" s="186" t="s">
        <v>150</v>
      </c>
      <c r="J211" s="186" t="s">
        <v>1390</v>
      </c>
      <c r="K211" s="186"/>
      <c r="L211" s="191" t="s">
        <v>2032</v>
      </c>
      <c r="M211" s="192">
        <v>1</v>
      </c>
      <c r="N211" s="186" t="s">
        <v>89</v>
      </c>
      <c r="O211" s="202">
        <v>45962</v>
      </c>
      <c r="P211" s="190"/>
      <c r="Q211" s="190" t="s">
        <v>96</v>
      </c>
      <c r="R211" s="186"/>
      <c r="S211" s="592" t="s">
        <v>906</v>
      </c>
      <c r="T211" s="612">
        <f t="shared" si="8"/>
        <v>2392640.86</v>
      </c>
      <c r="U211" s="592" t="s">
        <v>120</v>
      </c>
    </row>
    <row r="212" spans="1:28" s="193" customFormat="1" ht="15.75" customHeight="1">
      <c r="A212" s="186" t="s">
        <v>676</v>
      </c>
      <c r="B212" s="186" t="s">
        <v>1014</v>
      </c>
      <c r="C212" s="186" t="s">
        <v>43</v>
      </c>
      <c r="D212" s="186" t="s">
        <v>366</v>
      </c>
      <c r="E212" s="199" t="s">
        <v>366</v>
      </c>
      <c r="F212" s="189" t="s">
        <v>1844</v>
      </c>
      <c r="G212" s="189">
        <v>1</v>
      </c>
      <c r="H212" s="190"/>
      <c r="I212" s="186" t="s">
        <v>108</v>
      </c>
      <c r="J212" s="186"/>
      <c r="K212" s="186"/>
      <c r="L212" s="191" t="s">
        <v>2033</v>
      </c>
      <c r="M212" s="192"/>
      <c r="N212" s="186" t="s">
        <v>97</v>
      </c>
      <c r="O212" s="186"/>
      <c r="P212" s="186"/>
      <c r="Q212" s="186"/>
      <c r="R212" s="592"/>
      <c r="S212" s="592"/>
      <c r="T212" s="612" t="e">
        <f t="shared" si="8"/>
        <v>#VALUE!</v>
      </c>
      <c r="U212" s="615"/>
    </row>
    <row r="213" spans="1:28" s="183" customFormat="1" ht="15.75" customHeight="1">
      <c r="A213" s="178" t="s">
        <v>234</v>
      </c>
      <c r="B213" s="178" t="s">
        <v>319</v>
      </c>
      <c r="C213" s="178" t="s">
        <v>43</v>
      </c>
      <c r="D213" s="178">
        <v>11563</v>
      </c>
      <c r="E213" s="185">
        <v>112000</v>
      </c>
      <c r="F213" s="179" t="s">
        <v>236</v>
      </c>
      <c r="G213" s="179">
        <v>1</v>
      </c>
      <c r="H213" s="180">
        <v>45901</v>
      </c>
      <c r="I213" s="178" t="s">
        <v>108</v>
      </c>
      <c r="J213" s="178" t="s">
        <v>90</v>
      </c>
      <c r="K213" s="178"/>
      <c r="L213" s="181" t="s">
        <v>75</v>
      </c>
      <c r="M213" s="182">
        <v>1</v>
      </c>
      <c r="N213" s="178" t="s">
        <v>89</v>
      </c>
      <c r="O213" s="178" t="s">
        <v>699</v>
      </c>
      <c r="P213" s="621" t="s">
        <v>238</v>
      </c>
      <c r="Q213" s="622" t="s">
        <v>90</v>
      </c>
      <c r="R213" s="621" t="s">
        <v>90</v>
      </c>
      <c r="S213" s="621" t="s">
        <v>239</v>
      </c>
      <c r="T213" s="605">
        <f t="shared" si="8"/>
        <v>112000</v>
      </c>
      <c r="U213" s="620" t="s">
        <v>120</v>
      </c>
    </row>
    <row r="214" spans="1:28" s="183" customFormat="1" ht="15.75" customHeight="1">
      <c r="A214" s="178" t="s">
        <v>234</v>
      </c>
      <c r="B214" s="178" t="s">
        <v>322</v>
      </c>
      <c r="C214" s="178" t="s">
        <v>43</v>
      </c>
      <c r="D214" s="178">
        <v>11567</v>
      </c>
      <c r="E214" s="185">
        <v>680121</v>
      </c>
      <c r="F214" s="179" t="s">
        <v>2034</v>
      </c>
      <c r="G214" s="179">
        <v>7</v>
      </c>
      <c r="H214" s="180">
        <v>45901</v>
      </c>
      <c r="I214" s="178" t="s">
        <v>108</v>
      </c>
      <c r="J214" s="178" t="s">
        <v>90</v>
      </c>
      <c r="K214" s="178"/>
      <c r="L214" s="181"/>
      <c r="M214" s="182">
        <v>1</v>
      </c>
      <c r="N214" s="178" t="s">
        <v>89</v>
      </c>
      <c r="O214" s="178" t="s">
        <v>699</v>
      </c>
      <c r="P214" s="621" t="s">
        <v>238</v>
      </c>
      <c r="Q214" s="622" t="s">
        <v>90</v>
      </c>
      <c r="R214" s="621" t="s">
        <v>90</v>
      </c>
      <c r="S214" s="621" t="s">
        <v>239</v>
      </c>
      <c r="T214" s="605">
        <f t="shared" si="8"/>
        <v>680121</v>
      </c>
      <c r="U214" s="620" t="s">
        <v>120</v>
      </c>
    </row>
    <row r="215" spans="1:28" s="183" customFormat="1" ht="15.75" customHeight="1">
      <c r="A215" s="178" t="s">
        <v>234</v>
      </c>
      <c r="B215" s="178" t="s">
        <v>2035</v>
      </c>
      <c r="C215" s="178" t="s">
        <v>43</v>
      </c>
      <c r="D215" s="178">
        <v>11571</v>
      </c>
      <c r="E215" s="185">
        <v>112000</v>
      </c>
      <c r="F215" s="179" t="s">
        <v>236</v>
      </c>
      <c r="G215" s="179">
        <v>1</v>
      </c>
      <c r="H215" s="180">
        <v>45901</v>
      </c>
      <c r="I215" s="178" t="s">
        <v>108</v>
      </c>
      <c r="J215" s="178" t="s">
        <v>90</v>
      </c>
      <c r="K215" s="178"/>
      <c r="L215" s="181"/>
      <c r="M215" s="182">
        <v>1</v>
      </c>
      <c r="N215" s="178" t="s">
        <v>89</v>
      </c>
      <c r="O215" s="178" t="s">
        <v>699</v>
      </c>
      <c r="P215" s="621" t="s">
        <v>238</v>
      </c>
      <c r="Q215" s="622" t="s">
        <v>90</v>
      </c>
      <c r="R215" s="621" t="s">
        <v>90</v>
      </c>
      <c r="S215" s="621" t="s">
        <v>239</v>
      </c>
      <c r="T215" s="605">
        <f t="shared" si="8"/>
        <v>112000</v>
      </c>
      <c r="U215" s="620" t="s">
        <v>120</v>
      </c>
    </row>
    <row r="216" spans="1:28" s="183" customFormat="1" ht="15.75" customHeight="1">
      <c r="A216" s="178" t="s">
        <v>234</v>
      </c>
      <c r="B216" s="178" t="s">
        <v>235</v>
      </c>
      <c r="C216" s="178" t="s">
        <v>43</v>
      </c>
      <c r="D216" s="178">
        <v>11573</v>
      </c>
      <c r="E216" s="185">
        <v>112000</v>
      </c>
      <c r="F216" s="179" t="s">
        <v>236</v>
      </c>
      <c r="G216" s="179">
        <v>1</v>
      </c>
      <c r="H216" s="180">
        <v>45901</v>
      </c>
      <c r="I216" s="178" t="s">
        <v>108</v>
      </c>
      <c r="J216" s="178" t="s">
        <v>90</v>
      </c>
      <c r="K216" s="178"/>
      <c r="L216" s="181"/>
      <c r="M216" s="182">
        <v>1</v>
      </c>
      <c r="N216" s="178" t="s">
        <v>89</v>
      </c>
      <c r="O216" s="178" t="s">
        <v>699</v>
      </c>
      <c r="P216" s="621" t="s">
        <v>238</v>
      </c>
      <c r="Q216" s="622" t="s">
        <v>90</v>
      </c>
      <c r="R216" s="621" t="s">
        <v>90</v>
      </c>
      <c r="S216" s="621" t="s">
        <v>239</v>
      </c>
      <c r="T216" s="605">
        <f t="shared" si="8"/>
        <v>112000</v>
      </c>
      <c r="U216" s="620" t="s">
        <v>120</v>
      </c>
    </row>
    <row r="217" spans="1:28" s="193" customFormat="1" ht="15.75" customHeight="1">
      <c r="A217" s="186" t="s">
        <v>145</v>
      </c>
      <c r="B217" s="186" t="s">
        <v>146</v>
      </c>
      <c r="C217" s="186" t="s">
        <v>43</v>
      </c>
      <c r="D217" s="186"/>
      <c r="E217" s="199">
        <v>373723.44</v>
      </c>
      <c r="F217" s="189" t="s">
        <v>147</v>
      </c>
      <c r="G217" s="189">
        <v>1</v>
      </c>
      <c r="H217" s="190">
        <v>45839</v>
      </c>
      <c r="I217" s="186" t="s">
        <v>108</v>
      </c>
      <c r="J217" s="186" t="s">
        <v>90</v>
      </c>
      <c r="K217" s="186"/>
      <c r="L217" s="191" t="s">
        <v>2036</v>
      </c>
      <c r="M217" s="192">
        <v>0.95</v>
      </c>
      <c r="N217" s="186" t="s">
        <v>89</v>
      </c>
      <c r="O217" s="186" t="s">
        <v>1084</v>
      </c>
      <c r="P217" s="186" t="s">
        <v>90</v>
      </c>
      <c r="Q217" s="186" t="s">
        <v>90</v>
      </c>
      <c r="R217" s="592" t="s">
        <v>90</v>
      </c>
      <c r="S217" s="592" t="s">
        <v>90</v>
      </c>
      <c r="T217" s="612">
        <f t="shared" si="8"/>
        <v>355037.26799999998</v>
      </c>
      <c r="U217" s="615" t="s">
        <v>120</v>
      </c>
    </row>
    <row r="218" spans="1:28" s="193" customFormat="1" ht="34.5" customHeight="1">
      <c r="A218" s="186" t="s">
        <v>145</v>
      </c>
      <c r="B218" s="186" t="s">
        <v>993</v>
      </c>
      <c r="C218" s="186" t="s">
        <v>43</v>
      </c>
      <c r="D218" s="186"/>
      <c r="E218" s="199">
        <v>373723.44</v>
      </c>
      <c r="F218" s="189" t="s">
        <v>147</v>
      </c>
      <c r="G218" s="189">
        <v>1</v>
      </c>
      <c r="H218" s="190">
        <v>45839</v>
      </c>
      <c r="I218" s="186" t="s">
        <v>108</v>
      </c>
      <c r="J218" s="186" t="s">
        <v>90</v>
      </c>
      <c r="K218" s="186"/>
      <c r="L218" s="191" t="s">
        <v>2036</v>
      </c>
      <c r="M218" s="192">
        <v>0.95</v>
      </c>
      <c r="N218" s="186" t="s">
        <v>89</v>
      </c>
      <c r="O218" s="186" t="s">
        <v>1084</v>
      </c>
      <c r="P218" s="186" t="s">
        <v>90</v>
      </c>
      <c r="Q218" s="186" t="s">
        <v>90</v>
      </c>
      <c r="R218" s="592" t="s">
        <v>90</v>
      </c>
      <c r="S218" s="592" t="s">
        <v>90</v>
      </c>
      <c r="T218" s="612">
        <f t="shared" si="8"/>
        <v>355037.26799999998</v>
      </c>
      <c r="U218" s="615" t="s">
        <v>120</v>
      </c>
    </row>
    <row r="219" spans="1:28" s="193" customFormat="1" ht="45">
      <c r="A219" s="186" t="s">
        <v>145</v>
      </c>
      <c r="B219" s="186" t="s">
        <v>290</v>
      </c>
      <c r="C219" s="186" t="s">
        <v>43</v>
      </c>
      <c r="D219" s="186"/>
      <c r="E219" s="199"/>
      <c r="F219" s="188" t="s">
        <v>2037</v>
      </c>
      <c r="G219" s="189">
        <v>12</v>
      </c>
      <c r="H219" s="190">
        <v>45839</v>
      </c>
      <c r="I219" s="186" t="s">
        <v>108</v>
      </c>
      <c r="J219" s="186" t="s">
        <v>90</v>
      </c>
      <c r="K219" s="186"/>
      <c r="L219" s="191" t="s">
        <v>2038</v>
      </c>
      <c r="M219" s="192">
        <v>0.3</v>
      </c>
      <c r="N219" s="191" t="s">
        <v>89</v>
      </c>
      <c r="O219" s="186" t="s">
        <v>1084</v>
      </c>
      <c r="P219" s="186" t="s">
        <v>90</v>
      </c>
      <c r="Q219" s="186" t="s">
        <v>90</v>
      </c>
      <c r="R219" s="592" t="s">
        <v>90</v>
      </c>
      <c r="S219" s="592" t="s">
        <v>42</v>
      </c>
      <c r="T219" s="612">
        <f t="shared" si="8"/>
        <v>0</v>
      </c>
      <c r="U219" s="615" t="s">
        <v>120</v>
      </c>
    </row>
    <row r="220" spans="1:28" s="193" customFormat="1">
      <c r="A220" s="186" t="s">
        <v>127</v>
      </c>
      <c r="B220" s="186" t="s">
        <v>987</v>
      </c>
      <c r="C220" s="186" t="s">
        <v>45</v>
      </c>
      <c r="D220" s="186"/>
      <c r="E220" s="199">
        <f>144209*3</f>
        <v>432627</v>
      </c>
      <c r="F220" s="189" t="s">
        <v>129</v>
      </c>
      <c r="G220" s="189">
        <v>6</v>
      </c>
      <c r="H220" s="190"/>
      <c r="I220" s="190">
        <v>45719</v>
      </c>
      <c r="J220" s="186"/>
      <c r="K220" s="186"/>
      <c r="L220" s="191" t="s">
        <v>1949</v>
      </c>
      <c r="M220" s="192">
        <v>1</v>
      </c>
      <c r="N220" s="186"/>
      <c r="O220" s="186" t="s">
        <v>1950</v>
      </c>
      <c r="P220" s="610"/>
      <c r="Q220" s="610"/>
      <c r="R220" s="611" t="s">
        <v>90</v>
      </c>
      <c r="S220" s="592"/>
      <c r="T220" s="612">
        <f>E220*M220</f>
        <v>432627</v>
      </c>
      <c r="U220" s="612"/>
      <c r="V220" s="612"/>
      <c r="W220" s="612"/>
      <c r="X220" s="612"/>
      <c r="Y220" s="612"/>
      <c r="Z220" s="612"/>
      <c r="AA220" s="612"/>
      <c r="AB220" s="612"/>
    </row>
    <row r="221" spans="1:28" ht="15.75" customHeight="1">
      <c r="A221" s="101" t="s">
        <v>2039</v>
      </c>
      <c r="B221" s="3"/>
      <c r="C221" s="589"/>
      <c r="D221" s="3"/>
      <c r="E221" s="225">
        <f>SUM(E199:E218)</f>
        <v>44352745.11999999</v>
      </c>
      <c r="F221" s="12"/>
      <c r="G221" s="8">
        <f>SUM(G199:G218)</f>
        <v>207</v>
      </c>
      <c r="H221" s="6"/>
      <c r="I221" s="6"/>
      <c r="J221" s="3"/>
      <c r="K221" s="3"/>
      <c r="L221" s="2"/>
      <c r="M221" s="103"/>
      <c r="N221" s="3"/>
      <c r="O221" s="3"/>
      <c r="P221" s="599"/>
      <c r="Q221" s="599"/>
      <c r="R221" s="589"/>
      <c r="S221" s="589"/>
      <c r="T221" s="105">
        <f t="shared" si="8"/>
        <v>0</v>
      </c>
      <c r="U221" s="591"/>
    </row>
    <row r="222" spans="1:28" ht="15.75" customHeight="1">
      <c r="A222" s="101"/>
      <c r="B222" s="3"/>
      <c r="C222" s="589"/>
      <c r="D222" s="3"/>
      <c r="E222" s="4"/>
      <c r="F222" s="12"/>
      <c r="G222" s="12"/>
      <c r="H222" s="6"/>
      <c r="I222" s="6"/>
      <c r="J222" s="3"/>
      <c r="K222" s="3"/>
      <c r="L222" s="2"/>
      <c r="M222" s="103"/>
      <c r="N222" s="3"/>
      <c r="O222" s="3"/>
      <c r="P222" s="599"/>
      <c r="Q222" s="599"/>
      <c r="R222" s="589"/>
      <c r="S222" s="589"/>
      <c r="T222" s="591">
        <f t="shared" si="8"/>
        <v>0</v>
      </c>
      <c r="U222" s="591"/>
    </row>
    <row r="223" spans="1:28" ht="15.75" customHeight="1">
      <c r="A223" s="101" t="s">
        <v>2040</v>
      </c>
      <c r="B223" s="3"/>
      <c r="C223" s="589"/>
      <c r="D223" s="3"/>
      <c r="E223" s="4"/>
      <c r="F223" s="12"/>
      <c r="G223" s="12"/>
      <c r="H223" s="6"/>
      <c r="I223" s="6"/>
      <c r="J223" s="3"/>
      <c r="K223" s="3"/>
      <c r="L223" s="2"/>
      <c r="M223" s="103"/>
      <c r="N223" s="3"/>
      <c r="O223" s="3"/>
      <c r="P223" s="599"/>
      <c r="Q223" s="599"/>
      <c r="R223" s="589"/>
      <c r="S223" s="589"/>
      <c r="T223" s="591">
        <f t="shared" si="8"/>
        <v>0</v>
      </c>
      <c r="U223" s="591"/>
    </row>
    <row r="224" spans="1:28" s="193" customFormat="1" ht="45">
      <c r="A224" s="186" t="s">
        <v>180</v>
      </c>
      <c r="B224" s="186" t="s">
        <v>181</v>
      </c>
      <c r="C224" s="186" t="s">
        <v>45</v>
      </c>
      <c r="D224" s="186"/>
      <c r="E224" s="199">
        <v>2105834.75</v>
      </c>
      <c r="F224" s="189" t="s">
        <v>182</v>
      </c>
      <c r="G224" s="189">
        <v>9</v>
      </c>
      <c r="H224" s="190"/>
      <c r="I224" s="186" t="s">
        <v>108</v>
      </c>
      <c r="J224" s="186" t="s">
        <v>90</v>
      </c>
      <c r="K224" s="186"/>
      <c r="L224" s="191" t="s">
        <v>2041</v>
      </c>
      <c r="M224" s="192">
        <v>0.9</v>
      </c>
      <c r="N224" s="186" t="s">
        <v>89</v>
      </c>
      <c r="O224" s="201">
        <v>46023</v>
      </c>
      <c r="P224" s="611">
        <v>45616</v>
      </c>
      <c r="Q224" s="610"/>
      <c r="R224" s="592"/>
      <c r="S224" s="592" t="s">
        <v>906</v>
      </c>
      <c r="T224" s="612">
        <f t="shared" si="8"/>
        <v>1895251.2750000001</v>
      </c>
      <c r="U224" s="612"/>
    </row>
    <row r="225" spans="1:28" ht="180">
      <c r="A225" s="3" t="s">
        <v>357</v>
      </c>
      <c r="B225" s="3" t="s">
        <v>358</v>
      </c>
      <c r="C225" s="3" t="s">
        <v>41</v>
      </c>
      <c r="D225" s="3">
        <v>11372</v>
      </c>
      <c r="E225" s="4">
        <f>24946125-12110305</f>
        <v>12835820</v>
      </c>
      <c r="F225" s="112" t="s">
        <v>359</v>
      </c>
      <c r="G225" s="5">
        <f>(96/12*2)+(168/12*2)</f>
        <v>44</v>
      </c>
      <c r="H225" s="6">
        <v>45931</v>
      </c>
      <c r="I225" s="3" t="s">
        <v>150</v>
      </c>
      <c r="J225" s="2" t="s">
        <v>361</v>
      </c>
      <c r="K225" s="2"/>
      <c r="L225" s="2" t="s">
        <v>2042</v>
      </c>
      <c r="M225" s="103">
        <v>0.8</v>
      </c>
      <c r="N225" s="2" t="s">
        <v>97</v>
      </c>
      <c r="O225" s="3" t="s">
        <v>120</v>
      </c>
      <c r="P225" s="6" t="s">
        <v>96</v>
      </c>
      <c r="Q225" s="6" t="s">
        <v>96</v>
      </c>
      <c r="R225" s="6" t="s">
        <v>96</v>
      </c>
      <c r="S225" s="589" t="s">
        <v>42</v>
      </c>
      <c r="T225" s="591">
        <f t="shared" si="8"/>
        <v>10268656</v>
      </c>
      <c r="U225" s="591"/>
    </row>
    <row r="226" spans="1:28" s="193" customFormat="1" ht="30.75" customHeight="1">
      <c r="A226" s="186" t="s">
        <v>199</v>
      </c>
      <c r="B226" s="186" t="s">
        <v>923</v>
      </c>
      <c r="C226" s="186" t="s">
        <v>43</v>
      </c>
      <c r="D226" s="186" t="s">
        <v>366</v>
      </c>
      <c r="E226" s="199">
        <v>1848439.64</v>
      </c>
      <c r="F226" s="231" t="s">
        <v>2043</v>
      </c>
      <c r="G226" s="223">
        <v>17</v>
      </c>
      <c r="H226" s="190">
        <v>45931</v>
      </c>
      <c r="I226" s="190"/>
      <c r="J226" s="186" t="s">
        <v>90</v>
      </c>
      <c r="K226" s="186"/>
      <c r="L226" s="191" t="s">
        <v>2044</v>
      </c>
      <c r="M226" s="192">
        <v>0.5</v>
      </c>
      <c r="N226" s="186" t="s">
        <v>97</v>
      </c>
      <c r="O226" s="186" t="s">
        <v>1092</v>
      </c>
      <c r="P226" s="592" t="s">
        <v>366</v>
      </c>
      <c r="Q226" s="611" t="s">
        <v>90</v>
      </c>
      <c r="R226" s="592" t="s">
        <v>90</v>
      </c>
      <c r="S226" s="592" t="s">
        <v>44</v>
      </c>
      <c r="T226" s="612">
        <f t="shared" si="8"/>
        <v>924219.82</v>
      </c>
      <c r="U226" s="612"/>
    </row>
    <row r="227" spans="1:28" s="193" customFormat="1" ht="15.75" customHeight="1">
      <c r="A227" s="186" t="s">
        <v>404</v>
      </c>
      <c r="B227" s="186" t="s">
        <v>405</v>
      </c>
      <c r="C227" s="186" t="s">
        <v>45</v>
      </c>
      <c r="D227" s="186"/>
      <c r="E227" s="199">
        <v>758144.44</v>
      </c>
      <c r="F227" s="189" t="s">
        <v>406</v>
      </c>
      <c r="G227" s="189">
        <v>3</v>
      </c>
      <c r="H227" s="190" t="s">
        <v>407</v>
      </c>
      <c r="I227" s="186" t="s">
        <v>150</v>
      </c>
      <c r="J227" s="186" t="s">
        <v>90</v>
      </c>
      <c r="K227" s="186"/>
      <c r="L227" s="191" t="s">
        <v>2045</v>
      </c>
      <c r="M227" s="192">
        <v>0.75</v>
      </c>
      <c r="N227" s="186"/>
      <c r="O227" s="186"/>
      <c r="P227" s="190" t="s">
        <v>96</v>
      </c>
      <c r="Q227" s="190" t="s">
        <v>96</v>
      </c>
      <c r="R227" s="186" t="s">
        <v>96</v>
      </c>
      <c r="S227" s="592" t="s">
        <v>120</v>
      </c>
      <c r="T227" s="612">
        <f t="shared" si="8"/>
        <v>568608.32999999996</v>
      </c>
      <c r="U227" s="615" t="s">
        <v>120</v>
      </c>
    </row>
    <row r="228" spans="1:28" s="193" customFormat="1" ht="15.75" customHeight="1">
      <c r="A228" s="186" t="s">
        <v>404</v>
      </c>
      <c r="B228" s="186" t="s">
        <v>405</v>
      </c>
      <c r="C228" s="186" t="s">
        <v>45</v>
      </c>
      <c r="D228" s="592"/>
      <c r="E228" s="199">
        <v>733915.11</v>
      </c>
      <c r="F228" s="189" t="s">
        <v>409</v>
      </c>
      <c r="G228" s="189">
        <v>3</v>
      </c>
      <c r="H228" s="190" t="s">
        <v>407</v>
      </c>
      <c r="I228" s="186" t="s">
        <v>150</v>
      </c>
      <c r="J228" s="186" t="s">
        <v>90</v>
      </c>
      <c r="K228" s="186"/>
      <c r="L228" s="191" t="s">
        <v>2045</v>
      </c>
      <c r="M228" s="192">
        <v>0.75</v>
      </c>
      <c r="N228" s="186"/>
      <c r="O228" s="186"/>
      <c r="P228" s="190" t="s">
        <v>96</v>
      </c>
      <c r="Q228" s="190" t="s">
        <v>96</v>
      </c>
      <c r="R228" s="186" t="s">
        <v>96</v>
      </c>
      <c r="S228" s="592" t="s">
        <v>120</v>
      </c>
      <c r="T228" s="612">
        <f t="shared" si="8"/>
        <v>550436.33250000002</v>
      </c>
      <c r="U228" s="615" t="s">
        <v>120</v>
      </c>
    </row>
    <row r="229" spans="1:28" s="193" customFormat="1" ht="15.75" customHeight="1">
      <c r="A229" s="186" t="s">
        <v>404</v>
      </c>
      <c r="B229" s="186" t="s">
        <v>405</v>
      </c>
      <c r="C229" s="186" t="s">
        <v>45</v>
      </c>
      <c r="D229" s="186"/>
      <c r="E229" s="199">
        <v>787663.96</v>
      </c>
      <c r="F229" s="189" t="s">
        <v>411</v>
      </c>
      <c r="G229" s="189">
        <v>3</v>
      </c>
      <c r="H229" s="190" t="s">
        <v>407</v>
      </c>
      <c r="I229" s="186" t="s">
        <v>150</v>
      </c>
      <c r="J229" s="186" t="s">
        <v>90</v>
      </c>
      <c r="K229" s="186"/>
      <c r="L229" s="191" t="s">
        <v>2045</v>
      </c>
      <c r="M229" s="192">
        <v>0.75</v>
      </c>
      <c r="N229" s="186"/>
      <c r="O229" s="186"/>
      <c r="P229" s="190" t="s">
        <v>96</v>
      </c>
      <c r="Q229" s="190" t="s">
        <v>96</v>
      </c>
      <c r="R229" s="186" t="s">
        <v>96</v>
      </c>
      <c r="S229" s="592" t="s">
        <v>120</v>
      </c>
      <c r="T229" s="612">
        <f t="shared" si="8"/>
        <v>590747.97</v>
      </c>
      <c r="U229" s="615" t="s">
        <v>120</v>
      </c>
    </row>
    <row r="230" spans="1:28" s="193" customFormat="1" ht="15.75" customHeight="1">
      <c r="A230" s="186" t="s">
        <v>404</v>
      </c>
      <c r="B230" s="186" t="s">
        <v>405</v>
      </c>
      <c r="C230" s="186" t="s">
        <v>45</v>
      </c>
      <c r="D230" s="186"/>
      <c r="E230" s="199">
        <v>743756.62</v>
      </c>
      <c r="F230" s="189" t="s">
        <v>412</v>
      </c>
      <c r="G230" s="189">
        <v>3</v>
      </c>
      <c r="H230" s="190" t="s">
        <v>407</v>
      </c>
      <c r="I230" s="186" t="s">
        <v>150</v>
      </c>
      <c r="J230" s="186" t="s">
        <v>90</v>
      </c>
      <c r="K230" s="186"/>
      <c r="L230" s="191" t="s">
        <v>2045</v>
      </c>
      <c r="M230" s="192">
        <v>0.75</v>
      </c>
      <c r="N230" s="186"/>
      <c r="O230" s="186"/>
      <c r="P230" s="190" t="s">
        <v>96</v>
      </c>
      <c r="Q230" s="190" t="s">
        <v>96</v>
      </c>
      <c r="R230" s="186" t="s">
        <v>96</v>
      </c>
      <c r="S230" s="592" t="s">
        <v>120</v>
      </c>
      <c r="T230" s="612">
        <f t="shared" si="8"/>
        <v>557817.46499999997</v>
      </c>
      <c r="U230" s="615" t="s">
        <v>120</v>
      </c>
    </row>
    <row r="231" spans="1:28" s="193" customFormat="1" ht="15.75" customHeight="1">
      <c r="A231" s="186" t="s">
        <v>404</v>
      </c>
      <c r="B231" s="186" t="s">
        <v>405</v>
      </c>
      <c r="C231" s="186" t="s">
        <v>45</v>
      </c>
      <c r="D231" s="186"/>
      <c r="E231" s="199">
        <v>1</v>
      </c>
      <c r="F231" s="189" t="s">
        <v>414</v>
      </c>
      <c r="G231" s="189">
        <v>3</v>
      </c>
      <c r="H231" s="190" t="s">
        <v>407</v>
      </c>
      <c r="I231" s="186" t="s">
        <v>150</v>
      </c>
      <c r="J231" s="186" t="s">
        <v>90</v>
      </c>
      <c r="K231" s="186"/>
      <c r="L231" s="191" t="s">
        <v>2045</v>
      </c>
      <c r="M231" s="192">
        <v>0.75</v>
      </c>
      <c r="N231" s="186"/>
      <c r="O231" s="186" t="s">
        <v>2046</v>
      </c>
      <c r="P231" s="190"/>
      <c r="Q231" s="190"/>
      <c r="R231" s="186"/>
      <c r="S231" s="592"/>
      <c r="T231" s="612">
        <f t="shared" si="8"/>
        <v>0.75</v>
      </c>
      <c r="U231" s="615" t="s">
        <v>120</v>
      </c>
    </row>
    <row r="232" spans="1:28" ht="15.75" customHeight="1">
      <c r="A232" s="3" t="s">
        <v>743</v>
      </c>
      <c r="B232" s="3" t="s">
        <v>1001</v>
      </c>
      <c r="C232" s="3" t="s">
        <v>45</v>
      </c>
      <c r="D232" s="3"/>
      <c r="E232" s="4">
        <v>172158</v>
      </c>
      <c r="F232" s="107" t="s">
        <v>1216</v>
      </c>
      <c r="G232" s="5">
        <v>1</v>
      </c>
      <c r="H232" s="6">
        <v>45778</v>
      </c>
      <c r="I232" s="4" t="s">
        <v>1218</v>
      </c>
      <c r="J232" s="3" t="s">
        <v>90</v>
      </c>
      <c r="K232" s="3"/>
      <c r="L232" s="2" t="s">
        <v>1217</v>
      </c>
      <c r="M232" s="103">
        <v>0.5</v>
      </c>
      <c r="N232" s="4" t="s">
        <v>89</v>
      </c>
      <c r="O232" s="3" t="s">
        <v>366</v>
      </c>
      <c r="P232" s="6" t="s">
        <v>96</v>
      </c>
      <c r="Q232" s="6" t="s">
        <v>96</v>
      </c>
      <c r="R232" s="3" t="s">
        <v>96</v>
      </c>
      <c r="S232" s="589" t="s">
        <v>120</v>
      </c>
      <c r="T232" s="591">
        <f t="shared" si="8"/>
        <v>86079</v>
      </c>
      <c r="U232" s="601" t="s">
        <v>120</v>
      </c>
    </row>
    <row r="233" spans="1:28" ht="15.75" customHeight="1">
      <c r="A233" s="3" t="s">
        <v>743</v>
      </c>
      <c r="B233" s="3" t="s">
        <v>1001</v>
      </c>
      <c r="C233" s="3" t="s">
        <v>45</v>
      </c>
      <c r="D233" s="3"/>
      <c r="E233" s="4">
        <v>235282</v>
      </c>
      <c r="F233" s="107" t="s">
        <v>1219</v>
      </c>
      <c r="G233" s="5">
        <v>3</v>
      </c>
      <c r="H233" s="6">
        <v>45778</v>
      </c>
      <c r="I233" s="4" t="s">
        <v>1218</v>
      </c>
      <c r="J233" s="3" t="s">
        <v>90</v>
      </c>
      <c r="K233" s="3"/>
      <c r="L233" s="2" t="s">
        <v>1217</v>
      </c>
      <c r="M233" s="103">
        <v>0.5</v>
      </c>
      <c r="N233" s="4" t="s">
        <v>89</v>
      </c>
      <c r="O233" s="3" t="s">
        <v>366</v>
      </c>
      <c r="P233" s="6" t="s">
        <v>96</v>
      </c>
      <c r="Q233" s="6" t="s">
        <v>96</v>
      </c>
      <c r="R233" s="3" t="s">
        <v>96</v>
      </c>
      <c r="S233" s="589" t="s">
        <v>120</v>
      </c>
      <c r="T233" s="591">
        <f t="shared" si="8"/>
        <v>117641</v>
      </c>
      <c r="U233" s="601" t="s">
        <v>120</v>
      </c>
    </row>
    <row r="234" spans="1:28" ht="15.75" customHeight="1">
      <c r="A234" s="3" t="s">
        <v>743</v>
      </c>
      <c r="B234" s="3" t="s">
        <v>1001</v>
      </c>
      <c r="C234" s="3" t="s">
        <v>45</v>
      </c>
      <c r="D234" s="3"/>
      <c r="E234" s="4">
        <v>137980</v>
      </c>
      <c r="F234" s="107" t="s">
        <v>1220</v>
      </c>
      <c r="G234" s="5">
        <v>2</v>
      </c>
      <c r="H234" s="6">
        <v>45778</v>
      </c>
      <c r="I234" s="4" t="s">
        <v>1218</v>
      </c>
      <c r="J234" s="3" t="s">
        <v>90</v>
      </c>
      <c r="K234" s="3"/>
      <c r="L234" s="2" t="s">
        <v>1217</v>
      </c>
      <c r="M234" s="103">
        <v>0.5</v>
      </c>
      <c r="N234" s="4" t="s">
        <v>89</v>
      </c>
      <c r="O234" s="3" t="s">
        <v>366</v>
      </c>
      <c r="P234" s="6" t="s">
        <v>96</v>
      </c>
      <c r="Q234" s="6" t="s">
        <v>96</v>
      </c>
      <c r="R234" s="3" t="s">
        <v>96</v>
      </c>
      <c r="S234" s="589" t="s">
        <v>120</v>
      </c>
      <c r="T234" s="591">
        <f t="shared" si="8"/>
        <v>68990</v>
      </c>
      <c r="U234" s="601" t="s">
        <v>120</v>
      </c>
    </row>
    <row r="235" spans="1:28" s="193" customFormat="1" ht="30">
      <c r="A235" s="186" t="s">
        <v>335</v>
      </c>
      <c r="B235" s="191" t="s">
        <v>970</v>
      </c>
      <c r="C235" s="186" t="s">
        <v>45</v>
      </c>
      <c r="D235" s="186"/>
      <c r="E235" s="199">
        <v>663910.13</v>
      </c>
      <c r="F235" s="197" t="s">
        <v>1719</v>
      </c>
      <c r="G235" s="189">
        <v>7</v>
      </c>
      <c r="H235" s="190" t="s">
        <v>1084</v>
      </c>
      <c r="I235" s="191" t="s">
        <v>1930</v>
      </c>
      <c r="J235" s="186" t="s">
        <v>90</v>
      </c>
      <c r="K235" s="186"/>
      <c r="L235" s="200" t="s">
        <v>2047</v>
      </c>
      <c r="M235" s="192">
        <v>1</v>
      </c>
      <c r="N235" s="186" t="s">
        <v>89</v>
      </c>
      <c r="O235" s="186" t="s">
        <v>704</v>
      </c>
      <c r="P235" s="190"/>
      <c r="Q235" s="190" t="s">
        <v>96</v>
      </c>
      <c r="R235" s="186"/>
      <c r="S235" s="186" t="s">
        <v>239</v>
      </c>
      <c r="T235" s="612">
        <f t="shared" si="8"/>
        <v>663910.13</v>
      </c>
      <c r="U235" s="612"/>
    </row>
    <row r="236" spans="1:28" s="193" customFormat="1" ht="30">
      <c r="A236" s="186" t="s">
        <v>335</v>
      </c>
      <c r="B236" s="191" t="s">
        <v>336</v>
      </c>
      <c r="C236" s="186" t="s">
        <v>45</v>
      </c>
      <c r="D236" s="186"/>
      <c r="E236" s="199">
        <v>817329</v>
      </c>
      <c r="F236" s="197" t="s">
        <v>1413</v>
      </c>
      <c r="G236" s="189">
        <v>6</v>
      </c>
      <c r="H236" s="190" t="s">
        <v>1084</v>
      </c>
      <c r="I236" s="191" t="s">
        <v>150</v>
      </c>
      <c r="J236" s="186" t="s">
        <v>90</v>
      </c>
      <c r="K236" s="186"/>
      <c r="L236" s="200" t="s">
        <v>2047</v>
      </c>
      <c r="M236" s="192">
        <v>1</v>
      </c>
      <c r="N236" s="186" t="s">
        <v>89</v>
      </c>
      <c r="O236" s="186" t="s">
        <v>704</v>
      </c>
      <c r="P236" s="190"/>
      <c r="Q236" s="190" t="s">
        <v>96</v>
      </c>
      <c r="R236" s="186"/>
      <c r="S236" s="186" t="s">
        <v>239</v>
      </c>
      <c r="T236" s="612">
        <f t="shared" si="8"/>
        <v>817329</v>
      </c>
      <c r="U236" s="612"/>
      <c r="V236" s="612"/>
      <c r="W236" s="612"/>
      <c r="X236" s="612"/>
      <c r="Y236" s="612"/>
      <c r="Z236" s="612"/>
      <c r="AA236" s="612"/>
      <c r="AB236" s="612"/>
    </row>
    <row r="237" spans="1:28" s="193" customFormat="1" ht="30">
      <c r="A237" s="186" t="s">
        <v>335</v>
      </c>
      <c r="B237" s="191" t="s">
        <v>950</v>
      </c>
      <c r="C237" s="186" t="s">
        <v>45</v>
      </c>
      <c r="D237" s="186"/>
      <c r="E237" s="199">
        <v>817329</v>
      </c>
      <c r="F237" s="197" t="s">
        <v>1413</v>
      </c>
      <c r="G237" s="189">
        <v>6</v>
      </c>
      <c r="H237" s="190" t="s">
        <v>1084</v>
      </c>
      <c r="I237" s="191" t="s">
        <v>150</v>
      </c>
      <c r="J237" s="186" t="s">
        <v>90</v>
      </c>
      <c r="K237" s="186"/>
      <c r="L237" s="200" t="s">
        <v>2047</v>
      </c>
      <c r="M237" s="192">
        <v>1</v>
      </c>
      <c r="N237" s="186" t="s">
        <v>89</v>
      </c>
      <c r="O237" s="186" t="s">
        <v>704</v>
      </c>
      <c r="P237" s="190"/>
      <c r="Q237" s="190" t="s">
        <v>96</v>
      </c>
      <c r="R237" s="186"/>
      <c r="S237" s="186" t="s">
        <v>239</v>
      </c>
      <c r="T237" s="612">
        <f t="shared" si="8"/>
        <v>817329</v>
      </c>
      <c r="U237" s="615" t="s">
        <v>120</v>
      </c>
      <c r="V237" s="615"/>
      <c r="W237" s="615"/>
      <c r="X237" s="615"/>
      <c r="Y237" s="615"/>
      <c r="Z237" s="615"/>
      <c r="AA237" s="615"/>
      <c r="AB237" s="615"/>
    </row>
    <row r="238" spans="1:28" s="183" customFormat="1" ht="15.75" customHeight="1">
      <c r="A238" s="178" t="s">
        <v>350</v>
      </c>
      <c r="B238" s="178" t="s">
        <v>919</v>
      </c>
      <c r="C238" s="178" t="s">
        <v>43</v>
      </c>
      <c r="D238" s="178" t="s">
        <v>366</v>
      </c>
      <c r="E238" s="185">
        <v>2137747.88</v>
      </c>
      <c r="F238" s="179" t="s">
        <v>1770</v>
      </c>
      <c r="G238" s="179">
        <v>12</v>
      </c>
      <c r="H238" s="180">
        <v>46113</v>
      </c>
      <c r="I238" s="178" t="s">
        <v>1997</v>
      </c>
      <c r="J238" s="178" t="s">
        <v>354</v>
      </c>
      <c r="K238" s="178"/>
      <c r="L238" s="181" t="s">
        <v>2048</v>
      </c>
      <c r="M238" s="182">
        <v>0.2</v>
      </c>
      <c r="N238" s="178" t="s">
        <v>355</v>
      </c>
      <c r="O238" s="194">
        <v>46248</v>
      </c>
      <c r="P238" s="180" t="s">
        <v>96</v>
      </c>
      <c r="Q238" s="180" t="s">
        <v>356</v>
      </c>
      <c r="R238" s="178" t="s">
        <v>90</v>
      </c>
      <c r="S238" s="621" t="s">
        <v>120</v>
      </c>
      <c r="T238" s="605">
        <f t="shared" si="8"/>
        <v>427549.576</v>
      </c>
      <c r="U238" s="620" t="s">
        <v>120</v>
      </c>
      <c r="V238" s="620"/>
      <c r="W238" s="620"/>
      <c r="X238" s="620"/>
      <c r="Y238" s="620"/>
      <c r="Z238" s="620"/>
      <c r="AA238" s="620"/>
      <c r="AB238" s="620"/>
    </row>
    <row r="239" spans="1:28" s="193" customFormat="1" ht="15.75" customHeight="1">
      <c r="A239" s="186" t="s">
        <v>229</v>
      </c>
      <c r="B239" s="186" t="s">
        <v>230</v>
      </c>
      <c r="C239" s="186" t="s">
        <v>45</v>
      </c>
      <c r="D239" s="186"/>
      <c r="E239" s="199">
        <v>260434.8</v>
      </c>
      <c r="F239" s="197" t="s">
        <v>2049</v>
      </c>
      <c r="G239" s="189">
        <v>4</v>
      </c>
      <c r="H239" s="190">
        <v>45931</v>
      </c>
      <c r="I239" s="186" t="s">
        <v>108</v>
      </c>
      <c r="J239" s="186" t="s">
        <v>90</v>
      </c>
      <c r="K239" s="186"/>
      <c r="L239" s="191" t="s">
        <v>2050</v>
      </c>
      <c r="M239" s="192">
        <v>0.5</v>
      </c>
      <c r="N239" s="186" t="s">
        <v>89</v>
      </c>
      <c r="O239" s="201"/>
      <c r="P239" s="190" t="s">
        <v>96</v>
      </c>
      <c r="Q239" s="190" t="s">
        <v>90</v>
      </c>
      <c r="R239" s="186" t="s">
        <v>90</v>
      </c>
      <c r="S239" s="186" t="s">
        <v>120</v>
      </c>
      <c r="T239" s="612">
        <f t="shared" ref="T239:T259" si="9">E239*M239</f>
        <v>130217.4</v>
      </c>
      <c r="U239" s="615" t="s">
        <v>120</v>
      </c>
      <c r="V239" s="615"/>
      <c r="W239" s="615"/>
      <c r="X239" s="615"/>
      <c r="Y239" s="615"/>
      <c r="Z239" s="615"/>
      <c r="AA239" s="615"/>
      <c r="AB239" s="615"/>
    </row>
    <row r="240" spans="1:28" s="193" customFormat="1" ht="15.75" customHeight="1">
      <c r="A240" s="592" t="s">
        <v>1175</v>
      </c>
      <c r="B240" s="186" t="s">
        <v>973</v>
      </c>
      <c r="C240" s="186" t="s">
        <v>45</v>
      </c>
      <c r="D240" s="186"/>
      <c r="E240" s="199">
        <v>642710.44999999995</v>
      </c>
      <c r="F240" s="189" t="s">
        <v>2051</v>
      </c>
      <c r="G240" s="189">
        <v>8</v>
      </c>
      <c r="H240" s="190">
        <v>45931</v>
      </c>
      <c r="I240" s="186" t="s">
        <v>108</v>
      </c>
      <c r="J240" s="186" t="s">
        <v>90</v>
      </c>
      <c r="K240" s="186"/>
      <c r="L240" s="613" t="s">
        <v>2052</v>
      </c>
      <c r="M240" s="614">
        <v>0.8</v>
      </c>
      <c r="N240" s="186" t="s">
        <v>89</v>
      </c>
      <c r="O240" s="186"/>
      <c r="P240" s="610"/>
      <c r="Q240" s="610"/>
      <c r="R240" s="592"/>
      <c r="S240" s="592"/>
      <c r="T240" s="612">
        <f t="shared" si="9"/>
        <v>514168.36</v>
      </c>
      <c r="U240" s="615" t="s">
        <v>120</v>
      </c>
      <c r="V240" s="615"/>
      <c r="W240" s="615"/>
      <c r="X240" s="615"/>
      <c r="Y240" s="615"/>
      <c r="Z240" s="615"/>
      <c r="AA240" s="615"/>
      <c r="AB240" s="615"/>
    </row>
    <row r="241" spans="1:28" s="183" customFormat="1" ht="15.75" customHeight="1">
      <c r="A241" s="178" t="s">
        <v>1630</v>
      </c>
      <c r="B241" s="178" t="s">
        <v>907</v>
      </c>
      <c r="C241" s="178" t="s">
        <v>45</v>
      </c>
      <c r="D241" s="178"/>
      <c r="E241" s="185">
        <v>5697280</v>
      </c>
      <c r="F241" s="184" t="s">
        <v>1632</v>
      </c>
      <c r="G241" s="179">
        <v>24</v>
      </c>
      <c r="H241" s="180">
        <v>45839</v>
      </c>
      <c r="I241" s="178" t="s">
        <v>1633</v>
      </c>
      <c r="J241" s="178" t="s">
        <v>90</v>
      </c>
      <c r="K241" s="178"/>
      <c r="L241" s="181" t="s">
        <v>1633</v>
      </c>
      <c r="M241" s="182">
        <v>0.75</v>
      </c>
      <c r="N241" s="185" t="s">
        <v>1634</v>
      </c>
      <c r="O241" s="178" t="s">
        <v>366</v>
      </c>
      <c r="P241" s="180" t="s">
        <v>96</v>
      </c>
      <c r="Q241" s="180" t="s">
        <v>90</v>
      </c>
      <c r="R241" s="178" t="s">
        <v>90</v>
      </c>
      <c r="S241" s="621" t="s">
        <v>120</v>
      </c>
      <c r="T241" s="605">
        <f t="shared" si="9"/>
        <v>4272960</v>
      </c>
      <c r="U241" s="605"/>
      <c r="V241" s="605"/>
      <c r="W241" s="605"/>
      <c r="X241" s="605"/>
      <c r="Y241" s="605"/>
      <c r="Z241" s="605"/>
      <c r="AA241" s="605"/>
      <c r="AB241" s="605"/>
    </row>
    <row r="242" spans="1:28" s="183" customFormat="1" ht="15.75" customHeight="1">
      <c r="A242" s="178" t="s">
        <v>645</v>
      </c>
      <c r="B242" s="178" t="s">
        <v>910</v>
      </c>
      <c r="C242" s="178" t="s">
        <v>45</v>
      </c>
      <c r="D242" s="178"/>
      <c r="E242" s="185">
        <v>3153674.85</v>
      </c>
      <c r="F242" s="184" t="s">
        <v>1178</v>
      </c>
      <c r="G242" s="179">
        <v>14</v>
      </c>
      <c r="H242" s="180">
        <v>45839</v>
      </c>
      <c r="I242" s="185" t="s">
        <v>2053</v>
      </c>
      <c r="J242" s="178" t="s">
        <v>90</v>
      </c>
      <c r="K242" s="178"/>
      <c r="L242" s="181"/>
      <c r="M242" s="182">
        <v>0.5</v>
      </c>
      <c r="N242" s="185" t="s">
        <v>89</v>
      </c>
      <c r="O242" s="178" t="s">
        <v>120</v>
      </c>
      <c r="P242" s="180" t="s">
        <v>96</v>
      </c>
      <c r="Q242" s="180" t="s">
        <v>96</v>
      </c>
      <c r="R242" s="178" t="s">
        <v>96</v>
      </c>
      <c r="S242" s="621" t="s">
        <v>90</v>
      </c>
      <c r="T242" s="605">
        <f t="shared" si="9"/>
        <v>1576837.425</v>
      </c>
      <c r="U242" s="605"/>
      <c r="V242" s="605"/>
      <c r="W242" s="605"/>
      <c r="X242" s="605"/>
      <c r="Y242" s="605"/>
      <c r="Z242" s="605"/>
      <c r="AA242" s="605"/>
      <c r="AB242" s="605"/>
    </row>
    <row r="243" spans="1:28" s="183" customFormat="1" ht="15.75" customHeight="1">
      <c r="A243" s="178" t="s">
        <v>645</v>
      </c>
      <c r="B243" s="178" t="s">
        <v>910</v>
      </c>
      <c r="C243" s="178" t="s">
        <v>45</v>
      </c>
      <c r="D243" s="178"/>
      <c r="E243" s="185">
        <v>1852667.44</v>
      </c>
      <c r="F243" s="184" t="s">
        <v>1181</v>
      </c>
      <c r="G243" s="179">
        <v>7</v>
      </c>
      <c r="H243" s="180">
        <v>45839</v>
      </c>
      <c r="I243" s="185" t="s">
        <v>2053</v>
      </c>
      <c r="J243" s="178" t="s">
        <v>90</v>
      </c>
      <c r="K243" s="178"/>
      <c r="L243" s="181"/>
      <c r="M243" s="182">
        <v>0.5</v>
      </c>
      <c r="N243" s="185" t="s">
        <v>89</v>
      </c>
      <c r="O243" s="178" t="s">
        <v>120</v>
      </c>
      <c r="P243" s="180" t="s">
        <v>96</v>
      </c>
      <c r="Q243" s="180" t="s">
        <v>96</v>
      </c>
      <c r="R243" s="178" t="s">
        <v>96</v>
      </c>
      <c r="S243" s="621" t="s">
        <v>90</v>
      </c>
      <c r="T243" s="605">
        <f t="shared" si="9"/>
        <v>926333.72</v>
      </c>
      <c r="U243" s="605"/>
      <c r="V243" s="605"/>
      <c r="W243" s="605"/>
      <c r="X243" s="605"/>
      <c r="Y243" s="605"/>
      <c r="Z243" s="605"/>
      <c r="AA243" s="605"/>
      <c r="AB243" s="605"/>
    </row>
    <row r="244" spans="1:28" s="183" customFormat="1" ht="15.75" customHeight="1">
      <c r="A244" s="178" t="s">
        <v>350</v>
      </c>
      <c r="B244" s="178" t="s">
        <v>415</v>
      </c>
      <c r="C244" s="178" t="s">
        <v>43</v>
      </c>
      <c r="D244" s="178"/>
      <c r="E244" s="185">
        <v>2467455.73</v>
      </c>
      <c r="F244" s="184" t="s">
        <v>416</v>
      </c>
      <c r="G244" s="179">
        <v>15</v>
      </c>
      <c r="H244" s="178" t="s">
        <v>417</v>
      </c>
      <c r="I244" s="178" t="s">
        <v>108</v>
      </c>
      <c r="J244" s="178" t="s">
        <v>354</v>
      </c>
      <c r="K244" s="178"/>
      <c r="L244" s="181" t="s">
        <v>2054</v>
      </c>
      <c r="M244" s="182">
        <v>0.2</v>
      </c>
      <c r="N244" s="178" t="s">
        <v>355</v>
      </c>
      <c r="O244" s="178" t="s">
        <v>704</v>
      </c>
      <c r="P244" s="180" t="s">
        <v>96</v>
      </c>
      <c r="Q244" s="180" t="s">
        <v>356</v>
      </c>
      <c r="R244" s="178" t="s">
        <v>90</v>
      </c>
      <c r="S244" s="621" t="s">
        <v>120</v>
      </c>
      <c r="T244" s="605">
        <f t="shared" si="9"/>
        <v>493491.14600000001</v>
      </c>
      <c r="U244" s="605"/>
      <c r="V244" s="605"/>
      <c r="W244" s="605"/>
      <c r="X244" s="605"/>
      <c r="Y244" s="605"/>
      <c r="Z244" s="605"/>
      <c r="AA244" s="605"/>
      <c r="AB244" s="605"/>
    </row>
    <row r="245" spans="1:28" s="183" customFormat="1" ht="15.75" customHeight="1">
      <c r="A245" s="178" t="s">
        <v>350</v>
      </c>
      <c r="B245" s="178" t="s">
        <v>439</v>
      </c>
      <c r="C245" s="178" t="s">
        <v>43</v>
      </c>
      <c r="D245" s="178"/>
      <c r="E245" s="185">
        <v>2885231.43</v>
      </c>
      <c r="F245" s="184" t="s">
        <v>440</v>
      </c>
      <c r="G245" s="179">
        <v>24</v>
      </c>
      <c r="H245" s="178" t="s">
        <v>417</v>
      </c>
      <c r="I245" s="178" t="s">
        <v>108</v>
      </c>
      <c r="J245" s="178" t="s">
        <v>354</v>
      </c>
      <c r="K245" s="178"/>
      <c r="L245" s="181" t="s">
        <v>2054</v>
      </c>
      <c r="M245" s="182">
        <v>0.2</v>
      </c>
      <c r="N245" s="178" t="s">
        <v>355</v>
      </c>
      <c r="O245" s="178" t="s">
        <v>704</v>
      </c>
      <c r="P245" s="180" t="s">
        <v>96</v>
      </c>
      <c r="Q245" s="180" t="s">
        <v>356</v>
      </c>
      <c r="R245" s="178" t="s">
        <v>90</v>
      </c>
      <c r="S245" s="621" t="s">
        <v>120</v>
      </c>
      <c r="T245" s="605">
        <f t="shared" si="9"/>
        <v>577046.28600000008</v>
      </c>
      <c r="U245" s="605"/>
      <c r="V245" s="605"/>
      <c r="W245" s="605"/>
      <c r="X245" s="605"/>
      <c r="Y245" s="605"/>
      <c r="Z245" s="605"/>
      <c r="AA245" s="605"/>
      <c r="AB245" s="605"/>
    </row>
    <row r="246" spans="1:28" s="183" customFormat="1" ht="15.75" customHeight="1">
      <c r="A246" s="178" t="s">
        <v>350</v>
      </c>
      <c r="B246" s="178" t="s">
        <v>351</v>
      </c>
      <c r="C246" s="178" t="s">
        <v>43</v>
      </c>
      <c r="D246" s="178"/>
      <c r="E246" s="185">
        <v>1414508.72</v>
      </c>
      <c r="F246" s="184" t="s">
        <v>352</v>
      </c>
      <c r="G246" s="179">
        <v>12</v>
      </c>
      <c r="H246" s="180">
        <v>45839</v>
      </c>
      <c r="I246" s="178" t="s">
        <v>108</v>
      </c>
      <c r="J246" s="178" t="s">
        <v>354</v>
      </c>
      <c r="K246" s="178"/>
      <c r="L246" s="181" t="s">
        <v>2054</v>
      </c>
      <c r="M246" s="182">
        <v>0.2</v>
      </c>
      <c r="N246" s="178" t="s">
        <v>355</v>
      </c>
      <c r="O246" s="178" t="s">
        <v>704</v>
      </c>
      <c r="P246" s="180" t="s">
        <v>96</v>
      </c>
      <c r="Q246" s="180" t="s">
        <v>356</v>
      </c>
      <c r="R246" s="178" t="s">
        <v>90</v>
      </c>
      <c r="S246" s="621" t="s">
        <v>120</v>
      </c>
      <c r="T246" s="605">
        <f t="shared" si="9"/>
        <v>282901.74400000001</v>
      </c>
      <c r="U246" s="605"/>
      <c r="V246" s="605"/>
      <c r="W246" s="605"/>
      <c r="X246" s="605"/>
      <c r="Y246" s="605"/>
      <c r="Z246" s="605"/>
      <c r="AA246" s="605"/>
      <c r="AB246" s="605"/>
    </row>
    <row r="247" spans="1:28" s="183" customFormat="1" ht="15.75" customHeight="1">
      <c r="A247" s="178" t="s">
        <v>1033</v>
      </c>
      <c r="B247" s="178" t="s">
        <v>939</v>
      </c>
      <c r="C247" s="178" t="s">
        <v>45</v>
      </c>
      <c r="D247" s="178"/>
      <c r="E247" s="185">
        <v>473556.18</v>
      </c>
      <c r="F247" s="184" t="s">
        <v>1034</v>
      </c>
      <c r="G247" s="179">
        <v>2</v>
      </c>
      <c r="H247" s="180">
        <v>45839</v>
      </c>
      <c r="I247" s="178" t="s">
        <v>2055</v>
      </c>
      <c r="J247" s="178" t="s">
        <v>90</v>
      </c>
      <c r="K247" s="178"/>
      <c r="L247" s="181" t="s">
        <v>2056</v>
      </c>
      <c r="M247" s="182">
        <v>0.2</v>
      </c>
      <c r="N247" s="178" t="s">
        <v>89</v>
      </c>
      <c r="O247" s="178" t="s">
        <v>366</v>
      </c>
      <c r="P247" s="180" t="s">
        <v>96</v>
      </c>
      <c r="Q247" s="180" t="s">
        <v>90</v>
      </c>
      <c r="R247" s="178" t="s">
        <v>90</v>
      </c>
      <c r="S247" s="178" t="s">
        <v>90</v>
      </c>
      <c r="T247" s="605">
        <f t="shared" si="9"/>
        <v>94711.236000000004</v>
      </c>
      <c r="U247" s="605"/>
      <c r="V247" s="605"/>
      <c r="W247" s="605"/>
      <c r="X247" s="605"/>
      <c r="Y247" s="605"/>
      <c r="Z247" s="605"/>
      <c r="AA247" s="605"/>
      <c r="AB247" s="605"/>
    </row>
    <row r="248" spans="1:28" s="183" customFormat="1" ht="15.75" customHeight="1">
      <c r="A248" s="178" t="s">
        <v>1033</v>
      </c>
      <c r="B248" s="178" t="s">
        <v>937</v>
      </c>
      <c r="C248" s="178" t="s">
        <v>45</v>
      </c>
      <c r="D248" s="178"/>
      <c r="E248" s="185">
        <v>888608.67</v>
      </c>
      <c r="F248" s="184" t="s">
        <v>605</v>
      </c>
      <c r="G248" s="179">
        <v>8</v>
      </c>
      <c r="H248" s="180">
        <v>45839</v>
      </c>
      <c r="I248" s="178" t="s">
        <v>108</v>
      </c>
      <c r="J248" s="178" t="s">
        <v>90</v>
      </c>
      <c r="K248" s="178"/>
      <c r="L248" s="195" t="s">
        <v>1036</v>
      </c>
      <c r="M248" s="196">
        <v>0.2</v>
      </c>
      <c r="N248" s="178" t="s">
        <v>299</v>
      </c>
      <c r="O248" s="178" t="s">
        <v>120</v>
      </c>
      <c r="P248" s="180" t="s">
        <v>96</v>
      </c>
      <c r="Q248" s="180" t="s">
        <v>90</v>
      </c>
      <c r="R248" s="178" t="s">
        <v>90</v>
      </c>
      <c r="S248" s="621" t="s">
        <v>120</v>
      </c>
      <c r="T248" s="605">
        <f t="shared" si="9"/>
        <v>177721.73400000003</v>
      </c>
      <c r="U248" s="605"/>
      <c r="V248" s="605"/>
      <c r="W248" s="605"/>
      <c r="X248" s="605"/>
      <c r="Y248" s="605"/>
      <c r="Z248" s="605"/>
      <c r="AA248" s="605"/>
      <c r="AB248" s="605"/>
    </row>
    <row r="249" spans="1:28" s="183" customFormat="1" ht="15.75" customHeight="1">
      <c r="A249" s="178" t="s">
        <v>1183</v>
      </c>
      <c r="B249" s="178" t="s">
        <v>932</v>
      </c>
      <c r="C249" s="178" t="s">
        <v>45</v>
      </c>
      <c r="D249" s="178"/>
      <c r="E249" s="185">
        <v>1304554.56</v>
      </c>
      <c r="F249" s="184" t="s">
        <v>1184</v>
      </c>
      <c r="G249" s="179">
        <v>8</v>
      </c>
      <c r="H249" s="180">
        <v>45839</v>
      </c>
      <c r="I249" s="181" t="s">
        <v>150</v>
      </c>
      <c r="J249" s="178" t="s">
        <v>90</v>
      </c>
      <c r="K249" s="178"/>
      <c r="L249" s="181" t="s">
        <v>1185</v>
      </c>
      <c r="M249" s="182">
        <v>0.15</v>
      </c>
      <c r="N249" s="181" t="s">
        <v>89</v>
      </c>
      <c r="O249" s="178" t="s">
        <v>2057</v>
      </c>
      <c r="P249" s="180" t="s">
        <v>96</v>
      </c>
      <c r="Q249" s="180" t="s">
        <v>96</v>
      </c>
      <c r="R249" s="178" t="s">
        <v>96</v>
      </c>
      <c r="S249" s="621" t="s">
        <v>120</v>
      </c>
      <c r="T249" s="605">
        <f t="shared" si="9"/>
        <v>195683.18400000001</v>
      </c>
      <c r="U249" s="605"/>
      <c r="V249" s="605"/>
      <c r="W249" s="605"/>
      <c r="X249" s="605"/>
      <c r="Y249" s="605"/>
      <c r="Z249" s="605"/>
      <c r="AA249" s="605"/>
      <c r="AB249" s="605"/>
    </row>
    <row r="250" spans="1:28" s="193" customFormat="1" ht="45">
      <c r="A250" s="186" t="s">
        <v>480</v>
      </c>
      <c r="B250" s="186" t="s">
        <v>481</v>
      </c>
      <c r="C250" s="186" t="s">
        <v>45</v>
      </c>
      <c r="D250" s="186"/>
      <c r="E250" s="199">
        <v>1870996.9</v>
      </c>
      <c r="F250" s="197" t="s">
        <v>2058</v>
      </c>
      <c r="G250" s="189">
        <v>20</v>
      </c>
      <c r="H250" s="190">
        <v>45839</v>
      </c>
      <c r="I250" s="186" t="s">
        <v>1994</v>
      </c>
      <c r="J250" s="186" t="s">
        <v>90</v>
      </c>
      <c r="K250" s="186"/>
      <c r="L250" s="191" t="s">
        <v>2059</v>
      </c>
      <c r="M250" s="192">
        <v>0.25</v>
      </c>
      <c r="N250" s="186" t="s">
        <v>89</v>
      </c>
      <c r="O250" s="186" t="s">
        <v>120</v>
      </c>
      <c r="P250" s="190" t="s">
        <v>96</v>
      </c>
      <c r="Q250" s="190" t="s">
        <v>96</v>
      </c>
      <c r="R250" s="186" t="s">
        <v>96</v>
      </c>
      <c r="S250" s="592" t="s">
        <v>90</v>
      </c>
      <c r="T250" s="612">
        <f t="shared" si="9"/>
        <v>467749.22499999998</v>
      </c>
      <c r="U250" s="612"/>
      <c r="V250" s="612"/>
      <c r="W250" s="612"/>
      <c r="X250" s="612"/>
      <c r="Y250" s="612"/>
      <c r="Z250" s="612"/>
      <c r="AA250" s="612"/>
      <c r="AB250" s="612"/>
    </row>
    <row r="251" spans="1:28" s="193" customFormat="1" ht="45">
      <c r="A251" s="186" t="s">
        <v>480</v>
      </c>
      <c r="B251" s="186" t="s">
        <v>481</v>
      </c>
      <c r="C251" s="186" t="s">
        <v>45</v>
      </c>
      <c r="D251" s="186"/>
      <c r="E251" s="199">
        <v>1240813.2</v>
      </c>
      <c r="F251" s="197" t="s">
        <v>352</v>
      </c>
      <c r="G251" s="189">
        <v>12</v>
      </c>
      <c r="H251" s="190">
        <v>45839</v>
      </c>
      <c r="I251" s="186" t="s">
        <v>1994</v>
      </c>
      <c r="J251" s="186" t="s">
        <v>90</v>
      </c>
      <c r="K251" s="186"/>
      <c r="L251" s="191" t="s">
        <v>2059</v>
      </c>
      <c r="M251" s="192">
        <v>0.25</v>
      </c>
      <c r="N251" s="186" t="s">
        <v>89</v>
      </c>
      <c r="O251" s="186" t="s">
        <v>120</v>
      </c>
      <c r="P251" s="190" t="s">
        <v>96</v>
      </c>
      <c r="Q251" s="190" t="s">
        <v>96</v>
      </c>
      <c r="R251" s="186" t="s">
        <v>96</v>
      </c>
      <c r="S251" s="592" t="s">
        <v>90</v>
      </c>
      <c r="T251" s="612">
        <f t="shared" si="9"/>
        <v>310203.3</v>
      </c>
      <c r="U251" s="612"/>
      <c r="V251" s="612"/>
      <c r="W251" s="612"/>
      <c r="X251" s="612"/>
      <c r="Y251" s="612"/>
      <c r="Z251" s="612"/>
      <c r="AA251" s="612"/>
      <c r="AB251" s="612"/>
    </row>
    <row r="252" spans="1:28" s="193" customFormat="1" ht="45">
      <c r="A252" s="186" t="s">
        <v>480</v>
      </c>
      <c r="B252" s="186" t="s">
        <v>481</v>
      </c>
      <c r="C252" s="186" t="s">
        <v>45</v>
      </c>
      <c r="D252" s="186"/>
      <c r="E252" s="199">
        <v>2123331.6800000002</v>
      </c>
      <c r="F252" s="197" t="s">
        <v>2060</v>
      </c>
      <c r="G252" s="189">
        <v>24</v>
      </c>
      <c r="H252" s="190">
        <v>45839</v>
      </c>
      <c r="I252" s="186" t="s">
        <v>1994</v>
      </c>
      <c r="J252" s="186" t="s">
        <v>90</v>
      </c>
      <c r="K252" s="186"/>
      <c r="L252" s="191" t="s">
        <v>2059</v>
      </c>
      <c r="M252" s="192">
        <v>0.25</v>
      </c>
      <c r="N252" s="186" t="s">
        <v>89</v>
      </c>
      <c r="O252" s="186" t="s">
        <v>120</v>
      </c>
      <c r="P252" s="190" t="s">
        <v>96</v>
      </c>
      <c r="Q252" s="190" t="s">
        <v>96</v>
      </c>
      <c r="R252" s="186" t="s">
        <v>96</v>
      </c>
      <c r="S252" s="592" t="s">
        <v>90</v>
      </c>
      <c r="T252" s="612">
        <f t="shared" si="9"/>
        <v>530832.92000000004</v>
      </c>
      <c r="U252" s="612"/>
      <c r="V252" s="612"/>
      <c r="W252" s="612"/>
      <c r="X252" s="612"/>
      <c r="Y252" s="612"/>
      <c r="Z252" s="612"/>
      <c r="AA252" s="612"/>
      <c r="AB252" s="612"/>
    </row>
    <row r="253" spans="1:28" s="193" customFormat="1" ht="15.75" customHeight="1">
      <c r="A253" s="186" t="s">
        <v>832</v>
      </c>
      <c r="B253" s="191" t="s">
        <v>833</v>
      </c>
      <c r="C253" s="186" t="s">
        <v>45</v>
      </c>
      <c r="D253" s="186"/>
      <c r="E253" s="199"/>
      <c r="F253" s="189" t="s">
        <v>834</v>
      </c>
      <c r="G253" s="189">
        <v>3</v>
      </c>
      <c r="H253" s="190" t="s">
        <v>120</v>
      </c>
      <c r="I253" s="186" t="s">
        <v>108</v>
      </c>
      <c r="J253" s="186" t="s">
        <v>1123</v>
      </c>
      <c r="K253" s="186"/>
      <c r="L253" s="191" t="s">
        <v>2061</v>
      </c>
      <c r="M253" s="192">
        <v>0.25</v>
      </c>
      <c r="N253" s="186"/>
      <c r="O253" s="186"/>
      <c r="P253" s="610"/>
      <c r="Q253" s="610"/>
      <c r="R253" s="611"/>
      <c r="S253" s="592"/>
      <c r="T253" s="612">
        <f t="shared" si="9"/>
        <v>0</v>
      </c>
      <c r="U253" s="612"/>
      <c r="V253" s="612"/>
      <c r="W253" s="612"/>
      <c r="X253" s="612"/>
      <c r="Y253" s="612"/>
      <c r="Z253" s="612"/>
      <c r="AA253" s="612"/>
      <c r="AB253" s="612"/>
    </row>
    <row r="254" spans="1:28" s="193" customFormat="1" ht="240">
      <c r="A254" s="186" t="s">
        <v>92</v>
      </c>
      <c r="B254" s="186" t="s">
        <v>93</v>
      </c>
      <c r="C254" s="186" t="s">
        <v>43</v>
      </c>
      <c r="D254" s="186" t="s">
        <v>366</v>
      </c>
      <c r="E254" s="199">
        <v>5159577.82</v>
      </c>
      <c r="F254" s="231" t="s">
        <v>94</v>
      </c>
      <c r="G254" s="223">
        <v>32</v>
      </c>
      <c r="H254" s="190">
        <v>45839</v>
      </c>
      <c r="I254" s="186" t="s">
        <v>108</v>
      </c>
      <c r="J254" s="186" t="s">
        <v>90</v>
      </c>
      <c r="K254" s="186"/>
      <c r="L254" s="191" t="s">
        <v>2062</v>
      </c>
      <c r="M254" s="192">
        <v>1</v>
      </c>
      <c r="N254" s="186" t="s">
        <v>97</v>
      </c>
      <c r="O254" s="232">
        <v>46023</v>
      </c>
      <c r="P254" s="611" t="s">
        <v>96</v>
      </c>
      <c r="Q254" s="611" t="s">
        <v>90</v>
      </c>
      <c r="R254" s="592" t="s">
        <v>90</v>
      </c>
      <c r="S254" s="592" t="s">
        <v>44</v>
      </c>
      <c r="T254" s="612">
        <f t="shared" si="9"/>
        <v>5159577.82</v>
      </c>
      <c r="U254" s="612"/>
      <c r="V254" s="612"/>
      <c r="W254" s="612"/>
      <c r="X254" s="612"/>
      <c r="Y254" s="612"/>
      <c r="Z254" s="612"/>
      <c r="AA254" s="612"/>
      <c r="AB254" s="612"/>
    </row>
    <row r="255" spans="1:28" ht="15.75" customHeight="1">
      <c r="A255" s="3" t="s">
        <v>1846</v>
      </c>
      <c r="B255" s="3" t="s">
        <v>1006</v>
      </c>
      <c r="C255" s="3" t="s">
        <v>41</v>
      </c>
      <c r="D255" s="3"/>
      <c r="E255" s="4"/>
      <c r="F255" s="5" t="s">
        <v>1847</v>
      </c>
      <c r="G255" s="5">
        <v>7</v>
      </c>
      <c r="H255" s="114">
        <v>45931</v>
      </c>
      <c r="I255" s="3" t="s">
        <v>108</v>
      </c>
      <c r="J255" s="3" t="s">
        <v>90</v>
      </c>
      <c r="K255" s="3"/>
      <c r="L255" s="2" t="s">
        <v>2063</v>
      </c>
      <c r="M255" s="103">
        <v>0.2</v>
      </c>
      <c r="N255" s="2" t="s">
        <v>97</v>
      </c>
      <c r="O255" s="6">
        <v>46052</v>
      </c>
      <c r="P255" s="3" t="s">
        <v>90</v>
      </c>
      <c r="Q255" s="3" t="s">
        <v>90</v>
      </c>
      <c r="R255" s="599" t="s">
        <v>90</v>
      </c>
      <c r="S255" s="589" t="s">
        <v>42</v>
      </c>
      <c r="T255" s="591">
        <f t="shared" si="9"/>
        <v>0</v>
      </c>
      <c r="U255" s="591"/>
      <c r="V255" s="591"/>
      <c r="W255" s="591"/>
      <c r="X255" s="591"/>
      <c r="Y255" s="591"/>
      <c r="Z255" s="591"/>
      <c r="AA255" s="591"/>
      <c r="AB255" s="591"/>
    </row>
    <row r="256" spans="1:28" ht="15.75" customHeight="1">
      <c r="A256" s="3" t="s">
        <v>764</v>
      </c>
      <c r="B256" s="3" t="s">
        <v>765</v>
      </c>
      <c r="C256" s="3" t="s">
        <v>41</v>
      </c>
      <c r="D256" s="3"/>
      <c r="E256" s="4">
        <v>2000000</v>
      </c>
      <c r="F256" s="5" t="s">
        <v>766</v>
      </c>
      <c r="G256" s="5" t="s">
        <v>120</v>
      </c>
      <c r="H256" s="6">
        <v>45931</v>
      </c>
      <c r="I256" s="3" t="s">
        <v>108</v>
      </c>
      <c r="J256" s="3" t="s">
        <v>90</v>
      </c>
      <c r="K256" s="3"/>
      <c r="L256" s="607" t="s">
        <v>767</v>
      </c>
      <c r="M256" s="608">
        <v>0.3</v>
      </c>
      <c r="N256" s="2" t="s">
        <v>97</v>
      </c>
      <c r="O256" s="3" t="s">
        <v>704</v>
      </c>
      <c r="P256" s="599" t="s">
        <v>90</v>
      </c>
      <c r="Q256" s="599" t="s">
        <v>90</v>
      </c>
      <c r="R256" s="599" t="s">
        <v>90</v>
      </c>
      <c r="S256" s="589" t="s">
        <v>42</v>
      </c>
      <c r="T256" s="591">
        <f t="shared" si="9"/>
        <v>600000</v>
      </c>
      <c r="U256" s="591"/>
      <c r="V256" s="591"/>
      <c r="W256" s="591"/>
      <c r="X256" s="591"/>
      <c r="Y256" s="591"/>
      <c r="Z256" s="591"/>
      <c r="AA256" s="591"/>
      <c r="AB256" s="591"/>
    </row>
    <row r="257" spans="1:28" ht="30">
      <c r="A257" s="3" t="s">
        <v>2064</v>
      </c>
      <c r="B257" s="3" t="s">
        <v>1016</v>
      </c>
      <c r="C257" s="3" t="s">
        <v>41</v>
      </c>
      <c r="D257" s="3"/>
      <c r="E257" s="4"/>
      <c r="F257" s="112" t="s">
        <v>2065</v>
      </c>
      <c r="G257" s="5">
        <f>2+1</f>
        <v>3</v>
      </c>
      <c r="H257" s="6" t="s">
        <v>695</v>
      </c>
      <c r="I257" s="3" t="s">
        <v>108</v>
      </c>
      <c r="J257" s="3" t="s">
        <v>90</v>
      </c>
      <c r="K257" s="3"/>
      <c r="L257" s="2" t="s">
        <v>2066</v>
      </c>
      <c r="M257" s="103">
        <v>0.3</v>
      </c>
      <c r="N257" s="2" t="s">
        <v>97</v>
      </c>
      <c r="O257" s="6">
        <v>46113</v>
      </c>
      <c r="P257" s="599" t="s">
        <v>90</v>
      </c>
      <c r="Q257" s="599" t="s">
        <v>90</v>
      </c>
      <c r="R257" s="599" t="s">
        <v>90</v>
      </c>
      <c r="S257" s="589" t="s">
        <v>42</v>
      </c>
      <c r="T257" s="591">
        <f t="shared" si="9"/>
        <v>0</v>
      </c>
      <c r="U257" s="591"/>
      <c r="V257" s="591"/>
      <c r="W257" s="591"/>
      <c r="X257" s="591"/>
      <c r="Y257" s="591"/>
      <c r="Z257" s="591"/>
      <c r="AA257" s="591"/>
      <c r="AB257" s="591"/>
    </row>
    <row r="258" spans="1:28" s="193" customFormat="1" ht="30">
      <c r="A258" s="186" t="s">
        <v>229</v>
      </c>
      <c r="B258" s="186" t="s">
        <v>922</v>
      </c>
      <c r="C258" s="186" t="s">
        <v>45</v>
      </c>
      <c r="D258" s="186"/>
      <c r="E258" s="199">
        <v>1927490.04</v>
      </c>
      <c r="F258" s="189" t="s">
        <v>1290</v>
      </c>
      <c r="G258" s="189">
        <v>12</v>
      </c>
      <c r="H258" s="190"/>
      <c r="I258" s="186" t="s">
        <v>108</v>
      </c>
      <c r="J258" s="186" t="s">
        <v>90</v>
      </c>
      <c r="K258" s="186"/>
      <c r="L258" s="613" t="s">
        <v>2067</v>
      </c>
      <c r="M258" s="629"/>
      <c r="N258" s="186"/>
      <c r="O258" s="186"/>
      <c r="P258" s="611"/>
      <c r="Q258" s="611"/>
      <c r="R258" s="611"/>
      <c r="S258" s="592"/>
      <c r="T258" s="612">
        <f t="shared" si="9"/>
        <v>0</v>
      </c>
      <c r="U258" s="612"/>
      <c r="V258" s="612"/>
      <c r="W258" s="615"/>
      <c r="X258" s="615"/>
      <c r="Y258" s="615"/>
      <c r="Z258" s="615"/>
      <c r="AA258" s="615"/>
      <c r="AB258" s="615"/>
    </row>
    <row r="259" spans="1:28" s="193" customFormat="1" ht="30">
      <c r="A259" s="186" t="s">
        <v>229</v>
      </c>
      <c r="B259" s="186" t="s">
        <v>922</v>
      </c>
      <c r="C259" s="186" t="s">
        <v>45</v>
      </c>
      <c r="D259" s="186"/>
      <c r="E259" s="199"/>
      <c r="F259" s="189" t="s">
        <v>1292</v>
      </c>
      <c r="G259" s="189"/>
      <c r="H259" s="190"/>
      <c r="I259" s="186" t="s">
        <v>108</v>
      </c>
      <c r="J259" s="186" t="s">
        <v>90</v>
      </c>
      <c r="K259" s="186"/>
      <c r="L259" s="613" t="s">
        <v>2067</v>
      </c>
      <c r="M259" s="629"/>
      <c r="N259" s="186"/>
      <c r="O259" s="186"/>
      <c r="P259" s="611"/>
      <c r="Q259" s="611"/>
      <c r="R259" s="611"/>
      <c r="S259" s="592"/>
      <c r="T259" s="612">
        <f t="shared" si="9"/>
        <v>0</v>
      </c>
      <c r="U259" s="612"/>
      <c r="V259" s="612"/>
      <c r="W259" s="615"/>
      <c r="X259" s="615"/>
      <c r="Y259" s="615"/>
      <c r="Z259" s="615"/>
      <c r="AA259" s="615"/>
      <c r="AB259" s="615"/>
    </row>
    <row r="260" spans="1:28" s="193" customFormat="1" ht="45">
      <c r="A260" s="186" t="s">
        <v>1013</v>
      </c>
      <c r="B260" s="186" t="s">
        <v>1013</v>
      </c>
      <c r="C260" s="186" t="s">
        <v>45</v>
      </c>
      <c r="D260" s="186"/>
      <c r="E260" s="199"/>
      <c r="F260" s="189" t="s">
        <v>1021</v>
      </c>
      <c r="G260" s="189">
        <v>56</v>
      </c>
      <c r="H260" s="190"/>
      <c r="I260" s="191" t="s">
        <v>2068</v>
      </c>
      <c r="J260" s="186"/>
      <c r="K260" s="186"/>
      <c r="L260" s="191" t="s">
        <v>2069</v>
      </c>
      <c r="M260" s="192"/>
      <c r="N260" s="186"/>
      <c r="O260" s="186"/>
      <c r="P260" s="610"/>
      <c r="Q260" s="610"/>
      <c r="R260" s="592"/>
      <c r="S260" s="592"/>
      <c r="T260" s="612">
        <f t="shared" ref="T260:T290" si="10">E260*M260</f>
        <v>0</v>
      </c>
      <c r="U260" s="612"/>
      <c r="V260" s="612"/>
      <c r="W260" s="612"/>
      <c r="X260" s="612"/>
      <c r="Y260" s="612"/>
      <c r="Z260" s="612"/>
      <c r="AA260" s="612"/>
      <c r="AB260" s="612"/>
    </row>
    <row r="261" spans="1:28" s="193" customFormat="1" ht="30">
      <c r="A261" s="212" t="s">
        <v>185</v>
      </c>
      <c r="B261" s="186" t="s">
        <v>436</v>
      </c>
      <c r="C261" s="186" t="s">
        <v>45</v>
      </c>
      <c r="D261" s="186"/>
      <c r="E261" s="199">
        <v>4494585.54</v>
      </c>
      <c r="F261" s="189" t="s">
        <v>437</v>
      </c>
      <c r="G261" s="189">
        <v>28</v>
      </c>
      <c r="H261" s="190"/>
      <c r="I261" s="186" t="s">
        <v>108</v>
      </c>
      <c r="J261" s="186"/>
      <c r="K261" s="186"/>
      <c r="L261" s="191" t="s">
        <v>2070</v>
      </c>
      <c r="M261" s="192"/>
      <c r="N261" s="186"/>
      <c r="O261" s="186"/>
      <c r="P261" s="610"/>
      <c r="Q261" s="610"/>
      <c r="R261" s="592"/>
      <c r="S261" s="592"/>
      <c r="T261" s="612">
        <f t="shared" si="10"/>
        <v>0</v>
      </c>
      <c r="U261" s="612"/>
      <c r="V261" s="612"/>
      <c r="W261" s="612"/>
      <c r="X261" s="612"/>
      <c r="Y261" s="612"/>
      <c r="Z261" s="612"/>
      <c r="AA261" s="612"/>
      <c r="AB261" s="612"/>
    </row>
    <row r="262" spans="1:28" s="193" customFormat="1">
      <c r="A262" s="176" t="s">
        <v>800</v>
      </c>
      <c r="B262"/>
      <c r="C262" s="176" t="s">
        <v>769</v>
      </c>
      <c r="D262"/>
      <c r="E262" s="230"/>
      <c r="F262" s="176" t="s">
        <v>801</v>
      </c>
      <c r="G262"/>
      <c r="H262"/>
      <c r="I262"/>
      <c r="J262"/>
      <c r="K262"/>
      <c r="L262" s="176"/>
      <c r="M262"/>
      <c r="N262"/>
      <c r="O262"/>
      <c r="P262"/>
      <c r="Q262"/>
      <c r="R262" s="176"/>
      <c r="S262"/>
      <c r="T262"/>
      <c r="U262"/>
      <c r="V262"/>
      <c r="W262"/>
      <c r="X262"/>
      <c r="Y262"/>
      <c r="Z262" s="591"/>
      <c r="AA262" s="591"/>
      <c r="AB262" s="591"/>
    </row>
    <row r="263" spans="1:28" s="176" customFormat="1" ht="15.75" customHeight="1">
      <c r="A263" s="176" t="s">
        <v>1221</v>
      </c>
      <c r="B263" s="176" t="s">
        <v>974</v>
      </c>
      <c r="C263" s="176" t="s">
        <v>769</v>
      </c>
      <c r="E263" s="230">
        <v>627320.93000000005</v>
      </c>
      <c r="F263" s="176" t="s">
        <v>1222</v>
      </c>
      <c r="G263" s="176">
        <v>6</v>
      </c>
    </row>
    <row r="264" spans="1:28" ht="15.75" customHeight="1">
      <c r="A264" s="101" t="s">
        <v>2071</v>
      </c>
      <c r="B264" s="3"/>
      <c r="C264" s="589"/>
      <c r="D264" s="3"/>
      <c r="E264" s="225">
        <f>SUM(E223:E261)</f>
        <v>64652789.539999999</v>
      </c>
      <c r="F264" s="108"/>
      <c r="G264" s="108">
        <f>SUM(G223:G261)</f>
        <v>445</v>
      </c>
      <c r="H264" s="6"/>
      <c r="I264" s="3"/>
      <c r="J264" s="3"/>
      <c r="K264" s="3"/>
      <c r="L264" s="2"/>
      <c r="M264" s="103"/>
      <c r="N264" s="3"/>
      <c r="O264" s="3"/>
      <c r="P264" s="602"/>
      <c r="Q264" s="602"/>
      <c r="R264" s="589"/>
      <c r="S264" s="589"/>
      <c r="T264" s="105">
        <f t="shared" si="10"/>
        <v>0</v>
      </c>
      <c r="U264" s="105"/>
      <c r="V264" s="105"/>
      <c r="W264" s="105"/>
      <c r="X264" s="105"/>
      <c r="Y264" s="105"/>
      <c r="Z264" s="105"/>
      <c r="AA264" s="105"/>
      <c r="AB264" s="105"/>
    </row>
    <row r="265" spans="1:28" ht="15.75" customHeight="1">
      <c r="A265" s="101"/>
      <c r="B265" s="3"/>
      <c r="C265" s="589"/>
      <c r="D265" s="3"/>
      <c r="E265" s="225"/>
      <c r="F265" s="5"/>
      <c r="G265" s="108"/>
      <c r="H265" s="6"/>
      <c r="I265" s="3"/>
      <c r="J265" s="3"/>
      <c r="K265" s="3"/>
      <c r="L265" s="2"/>
      <c r="M265" s="103"/>
      <c r="N265" s="3"/>
      <c r="O265" s="3"/>
      <c r="P265" s="602"/>
      <c r="Q265" s="602"/>
      <c r="R265" s="599"/>
      <c r="S265" s="589"/>
      <c r="T265" s="105">
        <f t="shared" si="10"/>
        <v>0</v>
      </c>
      <c r="U265" s="105"/>
      <c r="V265" s="105"/>
      <c r="W265" s="105"/>
      <c r="X265" s="105"/>
      <c r="Y265" s="105"/>
      <c r="Z265" s="105"/>
      <c r="AA265" s="105"/>
      <c r="AB265" s="105"/>
    </row>
    <row r="266" spans="1:28" ht="15.75" customHeight="1">
      <c r="A266" s="101" t="s">
        <v>2072</v>
      </c>
      <c r="B266" s="3"/>
      <c r="C266" s="589"/>
      <c r="D266" s="3"/>
      <c r="E266" s="225">
        <f>SUM(E264+E221+E197+E146)</f>
        <v>168266289.21000001</v>
      </c>
      <c r="F266" s="104"/>
      <c r="G266" s="8">
        <f>SUM(G264+G221+G197+G146)</f>
        <v>1121</v>
      </c>
      <c r="H266" s="6"/>
      <c r="I266" s="3"/>
      <c r="J266" s="3"/>
      <c r="K266" s="3"/>
      <c r="L266" s="2"/>
      <c r="M266" s="103"/>
      <c r="N266" s="3"/>
      <c r="O266" s="3"/>
      <c r="P266" s="602"/>
      <c r="Q266" s="602"/>
      <c r="R266" s="599"/>
      <c r="S266" s="589"/>
      <c r="T266" s="116">
        <f t="shared" si="10"/>
        <v>0</v>
      </c>
      <c r="U266" s="116"/>
      <c r="V266" s="116"/>
      <c r="W266" s="116"/>
      <c r="X266" s="116"/>
      <c r="Y266" s="116"/>
      <c r="Z266" s="116"/>
      <c r="AA266" s="116"/>
      <c r="AB266" s="116"/>
    </row>
    <row r="267" spans="1:28" ht="15.75" customHeight="1">
      <c r="A267" s="101"/>
      <c r="B267" s="3"/>
      <c r="C267" s="589"/>
      <c r="D267" s="3"/>
      <c r="E267" s="225"/>
      <c r="F267" s="104"/>
      <c r="G267" s="8"/>
      <c r="H267" s="6"/>
      <c r="I267" s="3"/>
      <c r="J267" s="3"/>
      <c r="K267" s="3"/>
      <c r="L267" s="2"/>
      <c r="M267" s="103"/>
      <c r="N267" s="3"/>
      <c r="O267" s="3"/>
      <c r="P267" s="602"/>
      <c r="Q267" s="602"/>
      <c r="R267" s="599"/>
      <c r="S267" s="589"/>
      <c r="T267" s="116">
        <f t="shared" si="10"/>
        <v>0</v>
      </c>
      <c r="U267" s="116"/>
      <c r="V267" s="116"/>
      <c r="W267" s="116"/>
      <c r="X267" s="116"/>
      <c r="Y267" s="116"/>
      <c r="Z267" s="116"/>
      <c r="AA267" s="116"/>
      <c r="AB267" s="116"/>
    </row>
    <row r="268" spans="1:28" ht="15.75" customHeight="1">
      <c r="A268" s="101" t="s">
        <v>2073</v>
      </c>
      <c r="B268" s="117"/>
      <c r="C268" s="117"/>
      <c r="D268" s="117"/>
      <c r="E268" s="4"/>
      <c r="F268" s="5"/>
      <c r="G268" s="14"/>
      <c r="H268" s="118"/>
      <c r="I268" s="117"/>
      <c r="J268" s="117"/>
      <c r="K268" s="117"/>
      <c r="L268" s="102"/>
      <c r="M268" s="119"/>
      <c r="N268" s="3"/>
      <c r="O268" s="117"/>
      <c r="P268" s="118"/>
      <c r="Q268" s="118"/>
      <c r="R268" s="6"/>
      <c r="S268" s="589"/>
      <c r="T268" s="120">
        <f t="shared" si="10"/>
        <v>0</v>
      </c>
      <c r="U268" s="120"/>
      <c r="V268" s="120"/>
      <c r="W268" s="120"/>
      <c r="X268" s="120"/>
      <c r="Y268" s="120"/>
      <c r="Z268" s="120"/>
      <c r="AA268" s="120"/>
      <c r="AB268" s="120"/>
    </row>
    <row r="269" spans="1:28" ht="15.75" customHeight="1">
      <c r="A269" s="3" t="s">
        <v>383</v>
      </c>
      <c r="B269" s="3" t="s">
        <v>1017</v>
      </c>
      <c r="C269" s="3" t="s">
        <v>41</v>
      </c>
      <c r="D269" s="3"/>
      <c r="E269" s="4"/>
      <c r="F269" s="5" t="s">
        <v>2074</v>
      </c>
      <c r="G269" s="5">
        <v>3</v>
      </c>
      <c r="H269" s="6">
        <v>46023</v>
      </c>
      <c r="I269" s="3" t="s">
        <v>108</v>
      </c>
      <c r="J269" s="3" t="s">
        <v>90</v>
      </c>
      <c r="K269" s="3"/>
      <c r="L269" s="2" t="s">
        <v>2075</v>
      </c>
      <c r="M269" s="103">
        <v>0.3</v>
      </c>
      <c r="N269" s="2" t="s">
        <v>89</v>
      </c>
      <c r="O269" s="3" t="s">
        <v>699</v>
      </c>
      <c r="P269" s="3" t="s">
        <v>90</v>
      </c>
      <c r="Q269" s="3" t="s">
        <v>90</v>
      </c>
      <c r="R269" s="3" t="s">
        <v>90</v>
      </c>
      <c r="S269" s="589" t="s">
        <v>42</v>
      </c>
      <c r="T269" s="591">
        <f t="shared" si="10"/>
        <v>0</v>
      </c>
      <c r="U269" s="601"/>
      <c r="V269" s="601"/>
      <c r="W269" s="601"/>
      <c r="X269" s="601"/>
      <c r="Y269" s="601"/>
      <c r="Z269" s="601"/>
      <c r="AA269" s="601"/>
      <c r="AB269" s="601"/>
    </row>
    <row r="270" spans="1:28" ht="15.75" customHeight="1">
      <c r="A270" s="3" t="s">
        <v>2076</v>
      </c>
      <c r="B270" s="3" t="s">
        <v>995</v>
      </c>
      <c r="C270" s="3" t="s">
        <v>41</v>
      </c>
      <c r="D270" s="3"/>
      <c r="E270" s="4">
        <v>318976</v>
      </c>
      <c r="F270" s="5" t="s">
        <v>2077</v>
      </c>
      <c r="G270" s="5">
        <v>2</v>
      </c>
      <c r="H270" s="6">
        <v>46023</v>
      </c>
      <c r="I270" s="3" t="s">
        <v>108</v>
      </c>
      <c r="J270" s="3" t="s">
        <v>90</v>
      </c>
      <c r="K270" s="3"/>
      <c r="L270" s="2" t="s">
        <v>2078</v>
      </c>
      <c r="M270" s="103">
        <v>0.4</v>
      </c>
      <c r="N270" s="2" t="s">
        <v>89</v>
      </c>
      <c r="O270" s="3" t="s">
        <v>704</v>
      </c>
      <c r="P270" s="6">
        <v>45642</v>
      </c>
      <c r="Q270" s="3" t="s">
        <v>90</v>
      </c>
      <c r="R270" s="3" t="s">
        <v>90</v>
      </c>
      <c r="S270" s="589" t="s">
        <v>42</v>
      </c>
      <c r="T270" s="591">
        <f t="shared" si="10"/>
        <v>127590.40000000001</v>
      </c>
      <c r="U270" s="601" t="s">
        <v>120</v>
      </c>
      <c r="V270" s="601"/>
      <c r="W270" s="601"/>
      <c r="X270" s="601"/>
      <c r="Y270" s="601"/>
      <c r="Z270" s="601"/>
      <c r="AA270" s="601"/>
      <c r="AB270" s="601"/>
    </row>
    <row r="271" spans="1:28" ht="15.75" customHeight="1">
      <c r="A271" s="3" t="s">
        <v>2076</v>
      </c>
      <c r="B271" s="3" t="s">
        <v>925</v>
      </c>
      <c r="C271" s="3" t="s">
        <v>41</v>
      </c>
      <c r="D271" s="3"/>
      <c r="E271" s="4">
        <f>416975+1156780</f>
        <v>1573755</v>
      </c>
      <c r="F271" s="5" t="s">
        <v>2079</v>
      </c>
      <c r="G271" s="5">
        <f>5+2</f>
        <v>7</v>
      </c>
      <c r="H271" s="6">
        <v>46023</v>
      </c>
      <c r="I271" s="3" t="s">
        <v>108</v>
      </c>
      <c r="J271" s="3" t="s">
        <v>90</v>
      </c>
      <c r="K271" s="3"/>
      <c r="L271" s="2" t="s">
        <v>2078</v>
      </c>
      <c r="M271" s="103">
        <v>0.4</v>
      </c>
      <c r="N271" s="2" t="s">
        <v>89</v>
      </c>
      <c r="O271" s="3" t="s">
        <v>704</v>
      </c>
      <c r="P271" s="6">
        <v>45642</v>
      </c>
      <c r="Q271" s="3" t="s">
        <v>90</v>
      </c>
      <c r="R271" s="3" t="s">
        <v>90</v>
      </c>
      <c r="S271" s="589" t="s">
        <v>42</v>
      </c>
      <c r="T271" s="591">
        <f t="shared" si="10"/>
        <v>629502</v>
      </c>
      <c r="U271" s="601" t="s">
        <v>120</v>
      </c>
      <c r="V271" s="601"/>
      <c r="W271" s="601"/>
      <c r="X271" s="601"/>
      <c r="Y271" s="601"/>
      <c r="Z271" s="601"/>
      <c r="AA271" s="601"/>
      <c r="AB271" s="601"/>
    </row>
    <row r="272" spans="1:28" ht="60">
      <c r="A272" s="3" t="s">
        <v>160</v>
      </c>
      <c r="B272" s="2" t="s">
        <v>998</v>
      </c>
      <c r="C272" s="3" t="s">
        <v>41</v>
      </c>
      <c r="D272" s="3"/>
      <c r="E272" s="4">
        <v>251915</v>
      </c>
      <c r="F272" s="5" t="s">
        <v>162</v>
      </c>
      <c r="G272" s="5">
        <v>2</v>
      </c>
      <c r="H272" s="6">
        <v>46023</v>
      </c>
      <c r="I272" s="3" t="s">
        <v>108</v>
      </c>
      <c r="J272" s="3" t="s">
        <v>90</v>
      </c>
      <c r="K272" s="3"/>
      <c r="L272" s="2" t="s">
        <v>2080</v>
      </c>
      <c r="M272" s="103">
        <v>0.2</v>
      </c>
      <c r="N272" s="2" t="s">
        <v>89</v>
      </c>
      <c r="O272" s="3" t="s">
        <v>704</v>
      </c>
      <c r="P272" s="6">
        <v>45663</v>
      </c>
      <c r="Q272" s="3" t="s">
        <v>90</v>
      </c>
      <c r="R272" s="3" t="s">
        <v>90</v>
      </c>
      <c r="S272" s="589" t="s">
        <v>42</v>
      </c>
      <c r="T272" s="591">
        <f t="shared" si="10"/>
        <v>50383</v>
      </c>
      <c r="U272" s="601" t="s">
        <v>120</v>
      </c>
      <c r="V272" s="601"/>
      <c r="W272" s="601"/>
      <c r="X272" s="601"/>
      <c r="Y272" s="601"/>
      <c r="Z272" s="601"/>
      <c r="AA272" s="601"/>
      <c r="AB272" s="601"/>
    </row>
    <row r="273" spans="1:28" ht="15.75" customHeight="1">
      <c r="A273" s="3" t="s">
        <v>1161</v>
      </c>
      <c r="B273" s="3" t="s">
        <v>943</v>
      </c>
      <c r="C273" s="3" t="s">
        <v>41</v>
      </c>
      <c r="D273" s="3"/>
      <c r="E273" s="4">
        <f>631366.22+344077</f>
        <v>975443.22</v>
      </c>
      <c r="F273" s="140" t="s">
        <v>2081</v>
      </c>
      <c r="G273" s="12">
        <f>5+2</f>
        <v>7</v>
      </c>
      <c r="H273" s="6">
        <v>46023</v>
      </c>
      <c r="I273" s="3" t="s">
        <v>108</v>
      </c>
      <c r="J273" s="3" t="s">
        <v>90</v>
      </c>
      <c r="K273" s="3"/>
      <c r="L273" s="2" t="s">
        <v>2082</v>
      </c>
      <c r="M273" s="103">
        <v>0.3</v>
      </c>
      <c r="N273" s="2" t="s">
        <v>89</v>
      </c>
      <c r="O273" s="3" t="s">
        <v>704</v>
      </c>
      <c r="P273" s="3" t="s">
        <v>90</v>
      </c>
      <c r="Q273" s="6" t="s">
        <v>90</v>
      </c>
      <c r="R273" s="6" t="s">
        <v>90</v>
      </c>
      <c r="S273" s="589" t="s">
        <v>42</v>
      </c>
      <c r="T273" s="591">
        <f t="shared" si="10"/>
        <v>292632.96599999996</v>
      </c>
      <c r="U273" s="121"/>
      <c r="V273" s="121"/>
      <c r="W273" s="591"/>
      <c r="X273" s="591"/>
      <c r="Y273" s="591"/>
      <c r="Z273" s="591"/>
      <c r="AA273" s="591"/>
      <c r="AB273" s="591"/>
    </row>
    <row r="274" spans="1:28" ht="15.75" customHeight="1">
      <c r="A274" s="3" t="s">
        <v>2083</v>
      </c>
      <c r="B274" s="3" t="s">
        <v>1015</v>
      </c>
      <c r="C274" s="3" t="s">
        <v>41</v>
      </c>
      <c r="D274" s="3"/>
      <c r="E274" s="4"/>
      <c r="F274" s="112" t="s">
        <v>2084</v>
      </c>
      <c r="G274" s="5">
        <f>(3*2)+4</f>
        <v>10</v>
      </c>
      <c r="H274" s="6">
        <v>46023</v>
      </c>
      <c r="I274" s="3" t="s">
        <v>108</v>
      </c>
      <c r="J274" s="3" t="s">
        <v>90</v>
      </c>
      <c r="K274" s="3"/>
      <c r="L274" s="2" t="s">
        <v>2085</v>
      </c>
      <c r="M274" s="103">
        <v>0.1</v>
      </c>
      <c r="N274" s="2" t="s">
        <v>89</v>
      </c>
      <c r="O274" s="3" t="s">
        <v>704</v>
      </c>
      <c r="P274" s="599" t="s">
        <v>90</v>
      </c>
      <c r="Q274" s="599" t="s">
        <v>90</v>
      </c>
      <c r="R274" s="599" t="s">
        <v>90</v>
      </c>
      <c r="S274" s="589" t="s">
        <v>42</v>
      </c>
      <c r="T274" s="591">
        <f t="shared" si="10"/>
        <v>0</v>
      </c>
      <c r="U274" s="591"/>
      <c r="V274" s="591"/>
      <c r="W274" s="591"/>
      <c r="X274" s="591"/>
      <c r="Y274" s="591"/>
      <c r="Z274" s="591"/>
      <c r="AA274" s="591"/>
      <c r="AB274" s="591"/>
    </row>
    <row r="275" spans="1:28" ht="15.75" customHeight="1">
      <c r="A275" s="3" t="s">
        <v>2086</v>
      </c>
      <c r="B275" s="3" t="s">
        <v>971</v>
      </c>
      <c r="C275" s="3" t="s">
        <v>41</v>
      </c>
      <c r="D275" s="3"/>
      <c r="E275" s="4">
        <v>660578.04</v>
      </c>
      <c r="F275" s="112" t="s">
        <v>2087</v>
      </c>
      <c r="G275" s="5">
        <v>8</v>
      </c>
      <c r="H275" s="6">
        <v>46023</v>
      </c>
      <c r="I275" s="3" t="s">
        <v>108</v>
      </c>
      <c r="J275" s="3" t="s">
        <v>90</v>
      </c>
      <c r="K275" s="3"/>
      <c r="L275" s="2" t="s">
        <v>2088</v>
      </c>
      <c r="M275" s="103">
        <v>0.3</v>
      </c>
      <c r="N275" s="2" t="s">
        <v>89</v>
      </c>
      <c r="O275" s="3" t="s">
        <v>704</v>
      </c>
      <c r="P275" s="6" t="s">
        <v>96</v>
      </c>
      <c r="Q275" s="6" t="s">
        <v>90</v>
      </c>
      <c r="R275" s="6" t="s">
        <v>90</v>
      </c>
      <c r="S275" s="589" t="s">
        <v>42</v>
      </c>
      <c r="T275" s="591">
        <f t="shared" si="10"/>
        <v>198173.41200000001</v>
      </c>
      <c r="U275" s="591"/>
      <c r="V275" s="591"/>
      <c r="W275" s="591"/>
      <c r="X275" s="591"/>
      <c r="Y275" s="591"/>
      <c r="Z275" s="591"/>
      <c r="AA275" s="591"/>
      <c r="AB275" s="591"/>
    </row>
    <row r="276" spans="1:28" ht="15.75" customHeight="1">
      <c r="A276" s="3" t="s">
        <v>2089</v>
      </c>
      <c r="B276" s="3" t="s">
        <v>120</v>
      </c>
      <c r="C276" s="3" t="s">
        <v>41</v>
      </c>
      <c r="D276" s="3"/>
      <c r="E276" s="4">
        <v>210799.94</v>
      </c>
      <c r="F276" s="5" t="s">
        <v>302</v>
      </c>
      <c r="G276" s="5">
        <v>1</v>
      </c>
      <c r="H276" s="6">
        <v>46023</v>
      </c>
      <c r="I276" s="3" t="s">
        <v>108</v>
      </c>
      <c r="J276" s="3" t="s">
        <v>90</v>
      </c>
      <c r="K276" s="3"/>
      <c r="L276" s="2" t="s">
        <v>2090</v>
      </c>
      <c r="M276" s="103">
        <v>0.1</v>
      </c>
      <c r="N276" s="2" t="s">
        <v>89</v>
      </c>
      <c r="O276" s="3" t="s">
        <v>704</v>
      </c>
      <c r="P276" s="6" t="s">
        <v>90</v>
      </c>
      <c r="Q276" s="6" t="s">
        <v>90</v>
      </c>
      <c r="R276" s="6" t="s">
        <v>90</v>
      </c>
      <c r="S276" s="589" t="s">
        <v>42</v>
      </c>
      <c r="T276" s="591">
        <f t="shared" si="10"/>
        <v>21079.994000000002</v>
      </c>
      <c r="U276" s="591"/>
      <c r="V276" s="591"/>
      <c r="W276" s="591"/>
      <c r="X276" s="591"/>
      <c r="Y276" s="591"/>
      <c r="Z276" s="591"/>
      <c r="AA276" s="591"/>
      <c r="AB276" s="591"/>
    </row>
    <row r="277" spans="1:28" ht="45">
      <c r="A277" s="3" t="s">
        <v>2091</v>
      </c>
      <c r="B277" s="3" t="s">
        <v>938</v>
      </c>
      <c r="C277" s="3" t="s">
        <v>41</v>
      </c>
      <c r="D277" s="3"/>
      <c r="E277" s="4">
        <v>1000000</v>
      </c>
      <c r="F277" s="5" t="s">
        <v>2092</v>
      </c>
      <c r="G277" s="5">
        <v>3</v>
      </c>
      <c r="H277" s="6">
        <v>46023</v>
      </c>
      <c r="I277" s="3" t="s">
        <v>108</v>
      </c>
      <c r="J277" s="3" t="s">
        <v>90</v>
      </c>
      <c r="K277" s="3"/>
      <c r="L277" s="2" t="s">
        <v>2093</v>
      </c>
      <c r="M277" s="103">
        <v>0.1</v>
      </c>
      <c r="N277" s="2" t="s">
        <v>89</v>
      </c>
      <c r="O277" s="3" t="s">
        <v>704</v>
      </c>
      <c r="P277" s="599" t="s">
        <v>90</v>
      </c>
      <c r="Q277" s="599" t="s">
        <v>90</v>
      </c>
      <c r="R277" s="599" t="s">
        <v>90</v>
      </c>
      <c r="S277" s="589" t="s">
        <v>42</v>
      </c>
      <c r="T277" s="591">
        <f t="shared" si="10"/>
        <v>100000</v>
      </c>
      <c r="U277" s="591"/>
      <c r="V277" s="591"/>
      <c r="W277" s="591"/>
      <c r="X277" s="591"/>
      <c r="Y277" s="591"/>
      <c r="Z277" s="591"/>
      <c r="AA277" s="591"/>
      <c r="AB277" s="591"/>
    </row>
    <row r="278" spans="1:28" ht="15.75" customHeight="1">
      <c r="A278" s="3" t="s">
        <v>490</v>
      </c>
      <c r="B278" s="3" t="s">
        <v>692</v>
      </c>
      <c r="C278" s="3" t="s">
        <v>41</v>
      </c>
      <c r="D278" s="3"/>
      <c r="E278" s="4">
        <v>2028742</v>
      </c>
      <c r="F278" s="112" t="s">
        <v>870</v>
      </c>
      <c r="G278" s="5">
        <v>12</v>
      </c>
      <c r="H278" s="6">
        <v>46023</v>
      </c>
      <c r="I278" s="3" t="s">
        <v>108</v>
      </c>
      <c r="J278" s="3" t="s">
        <v>90</v>
      </c>
      <c r="K278" s="3"/>
      <c r="L278" s="2" t="s">
        <v>2094</v>
      </c>
      <c r="M278" s="103">
        <v>0.5</v>
      </c>
      <c r="N278" s="2" t="s">
        <v>89</v>
      </c>
      <c r="O278" s="3" t="s">
        <v>120</v>
      </c>
      <c r="P278" s="3" t="s">
        <v>90</v>
      </c>
      <c r="Q278" s="6" t="s">
        <v>90</v>
      </c>
      <c r="R278" s="6" t="s">
        <v>90</v>
      </c>
      <c r="S278" s="589" t="s">
        <v>42</v>
      </c>
      <c r="T278" s="591">
        <f t="shared" si="10"/>
        <v>1014371</v>
      </c>
      <c r="U278" s="591"/>
      <c r="V278" s="591"/>
      <c r="W278" s="591"/>
      <c r="X278" s="591"/>
      <c r="Y278" s="591"/>
      <c r="Z278" s="591"/>
      <c r="AA278" s="591"/>
      <c r="AB278" s="591"/>
    </row>
    <row r="279" spans="1:28">
      <c r="A279" s="3" t="s">
        <v>747</v>
      </c>
      <c r="B279" s="3" t="s">
        <v>748</v>
      </c>
      <c r="C279" s="3" t="s">
        <v>41</v>
      </c>
      <c r="D279" s="3"/>
      <c r="E279" s="4"/>
      <c r="F279" s="112" t="s">
        <v>749</v>
      </c>
      <c r="G279" s="5">
        <v>10</v>
      </c>
      <c r="H279" s="6"/>
      <c r="I279" s="3" t="s">
        <v>108</v>
      </c>
      <c r="J279" s="3" t="s">
        <v>90</v>
      </c>
      <c r="K279" s="3"/>
      <c r="L279" s="2" t="s">
        <v>2095</v>
      </c>
      <c r="M279" s="103">
        <v>0.1</v>
      </c>
      <c r="N279" s="2" t="s">
        <v>97</v>
      </c>
      <c r="O279" s="6"/>
      <c r="P279" s="599" t="s">
        <v>90</v>
      </c>
      <c r="Q279" s="599" t="s">
        <v>90</v>
      </c>
      <c r="R279" s="599" t="s">
        <v>90</v>
      </c>
      <c r="S279" s="589" t="s">
        <v>42</v>
      </c>
      <c r="T279" s="591">
        <f t="shared" si="10"/>
        <v>0</v>
      </c>
      <c r="U279" s="591"/>
      <c r="V279" s="591"/>
      <c r="W279" s="591"/>
      <c r="X279" s="591"/>
      <c r="Y279" s="591"/>
      <c r="Z279" s="591"/>
      <c r="AA279" s="591"/>
      <c r="AB279" s="591"/>
    </row>
    <row r="280" spans="1:28" ht="15.75" customHeight="1">
      <c r="A280" s="3" t="s">
        <v>1381</v>
      </c>
      <c r="B280" s="3" t="s">
        <v>904</v>
      </c>
      <c r="C280" s="3" t="s">
        <v>41</v>
      </c>
      <c r="D280" s="3"/>
      <c r="E280" s="4">
        <v>8000000</v>
      </c>
      <c r="F280" s="112" t="s">
        <v>2096</v>
      </c>
      <c r="G280" s="5"/>
      <c r="H280" s="6">
        <v>46023</v>
      </c>
      <c r="I280" s="3" t="s">
        <v>108</v>
      </c>
      <c r="J280" s="3" t="s">
        <v>90</v>
      </c>
      <c r="K280" s="3"/>
      <c r="L280" s="2" t="s">
        <v>2097</v>
      </c>
      <c r="M280" s="103">
        <v>0.3</v>
      </c>
      <c r="N280" s="2" t="s">
        <v>97</v>
      </c>
      <c r="O280" s="6"/>
      <c r="P280" s="599" t="s">
        <v>90</v>
      </c>
      <c r="Q280" s="599" t="s">
        <v>90</v>
      </c>
      <c r="R280" s="599" t="s">
        <v>90</v>
      </c>
      <c r="S280" s="589" t="s">
        <v>42</v>
      </c>
      <c r="T280" s="142">
        <f t="shared" si="10"/>
        <v>2400000</v>
      </c>
      <c r="U280" s="142"/>
      <c r="V280" s="142"/>
      <c r="W280" s="142"/>
      <c r="X280" s="142"/>
      <c r="Y280" s="142"/>
      <c r="Z280" s="142"/>
      <c r="AA280" s="142"/>
      <c r="AB280" s="142"/>
    </row>
    <row r="281" spans="1:28" ht="15.75" customHeight="1">
      <c r="A281" s="3" t="s">
        <v>755</v>
      </c>
      <c r="B281" s="3" t="s">
        <v>756</v>
      </c>
      <c r="C281" s="3" t="s">
        <v>41</v>
      </c>
      <c r="D281" s="3"/>
      <c r="E281" s="4"/>
      <c r="F281" s="112"/>
      <c r="G281" s="5"/>
      <c r="H281" s="6">
        <v>46023</v>
      </c>
      <c r="I281" s="3" t="s">
        <v>108</v>
      </c>
      <c r="J281" s="3" t="s">
        <v>90</v>
      </c>
      <c r="K281" s="3"/>
      <c r="L281" s="2" t="s">
        <v>2098</v>
      </c>
      <c r="M281" s="103">
        <v>0.3</v>
      </c>
      <c r="N281" s="2"/>
      <c r="O281" s="6">
        <v>46357</v>
      </c>
      <c r="P281" s="599"/>
      <c r="Q281" s="599"/>
      <c r="R281" s="599" t="s">
        <v>90</v>
      </c>
      <c r="S281" s="589"/>
      <c r="T281" s="142">
        <f>E281*M281</f>
        <v>0</v>
      </c>
      <c r="U281" s="142"/>
      <c r="V281" s="142"/>
      <c r="W281" s="142"/>
      <c r="X281" s="142"/>
      <c r="Y281" s="142"/>
      <c r="Z281" s="142"/>
      <c r="AA281" s="142"/>
      <c r="AB281" s="142"/>
    </row>
    <row r="282" spans="1:28" ht="75">
      <c r="A282" s="3" t="s">
        <v>802</v>
      </c>
      <c r="B282" s="3" t="s">
        <v>502</v>
      </c>
      <c r="C282" s="3" t="s">
        <v>43</v>
      </c>
      <c r="D282" s="3" t="s">
        <v>366</v>
      </c>
      <c r="E282" s="4" t="s">
        <v>366</v>
      </c>
      <c r="F282" s="95" t="s">
        <v>803</v>
      </c>
      <c r="G282" s="12">
        <v>9</v>
      </c>
      <c r="H282" s="3" t="s">
        <v>366</v>
      </c>
      <c r="I282" s="3" t="s">
        <v>108</v>
      </c>
      <c r="J282" s="3"/>
      <c r="K282" s="3"/>
      <c r="L282" s="2" t="s">
        <v>2099</v>
      </c>
      <c r="M282" s="103">
        <v>0.25</v>
      </c>
      <c r="N282" s="3"/>
      <c r="O282" s="3"/>
      <c r="P282" s="602"/>
      <c r="Q282" s="602"/>
      <c r="R282" s="599"/>
      <c r="S282" s="589"/>
      <c r="T282" s="121" t="e">
        <f t="shared" si="10"/>
        <v>#VALUE!</v>
      </c>
      <c r="U282" s="121"/>
      <c r="V282" s="121"/>
      <c r="W282" s="121"/>
      <c r="X282" s="121"/>
      <c r="Y282" s="121"/>
      <c r="Z282" s="121"/>
      <c r="AA282" s="121"/>
      <c r="AB282" s="121"/>
    </row>
    <row r="283" spans="1:28" ht="15.75" customHeight="1">
      <c r="A283" s="3" t="s">
        <v>234</v>
      </c>
      <c r="B283" s="3" t="s">
        <v>324</v>
      </c>
      <c r="C283" s="3" t="s">
        <v>43</v>
      </c>
      <c r="D283" s="3">
        <v>11565</v>
      </c>
      <c r="E283" s="4">
        <v>112000</v>
      </c>
      <c r="F283" s="5" t="s">
        <v>325</v>
      </c>
      <c r="G283" s="5">
        <v>1</v>
      </c>
      <c r="H283" s="3">
        <v>2026</v>
      </c>
      <c r="I283" s="3" t="s">
        <v>108</v>
      </c>
      <c r="J283" s="3" t="s">
        <v>90</v>
      </c>
      <c r="K283" s="3"/>
      <c r="L283" s="2"/>
      <c r="M283" s="103">
        <v>1</v>
      </c>
      <c r="N283" s="3" t="s">
        <v>89</v>
      </c>
      <c r="O283" s="3" t="s">
        <v>699</v>
      </c>
      <c r="P283" s="589" t="s">
        <v>238</v>
      </c>
      <c r="Q283" s="599" t="s">
        <v>90</v>
      </c>
      <c r="R283" s="589" t="s">
        <v>90</v>
      </c>
      <c r="S283" s="589" t="s">
        <v>1605</v>
      </c>
      <c r="T283" s="591">
        <f t="shared" si="10"/>
        <v>112000</v>
      </c>
      <c r="U283" s="601" t="s">
        <v>120</v>
      </c>
      <c r="V283" s="601"/>
      <c r="W283" s="601"/>
      <c r="X283" s="601"/>
      <c r="Y283" s="601"/>
      <c r="Z283" s="601"/>
      <c r="AA283" s="601"/>
      <c r="AB283" s="601"/>
    </row>
    <row r="284" spans="1:28" s="193" customFormat="1" ht="15.75" customHeight="1">
      <c r="A284" s="186" t="s">
        <v>222</v>
      </c>
      <c r="B284" s="186" t="s">
        <v>955</v>
      </c>
      <c r="C284" s="186" t="s">
        <v>45</v>
      </c>
      <c r="D284" s="186"/>
      <c r="E284" s="199">
        <f>264515.57*3</f>
        <v>793546.71</v>
      </c>
      <c r="F284" s="189" t="s">
        <v>2100</v>
      </c>
      <c r="G284" s="189">
        <v>6</v>
      </c>
      <c r="H284" s="190"/>
      <c r="I284" s="186" t="s">
        <v>289</v>
      </c>
      <c r="J284" s="186" t="s">
        <v>90</v>
      </c>
      <c r="K284" s="186"/>
      <c r="L284" s="191" t="s">
        <v>2101</v>
      </c>
      <c r="M284" s="192">
        <v>0.5</v>
      </c>
      <c r="N284" s="186" t="s">
        <v>89</v>
      </c>
      <c r="O284" s="186" t="s">
        <v>2102</v>
      </c>
      <c r="P284" s="190" t="s">
        <v>96</v>
      </c>
      <c r="Q284" s="190" t="s">
        <v>90</v>
      </c>
      <c r="R284" s="186" t="s">
        <v>96</v>
      </c>
      <c r="S284" s="592" t="s">
        <v>120</v>
      </c>
      <c r="T284" s="612">
        <f t="shared" si="10"/>
        <v>396773.35499999998</v>
      </c>
      <c r="U284" s="615" t="s">
        <v>120</v>
      </c>
      <c r="V284" s="615"/>
      <c r="W284" s="615"/>
      <c r="X284" s="615"/>
      <c r="Y284" s="615"/>
      <c r="Z284" s="615"/>
      <c r="AA284" s="615"/>
      <c r="AB284" s="615"/>
    </row>
    <row r="285" spans="1:28" s="193" customFormat="1" ht="15.75" customHeight="1">
      <c r="A285" s="186" t="s">
        <v>222</v>
      </c>
      <c r="B285" s="186" t="s">
        <v>285</v>
      </c>
      <c r="C285" s="186" t="s">
        <v>45</v>
      </c>
      <c r="D285" s="186">
        <v>11509</v>
      </c>
      <c r="E285" s="199">
        <v>875686</v>
      </c>
      <c r="F285" s="189" t="s">
        <v>2100</v>
      </c>
      <c r="G285" s="189">
        <v>6</v>
      </c>
      <c r="H285" s="190">
        <v>46174</v>
      </c>
      <c r="I285" s="186" t="s">
        <v>289</v>
      </c>
      <c r="J285" s="186" t="s">
        <v>288</v>
      </c>
      <c r="K285" s="186"/>
      <c r="L285" s="191" t="s">
        <v>2101</v>
      </c>
      <c r="M285" s="192">
        <v>1</v>
      </c>
      <c r="N285" s="186" t="s">
        <v>89</v>
      </c>
      <c r="O285" s="186" t="s">
        <v>704</v>
      </c>
      <c r="P285" s="190"/>
      <c r="Q285" s="190" t="s">
        <v>96</v>
      </c>
      <c r="R285" s="186" t="s">
        <v>96</v>
      </c>
      <c r="S285" s="592" t="s">
        <v>120</v>
      </c>
      <c r="T285" s="612">
        <f t="shared" si="10"/>
        <v>875686</v>
      </c>
      <c r="U285" s="615" t="s">
        <v>120</v>
      </c>
      <c r="V285" s="615"/>
      <c r="W285" s="615"/>
      <c r="X285" s="615"/>
      <c r="Y285" s="615"/>
      <c r="Z285" s="615"/>
      <c r="AA285" s="615"/>
      <c r="AB285" s="615"/>
    </row>
    <row r="286" spans="1:28" s="193" customFormat="1" ht="15.75" customHeight="1">
      <c r="A286" s="186" t="s">
        <v>712</v>
      </c>
      <c r="B286" s="186" t="s">
        <v>972</v>
      </c>
      <c r="C286" s="186" t="s">
        <v>45</v>
      </c>
      <c r="D286" s="186">
        <v>90067</v>
      </c>
      <c r="E286" s="199">
        <f>(543451.93/2)+249108+138988</f>
        <v>659821.96500000008</v>
      </c>
      <c r="F286" s="197" t="s">
        <v>1191</v>
      </c>
      <c r="G286" s="189">
        <v>5</v>
      </c>
      <c r="H286" s="190"/>
      <c r="I286" s="199" t="s">
        <v>1193</v>
      </c>
      <c r="J286" s="186" t="s">
        <v>2103</v>
      </c>
      <c r="K286" s="186"/>
      <c r="L286" s="191" t="s">
        <v>2104</v>
      </c>
      <c r="M286" s="192">
        <v>1</v>
      </c>
      <c r="N286" s="199" t="s">
        <v>89</v>
      </c>
      <c r="O286" s="186" t="s">
        <v>699</v>
      </c>
      <c r="P286" s="190"/>
      <c r="Q286" s="190" t="s">
        <v>96</v>
      </c>
      <c r="R286" s="186" t="s">
        <v>90</v>
      </c>
      <c r="S286" s="592"/>
      <c r="T286" s="612">
        <f t="shared" si="10"/>
        <v>659821.96500000008</v>
      </c>
      <c r="U286" s="612"/>
      <c r="V286" s="612"/>
      <c r="W286" s="612"/>
      <c r="X286" s="612"/>
      <c r="Y286" s="612"/>
      <c r="Z286" s="612"/>
      <c r="AA286" s="612"/>
      <c r="AB286" s="612"/>
    </row>
    <row r="287" spans="1:28" ht="15.75" customHeight="1">
      <c r="A287" s="3" t="s">
        <v>743</v>
      </c>
      <c r="B287" s="3" t="s">
        <v>744</v>
      </c>
      <c r="C287" s="3" t="s">
        <v>41</v>
      </c>
      <c r="D287" s="3"/>
      <c r="E287" s="4"/>
      <c r="F287" s="3" t="s">
        <v>745</v>
      </c>
      <c r="G287" s="3"/>
      <c r="H287" s="6"/>
      <c r="I287" s="3" t="s">
        <v>108</v>
      </c>
      <c r="J287" s="3"/>
      <c r="K287" s="3"/>
      <c r="L287" s="2" t="s">
        <v>746</v>
      </c>
      <c r="M287" s="103"/>
      <c r="N287" s="3"/>
      <c r="O287" s="3"/>
      <c r="P287" s="602"/>
      <c r="Q287" s="602"/>
      <c r="R287" s="599"/>
      <c r="S287" s="589"/>
      <c r="T287" s="591">
        <f t="shared" si="10"/>
        <v>0</v>
      </c>
      <c r="U287" s="591"/>
      <c r="V287" s="591"/>
      <c r="W287" s="591"/>
      <c r="X287" s="591"/>
      <c r="Y287" s="591"/>
      <c r="Z287" s="591"/>
      <c r="AA287" s="591"/>
      <c r="AB287" s="591"/>
    </row>
    <row r="288" spans="1:28" ht="15.75" customHeight="1">
      <c r="A288" s="3" t="s">
        <v>2105</v>
      </c>
      <c r="B288" s="3" t="s">
        <v>1009</v>
      </c>
      <c r="C288" s="3" t="s">
        <v>41</v>
      </c>
      <c r="D288" s="3"/>
      <c r="E288" s="4"/>
      <c r="F288" s="3" t="s">
        <v>659</v>
      </c>
      <c r="G288" s="3">
        <v>4</v>
      </c>
      <c r="H288" s="6"/>
      <c r="I288" s="3" t="s">
        <v>108</v>
      </c>
      <c r="J288" s="3"/>
      <c r="K288" s="3"/>
      <c r="L288" s="2"/>
      <c r="M288" s="103"/>
      <c r="N288" s="3"/>
      <c r="O288" s="3"/>
      <c r="P288" s="602"/>
      <c r="Q288" s="602"/>
      <c r="R288" s="599"/>
      <c r="S288" s="589"/>
      <c r="T288" s="591">
        <f t="shared" si="10"/>
        <v>0</v>
      </c>
      <c r="U288" s="591"/>
      <c r="V288" s="591"/>
      <c r="W288" s="591"/>
      <c r="X288" s="591"/>
      <c r="Y288" s="591"/>
      <c r="Z288" s="591"/>
      <c r="AA288" s="591"/>
      <c r="AB288" s="591"/>
    </row>
    <row r="289" spans="1:28" ht="15.75" customHeight="1">
      <c r="A289" s="3" t="s">
        <v>2106</v>
      </c>
      <c r="B289" s="3" t="s">
        <v>316</v>
      </c>
      <c r="C289" s="3" t="s">
        <v>41</v>
      </c>
      <c r="D289" s="3"/>
      <c r="E289" s="4"/>
      <c r="F289" s="2" t="s">
        <v>2107</v>
      </c>
      <c r="G289" s="3">
        <f>7+7+7+7+6</f>
        <v>34</v>
      </c>
      <c r="H289" s="6"/>
      <c r="I289" s="3" t="s">
        <v>108</v>
      </c>
      <c r="J289" s="3"/>
      <c r="K289" s="3"/>
      <c r="L289" s="2"/>
      <c r="M289" s="103"/>
      <c r="N289" s="3"/>
      <c r="O289" s="3"/>
      <c r="P289" s="602"/>
      <c r="Q289" s="602"/>
      <c r="R289" s="599"/>
      <c r="S289" s="589"/>
      <c r="T289" s="591">
        <f t="shared" si="10"/>
        <v>0</v>
      </c>
      <c r="U289" s="591"/>
      <c r="V289" s="591"/>
      <c r="W289" s="591"/>
      <c r="X289" s="591"/>
      <c r="Y289" s="591"/>
      <c r="Z289" s="591"/>
      <c r="AA289" s="591"/>
      <c r="AB289" s="591"/>
    </row>
    <row r="290" spans="1:28" ht="15.75" customHeight="1">
      <c r="A290" s="3" t="s">
        <v>1873</v>
      </c>
      <c r="B290" s="3"/>
      <c r="C290" s="3" t="s">
        <v>41</v>
      </c>
      <c r="D290" s="3"/>
      <c r="E290" s="4"/>
      <c r="F290" s="3" t="s">
        <v>1874</v>
      </c>
      <c r="G290" s="3"/>
      <c r="H290" s="6"/>
      <c r="I290" s="3" t="s">
        <v>108</v>
      </c>
      <c r="J290" s="3"/>
      <c r="K290" s="3"/>
      <c r="L290" s="2"/>
      <c r="M290" s="103"/>
      <c r="N290" s="3"/>
      <c r="O290" s="3"/>
      <c r="P290" s="602"/>
      <c r="Q290" s="602"/>
      <c r="R290" s="599"/>
      <c r="S290" s="589"/>
      <c r="T290" s="591">
        <f t="shared" si="10"/>
        <v>0</v>
      </c>
      <c r="U290" s="591"/>
      <c r="V290" s="591"/>
      <c r="W290" s="591"/>
      <c r="X290" s="591"/>
      <c r="Y290" s="591"/>
      <c r="Z290" s="591"/>
      <c r="AA290" s="591"/>
      <c r="AB290" s="591"/>
    </row>
    <row r="291" spans="1:28" ht="15.75" customHeight="1">
      <c r="A291" s="3" t="s">
        <v>824</v>
      </c>
      <c r="B291" s="3"/>
      <c r="C291" s="3" t="s">
        <v>43</v>
      </c>
      <c r="D291" s="3"/>
      <c r="E291" s="4"/>
      <c r="F291" s="3" t="s">
        <v>825</v>
      </c>
      <c r="G291" s="3"/>
      <c r="H291" s="6"/>
      <c r="I291" s="3"/>
      <c r="J291" s="3"/>
      <c r="K291" s="3"/>
      <c r="L291" s="2"/>
      <c r="M291" s="103"/>
      <c r="N291" s="3"/>
      <c r="O291" s="3"/>
      <c r="P291" s="602"/>
      <c r="Q291" s="602"/>
      <c r="R291" s="599"/>
      <c r="S291" s="589"/>
      <c r="T291" s="591">
        <f>E291*M291</f>
        <v>0</v>
      </c>
      <c r="U291" s="591"/>
      <c r="V291" s="591"/>
      <c r="W291" s="591"/>
      <c r="X291" s="591"/>
      <c r="Y291" s="591"/>
      <c r="Z291" s="591"/>
      <c r="AA291" s="591"/>
      <c r="AB291" s="591"/>
    </row>
    <row r="292" spans="1:28" s="176" customFormat="1" ht="15.75" customHeight="1">
      <c r="A292" s="176" t="s">
        <v>1203</v>
      </c>
      <c r="B292" s="176" t="s">
        <v>1011</v>
      </c>
      <c r="C292" s="176" t="s">
        <v>43</v>
      </c>
      <c r="E292" s="230"/>
      <c r="F292" s="176" t="s">
        <v>1204</v>
      </c>
    </row>
    <row r="293" spans="1:28" ht="15.75" customHeight="1">
      <c r="A293" s="3" t="s">
        <v>772</v>
      </c>
      <c r="B293" s="3" t="s">
        <v>773</v>
      </c>
      <c r="C293" s="3" t="s">
        <v>41</v>
      </c>
      <c r="D293" s="3"/>
      <c r="E293" s="4"/>
      <c r="F293" s="112" t="s">
        <v>2108</v>
      </c>
      <c r="G293" s="5"/>
      <c r="H293" s="6">
        <v>46266</v>
      </c>
      <c r="I293" s="3" t="s">
        <v>108</v>
      </c>
      <c r="J293" s="3" t="s">
        <v>90</v>
      </c>
      <c r="K293" s="3"/>
      <c r="L293" s="2" t="s">
        <v>2098</v>
      </c>
      <c r="M293" s="103">
        <v>0.3</v>
      </c>
      <c r="N293" s="2"/>
      <c r="O293" s="6">
        <v>46631</v>
      </c>
      <c r="P293" s="599"/>
      <c r="Q293" s="599"/>
      <c r="R293" s="599" t="s">
        <v>90</v>
      </c>
      <c r="S293" s="589"/>
      <c r="T293" s="142">
        <f>E293*M293</f>
        <v>0</v>
      </c>
      <c r="U293" s="142"/>
      <c r="V293" s="142"/>
      <c r="W293" s="142"/>
      <c r="X293" s="142"/>
      <c r="Y293" s="142"/>
      <c r="Z293" s="142"/>
      <c r="AA293" s="142"/>
      <c r="AB293" s="142"/>
    </row>
    <row r="294" spans="1:28" ht="15.75" customHeight="1">
      <c r="L294" s="176"/>
      <c r="M294"/>
    </row>
    <row r="295" spans="1:28" ht="15.75" customHeight="1">
      <c r="L295" s="176"/>
      <c r="M295"/>
    </row>
    <row r="296" spans="1:28">
      <c r="L296" s="176"/>
      <c r="M296"/>
    </row>
    <row r="297" spans="1:28" ht="15.75" customHeight="1">
      <c r="A297" s="143" t="s">
        <v>2109</v>
      </c>
      <c r="L297" s="176"/>
      <c r="M297"/>
    </row>
    <row r="298" spans="1:28" ht="15.75" customHeight="1">
      <c r="A298" s="15" t="s">
        <v>77</v>
      </c>
      <c r="B298" s="15"/>
      <c r="C298" s="3" t="s">
        <v>43</v>
      </c>
      <c r="D298" s="15"/>
      <c r="E298" s="127"/>
      <c r="F298" s="15" t="s">
        <v>331</v>
      </c>
      <c r="G298" s="122"/>
      <c r="H298" s="123"/>
      <c r="I298" s="124">
        <v>45703</v>
      </c>
      <c r="J298" s="122"/>
      <c r="K298" s="122"/>
      <c r="L298" s="38" t="s">
        <v>2110</v>
      </c>
      <c r="M298" s="125"/>
      <c r="N298" s="122"/>
      <c r="O298" s="15" t="s">
        <v>2111</v>
      </c>
      <c r="P298" s="123"/>
      <c r="Q298" s="123"/>
      <c r="R298" s="124"/>
      <c r="S298" s="122"/>
      <c r="T298" s="126">
        <f>E298*M298</f>
        <v>0</v>
      </c>
      <c r="U298" s="126"/>
      <c r="V298" s="126"/>
      <c r="W298" s="126"/>
      <c r="X298" s="126"/>
      <c r="Y298" s="126"/>
      <c r="Z298" s="126"/>
      <c r="AA298" s="126"/>
      <c r="AB298" s="126"/>
    </row>
    <row r="299" spans="1:28" ht="15.75" customHeight="1">
      <c r="A299" s="3" t="s">
        <v>1138</v>
      </c>
      <c r="B299" s="3"/>
      <c r="C299" s="3" t="s">
        <v>43</v>
      </c>
      <c r="D299" s="3"/>
      <c r="E299" s="4"/>
      <c r="F299" s="3" t="s">
        <v>1139</v>
      </c>
      <c r="G299" s="3"/>
      <c r="H299" s="6"/>
      <c r="I299" s="3"/>
      <c r="J299" s="3"/>
      <c r="K299" s="3"/>
      <c r="L299" s="2"/>
      <c r="M299" s="103"/>
      <c r="N299" s="3"/>
      <c r="O299" s="3"/>
      <c r="P299" s="602"/>
      <c r="Q299" s="602"/>
      <c r="R299" s="599"/>
      <c r="S299" s="589"/>
      <c r="T299" s="591">
        <f>E299*M299</f>
        <v>0</v>
      </c>
      <c r="U299" s="591"/>
      <c r="V299" s="591"/>
      <c r="W299" s="591"/>
      <c r="X299" s="591"/>
      <c r="Y299" s="591"/>
      <c r="Z299" s="591"/>
      <c r="AA299" s="591"/>
      <c r="AB299" s="591"/>
    </row>
    <row r="300" spans="1:28" ht="15.75" customHeight="1">
      <c r="A300" s="3" t="s">
        <v>1045</v>
      </c>
      <c r="B300" s="3"/>
      <c r="C300" s="3" t="s">
        <v>43</v>
      </c>
      <c r="D300" s="3"/>
      <c r="E300" s="4"/>
      <c r="F300" s="3"/>
      <c r="G300" s="3"/>
      <c r="H300" s="6"/>
      <c r="I300" s="3"/>
      <c r="J300" s="3"/>
      <c r="K300" s="3"/>
      <c r="L300" s="2"/>
      <c r="M300" s="103"/>
      <c r="N300" s="3"/>
      <c r="O300" s="3"/>
      <c r="P300" s="602"/>
      <c r="Q300" s="602"/>
      <c r="R300" s="599"/>
      <c r="S300" s="589"/>
      <c r="T300" s="591">
        <f>E300*M300</f>
        <v>0</v>
      </c>
      <c r="U300" s="591"/>
      <c r="V300" s="591"/>
      <c r="W300" s="591"/>
      <c r="X300" s="591"/>
      <c r="Y300" s="591"/>
      <c r="Z300" s="591"/>
      <c r="AA300" s="591"/>
      <c r="AB300" s="591"/>
    </row>
    <row r="301" spans="1:28" ht="15.75" customHeight="1">
      <c r="A301" s="3" t="s">
        <v>2112</v>
      </c>
      <c r="B301" s="3"/>
      <c r="C301" s="3" t="s">
        <v>43</v>
      </c>
      <c r="D301" s="3"/>
      <c r="E301" s="4"/>
      <c r="F301" s="3"/>
      <c r="G301" s="3"/>
      <c r="H301" s="6"/>
      <c r="I301" s="3"/>
      <c r="J301" s="3"/>
      <c r="K301" s="3"/>
      <c r="L301" s="2"/>
      <c r="M301" s="103"/>
      <c r="N301" s="3"/>
      <c r="O301" s="3"/>
      <c r="P301" s="602"/>
      <c r="Q301" s="602"/>
      <c r="R301" s="599"/>
      <c r="S301" s="589"/>
      <c r="T301" s="591">
        <f>E301*M301</f>
        <v>0</v>
      </c>
      <c r="U301" s="591"/>
      <c r="V301" s="591"/>
      <c r="W301" s="591"/>
      <c r="X301" s="591"/>
      <c r="Y301" s="591"/>
      <c r="Z301" s="591"/>
      <c r="AA301" s="591"/>
      <c r="AB301" s="591"/>
    </row>
    <row r="302" spans="1:28" ht="15.75" customHeight="1"/>
    <row r="303" spans="1:28" ht="15.75" customHeight="1"/>
    <row r="304" spans="1:28" ht="15.75" customHeight="1">
      <c r="A304" s="3"/>
      <c r="B304" s="3"/>
      <c r="C304" s="3"/>
      <c r="D304" s="3"/>
      <c r="E304" s="4"/>
      <c r="F304" s="3"/>
      <c r="G304" s="3"/>
      <c r="H304" s="6"/>
      <c r="I304" s="3"/>
      <c r="J304" s="3"/>
      <c r="K304" s="3"/>
      <c r="L304" s="2"/>
      <c r="M304" s="103"/>
      <c r="N304" s="3"/>
      <c r="O304" s="3"/>
      <c r="P304" s="602"/>
      <c r="Q304" s="602"/>
      <c r="R304" s="599"/>
      <c r="S304" s="589"/>
      <c r="T304" s="591">
        <f>E304*M304</f>
        <v>0</v>
      </c>
      <c r="U304" s="591"/>
      <c r="V304" s="591"/>
      <c r="W304" s="591"/>
      <c r="X304" s="591"/>
      <c r="Y304" s="591"/>
      <c r="Z304" s="591"/>
      <c r="AA304" s="591"/>
      <c r="AB304" s="591"/>
    </row>
    <row r="305" spans="1:28" ht="15.75" customHeight="1">
      <c r="A305" s="3"/>
      <c r="B305" s="3"/>
      <c r="C305" s="3"/>
      <c r="D305" s="3"/>
      <c r="E305" s="4"/>
      <c r="F305" s="3"/>
      <c r="G305" s="3"/>
      <c r="H305" s="6"/>
      <c r="I305" s="3"/>
      <c r="J305" s="3"/>
      <c r="K305" s="3"/>
      <c r="L305" s="2"/>
      <c r="M305" s="103"/>
      <c r="N305" s="3"/>
      <c r="O305" s="3"/>
      <c r="P305" s="602"/>
      <c r="Q305" s="602"/>
      <c r="R305" s="599"/>
      <c r="S305" s="589"/>
      <c r="T305" s="591">
        <f>E305*M305</f>
        <v>0</v>
      </c>
      <c r="U305" s="591"/>
      <c r="V305" s="591"/>
      <c r="W305" s="591"/>
      <c r="X305" s="591"/>
      <c r="Y305" s="591"/>
      <c r="Z305" s="591"/>
      <c r="AA305" s="591"/>
      <c r="AB305" s="591"/>
    </row>
    <row r="306" spans="1:28" ht="14.25" customHeight="1">
      <c r="A306" s="101" t="s">
        <v>1872</v>
      </c>
      <c r="B306" s="3"/>
      <c r="C306" s="589"/>
      <c r="D306" s="3"/>
      <c r="E306" s="225"/>
      <c r="F306" s="5"/>
      <c r="G306" s="108"/>
      <c r="H306" s="6"/>
      <c r="I306" s="3"/>
      <c r="J306" s="3"/>
      <c r="K306" s="3"/>
      <c r="L306" s="2"/>
      <c r="M306" s="103"/>
      <c r="N306" s="3"/>
      <c r="O306" s="3"/>
      <c r="P306" s="602"/>
      <c r="Q306" s="602"/>
      <c r="R306" s="599"/>
      <c r="S306" s="589"/>
      <c r="T306" s="105">
        <f>E306*M306</f>
        <v>0</v>
      </c>
      <c r="U306" s="105"/>
      <c r="V306" s="105"/>
      <c r="W306" s="105"/>
      <c r="X306" s="105"/>
      <c r="Y306" s="105"/>
      <c r="Z306" s="105"/>
      <c r="AA306" s="105"/>
      <c r="AB306" s="105"/>
    </row>
    <row r="307" spans="1:28" ht="15.75" customHeight="1">
      <c r="A307" s="3" t="s">
        <v>802</v>
      </c>
      <c r="B307" s="3" t="s">
        <v>1008</v>
      </c>
      <c r="C307" s="3" t="s">
        <v>43</v>
      </c>
      <c r="D307" s="3"/>
      <c r="E307" s="4"/>
      <c r="F307" s="3" t="s">
        <v>2113</v>
      </c>
      <c r="G307" s="3"/>
      <c r="H307" s="6"/>
      <c r="I307" s="3"/>
      <c r="J307" s="3"/>
      <c r="K307" s="3"/>
      <c r="L307" s="2"/>
      <c r="M307" s="103">
        <v>0.25</v>
      </c>
      <c r="N307" s="3"/>
      <c r="O307" s="3"/>
      <c r="P307" s="602"/>
      <c r="Q307" s="602"/>
      <c r="R307" s="599"/>
      <c r="S307" s="589"/>
      <c r="T307" s="591"/>
      <c r="U307" s="591"/>
      <c r="V307" s="591"/>
      <c r="W307" s="591"/>
      <c r="X307" s="591"/>
      <c r="Y307" s="591"/>
      <c r="Z307" s="591"/>
      <c r="AA307" s="591"/>
      <c r="AB307" s="591"/>
    </row>
    <row r="308" spans="1:28" ht="15.75" customHeight="1">
      <c r="A308" s="3" t="s">
        <v>2114</v>
      </c>
      <c r="B308" s="3" t="s">
        <v>1010</v>
      </c>
      <c r="C308" s="3" t="s">
        <v>41</v>
      </c>
      <c r="D308" s="3"/>
      <c r="E308" s="4"/>
      <c r="F308" s="3"/>
      <c r="G308" s="3"/>
      <c r="H308" s="6"/>
      <c r="I308" s="3"/>
      <c r="J308" s="3"/>
      <c r="K308" s="3"/>
      <c r="L308" s="2"/>
      <c r="M308" s="103"/>
      <c r="N308" s="3"/>
      <c r="O308" s="3"/>
      <c r="P308" s="602"/>
      <c r="Q308" s="602"/>
      <c r="R308" s="599"/>
      <c r="S308" s="589"/>
      <c r="T308" s="591"/>
      <c r="U308" s="591"/>
      <c r="V308" s="591"/>
      <c r="W308" s="591"/>
      <c r="X308" s="591"/>
      <c r="Y308" s="591"/>
      <c r="Z308" s="591"/>
      <c r="AA308" s="591"/>
      <c r="AB308" s="591"/>
    </row>
    <row r="309" spans="1:28" ht="15.75" customHeight="1">
      <c r="A309" s="3"/>
      <c r="B309" s="3"/>
      <c r="C309" s="3"/>
      <c r="D309" s="3"/>
      <c r="E309" s="4"/>
      <c r="F309" s="3"/>
      <c r="G309" s="3"/>
      <c r="H309" s="6"/>
      <c r="I309" s="3"/>
      <c r="J309" s="3"/>
      <c r="K309" s="3"/>
      <c r="L309" s="2"/>
      <c r="M309" s="103"/>
      <c r="N309" s="3"/>
      <c r="O309" s="3"/>
      <c r="P309" s="602"/>
      <c r="Q309" s="602"/>
      <c r="R309" s="599"/>
      <c r="S309" s="589"/>
      <c r="T309" s="591"/>
      <c r="U309" s="591"/>
      <c r="V309" s="591"/>
      <c r="W309" s="591"/>
      <c r="X309" s="591"/>
      <c r="Y309" s="591"/>
      <c r="Z309" s="591"/>
      <c r="AA309" s="591"/>
      <c r="AB309" s="591"/>
    </row>
    <row r="310" spans="1:28" ht="15.75" customHeight="1">
      <c r="A310" s="3"/>
      <c r="B310" s="3"/>
      <c r="C310" s="589"/>
      <c r="D310" s="3"/>
      <c r="E310" s="4"/>
      <c r="F310" s="3"/>
      <c r="G310" s="3"/>
      <c r="H310" s="6"/>
      <c r="I310" s="3"/>
      <c r="J310" s="3"/>
      <c r="K310" s="3"/>
      <c r="L310" s="2"/>
      <c r="M310" s="103"/>
      <c r="N310" s="3"/>
      <c r="O310" s="3"/>
      <c r="P310" s="602"/>
      <c r="Q310" s="602"/>
      <c r="R310" s="599"/>
      <c r="S310" s="589"/>
      <c r="T310" s="591"/>
      <c r="U310" s="591"/>
      <c r="V310" s="591"/>
      <c r="W310" s="591"/>
      <c r="X310" s="591"/>
      <c r="Y310" s="591"/>
      <c r="Z310" s="591"/>
      <c r="AA310" s="591"/>
      <c r="AB310" s="591"/>
    </row>
    <row r="311" spans="1:28" ht="15.75" customHeight="1">
      <c r="A311" s="3"/>
      <c r="B311" s="3"/>
      <c r="C311" s="589"/>
      <c r="D311" s="3"/>
      <c r="E311" s="4"/>
      <c r="F311" s="3"/>
      <c r="G311" s="3"/>
      <c r="H311" s="6"/>
      <c r="I311" s="3"/>
      <c r="J311" s="3"/>
      <c r="K311" s="3"/>
      <c r="L311" s="2"/>
      <c r="M311" s="103"/>
      <c r="N311" s="3"/>
      <c r="O311" s="3"/>
      <c r="P311" s="602"/>
      <c r="Q311" s="602"/>
      <c r="R311" s="599"/>
      <c r="S311" s="589"/>
      <c r="T311" s="591"/>
      <c r="U311" s="591"/>
      <c r="V311" s="591"/>
      <c r="W311" s="591"/>
      <c r="X311" s="591"/>
      <c r="Y311" s="591"/>
      <c r="Z311" s="591"/>
      <c r="AA311" s="591"/>
      <c r="AB311" s="591"/>
    </row>
    <row r="312" spans="1:28" ht="15.75" customHeight="1">
      <c r="A312" s="3"/>
      <c r="B312" s="3"/>
      <c r="C312" s="589"/>
      <c r="D312" s="3"/>
      <c r="E312" s="4"/>
      <c r="F312" s="3"/>
      <c r="G312" s="3"/>
      <c r="H312" s="6"/>
      <c r="I312" s="3"/>
      <c r="J312" s="3"/>
      <c r="K312" s="3"/>
      <c r="L312" s="2"/>
      <c r="M312" s="103"/>
      <c r="N312" s="3"/>
      <c r="O312" s="3"/>
      <c r="P312" s="602"/>
      <c r="Q312" s="602"/>
      <c r="R312" s="599"/>
      <c r="S312" s="589"/>
      <c r="T312" s="591"/>
      <c r="U312" s="591"/>
      <c r="V312" s="591"/>
      <c r="W312" s="591"/>
      <c r="X312" s="591"/>
      <c r="Y312" s="591"/>
      <c r="Z312" s="591"/>
      <c r="AA312" s="591"/>
      <c r="AB312" s="591"/>
    </row>
    <row r="313" spans="1:28" ht="15.75" customHeight="1">
      <c r="A313" s="3"/>
      <c r="B313" s="3"/>
      <c r="C313" s="589"/>
      <c r="D313" s="3"/>
      <c r="E313" s="4"/>
      <c r="F313" s="3"/>
      <c r="G313" s="3"/>
      <c r="H313" s="6"/>
      <c r="I313" s="3"/>
      <c r="J313" s="3"/>
      <c r="K313" s="3"/>
      <c r="L313" s="2"/>
      <c r="M313" s="103"/>
      <c r="N313" s="3"/>
      <c r="O313" s="3"/>
      <c r="P313" s="602"/>
      <c r="Q313" s="602"/>
      <c r="R313" s="599"/>
      <c r="S313" s="589"/>
      <c r="T313" s="591"/>
      <c r="U313" s="591"/>
      <c r="V313" s="591"/>
      <c r="W313" s="591"/>
      <c r="X313" s="591"/>
      <c r="Y313" s="591"/>
      <c r="Z313" s="591"/>
      <c r="AA313" s="591"/>
      <c r="AB313" s="591"/>
    </row>
    <row r="314" spans="1:28" ht="15.75" customHeight="1">
      <c r="A314" s="3"/>
      <c r="B314" s="3"/>
      <c r="C314" s="589"/>
      <c r="D314" s="3"/>
      <c r="E314" s="4"/>
      <c r="F314" s="3"/>
      <c r="G314" s="3"/>
      <c r="H314" s="6"/>
      <c r="I314" s="3"/>
      <c r="J314" s="3"/>
      <c r="K314" s="3"/>
      <c r="L314" s="2"/>
      <c r="M314" s="103"/>
      <c r="N314" s="3"/>
      <c r="O314" s="3"/>
      <c r="P314" s="602"/>
      <c r="Q314" s="602"/>
      <c r="R314" s="599"/>
      <c r="S314" s="589"/>
      <c r="T314" s="591"/>
      <c r="U314" s="591"/>
      <c r="V314" s="591"/>
      <c r="W314" s="591"/>
      <c r="X314" s="591"/>
      <c r="Y314" s="591"/>
      <c r="Z314" s="591"/>
      <c r="AA314" s="591"/>
      <c r="AB314" s="591"/>
    </row>
  </sheetData>
  <sortState xmlns:xlrd2="http://schemas.microsoft.com/office/spreadsheetml/2017/richdata2" ref="A151:S197">
    <sortCondition ref="B151:B197"/>
  </sortState>
  <customSheetViews>
    <customSheetView guid="{86345857-F624-48CB-9278-81D42BC2A341}" filter="1" showAutoFilter="1">
      <pageMargins left="0" right="0" top="0" bottom="0" header="0" footer="0"/>
      <autoFilter ref="A1:R249" xr:uid="{3A16CE0C-2908-4543-B281-9493613EE0BD}">
        <filterColumn colId="2">
          <filters blank="1">
            <filter val="Quinton/Diana"/>
            <filter val="Sandra"/>
          </filters>
        </filterColumn>
      </autoFilter>
    </customSheetView>
    <customSheetView guid="{9027F378-2A82-4D4B-8C2B-37F22AA92163}" filter="1" showAutoFilter="1">
      <pageMargins left="0" right="0" top="0" bottom="0" header="0" footer="0"/>
      <autoFilter ref="A1:R1176" xr:uid="{267280B7-EDCF-4F00-8671-CB335BA3B3E3}">
        <filterColumn colId="2">
          <filters>
            <filter val="Diana"/>
            <filter val="Quinton/Diana"/>
          </filters>
        </filterColumn>
      </autoFilter>
    </customSheetView>
    <customSheetView guid="{1AC0FC16-9726-43ED-9107-9991E3E8AFEE}" filter="1" showAutoFilter="1">
      <pageMargins left="0" right="0" top="0" bottom="0" header="0" footer="0"/>
      <autoFilter ref="A1:S249" xr:uid="{58946B1C-855F-45BC-AE4B-13B6CFDAA590}">
        <filterColumn colId="2">
          <filters>
            <filter val="Joe"/>
          </filters>
        </filterColumn>
      </autoFilter>
    </customSheetView>
    <customSheetView guid="{F912E560-0604-4470-8B4D-F9C0882BED33}" filter="1" showAutoFilter="1">
      <pageMargins left="0" right="0" top="0" bottom="0" header="0" footer="0"/>
      <autoFilter ref="R1:R1176" xr:uid="{057D9C44-2807-4C73-BC8A-253CC729EDD3}"/>
    </customSheetView>
  </customSheetViews>
  <conditionalFormatting sqref="R1:R154 R156:R291 R293">
    <cfRule type="notContainsBlanks" dxfId="6" priority="1">
      <formula>LEN(TRIM(R1))&gt;0</formula>
    </cfRule>
  </conditionalFormatting>
  <conditionalFormatting sqref="R298:R301 R304:R1170">
    <cfRule type="notContainsBlanks" dxfId="5" priority="4">
      <formula>LEN(TRIM(R298))&gt;0</formula>
    </cfRule>
  </conditionalFormatting>
  <dataValidations count="3">
    <dataValidation type="list" allowBlank="1" showErrorMessage="1" sqref="S2:S20 S22:S43 S117:S121 S126:S129 S132:S141 S154 S45:S113 S175 S208 S225 S157:S161 S163:S170 S195:S196 S143:S145 S255:S257 S293 S269:S281 S205:S206 S173 S220 S151" xr:uid="{00000000-0002-0000-0000-000000000000}">
      <formula1>"Moanes,Kenny,Gino,Mehdi,Diana,Carlo,Gino ,N/A,Lori,TBD,Joe"</formula1>
    </dataValidation>
    <dataValidation type="list" allowBlank="1" showErrorMessage="1" sqref="C2:C9 C14:C38 C75:C100 C104:C116 C307:C309 C298:C301 C42:C71 C304:C305 C125:C145 C263 C293 C269:C291 C156:C196 C224:C261 C150 C200:C220 C151:C154" xr:uid="{00000000-0002-0000-0000-000001000000}">
      <formula1>"Sandra,Joe,Diana,Quinton/Diana"</formula1>
    </dataValidation>
    <dataValidation type="list" allowBlank="1" showErrorMessage="1" sqref="N2:N20 N22:N43 N117:N121 N126:N129 N132:N136 N138:N141 N143 N45:N113 N208 N225 N284 N157:N161 N163:N170 N195:N196 N145 N263 N154 N255:N261 N293 N269:N281 N204:N206 N173:N184 N219:N220 N151" xr:uid="{00000000-0002-0000-0000-000002000000}">
      <formula1>"PB,BID,Bid,Negotiated"</formula1>
    </dataValidation>
  </dataValidations>
  <printOptions gridLines="1"/>
  <pageMargins left="0.75" right="0.75" top="0.7" bottom="0.2" header="0" footer="0"/>
  <pageSetup paperSize="3" scale="28" fitToHeight="0" orientation="landscape" r:id="rId1"/>
  <tableParts count="6">
    <tablePart r:id="rId2"/>
    <tablePart r:id="rId3"/>
    <tablePart r:id="rId4"/>
    <tablePart r:id="rId5"/>
    <tablePart r:id="rId6"/>
    <tablePart r:id="rId7"/>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FC9C-3CAA-46C4-A578-712B044C0758}">
  <sheetPr codeName="Sheet10"/>
  <dimension ref="B2:AT317"/>
  <sheetViews>
    <sheetView topLeftCell="M1" workbookViewId="0">
      <selection activeCell="Q24" sqref="Q24"/>
    </sheetView>
  </sheetViews>
  <sheetFormatPr defaultRowHeight="15"/>
  <cols>
    <col min="2" max="2" width="9.5703125" bestFit="1" customWidth="1"/>
    <col min="3" max="3" width="13.140625" bestFit="1" customWidth="1"/>
    <col min="4" max="4" width="5.140625" bestFit="1" customWidth="1"/>
    <col min="5" max="5" width="11.7109375" bestFit="1" customWidth="1"/>
    <col min="6" max="6" width="15.28515625" bestFit="1" customWidth="1"/>
    <col min="7" max="7" width="10.5703125" bestFit="1" customWidth="1"/>
    <col min="8" max="8" width="7.85546875" bestFit="1" customWidth="1"/>
    <col min="9" max="9" width="24.42578125" style="167" bestFit="1" customWidth="1"/>
    <col min="10" max="10" width="40.28515625" bestFit="1" customWidth="1"/>
    <col min="11" max="11" width="14.5703125" bestFit="1" customWidth="1"/>
    <col min="12" max="12" width="21.140625" bestFit="1" customWidth="1"/>
    <col min="13" max="13" width="16.42578125" bestFit="1" customWidth="1"/>
    <col min="14" max="14" width="14.28515625" bestFit="1" customWidth="1"/>
    <col min="15" max="15" width="27.28515625" style="167" bestFit="1" customWidth="1"/>
    <col min="16" max="16" width="28.5703125" bestFit="1" customWidth="1"/>
    <col min="17" max="17" width="26.7109375" bestFit="1" customWidth="1"/>
    <col min="18" max="46" width="9.5703125" bestFit="1" customWidth="1"/>
  </cols>
  <sheetData>
    <row r="2" spans="2:46">
      <c r="B2" t="str">
        <f>'DO NOT USE 2023-2024 Production'!A1</f>
        <v>Customer</v>
      </c>
      <c r="C2" t="str">
        <f>'DO NOT USE 2023-2024 Production'!B1</f>
        <v>Project Name</v>
      </c>
      <c r="D2" t="str">
        <f>'DO NOT USE 2023-2024 Production'!C1</f>
        <v>BDM</v>
      </c>
      <c r="E2" t="str">
        <f>'DO NOT USE 2023-2024 Production'!D1</f>
        <v>Job Number</v>
      </c>
      <c r="F2" t="str">
        <f>'DO NOT USE 2023-2024 Production'!E1</f>
        <v>Contract 
Value</v>
      </c>
      <c r="G2" t="str">
        <f>'DO NOT USE 2023-2024 Production'!F1</f>
        <v>Building(s)</v>
      </c>
      <c r="H2" t="str">
        <f>'DO NOT USE 2023-2024 Production'!G1</f>
        <v>Floor(s)</v>
      </c>
      <c r="I2" s="167" t="str">
        <f>'DO NOT USE 2023-2024 Production'!H1</f>
        <v>Start Date 
for Production</v>
      </c>
      <c r="J2" t="str">
        <f>'DO NOT USE 2023-2024 Production'!I1</f>
        <v>Estimated DSA Approval 
(per Engineering)</v>
      </c>
      <c r="K2" t="str">
        <f>'DO NOT USE 2023-2024 Production'!J1</f>
        <v>Contract (Date)</v>
      </c>
      <c r="L2" t="str">
        <f>'DO NOT USE 2023-2024 Production'!L1</f>
        <v>Current 
Status/Notes</v>
      </c>
      <c r="M2" t="str">
        <f>'DO NOT USE 2023-2024 Production'!M1</f>
        <v>Confidence Level</v>
      </c>
      <c r="N2" t="str">
        <f>'DO NOT USE 2023-2024 Production'!N1</f>
        <v>Bid 
Piggyback</v>
      </c>
      <c r="O2" s="167" t="str">
        <f>'DO NOT USE 2023-2024 Production'!O1</f>
        <v>Estimated
Completion
Date</v>
      </c>
      <c r="Q2" s="168">
        <v>45658</v>
      </c>
      <c r="R2" s="169">
        <f>IF(MONTH(Q2-WEEKDAY((Q2),2)+1) &lt; MONTH(Q2), (Q2-28-DAY(Q2)+7) - WEEKDAY((Q2-DAY(Q2)+7),2)+1, (Q2-DAY(Q2)+7) - WEEKDAY((Q2-DAY(Q2)+7),2)+1)</f>
        <v>45663</v>
      </c>
      <c r="S2" s="169">
        <f t="shared" ref="S2:AT2" si="0">IF(MONTH(R2-WEEKDAY((R2),2)+1) &lt; MONTH(R2), (R2-28-DAY(R2)+7) - WEEKDAY((R2-DAY(R2)+7),2)+1, (R2-DAY(R2)+7) - WEEKDAY((R2-DAY(R2)+7),2)+1)</f>
        <v>45663</v>
      </c>
      <c r="T2" s="169">
        <f t="shared" si="0"/>
        <v>45663</v>
      </c>
      <c r="U2" s="169">
        <f t="shared" si="0"/>
        <v>45663</v>
      </c>
      <c r="V2" s="169">
        <f t="shared" si="0"/>
        <v>45663</v>
      </c>
      <c r="W2" s="169">
        <f t="shared" si="0"/>
        <v>45663</v>
      </c>
      <c r="X2" s="169">
        <f t="shared" si="0"/>
        <v>45663</v>
      </c>
      <c r="Y2" s="169">
        <f t="shared" si="0"/>
        <v>45663</v>
      </c>
      <c r="Z2" s="169">
        <f t="shared" si="0"/>
        <v>45663</v>
      </c>
      <c r="AA2" s="169">
        <f t="shared" si="0"/>
        <v>45663</v>
      </c>
      <c r="AB2" s="169">
        <f t="shared" si="0"/>
        <v>45663</v>
      </c>
      <c r="AC2" s="169">
        <f t="shared" si="0"/>
        <v>45663</v>
      </c>
      <c r="AD2" s="169">
        <f t="shared" si="0"/>
        <v>45663</v>
      </c>
      <c r="AE2" s="169">
        <f t="shared" si="0"/>
        <v>45663</v>
      </c>
      <c r="AF2" s="169">
        <f t="shared" si="0"/>
        <v>45663</v>
      </c>
      <c r="AG2" s="169">
        <f t="shared" si="0"/>
        <v>45663</v>
      </c>
      <c r="AH2" s="169">
        <f t="shared" si="0"/>
        <v>45663</v>
      </c>
      <c r="AI2" s="169">
        <f t="shared" si="0"/>
        <v>45663</v>
      </c>
      <c r="AJ2" s="169">
        <f t="shared" si="0"/>
        <v>45663</v>
      </c>
      <c r="AK2" s="169">
        <f t="shared" si="0"/>
        <v>45663</v>
      </c>
      <c r="AL2" s="169">
        <f t="shared" si="0"/>
        <v>45663</v>
      </c>
      <c r="AM2" s="169">
        <f t="shared" si="0"/>
        <v>45663</v>
      </c>
      <c r="AN2" s="169">
        <f t="shared" si="0"/>
        <v>45663</v>
      </c>
      <c r="AO2" s="169">
        <f t="shared" si="0"/>
        <v>45663</v>
      </c>
      <c r="AP2" s="169">
        <f t="shared" si="0"/>
        <v>45663</v>
      </c>
      <c r="AQ2" s="169">
        <f t="shared" si="0"/>
        <v>45663</v>
      </c>
      <c r="AR2" s="169">
        <f t="shared" si="0"/>
        <v>45663</v>
      </c>
      <c r="AS2" s="169">
        <f t="shared" si="0"/>
        <v>45663</v>
      </c>
      <c r="AT2" s="169">
        <f t="shared" si="0"/>
        <v>45663</v>
      </c>
    </row>
    <row r="3" spans="2:46">
      <c r="B3" t="str">
        <f>'DO NOT USE 2023-2024 Production'!A2</f>
        <v>Actual 2023 Starts</v>
      </c>
      <c r="C3">
        <f>'DO NOT USE 2023-2024 Production'!B2</f>
        <v>0</v>
      </c>
      <c r="D3">
        <f>'DO NOT USE 2023-2024 Production'!C2</f>
        <v>0</v>
      </c>
      <c r="E3">
        <f>'DO NOT USE 2023-2024 Production'!D2</f>
        <v>0</v>
      </c>
      <c r="F3">
        <f>'DO NOT USE 2023-2024 Production'!E2</f>
        <v>0</v>
      </c>
      <c r="G3">
        <f>'DO NOT USE 2023-2024 Production'!F2</f>
        <v>0</v>
      </c>
      <c r="H3">
        <f>'DO NOT USE 2023-2024 Production'!G2</f>
        <v>0</v>
      </c>
      <c r="I3" s="167">
        <f>'DO NOT USE 2023-2024 Production'!H2</f>
        <v>0</v>
      </c>
      <c r="J3">
        <f>'DO NOT USE 2023-2024 Production'!I2</f>
        <v>0</v>
      </c>
      <c r="K3">
        <f>'DO NOT USE 2023-2024 Production'!J2</f>
        <v>0</v>
      </c>
      <c r="L3">
        <f>'DO NOT USE 2023-2024 Production'!L2</f>
        <v>0</v>
      </c>
      <c r="M3">
        <f>'DO NOT USE 2023-2024 Production'!M2</f>
        <v>0</v>
      </c>
      <c r="N3">
        <f>'DO NOT USE 2023-2024 Production'!N2</f>
        <v>0</v>
      </c>
      <c r="O3" s="167">
        <f>'DO NOT USE 2023-2024 Production'!O2</f>
        <v>0</v>
      </c>
    </row>
    <row r="4" spans="2:46">
      <c r="B4" t="str">
        <f>'DO NOT USE 2023-2024 Production'!A3</f>
        <v>Magnolia SD</v>
      </c>
      <c r="C4" t="str">
        <f>'DO NOT USE 2023-2024 Production'!B3</f>
        <v>Dr. Albert Schweitzer 60x32</v>
      </c>
      <c r="D4" t="str">
        <f>'DO NOT USE 2023-2024 Production'!C3</f>
        <v>Sandra</v>
      </c>
      <c r="E4">
        <f>'DO NOT USE 2023-2024 Production'!D3</f>
        <v>11443</v>
      </c>
      <c r="F4">
        <f>'DO NOT USE 2023-2024 Production'!E3</f>
        <v>632019.37</v>
      </c>
      <c r="G4" t="str">
        <f>'DO NOT USE 2023-2024 Production'!F3</f>
        <v>60x32</v>
      </c>
      <c r="H4">
        <f>'DO NOT USE 2023-2024 Production'!G3</f>
        <v>5</v>
      </c>
      <c r="I4" s="167">
        <f>'DO NOT USE 2023-2024 Production'!H3</f>
        <v>45163</v>
      </c>
      <c r="J4" t="str">
        <f>'DO NOT USE 2023-2024 Production'!I3</f>
        <v>Approved</v>
      </c>
      <c r="K4" t="str">
        <f>'DO NOT USE 2023-2024 Production'!J3</f>
        <v>PO</v>
      </c>
      <c r="L4" t="str">
        <f>'DO NOT USE 2023-2024 Production'!L3</f>
        <v>N/A</v>
      </c>
      <c r="M4">
        <f>'DO NOT USE 2023-2024 Production'!M3</f>
        <v>1</v>
      </c>
      <c r="N4" t="str">
        <f>'DO NOT USE 2023-2024 Production'!N3</f>
        <v>PB</v>
      </c>
      <c r="O4" s="167" t="str">
        <f>'DO NOT USE 2023-2024 Production'!O3</f>
        <v>August, 2024</v>
      </c>
    </row>
    <row r="5" spans="2:46">
      <c r="B5" t="str">
        <f>'DO NOT USE 2023-2024 Production'!A4</f>
        <v>Modesto CS</v>
      </c>
      <c r="C5" t="str">
        <f>'DO NOT USE 2023-2024 Production'!B4</f>
        <v xml:space="preserve">El Vista ES </v>
      </c>
      <c r="D5" t="str">
        <f>'DO NOT USE 2023-2024 Production'!C4</f>
        <v>Joe</v>
      </c>
      <c r="E5">
        <f>'DO NOT USE 2023-2024 Production'!D4</f>
        <v>11446</v>
      </c>
      <c r="F5">
        <f>'DO NOT USE 2023-2024 Production'!E4</f>
        <v>5500000</v>
      </c>
      <c r="G5" t="str">
        <f>'DO NOT USE 2023-2024 Production'!F4</f>
        <v>(1) 156X60 MPR/Cafeteria</v>
      </c>
      <c r="H5">
        <f>'DO NOT USE 2023-2024 Production'!G4</f>
        <v>26</v>
      </c>
      <c r="I5" s="167">
        <f>'DO NOT USE 2023-2024 Production'!H4</f>
        <v>45163</v>
      </c>
      <c r="J5" t="str">
        <f>'DO NOT USE 2023-2024 Production'!I4</f>
        <v>Approved</v>
      </c>
      <c r="K5" t="str">
        <f>'DO NOT USE 2023-2024 Production'!J4</f>
        <v>Signed Proposal</v>
      </c>
      <c r="L5" t="str">
        <f>'DO NOT USE 2023-2024 Production'!L4</f>
        <v>N/A</v>
      </c>
      <c r="M5">
        <f>'DO NOT USE 2023-2024 Production'!M4</f>
        <v>1</v>
      </c>
      <c r="N5" t="str">
        <f>'DO NOT USE 2023-2024 Production'!N4</f>
        <v>PB</v>
      </c>
      <c r="O5" s="167">
        <f>'DO NOT USE 2023-2024 Production'!O4</f>
        <v>45474</v>
      </c>
    </row>
    <row r="6" spans="2:46">
      <c r="B6" t="str">
        <f>'DO NOT USE 2023-2024 Production'!A5</f>
        <v>Mountain View SD</v>
      </c>
      <c r="C6" t="str">
        <f>'DO NOT USE 2023-2024 Production'!B5</f>
        <v>Miramonte ES</v>
      </c>
      <c r="D6" t="str">
        <f>'DO NOT USE 2023-2024 Production'!C5</f>
        <v>Sandra</v>
      </c>
      <c r="E6">
        <f>'DO NOT USE 2023-2024 Production'!D5</f>
        <v>11403</v>
      </c>
      <c r="F6">
        <f>'DO NOT USE 2023-2024 Production'!E5</f>
        <v>181837</v>
      </c>
      <c r="G6" t="str">
        <f>'DO NOT USE 2023-2024 Production'!F5</f>
        <v>12x40 Restroom</v>
      </c>
      <c r="H6">
        <f>'DO NOT USE 2023-2024 Production'!G5</f>
        <v>1</v>
      </c>
      <c r="I6" s="167">
        <f>'DO NOT USE 2023-2024 Production'!H5</f>
        <v>45180</v>
      </c>
      <c r="J6" t="str">
        <f>'DO NOT USE 2023-2024 Production'!I5</f>
        <v>Approved</v>
      </c>
      <c r="K6" t="str">
        <f>'DO NOT USE 2023-2024 Production'!J5</f>
        <v>PO</v>
      </c>
      <c r="L6" t="str">
        <f>'DO NOT USE 2023-2024 Production'!L5</f>
        <v>N/A</v>
      </c>
      <c r="M6">
        <f>'DO NOT USE 2023-2024 Production'!M5</f>
        <v>1</v>
      </c>
      <c r="N6" t="str">
        <f>'DO NOT USE 2023-2024 Production'!N5</f>
        <v>PB</v>
      </c>
      <c r="O6" s="167" t="str">
        <f>'DO NOT USE 2023-2024 Production'!O5</f>
        <v>November/December,2023</v>
      </c>
    </row>
    <row r="7" spans="2:46">
      <c r="B7" t="str">
        <f>'DO NOT USE 2023-2024 Production'!A6</f>
        <v>Mountain View SD</v>
      </c>
      <c r="C7" t="str">
        <f>'DO NOT USE 2023-2024 Production'!B6</f>
        <v>Monte Vista ES</v>
      </c>
      <c r="D7" t="str">
        <f>'DO NOT USE 2023-2024 Production'!C6</f>
        <v>Sandra</v>
      </c>
      <c r="E7">
        <f>'DO NOT USE 2023-2024 Production'!D6</f>
        <v>11401</v>
      </c>
      <c r="F7">
        <f>'DO NOT USE 2023-2024 Production'!E6</f>
        <v>181837</v>
      </c>
      <c r="G7" t="str">
        <f>'DO NOT USE 2023-2024 Production'!F6</f>
        <v>12x40 Restroom</v>
      </c>
      <c r="H7">
        <f>'DO NOT USE 2023-2024 Production'!G6</f>
        <v>1</v>
      </c>
      <c r="I7" s="167">
        <f>'DO NOT USE 2023-2024 Production'!H6</f>
        <v>45181</v>
      </c>
      <c r="J7" t="str">
        <f>'DO NOT USE 2023-2024 Production'!I6</f>
        <v>Approved</v>
      </c>
      <c r="K7" t="str">
        <f>'DO NOT USE 2023-2024 Production'!J6</f>
        <v>PO</v>
      </c>
      <c r="L7" t="str">
        <f>'DO NOT USE 2023-2024 Production'!L6</f>
        <v>N/A</v>
      </c>
      <c r="M7">
        <f>'DO NOT USE 2023-2024 Production'!M6</f>
        <v>1</v>
      </c>
      <c r="N7">
        <f>'DO NOT USE 2023-2024 Production'!N6</f>
        <v>0</v>
      </c>
      <c r="O7" s="167" t="str">
        <f>'DO NOT USE 2023-2024 Production'!O6</f>
        <v>November/December,2023</v>
      </c>
    </row>
    <row r="8" spans="2:46">
      <c r="B8" t="str">
        <f>'DO NOT USE 2023-2024 Production'!A7</f>
        <v>Coachella USD</v>
      </c>
      <c r="C8" t="str">
        <f>'DO NOT USE 2023-2024 Production'!B7</f>
        <v>North Shore ES</v>
      </c>
      <c r="D8" t="str">
        <f>'DO NOT USE 2023-2024 Production'!C7</f>
        <v>Sandra</v>
      </c>
      <c r="E8">
        <f>'DO NOT USE 2023-2024 Production'!D7</f>
        <v>11397</v>
      </c>
      <c r="F8">
        <f>'DO NOT USE 2023-2024 Production'!E7</f>
        <v>13916166.76</v>
      </c>
      <c r="G8" t="str">
        <f>'DO NOT USE 2023-2024 Production'!F7</f>
        <v>New Campus</v>
      </c>
      <c r="H8">
        <f>'DO NOT USE 2023-2024 Production'!G7</f>
        <v>83</v>
      </c>
      <c r="I8" s="167">
        <f>'DO NOT USE 2023-2024 Production'!H7</f>
        <v>45187</v>
      </c>
      <c r="J8" t="str">
        <f>'DO NOT USE 2023-2024 Production'!I7</f>
        <v>Approved</v>
      </c>
      <c r="K8" t="str">
        <f>'DO NOT USE 2023-2024 Production'!J7</f>
        <v>Contract</v>
      </c>
      <c r="L8" t="str">
        <f>'DO NOT USE 2023-2024 Production'!L7</f>
        <v>N/A</v>
      </c>
      <c r="M8">
        <f>'DO NOT USE 2023-2024 Production'!M7</f>
        <v>1</v>
      </c>
      <c r="N8" t="str">
        <f>'DO NOT USE 2023-2024 Production'!N7</f>
        <v>PB</v>
      </c>
      <c r="O8" s="167" t="str">
        <f>'DO NOT USE 2023-2024 Production'!O7</f>
        <v>September, 2024</v>
      </c>
    </row>
    <row r="9" spans="2:46">
      <c r="B9" t="str">
        <f>'DO NOT USE 2023-2024 Production'!A8</f>
        <v>Calexico USD</v>
      </c>
      <c r="C9" t="str">
        <f>'DO NOT USE 2023-2024 Production'!B8</f>
        <v>Calexico HS</v>
      </c>
      <c r="D9" t="str">
        <f>'DO NOT USE 2023-2024 Production'!C8</f>
        <v>Sandra</v>
      </c>
      <c r="E9">
        <f>'DO NOT USE 2023-2024 Production'!D8</f>
        <v>11447</v>
      </c>
      <c r="F9">
        <f>'DO NOT USE 2023-2024 Production'!E8</f>
        <v>13852000</v>
      </c>
      <c r="G9" t="str">
        <f>'DO NOT USE 2023-2024 Production'!F8</f>
        <v>Two Story</v>
      </c>
      <c r="H9">
        <f>'DO NOT USE 2023-2024 Production'!G8</f>
        <v>56</v>
      </c>
      <c r="I9" s="167">
        <f>'DO NOT USE 2023-2024 Production'!H8</f>
        <v>45239</v>
      </c>
      <c r="J9" t="str">
        <f>'DO NOT USE 2023-2024 Production'!I8</f>
        <v xml:space="preserve">Approved </v>
      </c>
      <c r="K9" t="str">
        <f>'DO NOT USE 2023-2024 Production'!J8</f>
        <v>Contract</v>
      </c>
      <c r="L9" t="str">
        <f>'DO NOT USE 2023-2024 Production'!L8</f>
        <v>N/A</v>
      </c>
      <c r="M9">
        <f>'DO NOT USE 2023-2024 Production'!M8</f>
        <v>1</v>
      </c>
      <c r="N9" t="str">
        <f>'DO NOT USE 2023-2024 Production'!N8</f>
        <v>PB</v>
      </c>
      <c r="O9" s="167" t="str">
        <f>'DO NOT USE 2023-2024 Production'!O8</f>
        <v>June, 2024</v>
      </c>
    </row>
    <row r="10" spans="2:46">
      <c r="B10" t="str">
        <f>'DO NOT USE 2023-2024 Production'!A9</f>
        <v>Lathrop Construction</v>
      </c>
      <c r="C10" t="str">
        <f>'DO NOT USE 2023-2024 Production'!B9</f>
        <v>Santa Rosa Junior College - A1 RR</v>
      </c>
      <c r="D10" t="str">
        <f>'DO NOT USE 2023-2024 Production'!C9</f>
        <v>Joe</v>
      </c>
      <c r="E10">
        <f>'DO NOT USE 2023-2024 Production'!D9</f>
        <v>11448</v>
      </c>
      <c r="F10">
        <f>'DO NOT USE 2023-2024 Production'!E9</f>
        <v>129445</v>
      </c>
      <c r="G10" t="str">
        <f>'DO NOT USE 2023-2024 Production'!F9</f>
        <v>(1) 12x40 Restroom</v>
      </c>
      <c r="H10">
        <f>'DO NOT USE 2023-2024 Production'!G9</f>
        <v>1</v>
      </c>
      <c r="I10" s="167">
        <f>'DO NOT USE 2023-2024 Production'!H9</f>
        <v>45243</v>
      </c>
      <c r="J10" t="str">
        <f>'DO NOT USE 2023-2024 Production'!I9</f>
        <v>Approved</v>
      </c>
      <c r="K10" t="str">
        <f>'DO NOT USE 2023-2024 Production'!J9</f>
        <v>PO-1169-007</v>
      </c>
      <c r="L10" t="str">
        <f>'DO NOT USE 2023-2024 Production'!L9</f>
        <v>N/A</v>
      </c>
      <c r="M10">
        <f>'DO NOT USE 2023-2024 Production'!M9</f>
        <v>1</v>
      </c>
      <c r="N10" t="str">
        <f>'DO NOT USE 2023-2024 Production'!N9</f>
        <v>PB</v>
      </c>
      <c r="O10" s="167">
        <f>'DO NOT USE 2023-2024 Production'!O9</f>
        <v>45231</v>
      </c>
    </row>
    <row r="11" spans="2:46">
      <c r="B11" t="str">
        <f>'DO NOT USE 2023-2024 Production'!A10</f>
        <v>2023 Total</v>
      </c>
      <c r="C11">
        <f>'DO NOT USE 2023-2024 Production'!B10</f>
        <v>0</v>
      </c>
      <c r="D11">
        <f>'DO NOT USE 2023-2024 Production'!C10</f>
        <v>0</v>
      </c>
      <c r="E11">
        <f>'DO NOT USE 2023-2024 Production'!D10</f>
        <v>0</v>
      </c>
      <c r="F11">
        <f>'DO NOT USE 2023-2024 Production'!E10</f>
        <v>34393305.129999995</v>
      </c>
      <c r="G11">
        <f>'DO NOT USE 2023-2024 Production'!F10</f>
        <v>0</v>
      </c>
      <c r="H11">
        <f>'DO NOT USE 2023-2024 Production'!G10</f>
        <v>173</v>
      </c>
      <c r="I11" s="167">
        <f>'DO NOT USE 2023-2024 Production'!H10</f>
        <v>0</v>
      </c>
      <c r="J11">
        <f>'DO NOT USE 2023-2024 Production'!I10</f>
        <v>0</v>
      </c>
      <c r="K11">
        <f>'DO NOT USE 2023-2024 Production'!J10</f>
        <v>0</v>
      </c>
      <c r="L11">
        <f>'DO NOT USE 2023-2024 Production'!L10</f>
        <v>0</v>
      </c>
      <c r="M11">
        <f>'DO NOT USE 2023-2024 Production'!M10</f>
        <v>0</v>
      </c>
      <c r="N11">
        <f>'DO NOT USE 2023-2024 Production'!N10</f>
        <v>0</v>
      </c>
      <c r="O11" s="167">
        <f>'DO NOT USE 2023-2024 Production'!O10</f>
        <v>0</v>
      </c>
    </row>
    <row r="12" spans="2:46">
      <c r="B12">
        <f>'DO NOT USE 2023-2024 Production'!A11</f>
        <v>0</v>
      </c>
      <c r="C12">
        <f>'DO NOT USE 2023-2024 Production'!B11</f>
        <v>0</v>
      </c>
      <c r="D12">
        <f>'DO NOT USE 2023-2024 Production'!C11</f>
        <v>0</v>
      </c>
      <c r="E12">
        <f>'DO NOT USE 2023-2024 Production'!D11</f>
        <v>0</v>
      </c>
      <c r="F12">
        <f>'DO NOT USE 2023-2024 Production'!E11</f>
        <v>0</v>
      </c>
      <c r="G12">
        <f>'DO NOT USE 2023-2024 Production'!F11</f>
        <v>0</v>
      </c>
      <c r="H12">
        <f>'DO NOT USE 2023-2024 Production'!G11</f>
        <v>0</v>
      </c>
      <c r="I12" s="167">
        <f>'DO NOT USE 2023-2024 Production'!H11</f>
        <v>0</v>
      </c>
      <c r="J12">
        <f>'DO NOT USE 2023-2024 Production'!I11</f>
        <v>0</v>
      </c>
      <c r="K12">
        <f>'DO NOT USE 2023-2024 Production'!J11</f>
        <v>0</v>
      </c>
      <c r="L12">
        <f>'DO NOT USE 2023-2024 Production'!L11</f>
        <v>0</v>
      </c>
      <c r="M12">
        <f>'DO NOT USE 2023-2024 Production'!M11</f>
        <v>0</v>
      </c>
      <c r="N12">
        <f>'DO NOT USE 2023-2024 Production'!N11</f>
        <v>0</v>
      </c>
      <c r="O12" s="167">
        <f>'DO NOT USE 2023-2024 Production'!O11</f>
        <v>0</v>
      </c>
    </row>
    <row r="13" spans="2:46">
      <c r="B13" t="str">
        <f>'DO NOT USE 2023-2024 Production'!A12</f>
        <v>Projected 2024 Starts</v>
      </c>
      <c r="C13">
        <f>'DO NOT USE 2023-2024 Production'!B12</f>
        <v>0</v>
      </c>
      <c r="D13">
        <f>'DO NOT USE 2023-2024 Production'!C12</f>
        <v>0</v>
      </c>
      <c r="E13">
        <f>'DO NOT USE 2023-2024 Production'!D12</f>
        <v>0</v>
      </c>
      <c r="F13">
        <f>'DO NOT USE 2023-2024 Production'!E12</f>
        <v>0</v>
      </c>
      <c r="G13">
        <f>'DO NOT USE 2023-2024 Production'!F12</f>
        <v>0</v>
      </c>
      <c r="H13">
        <f>'DO NOT USE 2023-2024 Production'!G12</f>
        <v>0</v>
      </c>
      <c r="I13" s="167">
        <f>'DO NOT USE 2023-2024 Production'!H12</f>
        <v>0</v>
      </c>
      <c r="J13">
        <f>'DO NOT USE 2023-2024 Production'!I12</f>
        <v>0</v>
      </c>
      <c r="K13">
        <f>'DO NOT USE 2023-2024 Production'!J12</f>
        <v>0</v>
      </c>
      <c r="L13">
        <f>'DO NOT USE 2023-2024 Production'!L12</f>
        <v>0</v>
      </c>
      <c r="M13">
        <f>'DO NOT USE 2023-2024 Production'!M12</f>
        <v>0</v>
      </c>
      <c r="N13">
        <f>'DO NOT USE 2023-2024 Production'!N12</f>
        <v>0</v>
      </c>
      <c r="O13" s="167">
        <f>'DO NOT USE 2023-2024 Production'!O12</f>
        <v>0</v>
      </c>
    </row>
    <row r="14" spans="2:46">
      <c r="B14" t="str">
        <f>'DO NOT USE 2023-2024 Production'!A13</f>
        <v>2024 Q1 Starts</v>
      </c>
      <c r="C14">
        <f>'DO NOT USE 2023-2024 Production'!B13</f>
        <v>0</v>
      </c>
      <c r="D14">
        <f>'DO NOT USE 2023-2024 Production'!C13</f>
        <v>0</v>
      </c>
      <c r="E14">
        <f>'DO NOT USE 2023-2024 Production'!D13</f>
        <v>0</v>
      </c>
      <c r="F14">
        <f>'DO NOT USE 2023-2024 Production'!E13</f>
        <v>0</v>
      </c>
      <c r="G14">
        <f>'DO NOT USE 2023-2024 Production'!F13</f>
        <v>0</v>
      </c>
      <c r="H14">
        <f>'DO NOT USE 2023-2024 Production'!G13</f>
        <v>0</v>
      </c>
      <c r="I14" s="167">
        <f>'DO NOT USE 2023-2024 Production'!H13</f>
        <v>0</v>
      </c>
      <c r="J14">
        <f>'DO NOT USE 2023-2024 Production'!I13</f>
        <v>0</v>
      </c>
      <c r="K14">
        <f>'DO NOT USE 2023-2024 Production'!J13</f>
        <v>0</v>
      </c>
      <c r="L14">
        <f>'DO NOT USE 2023-2024 Production'!L13</f>
        <v>0</v>
      </c>
      <c r="M14">
        <f>'DO NOT USE 2023-2024 Production'!M13</f>
        <v>0</v>
      </c>
      <c r="N14">
        <f>'DO NOT USE 2023-2024 Production'!N13</f>
        <v>0</v>
      </c>
      <c r="O14" s="167">
        <f>'DO NOT USE 2023-2024 Production'!O13</f>
        <v>0</v>
      </c>
    </row>
    <row r="15" spans="2:46">
      <c r="B15" t="str">
        <f>'DO NOT USE 2023-2024 Production'!A14</f>
        <v>Corona-Norco</v>
      </c>
      <c r="C15" t="str">
        <f>'DO NOT USE 2023-2024 Production'!B14</f>
        <v xml:space="preserve">Highland </v>
      </c>
      <c r="D15" t="str">
        <f>'DO NOT USE 2023-2024 Production'!C14</f>
        <v>Sandra</v>
      </c>
      <c r="E15">
        <f>'DO NOT USE 2023-2024 Production'!D14</f>
        <v>11416</v>
      </c>
      <c r="F15">
        <f>'DO NOT USE 2023-2024 Production'!E14</f>
        <v>3408324</v>
      </c>
      <c r="G15" t="str">
        <f>'DO NOT USE 2023-2024 Production'!F14</f>
        <v xml:space="preserve"> (3) 72x40 &amp; (1) 36x40</v>
      </c>
      <c r="H15">
        <f>'DO NOT USE 2023-2024 Production'!G14</f>
        <v>21</v>
      </c>
      <c r="I15" s="167">
        <f>'DO NOT USE 2023-2024 Production'!H14</f>
        <v>45299</v>
      </c>
      <c r="J15" t="str">
        <f>'DO NOT USE 2023-2024 Production'!I14</f>
        <v>Approved</v>
      </c>
      <c r="K15" t="str">
        <f>'DO NOT USE 2023-2024 Production'!J14</f>
        <v>Contract</v>
      </c>
      <c r="L15" t="str">
        <f>'DO NOT USE 2023-2024 Production'!L14</f>
        <v>N/A</v>
      </c>
      <c r="M15">
        <f>'DO NOT USE 2023-2024 Production'!M14</f>
        <v>1</v>
      </c>
      <c r="N15" t="str">
        <f>'DO NOT USE 2023-2024 Production'!N14</f>
        <v>PB</v>
      </c>
      <c r="O15" s="167">
        <f>'DO NOT USE 2023-2024 Production'!O14</f>
        <v>45505</v>
      </c>
    </row>
    <row r="16" spans="2:46">
      <c r="B16" t="str">
        <f>'DO NOT USE 2023-2024 Production'!A15</f>
        <v>Corona-Norco</v>
      </c>
      <c r="C16" t="str">
        <f>'DO NOT USE 2023-2024 Production'!B15</f>
        <v xml:space="preserve">Victress Bower </v>
      </c>
      <c r="D16" t="str">
        <f>'DO NOT USE 2023-2024 Production'!C15</f>
        <v>Sandra</v>
      </c>
      <c r="E16">
        <f>'DO NOT USE 2023-2024 Production'!D15</f>
        <v>11417</v>
      </c>
      <c r="F16">
        <f>'DO NOT USE 2023-2024 Production'!E15</f>
        <v>795151</v>
      </c>
      <c r="G16" t="str">
        <f>'DO NOT USE 2023-2024 Production'!F15</f>
        <v>60x40</v>
      </c>
      <c r="H16">
        <f>'DO NOT USE 2023-2024 Production'!G15</f>
        <v>5</v>
      </c>
      <c r="I16" s="167">
        <f>'DO NOT USE 2023-2024 Production'!H15</f>
        <v>45302</v>
      </c>
      <c r="J16" t="str">
        <f>'DO NOT USE 2023-2024 Production'!I15</f>
        <v>Approved</v>
      </c>
      <c r="K16" t="str">
        <f>'DO NOT USE 2023-2024 Production'!J15</f>
        <v>Contract</v>
      </c>
      <c r="L16" t="str">
        <f>'DO NOT USE 2023-2024 Production'!L15</f>
        <v>N/A</v>
      </c>
      <c r="M16">
        <f>'DO NOT USE 2023-2024 Production'!M15</f>
        <v>1</v>
      </c>
      <c r="N16" t="str">
        <f>'DO NOT USE 2023-2024 Production'!N15</f>
        <v>PB</v>
      </c>
      <c r="O16" s="167">
        <f>'DO NOT USE 2023-2024 Production'!O15</f>
        <v>45505</v>
      </c>
    </row>
    <row r="17" spans="2:15">
      <c r="B17" t="str">
        <f>'DO NOT USE 2023-2024 Production'!A16</f>
        <v>Magnolia SD</v>
      </c>
      <c r="C17" t="str">
        <f>'DO NOT USE 2023-2024 Production'!B16</f>
        <v xml:space="preserve">Dr. Albert Schweitzer </v>
      </c>
      <c r="D17" t="str">
        <f>'DO NOT USE 2023-2024 Production'!C16</f>
        <v>Sandra</v>
      </c>
      <c r="E17">
        <f>'DO NOT USE 2023-2024 Production'!D16</f>
        <v>11443</v>
      </c>
      <c r="F17">
        <f>'DO NOT USE 2023-2024 Production'!E16</f>
        <v>890992.27</v>
      </c>
      <c r="G17" t="str">
        <f>'DO NOT USE 2023-2024 Production'!F16</f>
        <v>100x32</v>
      </c>
      <c r="H17">
        <f>'DO NOT USE 2023-2024 Production'!G16</f>
        <v>10</v>
      </c>
      <c r="I17" s="167">
        <f>'DO NOT USE 2023-2024 Production'!H16</f>
        <v>45308</v>
      </c>
      <c r="J17" t="str">
        <f>'DO NOT USE 2023-2024 Production'!I16</f>
        <v>Approved</v>
      </c>
      <c r="K17" t="str">
        <f>'DO NOT USE 2023-2024 Production'!J16</f>
        <v>PO</v>
      </c>
      <c r="L17" t="str">
        <f>'DO NOT USE 2023-2024 Production'!L16</f>
        <v>N/A</v>
      </c>
      <c r="M17">
        <f>'DO NOT USE 2023-2024 Production'!M16</f>
        <v>1</v>
      </c>
      <c r="N17" t="str">
        <f>'DO NOT USE 2023-2024 Production'!N16</f>
        <v>PB</v>
      </c>
      <c r="O17" s="167" t="str">
        <f>'DO NOT USE 2023-2024 Production'!O16</f>
        <v>August, 2024</v>
      </c>
    </row>
    <row r="18" spans="2:15">
      <c r="B18" t="str">
        <f>'DO NOT USE 2023-2024 Production'!A17</f>
        <v>Menifee USD</v>
      </c>
      <c r="C18" t="str">
        <f>'DO NOT USE 2023-2024 Production'!B17</f>
        <v xml:space="preserve">Ridgemoor ES </v>
      </c>
      <c r="D18" t="str">
        <f>'DO NOT USE 2023-2024 Production'!C17</f>
        <v>Sandra</v>
      </c>
      <c r="E18">
        <f>'DO NOT USE 2023-2024 Production'!D17</f>
        <v>11474</v>
      </c>
      <c r="F18">
        <f>'DO NOT USE 2023-2024 Production'!E17</f>
        <v>2842622.53</v>
      </c>
      <c r="G18" t="str">
        <f>'DO NOT USE 2023-2024 Production'!F17</f>
        <v>(1) 144x40 &amp; (1) 72x40</v>
      </c>
      <c r="H18">
        <f>'DO NOT USE 2023-2024 Production'!G17</f>
        <v>18</v>
      </c>
      <c r="I18" s="167">
        <f>'DO NOT USE 2023-2024 Production'!H17</f>
        <v>45309</v>
      </c>
      <c r="J18" t="str">
        <f>'DO NOT USE 2023-2024 Production'!I17</f>
        <v>Approved</v>
      </c>
      <c r="K18" t="str">
        <f>'DO NOT USE 2023-2024 Production'!J17</f>
        <v>Contract</v>
      </c>
      <c r="L18" t="str">
        <f>'DO NOT USE 2023-2024 Production'!L17</f>
        <v>N/A</v>
      </c>
      <c r="M18">
        <f>'DO NOT USE 2023-2024 Production'!M17</f>
        <v>1</v>
      </c>
      <c r="N18" t="str">
        <f>'DO NOT USE 2023-2024 Production'!N17</f>
        <v>PB</v>
      </c>
      <c r="O18" s="167" t="str">
        <f>'DO NOT USE 2023-2024 Production'!O17</f>
        <v>Summer 2024</v>
      </c>
    </row>
    <row r="19" spans="2:15">
      <c r="B19" t="str">
        <f>'DO NOT USE 2023-2024 Production'!A18</f>
        <v>Magnolia SD</v>
      </c>
      <c r="C19" t="str">
        <f>'DO NOT USE 2023-2024 Production'!B18</f>
        <v xml:space="preserve">Dr. Peter Marshall </v>
      </c>
      <c r="D19" t="str">
        <f>'DO NOT USE 2023-2024 Production'!C18</f>
        <v>Sandra</v>
      </c>
      <c r="E19">
        <f>'DO NOT USE 2023-2024 Production'!D18</f>
        <v>11450</v>
      </c>
      <c r="F19">
        <f>'DO NOT USE 2023-2024 Production'!E18</f>
        <v>1158613.1299999999</v>
      </c>
      <c r="G19" t="str">
        <f>'DO NOT USE 2023-2024 Production'!F18</f>
        <v>130x32</v>
      </c>
      <c r="H19">
        <f>'DO NOT USE 2023-2024 Production'!G18</f>
        <v>13</v>
      </c>
      <c r="I19" s="167">
        <f>'DO NOT USE 2023-2024 Production'!H18</f>
        <v>45317</v>
      </c>
      <c r="J19" t="str">
        <f>'DO NOT USE 2023-2024 Production'!I18</f>
        <v>Approved</v>
      </c>
      <c r="K19" t="str">
        <f>'DO NOT USE 2023-2024 Production'!J18</f>
        <v>PO</v>
      </c>
      <c r="L19" t="str">
        <f>'DO NOT USE 2023-2024 Production'!L18</f>
        <v>N/A</v>
      </c>
      <c r="M19">
        <f>'DO NOT USE 2023-2024 Production'!M18</f>
        <v>1</v>
      </c>
      <c r="N19" t="str">
        <f>'DO NOT USE 2023-2024 Production'!N18</f>
        <v>PB</v>
      </c>
      <c r="O19" s="167" t="str">
        <f>'DO NOT USE 2023-2024 Production'!O18</f>
        <v>August, 2024</v>
      </c>
    </row>
    <row r="20" spans="2:15">
      <c r="B20" t="str">
        <f>'DO NOT USE 2023-2024 Production'!A19</f>
        <v>Hesperia Unified</v>
      </c>
      <c r="C20" t="str">
        <f>'DO NOT USE 2023-2024 Production'!B19</f>
        <v xml:space="preserve">Mission Crest ES </v>
      </c>
      <c r="D20" t="str">
        <f>'DO NOT USE 2023-2024 Production'!C19</f>
        <v>Sandra</v>
      </c>
      <c r="E20">
        <f>'DO NOT USE 2023-2024 Production'!D19</f>
        <v>11433</v>
      </c>
      <c r="F20">
        <f>'DO NOT USE 2023-2024 Production'!E19</f>
        <v>863719</v>
      </c>
      <c r="G20" t="str">
        <f>'DO NOT USE 2023-2024 Production'!F19</f>
        <v>72x40 TK</v>
      </c>
      <c r="H20">
        <f>'DO NOT USE 2023-2024 Production'!G19</f>
        <v>6</v>
      </c>
      <c r="I20" s="167">
        <f>'DO NOT USE 2023-2024 Production'!H19</f>
        <v>45321</v>
      </c>
      <c r="J20" t="str">
        <f>'DO NOT USE 2023-2024 Production'!I19</f>
        <v>Approved</v>
      </c>
      <c r="K20" t="str">
        <f>'DO NOT USE 2023-2024 Production'!J19</f>
        <v>Contract</v>
      </c>
      <c r="L20" t="str">
        <f>'DO NOT USE 2023-2024 Production'!L19</f>
        <v>N/A</v>
      </c>
      <c r="M20">
        <f>'DO NOT USE 2023-2024 Production'!M19</f>
        <v>1</v>
      </c>
      <c r="N20" t="str">
        <f>'DO NOT USE 2023-2024 Production'!N19</f>
        <v>PB</v>
      </c>
      <c r="O20" s="167" t="str">
        <f>'DO NOT USE 2023-2024 Production'!O19</f>
        <v>August, 2024</v>
      </c>
    </row>
    <row r="21" spans="2:15">
      <c r="B21" t="str">
        <f>'DO NOT USE 2023-2024 Production'!A20</f>
        <v>Hesperia Unified</v>
      </c>
      <c r="C21" t="str">
        <f>'DO NOT USE 2023-2024 Production'!B20</f>
        <v xml:space="preserve">Maple School of Innovation </v>
      </c>
      <c r="D21" t="str">
        <f>'DO NOT USE 2023-2024 Production'!C20</f>
        <v>Sandra</v>
      </c>
      <c r="E21">
        <f>'DO NOT USE 2023-2024 Production'!D20</f>
        <v>11436</v>
      </c>
      <c r="F21">
        <f>'DO NOT USE 2023-2024 Production'!E20</f>
        <v>817329</v>
      </c>
      <c r="G21" t="str">
        <f>'DO NOT USE 2023-2024 Production'!F20</f>
        <v>72x40 TK</v>
      </c>
      <c r="H21">
        <f>'DO NOT USE 2023-2024 Production'!G20</f>
        <v>6</v>
      </c>
      <c r="I21" s="167">
        <f>'DO NOT USE 2023-2024 Production'!H20</f>
        <v>45322</v>
      </c>
      <c r="J21" t="str">
        <f>'DO NOT USE 2023-2024 Production'!I20</f>
        <v>Approved</v>
      </c>
      <c r="K21" t="str">
        <f>'DO NOT USE 2023-2024 Production'!J20</f>
        <v>Contract</v>
      </c>
      <c r="L21" t="str">
        <f>'DO NOT USE 2023-2024 Production'!L20</f>
        <v>N/A</v>
      </c>
      <c r="M21">
        <f>'DO NOT USE 2023-2024 Production'!M20</f>
        <v>1</v>
      </c>
      <c r="N21" t="str">
        <f>'DO NOT USE 2023-2024 Production'!N20</f>
        <v>PB</v>
      </c>
      <c r="O21" s="167" t="str">
        <f>'DO NOT USE 2023-2024 Production'!O20</f>
        <v>August, 2024</v>
      </c>
    </row>
    <row r="22" spans="2:15">
      <c r="B22" t="str">
        <f>'DO NOT USE 2023-2024 Production'!A21</f>
        <v>Oro Grande SD</v>
      </c>
      <c r="C22" t="str">
        <f>'DO NOT USE 2023-2024 Production'!B21</f>
        <v xml:space="preserve">Riverside Prep Weight Room </v>
      </c>
      <c r="D22" t="str">
        <f>'DO NOT USE 2023-2024 Production'!C21</f>
        <v>Sandra</v>
      </c>
      <c r="E22">
        <f>'DO NOT USE 2023-2024 Production'!D21</f>
        <v>11444</v>
      </c>
      <c r="F22">
        <f>'DO NOT USE 2023-2024 Production'!E21</f>
        <v>823142.22</v>
      </c>
      <c r="G22" t="str">
        <f>'DO NOT USE 2023-2024 Production'!F21</f>
        <v>84X40</v>
      </c>
      <c r="H22">
        <f>'DO NOT USE 2023-2024 Production'!G21</f>
        <v>7</v>
      </c>
      <c r="I22" s="167">
        <f>'DO NOT USE 2023-2024 Production'!H21</f>
        <v>45330</v>
      </c>
      <c r="J22" t="str">
        <f>'DO NOT USE 2023-2024 Production'!I21</f>
        <v>Approved</v>
      </c>
      <c r="K22" t="str">
        <f>'DO NOT USE 2023-2024 Production'!J21</f>
        <v>Contract</v>
      </c>
      <c r="L22" t="str">
        <f>'DO NOT USE 2023-2024 Production'!L21</f>
        <v>N/A</v>
      </c>
      <c r="M22">
        <f>'DO NOT USE 2023-2024 Production'!M21</f>
        <v>1</v>
      </c>
      <c r="N22" t="str">
        <f>'DO NOT USE 2023-2024 Production'!N21</f>
        <v>PB</v>
      </c>
      <c r="O22" s="167" t="str">
        <f>'DO NOT USE 2023-2024 Production'!O21</f>
        <v>Completed</v>
      </c>
    </row>
    <row r="23" spans="2:15">
      <c r="B23" t="str">
        <f>'DO NOT USE 2023-2024 Production'!A22</f>
        <v>Chino Valley USD</v>
      </c>
      <c r="C23" t="str">
        <f>'DO NOT USE 2023-2024 Production'!B22</f>
        <v xml:space="preserve">Cal Aero Preserve Acad </v>
      </c>
      <c r="D23" t="str">
        <f>'DO NOT USE 2023-2024 Production'!C22</f>
        <v>Sandra</v>
      </c>
      <c r="E23">
        <f>'DO NOT USE 2023-2024 Production'!D22</f>
        <v>11453</v>
      </c>
      <c r="F23">
        <f>'DO NOT USE 2023-2024 Production'!E22</f>
        <v>287193.06</v>
      </c>
      <c r="G23" t="str">
        <f>'DO NOT USE 2023-2024 Production'!F22</f>
        <v>36x40 Fun Club</v>
      </c>
      <c r="H23">
        <f>'DO NOT USE 2023-2024 Production'!G22</f>
        <v>3</v>
      </c>
      <c r="I23" s="167">
        <f>'DO NOT USE 2023-2024 Production'!H22</f>
        <v>45341</v>
      </c>
      <c r="J23" t="str">
        <f>'DO NOT USE 2023-2024 Production'!I22</f>
        <v>Approved</v>
      </c>
      <c r="K23" t="str">
        <f>'DO NOT USE 2023-2024 Production'!J22</f>
        <v>PO 242047</v>
      </c>
      <c r="L23" t="str">
        <f>'DO NOT USE 2023-2024 Production'!L22</f>
        <v>N/A</v>
      </c>
      <c r="M23">
        <f>'DO NOT USE 2023-2024 Production'!M22</f>
        <v>1</v>
      </c>
      <c r="N23" t="str">
        <f>'DO NOT USE 2023-2024 Production'!N22</f>
        <v>PB</v>
      </c>
      <c r="O23" s="167">
        <f>'DO NOT USE 2023-2024 Production'!O22</f>
        <v>45505</v>
      </c>
    </row>
    <row r="24" spans="2:15">
      <c r="B24" t="str">
        <f>'DO NOT USE 2023-2024 Production'!A23</f>
        <v>Chino Valley USD</v>
      </c>
      <c r="C24" t="str">
        <f>'DO NOT USE 2023-2024 Production'!B23</f>
        <v xml:space="preserve">E.J. Marshall ES  </v>
      </c>
      <c r="D24" t="str">
        <f>'DO NOT USE 2023-2024 Production'!C23</f>
        <v>Sandra</v>
      </c>
      <c r="E24">
        <f>'DO NOT USE 2023-2024 Production'!D23</f>
        <v>11454</v>
      </c>
      <c r="F24">
        <f>'DO NOT USE 2023-2024 Production'!E23</f>
        <v>287193.06</v>
      </c>
      <c r="G24" t="str">
        <f>'DO NOT USE 2023-2024 Production'!F23</f>
        <v>36X40 Fun Club</v>
      </c>
      <c r="H24">
        <f>'DO NOT USE 2023-2024 Production'!G23</f>
        <v>3</v>
      </c>
      <c r="I24" s="167">
        <f>'DO NOT USE 2023-2024 Production'!H23</f>
        <v>45341</v>
      </c>
      <c r="J24" t="str">
        <f>'DO NOT USE 2023-2024 Production'!I23</f>
        <v>Approved</v>
      </c>
      <c r="K24" t="str">
        <f>'DO NOT USE 2023-2024 Production'!J23</f>
        <v>PO 242044</v>
      </c>
      <c r="L24" t="str">
        <f>'DO NOT USE 2023-2024 Production'!L23</f>
        <v>N/A</v>
      </c>
      <c r="M24">
        <f>'DO NOT USE 2023-2024 Production'!M23</f>
        <v>1</v>
      </c>
      <c r="N24" t="str">
        <f>'DO NOT USE 2023-2024 Production'!N23</f>
        <v>PB</v>
      </c>
      <c r="O24" s="167">
        <f>'DO NOT USE 2023-2024 Production'!O23</f>
        <v>45505</v>
      </c>
    </row>
    <row r="25" spans="2:15">
      <c r="B25" t="str">
        <f>'DO NOT USE 2023-2024 Production'!A24</f>
        <v>Banning USD</v>
      </c>
      <c r="C25" t="str">
        <f>'DO NOT USE 2023-2024 Production'!B24</f>
        <v xml:space="preserve">Florida Discovery PK </v>
      </c>
      <c r="D25" t="str">
        <f>'DO NOT USE 2023-2024 Production'!C24</f>
        <v>Sandra</v>
      </c>
      <c r="E25">
        <f>'DO NOT USE 2023-2024 Production'!D24</f>
        <v>11475</v>
      </c>
      <c r="F25">
        <f>'DO NOT USE 2023-2024 Production'!E24</f>
        <v>3242817</v>
      </c>
      <c r="G25" t="str">
        <f>'DO NOT USE 2023-2024 Production'!F24</f>
        <v>(2) 84x40 &amp; (1) 72x40</v>
      </c>
      <c r="H25">
        <f>'DO NOT USE 2023-2024 Production'!G24</f>
        <v>20</v>
      </c>
      <c r="I25" s="167">
        <f>'DO NOT USE 2023-2024 Production'!H24</f>
        <v>45341</v>
      </c>
      <c r="J25" t="str">
        <f>'DO NOT USE 2023-2024 Production'!I24</f>
        <v>Approved</v>
      </c>
      <c r="K25" t="str">
        <f>'DO NOT USE 2023-2024 Production'!J24</f>
        <v>Contract</v>
      </c>
      <c r="L25" t="str">
        <f>'DO NOT USE 2023-2024 Production'!L24</f>
        <v>N/A</v>
      </c>
      <c r="M25">
        <f>'DO NOT USE 2023-2024 Production'!M24</f>
        <v>1</v>
      </c>
      <c r="N25" t="str">
        <f>'DO NOT USE 2023-2024 Production'!N24</f>
        <v>PB</v>
      </c>
      <c r="O25" s="167">
        <f>'DO NOT USE 2023-2024 Production'!O24</f>
        <v>45505</v>
      </c>
    </row>
    <row r="26" spans="2:15">
      <c r="B26" t="str">
        <f>'DO NOT USE 2023-2024 Production'!A25</f>
        <v>Chino Valley USD</v>
      </c>
      <c r="C26" t="str">
        <f>'DO NOT USE 2023-2024 Production'!B25</f>
        <v xml:space="preserve">Glenmeade ES </v>
      </c>
      <c r="D26" t="str">
        <f>'DO NOT USE 2023-2024 Production'!C25</f>
        <v>Sandra</v>
      </c>
      <c r="E26">
        <f>'DO NOT USE 2023-2024 Production'!D25</f>
        <v>11452</v>
      </c>
      <c r="F26">
        <f>'DO NOT USE 2023-2024 Production'!E25</f>
        <v>287193.06</v>
      </c>
      <c r="G26" t="str">
        <f>'DO NOT USE 2023-2024 Production'!F25</f>
        <v>36X40 Fun Club</v>
      </c>
      <c r="H26">
        <f>'DO NOT USE 2023-2024 Production'!G25</f>
        <v>3</v>
      </c>
      <c r="I26" s="167">
        <f>'DO NOT USE 2023-2024 Production'!H25</f>
        <v>45344</v>
      </c>
      <c r="J26" t="str">
        <f>'DO NOT USE 2023-2024 Production'!I25</f>
        <v>Approved</v>
      </c>
      <c r="K26" t="str">
        <f>'DO NOT USE 2023-2024 Production'!J25</f>
        <v>PO 242038</v>
      </c>
      <c r="L26" t="str">
        <f>'DO NOT USE 2023-2024 Production'!L25</f>
        <v>N/A</v>
      </c>
      <c r="M26">
        <f>'DO NOT USE 2023-2024 Production'!M25</f>
        <v>1</v>
      </c>
      <c r="N26" t="str">
        <f>'DO NOT USE 2023-2024 Production'!N25</f>
        <v>PB</v>
      </c>
      <c r="O26" s="167">
        <f>'DO NOT USE 2023-2024 Production'!O25</f>
        <v>45505</v>
      </c>
    </row>
    <row r="27" spans="2:15">
      <c r="B27" t="str">
        <f>'DO NOT USE 2023-2024 Production'!A26</f>
        <v>Chino Valley USD</v>
      </c>
      <c r="C27" t="str">
        <f>'DO NOT USE 2023-2024 Production'!B26</f>
        <v xml:space="preserve">Doris Dickson ES  </v>
      </c>
      <c r="D27" t="str">
        <f>'DO NOT USE 2023-2024 Production'!C26</f>
        <v>Sandra</v>
      </c>
      <c r="E27">
        <f>'DO NOT USE 2023-2024 Production'!D26</f>
        <v>11460</v>
      </c>
      <c r="F27">
        <f>'DO NOT USE 2023-2024 Production'!E26</f>
        <v>287193.06</v>
      </c>
      <c r="G27" t="str">
        <f>'DO NOT USE 2023-2024 Production'!F26</f>
        <v>36X40 Fun Club</v>
      </c>
      <c r="H27">
        <f>'DO NOT USE 2023-2024 Production'!G26</f>
        <v>3</v>
      </c>
      <c r="I27" s="167">
        <f>'DO NOT USE 2023-2024 Production'!H26</f>
        <v>45349</v>
      </c>
      <c r="J27" t="str">
        <f>'DO NOT USE 2023-2024 Production'!I26</f>
        <v>Approved</v>
      </c>
      <c r="K27" t="str">
        <f>'DO NOT USE 2023-2024 Production'!J26</f>
        <v>PO 242081</v>
      </c>
      <c r="L27" t="str">
        <f>'DO NOT USE 2023-2024 Production'!L26</f>
        <v>N/A</v>
      </c>
      <c r="M27">
        <f>'DO NOT USE 2023-2024 Production'!M26</f>
        <v>1</v>
      </c>
      <c r="N27" t="str">
        <f>'DO NOT USE 2023-2024 Production'!N26</f>
        <v>PB</v>
      </c>
      <c r="O27" s="167">
        <f>'DO NOT USE 2023-2024 Production'!O26</f>
        <v>45505</v>
      </c>
    </row>
    <row r="28" spans="2:15">
      <c r="B28" t="str">
        <f>'DO NOT USE 2023-2024 Production'!A27</f>
        <v>Hesperia Unified</v>
      </c>
      <c r="C28" t="str">
        <f>'DO NOT USE 2023-2024 Production'!B27</f>
        <v>Lime Street ES  TK</v>
      </c>
      <c r="D28" t="str">
        <f>'DO NOT USE 2023-2024 Production'!C27</f>
        <v>Sandra</v>
      </c>
      <c r="E28">
        <f>'DO NOT USE 2023-2024 Production'!D27</f>
        <v>11437</v>
      </c>
      <c r="F28">
        <f>'DO NOT USE 2023-2024 Production'!E27</f>
        <v>817329</v>
      </c>
      <c r="G28" t="str">
        <f>'DO NOT USE 2023-2024 Production'!F27</f>
        <v>72X40</v>
      </c>
      <c r="H28">
        <f>'DO NOT USE 2023-2024 Production'!G27</f>
        <v>6</v>
      </c>
      <c r="I28" s="167">
        <f>'DO NOT USE 2023-2024 Production'!H27</f>
        <v>45349</v>
      </c>
      <c r="J28" t="str">
        <f>'DO NOT USE 2023-2024 Production'!I27</f>
        <v>Approved</v>
      </c>
      <c r="K28" t="str">
        <f>'DO NOT USE 2023-2024 Production'!J27</f>
        <v>Contract</v>
      </c>
      <c r="L28" t="str">
        <f>'DO NOT USE 2023-2024 Production'!L27</f>
        <v>N/A</v>
      </c>
      <c r="M28">
        <f>'DO NOT USE 2023-2024 Production'!M27</f>
        <v>1</v>
      </c>
      <c r="N28" t="str">
        <f>'DO NOT USE 2023-2024 Production'!N27</f>
        <v>PB</v>
      </c>
      <c r="O28" s="167" t="str">
        <f>'DO NOT USE 2023-2024 Production'!O27</f>
        <v>August, 2024</v>
      </c>
    </row>
    <row r="29" spans="2:15">
      <c r="B29" t="str">
        <f>'DO NOT USE 2023-2024 Production'!A28</f>
        <v>Cajon Valley USD</v>
      </c>
      <c r="C29" t="str">
        <f>'DO NOT USE 2023-2024 Production'!B28</f>
        <v xml:space="preserve">Anza ES </v>
      </c>
      <c r="D29" t="str">
        <f>'DO NOT USE 2023-2024 Production'!C28</f>
        <v>Diana</v>
      </c>
      <c r="E29">
        <f>'DO NOT USE 2023-2024 Production'!D28</f>
        <v>11466</v>
      </c>
      <c r="F29">
        <f>'DO NOT USE 2023-2024 Production'!E28</f>
        <v>335097.99</v>
      </c>
      <c r="G29" t="str">
        <f>'DO NOT USE 2023-2024 Production'!F28</f>
        <v>(3) 24x40</v>
      </c>
      <c r="H29">
        <f>'DO NOT USE 2023-2024 Production'!G28</f>
        <v>6</v>
      </c>
      <c r="I29" s="167">
        <f>'DO NOT USE 2023-2024 Production'!H28</f>
        <v>45351</v>
      </c>
      <c r="J29" t="str">
        <f>'DO NOT USE 2023-2024 Production'!I28</f>
        <v>Approved</v>
      </c>
      <c r="K29" t="str">
        <f>'DO NOT USE 2023-2024 Production'!J28</f>
        <v>PO 12405687</v>
      </c>
      <c r="L29" t="str">
        <f>'DO NOT USE 2023-2024 Production'!L28</f>
        <v>N/A</v>
      </c>
      <c r="M29">
        <f>'DO NOT USE 2023-2024 Production'!M28</f>
        <v>1</v>
      </c>
      <c r="N29" t="str">
        <f>'DO NOT USE 2023-2024 Production'!N28</f>
        <v>PB</v>
      </c>
      <c r="O29" s="167">
        <f>'DO NOT USE 2023-2024 Production'!O28</f>
        <v>45505</v>
      </c>
    </row>
    <row r="30" spans="2:15">
      <c r="B30" t="str">
        <f>'DO NOT USE 2023-2024 Production'!A29</f>
        <v>Anaheim Union HSD</v>
      </c>
      <c r="C30" t="str">
        <f>'DO NOT USE 2023-2024 Production'!B29</f>
        <v>Magnolia</v>
      </c>
      <c r="D30" t="str">
        <f>'DO NOT USE 2023-2024 Production'!C29</f>
        <v>Sandra</v>
      </c>
      <c r="E30">
        <f>'DO NOT USE 2023-2024 Production'!D29</f>
        <v>11496</v>
      </c>
      <c r="F30">
        <f>'DO NOT USE 2023-2024 Production'!E29</f>
        <v>126540.94</v>
      </c>
      <c r="G30" t="str">
        <f>'DO NOT USE 2023-2024 Production'!F29</f>
        <v>8-6x16-7 Restroom</v>
      </c>
      <c r="H30">
        <f>'DO NOT USE 2023-2024 Production'!G29</f>
        <v>1</v>
      </c>
      <c r="I30" s="167">
        <f>'DO NOT USE 2023-2024 Production'!H29</f>
        <v>45364</v>
      </c>
      <c r="J30" t="str">
        <f>'DO NOT USE 2023-2024 Production'!I29</f>
        <v>Approved</v>
      </c>
      <c r="K30" t="str">
        <f>'DO NOT USE 2023-2024 Production'!J29</f>
        <v>Contract</v>
      </c>
      <c r="L30" t="str">
        <f>'DO NOT USE 2023-2024 Production'!L29</f>
        <v>N/A</v>
      </c>
      <c r="M30">
        <f>'DO NOT USE 2023-2024 Production'!M29</f>
        <v>1</v>
      </c>
      <c r="N30" t="str">
        <f>'DO NOT USE 2023-2024 Production'!N29</f>
        <v>PB</v>
      </c>
      <c r="O30" s="167">
        <f>'DO NOT USE 2023-2024 Production'!O29</f>
        <v>45383</v>
      </c>
    </row>
    <row r="31" spans="2:15">
      <c r="B31" t="str">
        <f>'DO NOT USE 2023-2024 Production'!A30</f>
        <v>Cajon Valley USD</v>
      </c>
      <c r="C31" t="str">
        <f>'DO NOT USE 2023-2024 Production'!B30</f>
        <v xml:space="preserve">Rancho San Diego ES </v>
      </c>
      <c r="D31" t="str">
        <f>'DO NOT USE 2023-2024 Production'!C30</f>
        <v>Diana</v>
      </c>
      <c r="E31">
        <f>'DO NOT USE 2023-2024 Production'!D30</f>
        <v>11471</v>
      </c>
      <c r="F31">
        <f>'DO NOT USE 2023-2024 Production'!E30</f>
        <v>251606.72</v>
      </c>
      <c r="G31" t="str">
        <f>'DO NOT USE 2023-2024 Production'!F30</f>
        <v>(2) 30x32</v>
      </c>
      <c r="H31">
        <f>'DO NOT USE 2023-2024 Production'!G30</f>
        <v>6</v>
      </c>
      <c r="I31" s="167">
        <f>'DO NOT USE 2023-2024 Production'!H30</f>
        <v>45352</v>
      </c>
      <c r="J31" t="str">
        <f>'DO NOT USE 2023-2024 Production'!I30</f>
        <v>Approved</v>
      </c>
      <c r="K31" t="str">
        <f>'DO NOT USE 2023-2024 Production'!J30</f>
        <v>PO 12405692</v>
      </c>
      <c r="L31" t="str">
        <f>'DO NOT USE 2023-2024 Production'!L30</f>
        <v>N/A</v>
      </c>
      <c r="M31">
        <f>'DO NOT USE 2023-2024 Production'!M30</f>
        <v>1</v>
      </c>
      <c r="N31" t="str">
        <f>'DO NOT USE 2023-2024 Production'!N30</f>
        <v>PB</v>
      </c>
      <c r="O31" s="167">
        <f>'DO NOT USE 2023-2024 Production'!O30</f>
        <v>45505</v>
      </c>
    </row>
    <row r="32" spans="2:15">
      <c r="B32" t="str">
        <f>'DO NOT USE 2023-2024 Production'!A31</f>
        <v>Chino Valley USD</v>
      </c>
      <c r="C32" t="str">
        <f>'DO NOT USE 2023-2024 Production'!B31</f>
        <v xml:space="preserve">Michael G. Wickman ES  </v>
      </c>
      <c r="D32" t="str">
        <f>'DO NOT USE 2023-2024 Production'!C31</f>
        <v>Sandra</v>
      </c>
      <c r="E32">
        <f>'DO NOT USE 2023-2024 Production'!D31</f>
        <v>11455</v>
      </c>
      <c r="F32">
        <f>'DO NOT USE 2023-2024 Production'!E31</f>
        <v>287193.06</v>
      </c>
      <c r="G32" t="str">
        <f>'DO NOT USE 2023-2024 Production'!F31</f>
        <v>36x40 Fun Club</v>
      </c>
      <c r="H32">
        <f>'DO NOT USE 2023-2024 Production'!G31</f>
        <v>3</v>
      </c>
      <c r="I32" s="167">
        <f>'DO NOT USE 2023-2024 Production'!H31</f>
        <v>45355</v>
      </c>
      <c r="J32" t="str">
        <f>'DO NOT USE 2023-2024 Production'!I31</f>
        <v>Approved</v>
      </c>
      <c r="K32" t="str">
        <f>'DO NOT USE 2023-2024 Production'!J31</f>
        <v>PO 242050</v>
      </c>
      <c r="L32" t="str">
        <f>'DO NOT USE 2023-2024 Production'!L31</f>
        <v>N/A</v>
      </c>
      <c r="M32">
        <f>'DO NOT USE 2023-2024 Production'!M31</f>
        <v>1</v>
      </c>
      <c r="N32" t="str">
        <f>'DO NOT USE 2023-2024 Production'!N31</f>
        <v>PB</v>
      </c>
      <c r="O32" s="167">
        <f>'DO NOT USE 2023-2024 Production'!O31</f>
        <v>45505</v>
      </c>
    </row>
    <row r="33" spans="2:15">
      <c r="B33" t="str">
        <f>'DO NOT USE 2023-2024 Production'!A32</f>
        <v>Cajon Valley USD</v>
      </c>
      <c r="C33" t="str">
        <f>'DO NOT USE 2023-2024 Production'!B32</f>
        <v xml:space="preserve">Flying Hills ES </v>
      </c>
      <c r="D33" t="str">
        <f>'DO NOT USE 2023-2024 Production'!C32</f>
        <v>Diana</v>
      </c>
      <c r="E33">
        <f>'DO NOT USE 2023-2024 Production'!D32</f>
        <v>11468</v>
      </c>
      <c r="F33">
        <f>'DO NOT USE 2023-2024 Production'!E32</f>
        <v>251606.72</v>
      </c>
      <c r="G33" t="str">
        <f>'DO NOT USE 2023-2024 Production'!F32</f>
        <v>(2) 30x32</v>
      </c>
      <c r="H33">
        <f>'DO NOT USE 2023-2024 Production'!G32</f>
        <v>6</v>
      </c>
      <c r="I33" s="167">
        <f>'DO NOT USE 2023-2024 Production'!H32</f>
        <v>45359</v>
      </c>
      <c r="J33" t="str">
        <f>'DO NOT USE 2023-2024 Production'!I32</f>
        <v>Approved</v>
      </c>
      <c r="K33" t="str">
        <f>'DO NOT USE 2023-2024 Production'!J32</f>
        <v>PO 12405689</v>
      </c>
      <c r="L33" t="str">
        <f>'DO NOT USE 2023-2024 Production'!L32</f>
        <v>N/A</v>
      </c>
      <c r="M33">
        <f>'DO NOT USE 2023-2024 Production'!M32</f>
        <v>1</v>
      </c>
      <c r="N33" t="str">
        <f>'DO NOT USE 2023-2024 Production'!N32</f>
        <v>PB</v>
      </c>
      <c r="O33" s="167">
        <f>'DO NOT USE 2023-2024 Production'!O32</f>
        <v>45505</v>
      </c>
    </row>
    <row r="34" spans="2:15">
      <c r="B34" t="str">
        <f>'DO NOT USE 2023-2024 Production'!A33</f>
        <v>Cajon Valley USD</v>
      </c>
      <c r="C34" t="str">
        <f>'DO NOT USE 2023-2024 Production'!B33</f>
        <v xml:space="preserve">Naranca ES </v>
      </c>
      <c r="D34" t="str">
        <f>'DO NOT USE 2023-2024 Production'!C33</f>
        <v>Diana</v>
      </c>
      <c r="E34">
        <f>'DO NOT USE 2023-2024 Production'!D33</f>
        <v>11470</v>
      </c>
      <c r="F34">
        <f>'DO NOT USE 2023-2024 Production'!E33</f>
        <v>132697</v>
      </c>
      <c r="G34" t="str">
        <f>'DO NOT USE 2023-2024 Production'!F33</f>
        <v>(1) 24x40 w/RR</v>
      </c>
      <c r="H34">
        <f>'DO NOT USE 2023-2024 Production'!G33</f>
        <v>2</v>
      </c>
      <c r="I34" s="167">
        <f>'DO NOT USE 2023-2024 Production'!H33</f>
        <v>45362</v>
      </c>
      <c r="J34" t="str">
        <f>'DO NOT USE 2023-2024 Production'!I33</f>
        <v>Approved</v>
      </c>
      <c r="K34" t="str">
        <f>'DO NOT USE 2023-2024 Production'!J33</f>
        <v>PO 12450691</v>
      </c>
      <c r="L34" t="str">
        <f>'DO NOT USE 2023-2024 Production'!L33</f>
        <v>N/A</v>
      </c>
      <c r="M34">
        <f>'DO NOT USE 2023-2024 Production'!M33</f>
        <v>1</v>
      </c>
      <c r="N34" t="str">
        <f>'DO NOT USE 2023-2024 Production'!N33</f>
        <v>PB</v>
      </c>
      <c r="O34" s="167">
        <f>'DO NOT USE 2023-2024 Production'!O33</f>
        <v>45505</v>
      </c>
    </row>
    <row r="35" spans="2:15">
      <c r="B35" t="str">
        <f>'DO NOT USE 2023-2024 Production'!A34</f>
        <v>Hesperia Unified</v>
      </c>
      <c r="C35" t="str">
        <f>'DO NOT USE 2023-2024 Production'!B34</f>
        <v xml:space="preserve">Cottonwood ES </v>
      </c>
      <c r="D35" t="str">
        <f>'DO NOT USE 2023-2024 Production'!C34</f>
        <v>Sandra</v>
      </c>
      <c r="E35">
        <f>'DO NOT USE 2023-2024 Production'!D34</f>
        <v>11440</v>
      </c>
      <c r="F35">
        <f>'DO NOT USE 2023-2024 Production'!E34</f>
        <v>817329</v>
      </c>
      <c r="G35" t="str">
        <f>'DO NOT USE 2023-2024 Production'!F34</f>
        <v>72X40 TK</v>
      </c>
      <c r="H35">
        <f>'DO NOT USE 2023-2024 Production'!G34</f>
        <v>6</v>
      </c>
      <c r="I35" s="167">
        <f>'DO NOT USE 2023-2024 Production'!H34</f>
        <v>45362</v>
      </c>
      <c r="J35" t="str">
        <f>'DO NOT USE 2023-2024 Production'!I34</f>
        <v>Approved</v>
      </c>
      <c r="K35" t="str">
        <f>'DO NOT USE 2023-2024 Production'!J34</f>
        <v>Contract</v>
      </c>
      <c r="L35" t="str">
        <f>'DO NOT USE 2023-2024 Production'!L34</f>
        <v>N/A</v>
      </c>
      <c r="M35">
        <f>'DO NOT USE 2023-2024 Production'!M34</f>
        <v>1</v>
      </c>
      <c r="N35" t="str">
        <f>'DO NOT USE 2023-2024 Production'!N34</f>
        <v>PB</v>
      </c>
      <c r="O35" s="167" t="str">
        <f>'DO NOT USE 2023-2024 Production'!O34</f>
        <v>July, 2024</v>
      </c>
    </row>
    <row r="36" spans="2:15">
      <c r="B36" t="str">
        <f>'DO NOT USE 2023-2024 Production'!A35</f>
        <v>Hesperia Unified</v>
      </c>
      <c r="C36" t="str">
        <f>'DO NOT USE 2023-2024 Production'!B35</f>
        <v xml:space="preserve">Kingston ES </v>
      </c>
      <c r="D36" t="str">
        <f>'DO NOT USE 2023-2024 Production'!C35</f>
        <v>Sandra</v>
      </c>
      <c r="E36">
        <f>'DO NOT USE 2023-2024 Production'!D35</f>
        <v>11438</v>
      </c>
      <c r="F36">
        <f>'DO NOT USE 2023-2024 Production'!E35</f>
        <v>817329</v>
      </c>
      <c r="G36" t="str">
        <f>'DO NOT USE 2023-2024 Production'!F35</f>
        <v>72x40 TK</v>
      </c>
      <c r="H36">
        <f>'DO NOT USE 2023-2024 Production'!G35</f>
        <v>6</v>
      </c>
      <c r="I36" s="167">
        <f>'DO NOT USE 2023-2024 Production'!H35</f>
        <v>45369</v>
      </c>
      <c r="J36" t="str">
        <f>'DO NOT USE 2023-2024 Production'!I35</f>
        <v>Approved</v>
      </c>
      <c r="K36" t="str">
        <f>'DO NOT USE 2023-2024 Production'!J35</f>
        <v>Contract</v>
      </c>
      <c r="L36" t="str">
        <f>'DO NOT USE 2023-2024 Production'!L35</f>
        <v>N/A</v>
      </c>
      <c r="M36">
        <f>'DO NOT USE 2023-2024 Production'!M35</f>
        <v>1</v>
      </c>
      <c r="N36" t="str">
        <f>'DO NOT USE 2023-2024 Production'!N35</f>
        <v>PB</v>
      </c>
      <c r="O36" s="167" t="str">
        <f>'DO NOT USE 2023-2024 Production'!O35</f>
        <v>July, 2024</v>
      </c>
    </row>
    <row r="37" spans="2:15">
      <c r="B37" t="str">
        <f>'DO NOT USE 2023-2024 Production'!A36</f>
        <v>Cajon Valley USD</v>
      </c>
      <c r="C37" t="str">
        <f>'DO NOT USE 2023-2024 Production'!B36</f>
        <v xml:space="preserve">Hillsdale MS </v>
      </c>
      <c r="D37" t="str">
        <f>'DO NOT USE 2023-2024 Production'!C36</f>
        <v>Diana</v>
      </c>
      <c r="E37">
        <f>'DO NOT USE 2023-2024 Production'!D36</f>
        <v>11469</v>
      </c>
      <c r="F37">
        <f>'DO NOT USE 2023-2024 Production'!E36</f>
        <v>194365.2</v>
      </c>
      <c r="G37" t="str">
        <f>'DO NOT USE 2023-2024 Production'!F36</f>
        <v>(1) 12x40 RR</v>
      </c>
      <c r="H37">
        <f>'DO NOT USE 2023-2024 Production'!G36</f>
        <v>1</v>
      </c>
      <c r="I37" s="167">
        <f>'DO NOT USE 2023-2024 Production'!H36</f>
        <v>45371</v>
      </c>
      <c r="J37" t="str">
        <f>'DO NOT USE 2023-2024 Production'!I36</f>
        <v>Approved</v>
      </c>
      <c r="K37" t="str">
        <f>'DO NOT USE 2023-2024 Production'!J36</f>
        <v>PO 12405690</v>
      </c>
      <c r="L37" t="str">
        <f>'DO NOT USE 2023-2024 Production'!L36</f>
        <v>N/A</v>
      </c>
      <c r="M37">
        <f>'DO NOT USE 2023-2024 Production'!M36</f>
        <v>1</v>
      </c>
      <c r="N37" t="str">
        <f>'DO NOT USE 2023-2024 Production'!N36</f>
        <v>PB</v>
      </c>
      <c r="O37" s="167">
        <f>'DO NOT USE 2023-2024 Production'!O36</f>
        <v>45505</v>
      </c>
    </row>
    <row r="38" spans="2:15">
      <c r="B38" t="str">
        <f>'DO NOT USE 2023-2024 Production'!A37</f>
        <v>Anaheim ESD</v>
      </c>
      <c r="C38" t="str">
        <f>'DO NOT USE 2023-2024 Production'!B37</f>
        <v xml:space="preserve">Jefferson </v>
      </c>
      <c r="D38" t="str">
        <f>'DO NOT USE 2023-2024 Production'!C37</f>
        <v>Sandra</v>
      </c>
      <c r="E38">
        <f>'DO NOT USE 2023-2024 Production'!D37</f>
        <v>11494</v>
      </c>
      <c r="F38">
        <f>'DO NOT USE 2023-2024 Production'!E37</f>
        <v>637606.79</v>
      </c>
      <c r="G38" t="str">
        <f>'DO NOT USE 2023-2024 Production'!F37</f>
        <v>(1) 24x40 and (1) 12x40 Restroom</v>
      </c>
      <c r="H38">
        <f>'DO NOT USE 2023-2024 Production'!G37</f>
        <v>7</v>
      </c>
      <c r="I38" s="167">
        <f>'DO NOT USE 2023-2024 Production'!H37</f>
        <v>45377</v>
      </c>
      <c r="J38" t="str">
        <f>'DO NOT USE 2023-2024 Production'!I37</f>
        <v>Approved</v>
      </c>
      <c r="K38" t="str">
        <f>'DO NOT USE 2023-2024 Production'!J37</f>
        <v>LOI</v>
      </c>
      <c r="L38" t="str">
        <f>'DO NOT USE 2023-2024 Production'!L37</f>
        <v xml:space="preserve">Shipped </v>
      </c>
      <c r="M38">
        <f>'DO NOT USE 2023-2024 Production'!M37</f>
        <v>1</v>
      </c>
      <c r="N38" t="str">
        <f>'DO NOT USE 2023-2024 Production'!N37</f>
        <v>PB</v>
      </c>
      <c r="O38" s="167" t="str">
        <f>'DO NOT USE 2023-2024 Production'!O37</f>
        <v>Summer 2024</v>
      </c>
    </row>
    <row r="39" spans="2:15">
      <c r="B39" t="str">
        <f>'DO NOT USE 2023-2024 Production'!A38</f>
        <v>Hesperia Unified</v>
      </c>
      <c r="C39" t="str">
        <f>'DO NOT USE 2023-2024 Production'!B38</f>
        <v>Mesquite Trails ES 72X40 TK</v>
      </c>
      <c r="D39" t="str">
        <f>'DO NOT USE 2023-2024 Production'!C38</f>
        <v>Sandra</v>
      </c>
      <c r="E39">
        <f>'DO NOT USE 2023-2024 Production'!D38</f>
        <v>11434</v>
      </c>
      <c r="F39">
        <f>'DO NOT USE 2023-2024 Production'!E38</f>
        <v>817329</v>
      </c>
      <c r="G39" t="str">
        <f>'DO NOT USE 2023-2024 Production'!F38</f>
        <v>72X40 TK</v>
      </c>
      <c r="H39">
        <f>'DO NOT USE 2023-2024 Production'!G38</f>
        <v>6</v>
      </c>
      <c r="I39" s="167">
        <f>'DO NOT USE 2023-2024 Production'!H38</f>
        <v>45377</v>
      </c>
      <c r="J39" t="str">
        <f>'DO NOT USE 2023-2024 Production'!I38</f>
        <v>Approved</v>
      </c>
      <c r="K39" t="str">
        <f>'DO NOT USE 2023-2024 Production'!J38</f>
        <v>Contract</v>
      </c>
      <c r="L39" t="str">
        <f>'DO NOT USE 2023-2024 Production'!L38</f>
        <v>N/A</v>
      </c>
      <c r="M39">
        <f>'DO NOT USE 2023-2024 Production'!M38</f>
        <v>1</v>
      </c>
      <c r="N39" t="str">
        <f>'DO NOT USE 2023-2024 Production'!N38</f>
        <v>PB</v>
      </c>
      <c r="O39" s="167" t="str">
        <f>'DO NOT USE 2023-2024 Production'!O38</f>
        <v>August, 2024</v>
      </c>
    </row>
    <row r="40" spans="2:15">
      <c r="B40" t="str">
        <f>'DO NOT USE 2023-2024 Production'!A39</f>
        <v>2024 Q1 Total</v>
      </c>
      <c r="C40">
        <f>'DO NOT USE 2023-2024 Production'!B39</f>
        <v>0</v>
      </c>
      <c r="D40">
        <f>'DO NOT USE 2023-2024 Production'!C39</f>
        <v>0</v>
      </c>
      <c r="E40">
        <f>'DO NOT USE 2023-2024 Production'!D39</f>
        <v>0</v>
      </c>
      <c r="F40">
        <f>'DO NOT USE 2023-2024 Production'!E39</f>
        <v>21477512.809999995</v>
      </c>
      <c r="G40">
        <f>'DO NOT USE 2023-2024 Production'!F39</f>
        <v>0</v>
      </c>
      <c r="H40">
        <f>'DO NOT USE 2023-2024 Production'!G39</f>
        <v>174</v>
      </c>
      <c r="I40" s="167">
        <f>'DO NOT USE 2023-2024 Production'!H39</f>
        <v>0</v>
      </c>
      <c r="J40">
        <f>'DO NOT USE 2023-2024 Production'!I39</f>
        <v>0</v>
      </c>
      <c r="K40">
        <f>'DO NOT USE 2023-2024 Production'!J39</f>
        <v>0</v>
      </c>
      <c r="L40">
        <f>'DO NOT USE 2023-2024 Production'!L39</f>
        <v>0</v>
      </c>
      <c r="M40">
        <f>'DO NOT USE 2023-2024 Production'!M39</f>
        <v>0</v>
      </c>
      <c r="N40">
        <f>'DO NOT USE 2023-2024 Production'!N39</f>
        <v>0</v>
      </c>
      <c r="O40" s="167">
        <f>'DO NOT USE 2023-2024 Production'!O39</f>
        <v>0</v>
      </c>
    </row>
    <row r="41" spans="2:15">
      <c r="B41">
        <f>'DO NOT USE 2023-2024 Production'!A40</f>
        <v>0</v>
      </c>
      <c r="C41">
        <f>'DO NOT USE 2023-2024 Production'!B40</f>
        <v>0</v>
      </c>
      <c r="D41">
        <f>'DO NOT USE 2023-2024 Production'!C40</f>
        <v>0</v>
      </c>
      <c r="E41">
        <f>'DO NOT USE 2023-2024 Production'!D40</f>
        <v>0</v>
      </c>
      <c r="F41">
        <f>'DO NOT USE 2023-2024 Production'!E40</f>
        <v>0</v>
      </c>
      <c r="G41">
        <f>'DO NOT USE 2023-2024 Production'!F40</f>
        <v>0</v>
      </c>
      <c r="H41">
        <f>'DO NOT USE 2023-2024 Production'!G40</f>
        <v>0</v>
      </c>
      <c r="I41" s="167">
        <f>'DO NOT USE 2023-2024 Production'!H40</f>
        <v>0</v>
      </c>
      <c r="J41">
        <f>'DO NOT USE 2023-2024 Production'!I40</f>
        <v>0</v>
      </c>
      <c r="K41">
        <f>'DO NOT USE 2023-2024 Production'!J40</f>
        <v>0</v>
      </c>
      <c r="L41">
        <f>'DO NOT USE 2023-2024 Production'!L40</f>
        <v>0</v>
      </c>
      <c r="M41">
        <f>'DO NOT USE 2023-2024 Production'!M40</f>
        <v>0</v>
      </c>
      <c r="N41">
        <f>'DO NOT USE 2023-2024 Production'!N40</f>
        <v>0</v>
      </c>
      <c r="O41" s="167">
        <f>'DO NOT USE 2023-2024 Production'!O40</f>
        <v>0</v>
      </c>
    </row>
    <row r="42" spans="2:15">
      <c r="B42" t="str">
        <f>'DO NOT USE 2023-2024 Production'!A41</f>
        <v>2024 Q2 Starts</v>
      </c>
      <c r="C42">
        <f>'DO NOT USE 2023-2024 Production'!B41</f>
        <v>0</v>
      </c>
      <c r="D42">
        <f>'DO NOT USE 2023-2024 Production'!C41</f>
        <v>0</v>
      </c>
      <c r="E42">
        <f>'DO NOT USE 2023-2024 Production'!D41</f>
        <v>0</v>
      </c>
      <c r="F42">
        <f>'DO NOT USE 2023-2024 Production'!E41</f>
        <v>0</v>
      </c>
      <c r="G42">
        <f>'DO NOT USE 2023-2024 Production'!F41</f>
        <v>0</v>
      </c>
      <c r="H42">
        <f>'DO NOT USE 2023-2024 Production'!G41</f>
        <v>0</v>
      </c>
      <c r="I42" s="167">
        <f>'DO NOT USE 2023-2024 Production'!H41</f>
        <v>0</v>
      </c>
      <c r="J42">
        <f>'DO NOT USE 2023-2024 Production'!I41</f>
        <v>0</v>
      </c>
      <c r="K42">
        <f>'DO NOT USE 2023-2024 Production'!J41</f>
        <v>0</v>
      </c>
      <c r="L42">
        <f>'DO NOT USE 2023-2024 Production'!L41</f>
        <v>0</v>
      </c>
      <c r="M42">
        <f>'DO NOT USE 2023-2024 Production'!M41</f>
        <v>0</v>
      </c>
      <c r="N42">
        <f>'DO NOT USE 2023-2024 Production'!N41</f>
        <v>0</v>
      </c>
      <c r="O42" s="167">
        <f>'DO NOT USE 2023-2024 Production'!O41</f>
        <v>0</v>
      </c>
    </row>
    <row r="43" spans="2:15">
      <c r="B43" t="str">
        <f>'DO NOT USE 2023-2024 Production'!A42</f>
        <v>Hesperia Unified</v>
      </c>
      <c r="C43" t="str">
        <f>'DO NOT USE 2023-2024 Production'!B42</f>
        <v xml:space="preserve">Eucalyptus </v>
      </c>
      <c r="D43" t="str">
        <f>'DO NOT USE 2023-2024 Production'!C42</f>
        <v>Sandra</v>
      </c>
      <c r="E43">
        <f>'DO NOT USE 2023-2024 Production'!D42</f>
        <v>11439</v>
      </c>
      <c r="F43">
        <f>'DO NOT USE 2023-2024 Production'!E42</f>
        <v>817329</v>
      </c>
      <c r="G43" t="str">
        <f>'DO NOT USE 2023-2024 Production'!F42</f>
        <v>72X40 TK</v>
      </c>
      <c r="H43">
        <f>'DO NOT USE 2023-2024 Production'!G42</f>
        <v>6</v>
      </c>
      <c r="I43" s="167">
        <f>'DO NOT USE 2023-2024 Production'!H42</f>
        <v>45383</v>
      </c>
      <c r="J43" t="str">
        <f>'DO NOT USE 2023-2024 Production'!I42</f>
        <v>Approved</v>
      </c>
      <c r="K43" t="str">
        <f>'DO NOT USE 2023-2024 Production'!J42</f>
        <v>Contract</v>
      </c>
      <c r="L43" t="str">
        <f>'DO NOT USE 2023-2024 Production'!L42</f>
        <v>N/A</v>
      </c>
      <c r="M43">
        <f>'DO NOT USE 2023-2024 Production'!M42</f>
        <v>1</v>
      </c>
      <c r="N43" t="str">
        <f>'DO NOT USE 2023-2024 Production'!N42</f>
        <v>PB</v>
      </c>
      <c r="O43" s="167" t="str">
        <f>'DO NOT USE 2023-2024 Production'!O42</f>
        <v>July, 2024</v>
      </c>
    </row>
    <row r="44" spans="2:15">
      <c r="B44" t="str">
        <f>'DO NOT USE 2023-2024 Production'!A43</f>
        <v>Helendale SD</v>
      </c>
      <c r="C44" t="str">
        <f>'DO NOT USE 2023-2024 Production'!B43</f>
        <v xml:space="preserve">Helendale </v>
      </c>
      <c r="D44" t="str">
        <f>'DO NOT USE 2023-2024 Production'!C43</f>
        <v>Sandra</v>
      </c>
      <c r="E44">
        <f>'DO NOT USE 2023-2024 Production'!D43</f>
        <v>11504</v>
      </c>
      <c r="F44">
        <f>'DO NOT USE 2023-2024 Production'!E43</f>
        <v>298215.84000000003</v>
      </c>
      <c r="G44" t="str">
        <f>'DO NOT USE 2023-2024 Production'!F43</f>
        <v>(2) 24x40</v>
      </c>
      <c r="H44">
        <f>'DO NOT USE 2023-2024 Production'!G43</f>
        <v>4</v>
      </c>
      <c r="I44" s="167">
        <f>'DO NOT USE 2023-2024 Production'!H43</f>
        <v>45387</v>
      </c>
      <c r="J44" t="str">
        <f>'DO NOT USE 2023-2024 Production'!I43</f>
        <v>Approved</v>
      </c>
      <c r="K44" t="str">
        <f>'DO NOT USE 2023-2024 Production'!J43</f>
        <v>PO 240296</v>
      </c>
      <c r="L44" t="str">
        <f>'DO NOT USE 2023-2024 Production'!L43</f>
        <v>N/A</v>
      </c>
      <c r="M44">
        <f>'DO NOT USE 2023-2024 Production'!M43</f>
        <v>1</v>
      </c>
      <c r="N44" t="str">
        <f>'DO NOT USE 2023-2024 Production'!N43</f>
        <v>PB</v>
      </c>
      <c r="O44" s="167">
        <f>'DO NOT USE 2023-2024 Production'!O43</f>
        <v>45474</v>
      </c>
    </row>
    <row r="45" spans="2:15">
      <c r="B45" t="str">
        <f>'DO NOT USE 2023-2024 Production'!A44</f>
        <v>Walnut Valley USD</v>
      </c>
      <c r="C45" t="str">
        <f>'DO NOT USE 2023-2024 Production'!B44</f>
        <v xml:space="preserve">Evergreen ES </v>
      </c>
      <c r="D45" t="str">
        <f>'DO NOT USE 2023-2024 Production'!C44</f>
        <v>Sandra</v>
      </c>
      <c r="E45">
        <f>'DO NOT USE 2023-2024 Production'!D44</f>
        <v>11430</v>
      </c>
      <c r="F45">
        <f>'DO NOT USE 2023-2024 Production'!E44</f>
        <v>326942.82</v>
      </c>
      <c r="G45" t="str">
        <f>'DO NOT USE 2023-2024 Production'!F44</f>
        <v>36x40 Daycare</v>
      </c>
      <c r="H45">
        <f>'DO NOT USE 2023-2024 Production'!G44</f>
        <v>3</v>
      </c>
      <c r="I45" s="167">
        <f>'DO NOT USE 2023-2024 Production'!H44</f>
        <v>45390</v>
      </c>
      <c r="J45" t="str">
        <f>'DO NOT USE 2023-2024 Production'!I44</f>
        <v>Approved</v>
      </c>
      <c r="K45" t="str">
        <f>'DO NOT USE 2023-2024 Production'!J44</f>
        <v>P23-04716</v>
      </c>
      <c r="L45" t="str">
        <f>'DO NOT USE 2023-2024 Production'!L44</f>
        <v xml:space="preserve">Shipped </v>
      </c>
      <c r="M45">
        <f>'DO NOT USE 2023-2024 Production'!M44</f>
        <v>1</v>
      </c>
      <c r="N45" t="str">
        <f>'DO NOT USE 2023-2024 Production'!N44</f>
        <v>PB</v>
      </c>
      <c r="O45" s="167">
        <f>'DO NOT USE 2023-2024 Production'!O44</f>
        <v>0</v>
      </c>
    </row>
    <row r="46" spans="2:15">
      <c r="B46" t="str">
        <f>'DO NOT USE 2023-2024 Production'!A45</f>
        <v>Helendale SD</v>
      </c>
      <c r="C46" t="str">
        <f>'DO NOT USE 2023-2024 Production'!B45</f>
        <v xml:space="preserve">Helendale </v>
      </c>
      <c r="D46" t="str">
        <f>'DO NOT USE 2023-2024 Production'!C45</f>
        <v>Sandra</v>
      </c>
      <c r="E46">
        <f>'DO NOT USE 2023-2024 Production'!D45</f>
        <v>11427</v>
      </c>
      <c r="F46">
        <f>'DO NOT USE 2023-2024 Production'!E45</f>
        <v>391547.55</v>
      </c>
      <c r="G46" t="str">
        <f>'DO NOT USE 2023-2024 Production'!F45</f>
        <v>(1) 36x40</v>
      </c>
      <c r="H46">
        <f>'DO NOT USE 2023-2024 Production'!G45</f>
        <v>3</v>
      </c>
      <c r="I46" s="167">
        <f>'DO NOT USE 2023-2024 Production'!H45</f>
        <v>45392</v>
      </c>
      <c r="J46" t="str">
        <f>'DO NOT USE 2023-2024 Production'!I45</f>
        <v>Approved</v>
      </c>
      <c r="K46" t="str">
        <f>'DO NOT USE 2023-2024 Production'!J45</f>
        <v>PO</v>
      </c>
      <c r="L46" t="str">
        <f>'DO NOT USE 2023-2024 Production'!L45</f>
        <v>N/A</v>
      </c>
      <c r="M46">
        <f>'DO NOT USE 2023-2024 Production'!M45</f>
        <v>1</v>
      </c>
      <c r="N46" t="str">
        <f>'DO NOT USE 2023-2024 Production'!N45</f>
        <v>PB</v>
      </c>
      <c r="O46" s="167">
        <f>'DO NOT USE 2023-2024 Production'!O45</f>
        <v>45474</v>
      </c>
    </row>
    <row r="47" spans="2:15">
      <c r="B47" t="str">
        <f>'DO NOT USE 2023-2024 Production'!A46</f>
        <v>Cajon Valley USD</v>
      </c>
      <c r="C47" t="str">
        <f>'DO NOT USE 2023-2024 Production'!B46</f>
        <v xml:space="preserve">Crest ES </v>
      </c>
      <c r="D47" t="str">
        <f>'DO NOT USE 2023-2024 Production'!C46</f>
        <v>Diana</v>
      </c>
      <c r="E47">
        <f>'DO NOT USE 2023-2024 Production'!D46</f>
        <v>11467</v>
      </c>
      <c r="F47">
        <f>'DO NOT USE 2023-2024 Production'!E46</f>
        <v>256043.7</v>
      </c>
      <c r="G47" t="str">
        <f>'DO NOT USE 2023-2024 Production'!F46</f>
        <v>(2) 30x32</v>
      </c>
      <c r="H47">
        <f>'DO NOT USE 2023-2024 Production'!G46</f>
        <v>6</v>
      </c>
      <c r="I47" s="167">
        <f>'DO NOT USE 2023-2024 Production'!H46</f>
        <v>45393</v>
      </c>
      <c r="J47" t="str">
        <f>'DO NOT USE 2023-2024 Production'!I46</f>
        <v>Approved</v>
      </c>
      <c r="K47" t="str">
        <f>'DO NOT USE 2023-2024 Production'!J46</f>
        <v>PO 12405688</v>
      </c>
      <c r="L47" t="str">
        <f>'DO NOT USE 2023-2024 Production'!L46</f>
        <v>N/A</v>
      </c>
      <c r="M47">
        <f>'DO NOT USE 2023-2024 Production'!M46</f>
        <v>1</v>
      </c>
      <c r="N47" t="str">
        <f>'DO NOT USE 2023-2024 Production'!N46</f>
        <v>PB</v>
      </c>
      <c r="O47" s="167">
        <f>'DO NOT USE 2023-2024 Production'!O46</f>
        <v>45505</v>
      </c>
    </row>
    <row r="48" spans="2:15">
      <c r="B48" t="str">
        <f>'DO NOT USE 2023-2024 Production'!A47</f>
        <v>Sylvan USD</v>
      </c>
      <c r="C48" t="str">
        <f>'DO NOT USE 2023-2024 Production'!B47</f>
        <v>Ustach MS</v>
      </c>
      <c r="D48" t="str">
        <f>'DO NOT USE 2023-2024 Production'!C47</f>
        <v>Joe</v>
      </c>
      <c r="E48">
        <f>'DO NOT USE 2023-2024 Production'!D47</f>
        <v>11482</v>
      </c>
      <c r="F48">
        <f>'DO NOT USE 2023-2024 Production'!E47</f>
        <v>325719.08</v>
      </c>
      <c r="G48" t="str">
        <f>'DO NOT USE 2023-2024 Production'!F47</f>
        <v>(2) 24x40 CR</v>
      </c>
      <c r="H48">
        <f>'DO NOT USE 2023-2024 Production'!G47</f>
        <v>4</v>
      </c>
      <c r="I48" s="167">
        <f>'DO NOT USE 2023-2024 Production'!H47</f>
        <v>45393</v>
      </c>
      <c r="J48" t="str">
        <f>'DO NOT USE 2023-2024 Production'!I47</f>
        <v xml:space="preserve">Approved </v>
      </c>
      <c r="K48" t="str">
        <f>'DO NOT USE 2023-2024 Production'!J47</f>
        <v>PO 242111</v>
      </c>
      <c r="L48" t="str">
        <f>'DO NOT USE 2023-2024 Production'!L47</f>
        <v>N/A</v>
      </c>
      <c r="M48">
        <f>'DO NOT USE 2023-2024 Production'!M47</f>
        <v>1</v>
      </c>
      <c r="N48" t="str">
        <f>'DO NOT USE 2023-2024 Production'!N47</f>
        <v>PB</v>
      </c>
      <c r="O48" s="167">
        <f>'DO NOT USE 2023-2024 Production'!O47</f>
        <v>45509</v>
      </c>
    </row>
    <row r="49" spans="2:15">
      <c r="B49" t="str">
        <f>'DO NOT USE 2023-2024 Production'!A48</f>
        <v>Sylvan USD</v>
      </c>
      <c r="C49" t="str">
        <f>'DO NOT USE 2023-2024 Production'!B48</f>
        <v xml:space="preserve">Freedom ES </v>
      </c>
      <c r="D49" t="str">
        <f>'DO NOT USE 2023-2024 Production'!C48</f>
        <v>Joe</v>
      </c>
      <c r="E49">
        <f>'DO NOT USE 2023-2024 Production'!D48</f>
        <v>11478</v>
      </c>
      <c r="F49">
        <f>'DO NOT USE 2023-2024 Production'!E48</f>
        <v>325719.08</v>
      </c>
      <c r="G49" t="str">
        <f>'DO NOT USE 2023-2024 Production'!F48</f>
        <v>(2) 24x40 CR</v>
      </c>
      <c r="H49">
        <f>'DO NOT USE 2023-2024 Production'!G48</f>
        <v>4</v>
      </c>
      <c r="I49" s="167">
        <f>'DO NOT USE 2023-2024 Production'!H48</f>
        <v>45394</v>
      </c>
      <c r="J49" t="str">
        <f>'DO NOT USE 2023-2024 Production'!I48</f>
        <v>Approved</v>
      </c>
      <c r="K49" t="str">
        <f>'DO NOT USE 2023-2024 Production'!J48</f>
        <v>PO 242113</v>
      </c>
      <c r="L49" t="str">
        <f>'DO NOT USE 2023-2024 Production'!L48</f>
        <v>N/A</v>
      </c>
      <c r="M49">
        <f>'DO NOT USE 2023-2024 Production'!M48</f>
        <v>1</v>
      </c>
      <c r="N49" t="str">
        <f>'DO NOT USE 2023-2024 Production'!N48</f>
        <v>PB</v>
      </c>
      <c r="O49" s="167">
        <f>'DO NOT USE 2023-2024 Production'!O48</f>
        <v>45509</v>
      </c>
    </row>
    <row r="50" spans="2:15">
      <c r="B50" t="str">
        <f>'DO NOT USE 2023-2024 Production'!A49</f>
        <v>Sylvan USD</v>
      </c>
      <c r="C50" t="str">
        <f>'DO NOT USE 2023-2024 Production'!B49</f>
        <v>Sylvan ES</v>
      </c>
      <c r="D50" t="str">
        <f>'DO NOT USE 2023-2024 Production'!C49</f>
        <v>Joe</v>
      </c>
      <c r="E50">
        <f>'DO NOT USE 2023-2024 Production'!D49</f>
        <v>11481</v>
      </c>
      <c r="F50">
        <f>'DO NOT USE 2023-2024 Production'!E49</f>
        <v>325719.08</v>
      </c>
      <c r="G50" t="str">
        <f>'DO NOT USE 2023-2024 Production'!F49</f>
        <v>(2) 24x40 CR</v>
      </c>
      <c r="H50">
        <f>'DO NOT USE 2023-2024 Production'!G49</f>
        <v>4</v>
      </c>
      <c r="I50" s="167">
        <f>'DO NOT USE 2023-2024 Production'!H49</f>
        <v>45400</v>
      </c>
      <c r="J50" t="str">
        <f>'DO NOT USE 2023-2024 Production'!I49</f>
        <v>Approved</v>
      </c>
      <c r="K50" t="str">
        <f>'DO NOT USE 2023-2024 Production'!J49</f>
        <v>PO 242110</v>
      </c>
      <c r="L50" t="str">
        <f>'DO NOT USE 2023-2024 Production'!L49</f>
        <v>N/A</v>
      </c>
      <c r="M50">
        <f>'DO NOT USE 2023-2024 Production'!M49</f>
        <v>1</v>
      </c>
      <c r="N50" t="str">
        <f>'DO NOT USE 2023-2024 Production'!N49</f>
        <v>PB</v>
      </c>
      <c r="O50" s="167">
        <f>'DO NOT USE 2023-2024 Production'!O49</f>
        <v>45509</v>
      </c>
    </row>
    <row r="51" spans="2:15">
      <c r="B51" t="str">
        <f>'DO NOT USE 2023-2024 Production'!A50</f>
        <v>Sylvan USD</v>
      </c>
      <c r="C51" t="str">
        <f>'DO NOT USE 2023-2024 Production'!B50</f>
        <v>Crossroads ES</v>
      </c>
      <c r="D51" t="str">
        <f>'DO NOT USE 2023-2024 Production'!C50</f>
        <v>Joe</v>
      </c>
      <c r="E51">
        <f>'DO NOT USE 2023-2024 Production'!D50</f>
        <v>11477</v>
      </c>
      <c r="F51">
        <f>'DO NOT USE 2023-2024 Production'!E50</f>
        <v>325719.08</v>
      </c>
      <c r="G51" t="str">
        <f>'DO NOT USE 2023-2024 Production'!F50</f>
        <v>(2) 24x40 CR</v>
      </c>
      <c r="H51">
        <f>'DO NOT USE 2023-2024 Production'!G50</f>
        <v>4</v>
      </c>
      <c r="I51" s="167">
        <f>'DO NOT USE 2023-2024 Production'!H50</f>
        <v>45401</v>
      </c>
      <c r="J51" t="str">
        <f>'DO NOT USE 2023-2024 Production'!I50</f>
        <v>Approved</v>
      </c>
      <c r="K51" t="str">
        <f>'DO NOT USE 2023-2024 Production'!J50</f>
        <v>PO 242114</v>
      </c>
      <c r="L51" t="str">
        <f>'DO NOT USE 2023-2024 Production'!L50</f>
        <v>N/A</v>
      </c>
      <c r="M51">
        <f>'DO NOT USE 2023-2024 Production'!M50</f>
        <v>1</v>
      </c>
      <c r="N51" t="str">
        <f>'DO NOT USE 2023-2024 Production'!N50</f>
        <v>PB</v>
      </c>
      <c r="O51" s="167">
        <f>'DO NOT USE 2023-2024 Production'!O50</f>
        <v>45509</v>
      </c>
    </row>
    <row r="52" spans="2:15">
      <c r="B52" t="str">
        <f>'DO NOT USE 2023-2024 Production'!A51</f>
        <v>Sylvan USD</v>
      </c>
      <c r="C52" t="str">
        <f>'DO NOT USE 2023-2024 Production'!B51</f>
        <v>Stockard Coffee ES</v>
      </c>
      <c r="D52" t="str">
        <f>'DO NOT USE 2023-2024 Production'!C51</f>
        <v>Joe</v>
      </c>
      <c r="E52">
        <f>'DO NOT USE 2023-2024 Production'!D51</f>
        <v>11480</v>
      </c>
      <c r="F52">
        <f>'DO NOT USE 2023-2024 Production'!E51</f>
        <v>325719.08</v>
      </c>
      <c r="G52" t="str">
        <f>'DO NOT USE 2023-2024 Production'!F51</f>
        <v>(2) 24x40 CR</v>
      </c>
      <c r="H52">
        <f>'DO NOT USE 2023-2024 Production'!G51</f>
        <v>4</v>
      </c>
      <c r="I52" s="167">
        <f>'DO NOT USE 2023-2024 Production'!H51</f>
        <v>45405</v>
      </c>
      <c r="J52" t="str">
        <f>'DO NOT USE 2023-2024 Production'!I51</f>
        <v>Approved</v>
      </c>
      <c r="K52" t="str">
        <f>'DO NOT USE 2023-2024 Production'!J51</f>
        <v>PO 242109</v>
      </c>
      <c r="L52" t="str">
        <f>'DO NOT USE 2023-2024 Production'!L51</f>
        <v>N/A</v>
      </c>
      <c r="M52">
        <f>'DO NOT USE 2023-2024 Production'!M51</f>
        <v>1</v>
      </c>
      <c r="N52" t="str">
        <f>'DO NOT USE 2023-2024 Production'!N51</f>
        <v>PB</v>
      </c>
      <c r="O52" s="167">
        <f>'DO NOT USE 2023-2024 Production'!O51</f>
        <v>45509</v>
      </c>
    </row>
    <row r="53" spans="2:15">
      <c r="B53" t="str">
        <f>'DO NOT USE 2023-2024 Production'!A52</f>
        <v>Sylvan USD</v>
      </c>
      <c r="C53" t="str">
        <f>'DO NOT USE 2023-2024 Production'!B52</f>
        <v>Orchard ES</v>
      </c>
      <c r="D53" t="str">
        <f>'DO NOT USE 2023-2024 Production'!C52</f>
        <v>Joe</v>
      </c>
      <c r="E53">
        <f>'DO NOT USE 2023-2024 Production'!D52</f>
        <v>11476</v>
      </c>
      <c r="F53">
        <f>'DO NOT USE 2023-2024 Production'!E52</f>
        <v>162859.54</v>
      </c>
      <c r="G53" t="str">
        <f>'DO NOT USE 2023-2024 Production'!F52</f>
        <v>(1) 24x40 CR</v>
      </c>
      <c r="H53">
        <f>'DO NOT USE 2023-2024 Production'!G52</f>
        <v>2</v>
      </c>
      <c r="I53" s="167">
        <f>'DO NOT USE 2023-2024 Production'!H52</f>
        <v>45406</v>
      </c>
      <c r="J53" t="str">
        <f>'DO NOT USE 2023-2024 Production'!I52</f>
        <v>Approved</v>
      </c>
      <c r="K53" t="str">
        <f>'DO NOT USE 2023-2024 Production'!J52</f>
        <v>PO 242112</v>
      </c>
      <c r="L53" t="str">
        <f>'DO NOT USE 2023-2024 Production'!L52</f>
        <v>N/A</v>
      </c>
      <c r="M53">
        <f>'DO NOT USE 2023-2024 Production'!M52</f>
        <v>1</v>
      </c>
      <c r="N53" t="str">
        <f>'DO NOT USE 2023-2024 Production'!N52</f>
        <v>PB</v>
      </c>
      <c r="O53" s="167">
        <f>'DO NOT USE 2023-2024 Production'!O52</f>
        <v>45509</v>
      </c>
    </row>
    <row r="54" spans="2:15">
      <c r="B54" t="str">
        <f>'DO NOT USE 2023-2024 Production'!A53</f>
        <v>Sylvan USD</v>
      </c>
      <c r="C54" t="str">
        <f>'DO NOT USE 2023-2024 Production'!B53</f>
        <v>Somerset MS</v>
      </c>
      <c r="D54" t="str">
        <f>'DO NOT USE 2023-2024 Production'!C53</f>
        <v>Joe</v>
      </c>
      <c r="E54">
        <f>'DO NOT USE 2023-2024 Production'!D53</f>
        <v>11479</v>
      </c>
      <c r="F54">
        <f>'DO NOT USE 2023-2024 Production'!E53</f>
        <v>325719.08</v>
      </c>
      <c r="G54" t="str">
        <f>'DO NOT USE 2023-2024 Production'!F53</f>
        <v>(2) 24x40 CR</v>
      </c>
      <c r="H54">
        <f>'DO NOT USE 2023-2024 Production'!G53</f>
        <v>4</v>
      </c>
      <c r="I54" s="167">
        <f>'DO NOT USE 2023-2024 Production'!H53</f>
        <v>45407</v>
      </c>
      <c r="J54" t="str">
        <f>'DO NOT USE 2023-2024 Production'!I53</f>
        <v>Approved</v>
      </c>
      <c r="K54" t="str">
        <f>'DO NOT USE 2023-2024 Production'!J53</f>
        <v>PO 242108</v>
      </c>
      <c r="L54" t="str">
        <f>'DO NOT USE 2023-2024 Production'!L53</f>
        <v>N/A</v>
      </c>
      <c r="M54">
        <f>'DO NOT USE 2023-2024 Production'!M53</f>
        <v>1</v>
      </c>
      <c r="N54" t="str">
        <f>'DO NOT USE 2023-2024 Production'!N53</f>
        <v>PB</v>
      </c>
      <c r="O54" s="167">
        <f>'DO NOT USE 2023-2024 Production'!O53</f>
        <v>45509</v>
      </c>
    </row>
    <row r="55" spans="2:15">
      <c r="B55" t="str">
        <f>'DO NOT USE 2023-2024 Production'!A54</f>
        <v>Chino Valley USD</v>
      </c>
      <c r="C55" t="str">
        <f>'DO NOT USE 2023-2024 Production'!B54</f>
        <v xml:space="preserve">Borba ES </v>
      </c>
      <c r="D55" t="str">
        <f>'DO NOT USE 2023-2024 Production'!C54</f>
        <v>Sandra</v>
      </c>
      <c r="E55">
        <f>'DO NOT USE 2023-2024 Production'!D54</f>
        <v>11456</v>
      </c>
      <c r="F55">
        <f>'DO NOT USE 2023-2024 Production'!E54</f>
        <v>256019.13</v>
      </c>
      <c r="G55" t="str">
        <f>'DO NOT USE 2023-2024 Production'!F54</f>
        <v>36x40 Fun Club</v>
      </c>
      <c r="H55">
        <f>'DO NOT USE 2023-2024 Production'!G54</f>
        <v>3</v>
      </c>
      <c r="I55" s="167">
        <f>'DO NOT USE 2023-2024 Production'!H54</f>
        <v>45408</v>
      </c>
      <c r="J55" t="str">
        <f>'DO NOT USE 2023-2024 Production'!I54</f>
        <v>Approved</v>
      </c>
      <c r="K55" t="str">
        <f>'DO NOT USE 2023-2024 Production'!J54</f>
        <v>PO 241423</v>
      </c>
      <c r="L55" t="str">
        <f>'DO NOT USE 2023-2024 Production'!L54</f>
        <v>N/A</v>
      </c>
      <c r="M55">
        <f>'DO NOT USE 2023-2024 Production'!M54</f>
        <v>1</v>
      </c>
      <c r="N55" t="str">
        <f>'DO NOT USE 2023-2024 Production'!N54</f>
        <v>PB</v>
      </c>
      <c r="O55" s="167">
        <f>'DO NOT USE 2023-2024 Production'!O54</f>
        <v>45505</v>
      </c>
    </row>
    <row r="56" spans="2:15">
      <c r="B56" t="str">
        <f>'DO NOT USE 2023-2024 Production'!A55</f>
        <v>Chino Valley USD</v>
      </c>
      <c r="C56" t="str">
        <f>'DO NOT USE 2023-2024 Production'!B55</f>
        <v xml:space="preserve">Levi H. Dickey ES </v>
      </c>
      <c r="D56" t="str">
        <f>'DO NOT USE 2023-2024 Production'!C55</f>
        <v>Sandra</v>
      </c>
      <c r="E56">
        <f>'DO NOT USE 2023-2024 Production'!D55</f>
        <v>11457</v>
      </c>
      <c r="F56">
        <f>'DO NOT USE 2023-2024 Production'!E55</f>
        <v>256019.13</v>
      </c>
      <c r="G56" t="str">
        <f>'DO NOT USE 2023-2024 Production'!F55</f>
        <v>36x40 Fun Club</v>
      </c>
      <c r="H56">
        <f>'DO NOT USE 2023-2024 Production'!G55</f>
        <v>3</v>
      </c>
      <c r="I56" s="167">
        <f>'DO NOT USE 2023-2024 Production'!H55</f>
        <v>45413</v>
      </c>
      <c r="J56" t="str">
        <f>'DO NOT USE 2023-2024 Production'!I55</f>
        <v>Approved</v>
      </c>
      <c r="K56" t="str">
        <f>'DO NOT USE 2023-2024 Production'!J55</f>
        <v>PO 241422</v>
      </c>
      <c r="L56" t="str">
        <f>'DO NOT USE 2023-2024 Production'!L55</f>
        <v>N/A</v>
      </c>
      <c r="M56">
        <f>'DO NOT USE 2023-2024 Production'!M55</f>
        <v>1</v>
      </c>
      <c r="N56" t="str">
        <f>'DO NOT USE 2023-2024 Production'!N55</f>
        <v>PB</v>
      </c>
      <c r="O56" s="167">
        <f>'DO NOT USE 2023-2024 Production'!O55</f>
        <v>45505</v>
      </c>
    </row>
    <row r="57" spans="2:15">
      <c r="B57" t="str">
        <f>'DO NOT USE 2023-2024 Production'!A56</f>
        <v>Chino Valley USD</v>
      </c>
      <c r="C57" t="str">
        <f>'DO NOT USE 2023-2024 Production'!B56</f>
        <v xml:space="preserve">Rolling Ridge ES </v>
      </c>
      <c r="D57" t="str">
        <f>'DO NOT USE 2023-2024 Production'!C56</f>
        <v>Sandra</v>
      </c>
      <c r="E57">
        <f>'DO NOT USE 2023-2024 Production'!D56</f>
        <v>11461</v>
      </c>
      <c r="F57">
        <f>'DO NOT USE 2023-2024 Production'!E56</f>
        <v>475267.38</v>
      </c>
      <c r="G57" t="str">
        <f>'DO NOT USE 2023-2024 Production'!F56</f>
        <v>60x40 Fun Club</v>
      </c>
      <c r="H57">
        <f>'DO NOT USE 2023-2024 Production'!G56</f>
        <v>5</v>
      </c>
      <c r="I57" s="167">
        <f>'DO NOT USE 2023-2024 Production'!H56</f>
        <v>45413</v>
      </c>
      <c r="J57" t="str">
        <f>'DO NOT USE 2023-2024 Production'!I56</f>
        <v>Approved</v>
      </c>
      <c r="K57" t="str">
        <f>'DO NOT USE 2023-2024 Production'!J56</f>
        <v>PO 241419</v>
      </c>
      <c r="L57" t="str">
        <f>'DO NOT USE 2023-2024 Production'!L56</f>
        <v>N/A</v>
      </c>
      <c r="M57">
        <f>'DO NOT USE 2023-2024 Production'!M56</f>
        <v>1</v>
      </c>
      <c r="N57" t="str">
        <f>'DO NOT USE 2023-2024 Production'!N56</f>
        <v>PB</v>
      </c>
      <c r="O57" s="167" t="str">
        <f>'DO NOT USE 2023-2024 Production'!O56</f>
        <v>August, 2024</v>
      </c>
    </row>
    <row r="58" spans="2:15">
      <c r="B58" t="str">
        <f>'DO NOT USE 2023-2024 Production'!A57</f>
        <v>Chino Valley USD</v>
      </c>
      <c r="C58" t="str">
        <f>'DO NOT USE 2023-2024 Production'!B57</f>
        <v xml:space="preserve">Walnut Avenue ES </v>
      </c>
      <c r="D58" t="str">
        <f>'DO NOT USE 2023-2024 Production'!C57</f>
        <v>Sandra</v>
      </c>
      <c r="E58">
        <f>'DO NOT USE 2023-2024 Production'!D57</f>
        <v>11458</v>
      </c>
      <c r="F58">
        <f>'DO NOT USE 2023-2024 Production'!E57</f>
        <v>256019.13</v>
      </c>
      <c r="G58" t="str">
        <f>'DO NOT USE 2023-2024 Production'!F57</f>
        <v>36x40 Fun Club</v>
      </c>
      <c r="H58">
        <f>'DO NOT USE 2023-2024 Production'!G57</f>
        <v>3</v>
      </c>
      <c r="I58" s="167">
        <f>'DO NOT USE 2023-2024 Production'!H57</f>
        <v>45415</v>
      </c>
      <c r="J58" t="str">
        <f>'DO NOT USE 2023-2024 Production'!I57</f>
        <v>Approved</v>
      </c>
      <c r="K58" t="str">
        <f>'DO NOT USE 2023-2024 Production'!J57</f>
        <v>PO 241421</v>
      </c>
      <c r="L58" t="str">
        <f>'DO NOT USE 2023-2024 Production'!L57</f>
        <v>N/A</v>
      </c>
      <c r="M58">
        <f>'DO NOT USE 2023-2024 Production'!M57</f>
        <v>1</v>
      </c>
      <c r="N58" t="str">
        <f>'DO NOT USE 2023-2024 Production'!N57</f>
        <v>PB</v>
      </c>
      <c r="O58" s="167">
        <f>'DO NOT USE 2023-2024 Production'!O57</f>
        <v>45505</v>
      </c>
    </row>
    <row r="59" spans="2:15">
      <c r="B59" t="str">
        <f>'DO NOT USE 2023-2024 Production'!A58</f>
        <v>Walnut Valley USD</v>
      </c>
      <c r="C59" t="str">
        <f>'DO NOT USE 2023-2024 Production'!B58</f>
        <v xml:space="preserve">Vejar ES </v>
      </c>
      <c r="D59" t="str">
        <f>'DO NOT USE 2023-2024 Production'!C58</f>
        <v>Sandra</v>
      </c>
      <c r="E59">
        <f>'DO NOT USE 2023-2024 Production'!D58</f>
        <v>11432</v>
      </c>
      <c r="F59">
        <f>'DO NOT USE 2023-2024 Production'!E58</f>
        <v>197993.06</v>
      </c>
      <c r="G59" t="str">
        <f>'DO NOT USE 2023-2024 Production'!F58</f>
        <v>24x40 Classroom</v>
      </c>
      <c r="H59">
        <f>'DO NOT USE 2023-2024 Production'!G58</f>
        <v>2</v>
      </c>
      <c r="I59" s="167">
        <f>'DO NOT USE 2023-2024 Production'!H58</f>
        <v>45415</v>
      </c>
      <c r="J59" t="str">
        <f>'DO NOT USE 2023-2024 Production'!I58</f>
        <v>Approved</v>
      </c>
      <c r="K59" t="str">
        <f>'DO NOT USE 2023-2024 Production'!J58</f>
        <v>P23-03994</v>
      </c>
      <c r="L59" t="str">
        <f>'DO NOT USE 2023-2024 Production'!L58</f>
        <v xml:space="preserve">Shipped </v>
      </c>
      <c r="M59">
        <f>'DO NOT USE 2023-2024 Production'!M58</f>
        <v>1</v>
      </c>
      <c r="N59" t="str">
        <f>'DO NOT USE 2023-2024 Production'!N58</f>
        <v>PB</v>
      </c>
      <c r="O59" s="167" t="str">
        <f>'DO NOT USE 2023-2024 Production'!O58</f>
        <v>Summer 2024</v>
      </c>
    </row>
    <row r="60" spans="2:15">
      <c r="B60" t="str">
        <f>'DO NOT USE 2023-2024 Production'!A59</f>
        <v>Chino Valley USD</v>
      </c>
      <c r="C60" t="str">
        <f>'DO NOT USE 2023-2024 Production'!B59</f>
        <v>Lyle Briggs ES</v>
      </c>
      <c r="D60" t="str">
        <f>'DO NOT USE 2023-2024 Production'!C59</f>
        <v>Sandra</v>
      </c>
      <c r="E60">
        <f>'DO NOT USE 2023-2024 Production'!D59</f>
        <v>11459</v>
      </c>
      <c r="F60">
        <f>'DO NOT USE 2023-2024 Production'!E59</f>
        <v>256019.13</v>
      </c>
      <c r="G60" t="str">
        <f>'DO NOT USE 2023-2024 Production'!F59</f>
        <v>36x40 Fun Club</v>
      </c>
      <c r="H60">
        <f>'DO NOT USE 2023-2024 Production'!G59</f>
        <v>3</v>
      </c>
      <c r="I60" s="167">
        <f>'DO NOT USE 2023-2024 Production'!H59</f>
        <v>45421</v>
      </c>
      <c r="J60" t="str">
        <f>'DO NOT USE 2023-2024 Production'!I59</f>
        <v>Approved</v>
      </c>
      <c r="K60" t="str">
        <f>'DO NOT USE 2023-2024 Production'!J59</f>
        <v>PO 241420</v>
      </c>
      <c r="L60" t="str">
        <f>'DO NOT USE 2023-2024 Production'!L59</f>
        <v>N/A</v>
      </c>
      <c r="M60">
        <f>'DO NOT USE 2023-2024 Production'!M59</f>
        <v>1</v>
      </c>
      <c r="N60" t="str">
        <f>'DO NOT USE 2023-2024 Production'!N59</f>
        <v>PB</v>
      </c>
      <c r="O60" s="167">
        <f>'DO NOT USE 2023-2024 Production'!O59</f>
        <v>45505</v>
      </c>
    </row>
    <row r="61" spans="2:15">
      <c r="B61" t="str">
        <f>'DO NOT USE 2023-2024 Production'!A60</f>
        <v>AMCO Structures</v>
      </c>
      <c r="C61" t="str">
        <f>'DO NOT USE 2023-2024 Production'!B60</f>
        <v>Volunteers of America</v>
      </c>
      <c r="D61" t="str">
        <f>'DO NOT USE 2023-2024 Production'!C60</f>
        <v>Diana</v>
      </c>
      <c r="E61">
        <f>'DO NOT USE 2023-2024 Production'!D60</f>
        <v>60002</v>
      </c>
      <c r="F61">
        <f>'DO NOT USE 2023-2024 Production'!E60</f>
        <v>349965</v>
      </c>
      <c r="G61" t="str">
        <f>'DO NOT USE 2023-2024 Production'!F60</f>
        <v>Labor Only</v>
      </c>
      <c r="H61">
        <f>'DO NOT USE 2023-2024 Production'!G60</f>
        <v>11</v>
      </c>
      <c r="I61" s="167">
        <f>'DO NOT USE 2023-2024 Production'!H60</f>
        <v>45428</v>
      </c>
      <c r="J61" t="str">
        <f>'DO NOT USE 2023-2024 Production'!I60</f>
        <v>Approved</v>
      </c>
      <c r="K61" t="str">
        <f>'DO NOT USE 2023-2024 Production'!J60</f>
        <v>Signed Proposal</v>
      </c>
      <c r="L61" t="str">
        <f>'DO NOT USE 2023-2024 Production'!L60</f>
        <v>Unit went to site, had electrical repairs needed due to light locations. Just reported issue w/ plumbing manifold, awaiting site visit to review conditions</v>
      </c>
      <c r="M61">
        <f>'DO NOT USE 2023-2024 Production'!M60</f>
        <v>1</v>
      </c>
      <c r="N61" t="str">
        <f>'DO NOT USE 2023-2024 Production'!N60</f>
        <v>Negotiated</v>
      </c>
      <c r="O61" s="167">
        <f>'DO NOT USE 2023-2024 Production'!O60</f>
        <v>45717</v>
      </c>
    </row>
    <row r="62" spans="2:15">
      <c r="B62" t="str">
        <f>'DO NOT USE 2023-2024 Production'!A61</f>
        <v>Magnolia SD</v>
      </c>
      <c r="C62" t="str">
        <f>'DO NOT USE 2023-2024 Production'!B61</f>
        <v xml:space="preserve">Dr. Jonas Salk </v>
      </c>
      <c r="D62" t="str">
        <f>'DO NOT USE 2023-2024 Production'!C61</f>
        <v>Sandra</v>
      </c>
      <c r="E62">
        <f>'DO NOT USE 2023-2024 Production'!D61</f>
        <v>11465</v>
      </c>
      <c r="F62">
        <f>'DO NOT USE 2023-2024 Production'!E61</f>
        <v>3042905.34</v>
      </c>
      <c r="G62" t="str">
        <f>'DO NOT USE 2023-2024 Production'!F61</f>
        <v>182x64</v>
      </c>
      <c r="H62">
        <f>'DO NOT USE 2023-2024 Production'!G61</f>
        <v>18</v>
      </c>
      <c r="I62" s="167">
        <f>'DO NOT USE 2023-2024 Production'!H61</f>
        <v>45429</v>
      </c>
      <c r="J62" t="str">
        <f>'DO NOT USE 2023-2024 Production'!I61</f>
        <v>Approved</v>
      </c>
      <c r="K62" t="str">
        <f>'DO NOT USE 2023-2024 Production'!J61</f>
        <v>PO</v>
      </c>
      <c r="L62" t="str">
        <f>'DO NOT USE 2023-2024 Production'!L61</f>
        <v>N/A</v>
      </c>
      <c r="M62">
        <f>'DO NOT USE 2023-2024 Production'!M61</f>
        <v>1</v>
      </c>
      <c r="N62" t="str">
        <f>'DO NOT USE 2023-2024 Production'!N61</f>
        <v>PB</v>
      </c>
      <c r="O62" s="167" t="str">
        <f>'DO NOT USE 2023-2024 Production'!O61</f>
        <v>August, 2024</v>
      </c>
    </row>
    <row r="63" spans="2:15">
      <c r="B63" t="str">
        <f>'DO NOT USE 2023-2024 Production'!A62</f>
        <v>Magnolia SD</v>
      </c>
      <c r="C63" t="str">
        <f>'DO NOT USE 2023-2024 Production'!B62</f>
        <v xml:space="preserve">Dr. Jonas Salk </v>
      </c>
      <c r="D63" t="str">
        <f>'DO NOT USE 2023-2024 Production'!C62</f>
        <v>Sandra</v>
      </c>
      <c r="E63">
        <f>'DO NOT USE 2023-2024 Production'!D62</f>
        <v>11464</v>
      </c>
      <c r="F63">
        <f>'DO NOT USE 2023-2024 Production'!E62</f>
        <v>2536354.5699999998</v>
      </c>
      <c r="G63" t="str">
        <f>'DO NOT USE 2023-2024 Production'!F62</f>
        <v>152x64</v>
      </c>
      <c r="H63">
        <f>'DO NOT USE 2023-2024 Production'!G62</f>
        <v>15</v>
      </c>
      <c r="I63" s="167">
        <f>'DO NOT USE 2023-2024 Production'!H62</f>
        <v>45435</v>
      </c>
      <c r="J63" t="str">
        <f>'DO NOT USE 2023-2024 Production'!I62</f>
        <v>Approved</v>
      </c>
      <c r="K63" t="str">
        <f>'DO NOT USE 2023-2024 Production'!J62</f>
        <v>PO</v>
      </c>
      <c r="L63" t="str">
        <f>'DO NOT USE 2023-2024 Production'!L62</f>
        <v>N/A</v>
      </c>
      <c r="M63">
        <f>'DO NOT USE 2023-2024 Production'!M62</f>
        <v>1</v>
      </c>
      <c r="N63" t="str">
        <f>'DO NOT USE 2023-2024 Production'!N62</f>
        <v>PB</v>
      </c>
      <c r="O63" s="167" t="str">
        <f>'DO NOT USE 2023-2024 Production'!O62</f>
        <v>August, 2024</v>
      </c>
    </row>
    <row r="64" spans="2:15">
      <c r="B64" t="str">
        <f>'DO NOT USE 2023-2024 Production'!A63</f>
        <v>Anaheim ESD</v>
      </c>
      <c r="C64" t="str">
        <f>'DO NOT USE 2023-2024 Production'!B63</f>
        <v xml:space="preserve">Stoddard ES </v>
      </c>
      <c r="D64" t="str">
        <f>'DO NOT USE 2023-2024 Production'!C63</f>
        <v>Sandra</v>
      </c>
      <c r="E64">
        <f>'DO NOT USE 2023-2024 Production'!D63</f>
        <v>11485</v>
      </c>
      <c r="F64">
        <f>'DO NOT USE 2023-2024 Production'!E63</f>
        <v>97864.21</v>
      </c>
      <c r="G64" t="str">
        <f>'DO NOT USE 2023-2024 Production'!F63</f>
        <v>(1) 8-6x21-6 Restroom</v>
      </c>
      <c r="H64">
        <f>'DO NOT USE 2023-2024 Production'!G63</f>
        <v>1</v>
      </c>
      <c r="I64" s="167">
        <f>'DO NOT USE 2023-2024 Production'!H63</f>
        <v>45443</v>
      </c>
      <c r="J64" t="str">
        <f>'DO NOT USE 2023-2024 Production'!I63</f>
        <v>Approved</v>
      </c>
      <c r="K64" t="str">
        <f>'DO NOT USE 2023-2024 Production'!J63</f>
        <v>LOI</v>
      </c>
      <c r="L64" t="str">
        <f>'DO NOT USE 2023-2024 Production'!L63</f>
        <v>N/A</v>
      </c>
      <c r="M64">
        <f>'DO NOT USE 2023-2024 Production'!M63</f>
        <v>1</v>
      </c>
      <c r="N64" t="str">
        <f>'DO NOT USE 2023-2024 Production'!N63</f>
        <v>PB</v>
      </c>
      <c r="O64" s="167" t="str">
        <f>'DO NOT USE 2023-2024 Production'!O63</f>
        <v>Summer 2024</v>
      </c>
    </row>
    <row r="65" spans="2:15">
      <c r="B65" t="str">
        <f>'DO NOT USE 2023-2024 Production'!A64</f>
        <v>Cajon Valley USD</v>
      </c>
      <c r="C65" t="str">
        <f>'DO NOT USE 2023-2024 Production'!B64</f>
        <v xml:space="preserve">WD Hall ES </v>
      </c>
      <c r="D65" t="str">
        <f>'DO NOT USE 2023-2024 Production'!C64</f>
        <v>Diana</v>
      </c>
      <c r="E65">
        <f>'DO NOT USE 2023-2024 Production'!D64</f>
        <v>11472</v>
      </c>
      <c r="F65">
        <f>'DO NOT USE 2023-2024 Production'!E64</f>
        <v>226400.2</v>
      </c>
      <c r="G65" t="str">
        <f>'DO NOT USE 2023-2024 Production'!F64</f>
        <v>(2) 24x40</v>
      </c>
      <c r="H65">
        <f>'DO NOT USE 2023-2024 Production'!G64</f>
        <v>4</v>
      </c>
      <c r="I65" s="167">
        <f>'DO NOT USE 2023-2024 Production'!H64</f>
        <v>45446</v>
      </c>
      <c r="J65" t="str">
        <f>'DO NOT USE 2023-2024 Production'!I64</f>
        <v>Approved</v>
      </c>
      <c r="K65" t="str">
        <f>'DO NOT USE 2023-2024 Production'!J64</f>
        <v>PO 12405693</v>
      </c>
      <c r="L65" t="str">
        <f>'DO NOT USE 2023-2024 Production'!L64</f>
        <v>N/A</v>
      </c>
      <c r="M65">
        <f>'DO NOT USE 2023-2024 Production'!M64</f>
        <v>1</v>
      </c>
      <c r="N65" t="str">
        <f>'DO NOT USE 2023-2024 Production'!N64</f>
        <v>PB</v>
      </c>
      <c r="O65" s="167">
        <f>'DO NOT USE 2023-2024 Production'!O64</f>
        <v>45505</v>
      </c>
    </row>
    <row r="66" spans="2:15">
      <c r="B66" t="str">
        <f>'DO NOT USE 2023-2024 Production'!A65</f>
        <v>Sacramento City USD</v>
      </c>
      <c r="C66" t="str">
        <f>'DO NOT USE 2023-2024 Production'!B65</f>
        <v xml:space="preserve">McClatchy HS </v>
      </c>
      <c r="D66" t="str">
        <f>'DO NOT USE 2023-2024 Production'!C65</f>
        <v>Sandra</v>
      </c>
      <c r="E66">
        <f>'DO NOT USE 2023-2024 Production'!D65</f>
        <v>11514</v>
      </c>
      <c r="F66">
        <f>'DO NOT USE 2023-2024 Production'!E65</f>
        <v>421648.87</v>
      </c>
      <c r="G66" t="str">
        <f>'DO NOT USE 2023-2024 Production'!F65</f>
        <v xml:space="preserve">(1)8-6x21-6 Restroom
(1)8'-6"x 32'-0" Restoom </v>
      </c>
      <c r="H66">
        <f>'DO NOT USE 2023-2024 Production'!G65</f>
        <v>2</v>
      </c>
      <c r="I66" s="167">
        <f>'DO NOT USE 2023-2024 Production'!H65</f>
        <v>45450</v>
      </c>
      <c r="J66" t="str">
        <f>'DO NOT USE 2023-2024 Production'!I65</f>
        <v>Approved</v>
      </c>
      <c r="K66" t="str">
        <f>'DO NOT USE 2023-2024 Production'!J65</f>
        <v>Signed Contract</v>
      </c>
      <c r="L66" t="str">
        <f>'DO NOT USE 2023-2024 Production'!L65</f>
        <v>N/A</v>
      </c>
      <c r="M66">
        <f>'DO NOT USE 2023-2024 Production'!M65</f>
        <v>1</v>
      </c>
      <c r="N66" t="str">
        <f>'DO NOT USE 2023-2024 Production'!N65</f>
        <v>PB</v>
      </c>
      <c r="O66" s="167" t="str">
        <f>'DO NOT USE 2023-2024 Production'!O65</f>
        <v>Summer 2024</v>
      </c>
    </row>
    <row r="67" spans="2:15">
      <c r="B67" t="str">
        <f>'DO NOT USE 2023-2024 Production'!A66</f>
        <v>Newport Mesa</v>
      </c>
      <c r="C67" t="str">
        <f>'DO NOT USE 2023-2024 Production'!B66</f>
        <v>California MS</v>
      </c>
      <c r="D67" t="str">
        <f>'DO NOT USE 2023-2024 Production'!C66</f>
        <v>Sandra</v>
      </c>
      <c r="E67">
        <f>'DO NOT USE 2023-2024 Production'!D66</f>
        <v>11490</v>
      </c>
      <c r="F67">
        <f>'DO NOT USE 2023-2024 Production'!E66</f>
        <v>323781.38</v>
      </c>
      <c r="G67" t="str">
        <f>'DO NOT USE 2023-2024 Production'!F66</f>
        <v>(2) 24x40</v>
      </c>
      <c r="H67">
        <f>'DO NOT USE 2023-2024 Production'!G66</f>
        <v>4</v>
      </c>
      <c r="I67" s="167">
        <f>'DO NOT USE 2023-2024 Production'!H66</f>
        <v>45456</v>
      </c>
      <c r="J67" t="str">
        <f>'DO NOT USE 2023-2024 Production'!I66</f>
        <v>Approved</v>
      </c>
      <c r="K67" t="str">
        <f>'DO NOT USE 2023-2024 Production'!J66</f>
        <v>PO T78A0164</v>
      </c>
      <c r="L67" t="str">
        <f>'DO NOT USE 2023-2024 Production'!L66</f>
        <v xml:space="preserve">Shipped </v>
      </c>
      <c r="M67">
        <f>'DO NOT USE 2023-2024 Production'!M66</f>
        <v>1</v>
      </c>
      <c r="N67" t="str">
        <f>'DO NOT USE 2023-2024 Production'!N66</f>
        <v>PB</v>
      </c>
      <c r="O67" s="167" t="str">
        <f>'DO NOT USE 2023-2024 Production'!O66</f>
        <v>Mid-July 2024</v>
      </c>
    </row>
    <row r="68" spans="2:15">
      <c r="B68" t="str">
        <f>'DO NOT USE 2023-2024 Production'!A67</f>
        <v>AMCO Structures</v>
      </c>
      <c r="C68" t="str">
        <f>'DO NOT USE 2023-2024 Production'!B67</f>
        <v>Port of Long Beach</v>
      </c>
      <c r="D68" t="str">
        <f>'DO NOT USE 2023-2024 Production'!C67</f>
        <v>Diana</v>
      </c>
      <c r="E68">
        <f>'DO NOT USE 2023-2024 Production'!D67</f>
        <v>60005</v>
      </c>
      <c r="F68">
        <f>'DO NOT USE 2023-2024 Production'!E67</f>
        <v>30875</v>
      </c>
      <c r="G68" t="str">
        <f>'DO NOT USE 2023-2024 Production'!F67</f>
        <v>Labor Only</v>
      </c>
      <c r="H68">
        <f>'DO NOT USE 2023-2024 Production'!G67</f>
        <v>3</v>
      </c>
      <c r="I68" s="167">
        <f>'DO NOT USE 2023-2024 Production'!H67</f>
        <v>45461</v>
      </c>
      <c r="J68" t="str">
        <f>'DO NOT USE 2023-2024 Production'!I67</f>
        <v>Approved</v>
      </c>
      <c r="K68" t="str">
        <f>'DO NOT USE 2023-2024 Production'!J67</f>
        <v>Yes</v>
      </c>
      <c r="L68" t="str">
        <f>'DO NOT USE 2023-2024 Production'!L67</f>
        <v xml:space="preserve">SC completed SOW to frame &amp; 3D building. Has since assisted w/ some door install and FRP wall cover install. Bldg almost complete, will be shipping next week </v>
      </c>
      <c r="M68">
        <f>'DO NOT USE 2023-2024 Production'!M67</f>
        <v>1</v>
      </c>
      <c r="N68" t="str">
        <f>'DO NOT USE 2023-2024 Production'!N67</f>
        <v>Negotiated</v>
      </c>
      <c r="O68" s="167" t="str">
        <f>'DO NOT USE 2023-2024 Production'!O67</f>
        <v>Complete</v>
      </c>
    </row>
    <row r="69" spans="2:15">
      <c r="B69" t="str">
        <f>'DO NOT USE 2023-2024 Production'!A68</f>
        <v>Newport Mesa</v>
      </c>
      <c r="C69" t="str">
        <f>'DO NOT USE 2023-2024 Production'!B68</f>
        <v xml:space="preserve">Newport Heights </v>
      </c>
      <c r="D69" t="str">
        <f>'DO NOT USE 2023-2024 Production'!C68</f>
        <v>Sandra</v>
      </c>
      <c r="E69">
        <f>'DO NOT USE 2023-2024 Production'!D68</f>
        <v>11493</v>
      </c>
      <c r="F69">
        <f>'DO NOT USE 2023-2024 Production'!E68</f>
        <v>640215.19999999995</v>
      </c>
      <c r="G69" t="str">
        <f>'DO NOT USE 2023-2024 Production'!F68</f>
        <v>(3) 24x40 &amp; (1) 12x40</v>
      </c>
      <c r="H69">
        <f>'DO NOT USE 2023-2024 Production'!G68</f>
        <v>7</v>
      </c>
      <c r="I69" s="167">
        <f>'DO NOT USE 2023-2024 Production'!H68</f>
        <v>45462</v>
      </c>
      <c r="J69" t="str">
        <f>'DO NOT USE 2023-2024 Production'!I68</f>
        <v>Approved</v>
      </c>
      <c r="K69" t="str">
        <f>'DO NOT USE 2023-2024 Production'!J68</f>
        <v>PO T78A0167</v>
      </c>
      <c r="L69" t="str">
        <f>'DO NOT USE 2023-2024 Production'!L68</f>
        <v xml:space="preserve">Shipped </v>
      </c>
      <c r="M69">
        <f>'DO NOT USE 2023-2024 Production'!M68</f>
        <v>1</v>
      </c>
      <c r="N69" t="str">
        <f>'DO NOT USE 2023-2024 Production'!N68</f>
        <v>PB</v>
      </c>
      <c r="O69" s="167" t="str">
        <f>'DO NOT USE 2023-2024 Production'!O68</f>
        <v>Mid-July 2024</v>
      </c>
    </row>
    <row r="70" spans="2:15">
      <c r="B70" t="str">
        <f>'DO NOT USE 2023-2024 Production'!A69</f>
        <v>Newport Mesa</v>
      </c>
      <c r="C70" t="str">
        <f>'DO NOT USE 2023-2024 Production'!B69</f>
        <v xml:space="preserve">Killybrooke ES </v>
      </c>
      <c r="D70" t="str">
        <f>'DO NOT USE 2023-2024 Production'!C69</f>
        <v>Sandra</v>
      </c>
      <c r="E70">
        <f>'DO NOT USE 2023-2024 Production'!D69</f>
        <v>11491</v>
      </c>
      <c r="F70">
        <f>'DO NOT USE 2023-2024 Production'!E69</f>
        <v>802105.8</v>
      </c>
      <c r="G70" t="str">
        <f>'DO NOT USE 2023-2024 Production'!F69</f>
        <v>(4) 24x40 &amp; (1) 12x40</v>
      </c>
      <c r="H70">
        <f>'DO NOT USE 2023-2024 Production'!G69</f>
        <v>9</v>
      </c>
      <c r="I70" s="167">
        <f>'DO NOT USE 2023-2024 Production'!H69</f>
        <v>45463</v>
      </c>
      <c r="J70" t="str">
        <f>'DO NOT USE 2023-2024 Production'!I69</f>
        <v>Approved</v>
      </c>
      <c r="K70" t="str">
        <f>'DO NOT USE 2023-2024 Production'!J69</f>
        <v>PO T78A0165</v>
      </c>
      <c r="L70" t="str">
        <f>'DO NOT USE 2023-2024 Production'!L69</f>
        <v xml:space="preserve">Shipped </v>
      </c>
      <c r="M70">
        <f>'DO NOT USE 2023-2024 Production'!M69</f>
        <v>1</v>
      </c>
      <c r="N70" t="str">
        <f>'DO NOT USE 2023-2024 Production'!N69</f>
        <v>PB</v>
      </c>
      <c r="O70" s="167" t="str">
        <f>'DO NOT USE 2023-2024 Production'!O69</f>
        <v>Mid-July 2024</v>
      </c>
    </row>
    <row r="71" spans="2:15">
      <c r="B71" t="str">
        <f>'DO NOT USE 2023-2024 Production'!A70</f>
        <v>Unified Modular</v>
      </c>
      <c r="C71" t="str">
        <f>'DO NOT USE 2023-2024 Production'!B70</f>
        <v>Baldwin Park</v>
      </c>
      <c r="D71" t="str">
        <f>'DO NOT USE 2023-2024 Production'!C70</f>
        <v>Diana</v>
      </c>
      <c r="E71">
        <f>'DO NOT USE 2023-2024 Production'!D70</f>
        <v>11515</v>
      </c>
      <c r="F71">
        <f>'DO NOT USE 2023-2024 Production'!E70</f>
        <v>235020.48</v>
      </c>
      <c r="G71" t="str">
        <f>'DO NOT USE 2023-2024 Production'!F70</f>
        <v>(2) 24x40</v>
      </c>
      <c r="H71">
        <f>'DO NOT USE 2023-2024 Production'!G70</f>
        <v>4</v>
      </c>
      <c r="I71" s="167">
        <f>'DO NOT USE 2023-2024 Production'!H70</f>
        <v>45464</v>
      </c>
      <c r="J71" t="str">
        <f>'DO NOT USE 2023-2024 Production'!I70</f>
        <v>Approved</v>
      </c>
      <c r="K71" t="str">
        <f>'DO NOT USE 2023-2024 Production'!J70</f>
        <v>5/9/24 PO</v>
      </c>
      <c r="L71" t="str">
        <f>'DO NOT USE 2023-2024 Production'!L70</f>
        <v>Buildings have been picked up.</v>
      </c>
      <c r="M71">
        <f>'DO NOT USE 2023-2024 Production'!M70</f>
        <v>1</v>
      </c>
      <c r="N71" t="str">
        <f>'DO NOT USE 2023-2024 Production'!N70</f>
        <v>Negotiated</v>
      </c>
      <c r="O71" s="167">
        <f>'DO NOT USE 2023-2024 Production'!O70</f>
        <v>45471</v>
      </c>
    </row>
    <row r="72" spans="2:15">
      <c r="B72" t="str">
        <f>'DO NOT USE 2023-2024 Production'!A71</f>
        <v>Newport Mesa</v>
      </c>
      <c r="C72" t="str">
        <f>'DO NOT USE 2023-2024 Production'!B71</f>
        <v>Eastbluff ES</v>
      </c>
      <c r="D72" t="str">
        <f>'DO NOT USE 2023-2024 Production'!C71</f>
        <v>Sandra</v>
      </c>
      <c r="E72">
        <f>'DO NOT USE 2023-2024 Production'!D71</f>
        <v>11492</v>
      </c>
      <c r="F72">
        <f>'DO NOT USE 2023-2024 Production'!E71</f>
        <v>963996.56</v>
      </c>
      <c r="G72" t="str">
        <f>'DO NOT USE 2023-2024 Production'!F71</f>
        <v>(5) 24x40 &amp; (1) 12x40</v>
      </c>
      <c r="H72">
        <f>'DO NOT USE 2023-2024 Production'!G71</f>
        <v>11</v>
      </c>
      <c r="I72" s="167">
        <f>'DO NOT USE 2023-2024 Production'!H71</f>
        <v>45470</v>
      </c>
      <c r="J72" t="str">
        <f>'DO NOT USE 2023-2024 Production'!I71</f>
        <v>Approved</v>
      </c>
      <c r="K72" t="str">
        <f>'DO NOT USE 2023-2024 Production'!J71</f>
        <v>PO T78A0166</v>
      </c>
      <c r="L72" t="str">
        <f>'DO NOT USE 2023-2024 Production'!L71</f>
        <v xml:space="preserve">Shipped </v>
      </c>
      <c r="M72">
        <f>'DO NOT USE 2023-2024 Production'!M71</f>
        <v>1</v>
      </c>
      <c r="N72" t="str">
        <f>'DO NOT USE 2023-2024 Production'!N71</f>
        <v>PB</v>
      </c>
      <c r="O72" s="167" t="str">
        <f>'DO NOT USE 2023-2024 Production'!O71</f>
        <v>Mid-July 2024</v>
      </c>
    </row>
    <row r="73" spans="2:15">
      <c r="B73" t="str">
        <f>'DO NOT USE 2023-2024 Production'!A72</f>
        <v>2024 Q2 Total</v>
      </c>
      <c r="C73">
        <f>'DO NOT USE 2023-2024 Production'!B72</f>
        <v>0</v>
      </c>
      <c r="D73">
        <f>'DO NOT USE 2023-2024 Production'!C72</f>
        <v>0</v>
      </c>
      <c r="E73">
        <f>'DO NOT USE 2023-2024 Production'!D72</f>
        <v>0</v>
      </c>
      <c r="F73">
        <f>'DO NOT USE 2023-2024 Production'!E72</f>
        <v>15575722.500000002</v>
      </c>
      <c r="G73">
        <f>'DO NOT USE 2023-2024 Production'!F72</f>
        <v>0</v>
      </c>
      <c r="H73">
        <f>'DO NOT USE 2023-2024 Production'!G72</f>
        <v>156</v>
      </c>
      <c r="I73" s="167">
        <f>'DO NOT USE 2023-2024 Production'!H72</f>
        <v>0</v>
      </c>
      <c r="J73">
        <f>'DO NOT USE 2023-2024 Production'!I72</f>
        <v>0</v>
      </c>
      <c r="K73">
        <f>'DO NOT USE 2023-2024 Production'!J72</f>
        <v>0</v>
      </c>
      <c r="L73">
        <f>'DO NOT USE 2023-2024 Production'!L72</f>
        <v>0</v>
      </c>
      <c r="M73">
        <f>'DO NOT USE 2023-2024 Production'!M72</f>
        <v>0</v>
      </c>
      <c r="N73">
        <f>'DO NOT USE 2023-2024 Production'!N72</f>
        <v>0</v>
      </c>
      <c r="O73" s="167">
        <f>'DO NOT USE 2023-2024 Production'!O72</f>
        <v>0</v>
      </c>
    </row>
    <row r="74" spans="2:15">
      <c r="B74">
        <f>'DO NOT USE 2023-2024 Production'!A73</f>
        <v>0</v>
      </c>
      <c r="C74">
        <f>'DO NOT USE 2023-2024 Production'!B73</f>
        <v>0</v>
      </c>
      <c r="D74">
        <f>'DO NOT USE 2023-2024 Production'!C73</f>
        <v>0</v>
      </c>
      <c r="E74">
        <f>'DO NOT USE 2023-2024 Production'!D73</f>
        <v>0</v>
      </c>
      <c r="F74">
        <f>'DO NOT USE 2023-2024 Production'!E73</f>
        <v>0</v>
      </c>
      <c r="G74">
        <f>'DO NOT USE 2023-2024 Production'!F73</f>
        <v>0</v>
      </c>
      <c r="H74">
        <f>'DO NOT USE 2023-2024 Production'!G73</f>
        <v>0</v>
      </c>
      <c r="I74" s="167">
        <f>'DO NOT USE 2023-2024 Production'!H73</f>
        <v>0</v>
      </c>
      <c r="J74">
        <f>'DO NOT USE 2023-2024 Production'!I73</f>
        <v>0</v>
      </c>
      <c r="K74">
        <f>'DO NOT USE 2023-2024 Production'!J73</f>
        <v>0</v>
      </c>
      <c r="L74">
        <f>'DO NOT USE 2023-2024 Production'!L73</f>
        <v>0</v>
      </c>
      <c r="M74">
        <f>'DO NOT USE 2023-2024 Production'!M73</f>
        <v>0</v>
      </c>
      <c r="N74">
        <f>'DO NOT USE 2023-2024 Production'!N73</f>
        <v>0</v>
      </c>
      <c r="O74" s="167">
        <f>'DO NOT USE 2023-2024 Production'!O73</f>
        <v>0</v>
      </c>
    </row>
    <row r="75" spans="2:15">
      <c r="B75" t="str">
        <f>'DO NOT USE 2023-2024 Production'!A74</f>
        <v>2024 Q3 Starts</v>
      </c>
      <c r="C75">
        <f>'DO NOT USE 2023-2024 Production'!B74</f>
        <v>0</v>
      </c>
      <c r="D75">
        <f>'DO NOT USE 2023-2024 Production'!C74</f>
        <v>0</v>
      </c>
      <c r="E75">
        <f>'DO NOT USE 2023-2024 Production'!D74</f>
        <v>0</v>
      </c>
      <c r="F75">
        <f>'DO NOT USE 2023-2024 Production'!E74</f>
        <v>0</v>
      </c>
      <c r="G75">
        <f>'DO NOT USE 2023-2024 Production'!F74</f>
        <v>0</v>
      </c>
      <c r="H75">
        <f>'DO NOT USE 2023-2024 Production'!G74</f>
        <v>0</v>
      </c>
      <c r="I75" s="167">
        <f>'DO NOT USE 2023-2024 Production'!H74</f>
        <v>0</v>
      </c>
      <c r="J75">
        <f>'DO NOT USE 2023-2024 Production'!I74</f>
        <v>0</v>
      </c>
      <c r="K75">
        <f>'DO NOT USE 2023-2024 Production'!J74</f>
        <v>0</v>
      </c>
      <c r="L75">
        <f>'DO NOT USE 2023-2024 Production'!L74</f>
        <v>0</v>
      </c>
      <c r="M75">
        <f>'DO NOT USE 2023-2024 Production'!M74</f>
        <v>0</v>
      </c>
      <c r="N75">
        <f>'DO NOT USE 2023-2024 Production'!N74</f>
        <v>0</v>
      </c>
      <c r="O75" s="167">
        <f>'DO NOT USE 2023-2024 Production'!O74</f>
        <v>0</v>
      </c>
    </row>
    <row r="76" spans="2:15">
      <c r="B76" t="str">
        <f>'DO NOT USE 2023-2024 Production'!A75</f>
        <v>Red Bluff Union ESD</v>
      </c>
      <c r="C76" t="str">
        <f>'DO NOT USE 2023-2024 Production'!B75</f>
        <v xml:space="preserve">Jackson Heights ES </v>
      </c>
      <c r="D76" t="str">
        <f>'DO NOT USE 2023-2024 Production'!C75</f>
        <v>Sandra</v>
      </c>
      <c r="E76">
        <f>'DO NOT USE 2023-2024 Production'!D75</f>
        <v>11497</v>
      </c>
      <c r="F76">
        <f>'DO NOT USE 2023-2024 Production'!E75</f>
        <v>1884496.9</v>
      </c>
      <c r="G76" t="str">
        <f>'DO NOT USE 2023-2024 Production'!F75</f>
        <v>140x32 Classroom</v>
      </c>
      <c r="H76">
        <f>'DO NOT USE 2023-2024 Production'!G75</f>
        <v>14</v>
      </c>
      <c r="I76" s="167">
        <f>'DO NOT USE 2023-2024 Production'!H75</f>
        <v>45476</v>
      </c>
      <c r="J76" t="str">
        <f>'DO NOT USE 2023-2024 Production'!I75</f>
        <v>Approved</v>
      </c>
      <c r="K76" t="str">
        <f>'DO NOT USE 2023-2024 Production'!J75</f>
        <v xml:space="preserve">Signed Contract </v>
      </c>
      <c r="L76" t="str">
        <f>'DO NOT USE 2023-2024 Production'!L75</f>
        <v>Shipped</v>
      </c>
      <c r="M76">
        <f>'DO NOT USE 2023-2024 Production'!M75</f>
        <v>1</v>
      </c>
      <c r="N76" t="str">
        <f>'DO NOT USE 2023-2024 Production'!N75</f>
        <v>BID</v>
      </c>
      <c r="O76" s="167">
        <f>'DO NOT USE 2023-2024 Production'!O75</f>
        <v>45627</v>
      </c>
    </row>
    <row r="77" spans="2:15">
      <c r="B77" t="str">
        <f>'DO NOT USE 2023-2024 Production'!A76</f>
        <v>Ventura USD</v>
      </c>
      <c r="C77" t="str">
        <f>'DO NOT USE 2023-2024 Production'!B76</f>
        <v xml:space="preserve">E.P. Foster </v>
      </c>
      <c r="D77" t="str">
        <f>'DO NOT USE 2023-2024 Production'!C76</f>
        <v>Sandra</v>
      </c>
      <c r="E77">
        <f>'DO NOT USE 2023-2024 Production'!D76</f>
        <v>11484</v>
      </c>
      <c r="F77">
        <f>'DO NOT USE 2023-2024 Production'!E76</f>
        <v>348250</v>
      </c>
      <c r="G77" t="str">
        <f>'DO NOT USE 2023-2024 Production'!F76</f>
        <v>(1) 12x60 Restroom</v>
      </c>
      <c r="H77">
        <f>'DO NOT USE 2023-2024 Production'!G76</f>
        <v>1</v>
      </c>
      <c r="I77" s="167">
        <f>'DO NOT USE 2023-2024 Production'!H76</f>
        <v>45476</v>
      </c>
      <c r="J77" t="str">
        <f>'DO NOT USE 2023-2024 Production'!I76</f>
        <v>Approved</v>
      </c>
      <c r="K77" t="str">
        <f>'DO NOT USE 2023-2024 Production'!J76</f>
        <v>LOI</v>
      </c>
      <c r="L77" t="str">
        <f>'DO NOT USE 2023-2024 Production'!L76</f>
        <v>N/A</v>
      </c>
      <c r="M77">
        <f>'DO NOT USE 2023-2024 Production'!M76</f>
        <v>1</v>
      </c>
      <c r="N77" t="str">
        <f>'DO NOT USE 2023-2024 Production'!N76</f>
        <v>PB</v>
      </c>
      <c r="O77" s="167" t="str">
        <f>'DO NOT USE 2023-2024 Production'!O76</f>
        <v>Summer 2024</v>
      </c>
    </row>
    <row r="78" spans="2:15">
      <c r="B78" t="str">
        <f>'DO NOT USE 2023-2024 Production'!A77</f>
        <v>Palm Springs USD</v>
      </c>
      <c r="C78" t="str">
        <f>'DO NOT USE 2023-2024 Production'!B77</f>
        <v xml:space="preserve"> Cielo Vista </v>
      </c>
      <c r="D78" t="str">
        <f>'DO NOT USE 2023-2024 Production'!C77</f>
        <v>Sandra</v>
      </c>
      <c r="E78">
        <f>'DO NOT USE 2023-2024 Production'!D77</f>
        <v>11511</v>
      </c>
      <c r="F78">
        <f>'DO NOT USE 2023-2024 Production'!E77</f>
        <v>139024.21</v>
      </c>
      <c r="G78" t="str">
        <f>'DO NOT USE 2023-2024 Production'!F77</f>
        <v>(1) 10x32 Restroom</v>
      </c>
      <c r="H78">
        <f>'DO NOT USE 2023-2024 Production'!G77</f>
        <v>1</v>
      </c>
      <c r="I78" s="167">
        <f>'DO NOT USE 2023-2024 Production'!H77</f>
        <v>45482</v>
      </c>
      <c r="J78" t="str">
        <f>'DO NOT USE 2023-2024 Production'!I77</f>
        <v>Approved</v>
      </c>
      <c r="K78" t="str">
        <f>'DO NOT USE 2023-2024 Production'!J77</f>
        <v>PO</v>
      </c>
      <c r="L78" t="str">
        <f>'DO NOT USE 2023-2024 Production'!L77</f>
        <v>Shipped/Working on raising heights on restroom fixtures</v>
      </c>
      <c r="M78">
        <f>'DO NOT USE 2023-2024 Production'!M77</f>
        <v>1</v>
      </c>
      <c r="N78" t="str">
        <f>'DO NOT USE 2023-2024 Production'!N77</f>
        <v>PB</v>
      </c>
      <c r="O78" s="167" t="str">
        <f>'DO NOT USE 2023-2024 Production'!O77</f>
        <v>Summer 2024</v>
      </c>
    </row>
    <row r="79" spans="2:15">
      <c r="B79" t="str">
        <f>'DO NOT USE 2023-2024 Production'!A78</f>
        <v>WillScot</v>
      </c>
      <c r="C79" t="str">
        <f>'DO NOT USE 2023-2024 Production'!B78</f>
        <v xml:space="preserve">Savanna Daycare </v>
      </c>
      <c r="D79" t="str">
        <f>'DO NOT USE 2023-2024 Production'!C78</f>
        <v>Joe</v>
      </c>
      <c r="E79">
        <f>'DO NOT USE 2023-2024 Production'!D78</f>
        <v>11449</v>
      </c>
      <c r="F79">
        <f>'DO NOT USE 2023-2024 Production'!E78</f>
        <v>1165385.42</v>
      </c>
      <c r="G79" t="str">
        <f>'DO NOT USE 2023-2024 Production'!F78</f>
        <v>(1) 60x60</v>
      </c>
      <c r="H79">
        <f>'DO NOT USE 2023-2024 Production'!G78</f>
        <v>5</v>
      </c>
      <c r="I79" s="167">
        <f>'DO NOT USE 2023-2024 Production'!H78</f>
        <v>45483</v>
      </c>
      <c r="J79" t="str">
        <f>'DO NOT USE 2023-2024 Production'!I78</f>
        <v>Approved</v>
      </c>
      <c r="K79" t="str">
        <f>'DO NOT USE 2023-2024 Production'!J78</f>
        <v>PO 1002338384</v>
      </c>
      <c r="L79" t="str">
        <f>'DO NOT USE 2023-2024 Production'!L78</f>
        <v>Mo is managing the project</v>
      </c>
      <c r="M79">
        <f>'DO NOT USE 2023-2024 Production'!M78</f>
        <v>1</v>
      </c>
      <c r="N79">
        <f>'DO NOT USE 2023-2024 Production'!N78</f>
        <v>0</v>
      </c>
      <c r="O79" s="167">
        <f>'DO NOT USE 2023-2024 Production'!O78</f>
        <v>45474</v>
      </c>
    </row>
    <row r="80" spans="2:15">
      <c r="B80" t="str">
        <f>'DO NOT USE 2023-2024 Production'!A79</f>
        <v>Fillmore USD</v>
      </c>
      <c r="C80" t="str">
        <f>'DO NOT USE 2023-2024 Production'!B79</f>
        <v>Adult School</v>
      </c>
      <c r="D80" t="str">
        <f>'DO NOT USE 2023-2024 Production'!C79</f>
        <v>Sandra</v>
      </c>
      <c r="E80">
        <f>'DO NOT USE 2023-2024 Production'!D79</f>
        <v>11508</v>
      </c>
      <c r="F80">
        <f>'DO NOT USE 2023-2024 Production'!E79</f>
        <v>149552.4</v>
      </c>
      <c r="G80" t="str">
        <f>'DO NOT USE 2023-2024 Production'!F79</f>
        <v>12x40 A Restroom</v>
      </c>
      <c r="H80">
        <f>'DO NOT USE 2023-2024 Production'!G79</f>
        <v>1</v>
      </c>
      <c r="I80" s="167">
        <f>'DO NOT USE 2023-2024 Production'!H79</f>
        <v>45485</v>
      </c>
      <c r="J80" t="str">
        <f>'DO NOT USE 2023-2024 Production'!I79</f>
        <v>Approved</v>
      </c>
      <c r="K80" t="str">
        <f>'DO NOT USE 2023-2024 Production'!J79</f>
        <v>Signed Proposal</v>
      </c>
      <c r="L80">
        <f>'DO NOT USE 2023-2024 Production'!L79</f>
        <v>0</v>
      </c>
      <c r="M80">
        <f>'DO NOT USE 2023-2024 Production'!M79</f>
        <v>1</v>
      </c>
      <c r="N80" t="str">
        <f>'DO NOT USE 2023-2024 Production'!N79</f>
        <v>PB</v>
      </c>
      <c r="O80" s="167">
        <f>'DO NOT USE 2023-2024 Production'!O79</f>
        <v>45505</v>
      </c>
    </row>
    <row r="81" spans="2:15">
      <c r="B81" t="str">
        <f>'DO NOT USE 2023-2024 Production'!A80</f>
        <v>Fillmore USD</v>
      </c>
      <c r="C81" t="str">
        <f>'DO NOT USE 2023-2024 Production'!B80</f>
        <v xml:space="preserve">Piru ES </v>
      </c>
      <c r="D81" t="str">
        <f>'DO NOT USE 2023-2024 Production'!C80</f>
        <v>Sandra</v>
      </c>
      <c r="E81">
        <f>'DO NOT USE 2023-2024 Production'!D80</f>
        <v>11445</v>
      </c>
      <c r="F81">
        <f>'DO NOT USE 2023-2024 Production'!E80</f>
        <v>176813.85</v>
      </c>
      <c r="G81" t="str">
        <f>'DO NOT USE 2023-2024 Production'!F80</f>
        <v>12x40 C2 Restroom</v>
      </c>
      <c r="H81">
        <f>'DO NOT USE 2023-2024 Production'!G80</f>
        <v>1</v>
      </c>
      <c r="I81" s="167">
        <f>'DO NOT USE 2023-2024 Production'!H80</f>
        <v>45488</v>
      </c>
      <c r="J81" t="str">
        <f>'DO NOT USE 2023-2024 Production'!I80</f>
        <v>Approved</v>
      </c>
      <c r="K81" t="str">
        <f>'DO NOT USE 2023-2024 Production'!J80</f>
        <v>PO R24-00296</v>
      </c>
      <c r="L81">
        <f>'DO NOT USE 2023-2024 Production'!L80</f>
        <v>0</v>
      </c>
      <c r="M81">
        <f>'DO NOT USE 2023-2024 Production'!M80</f>
        <v>1</v>
      </c>
      <c r="N81" t="str">
        <f>'DO NOT USE 2023-2024 Production'!N80</f>
        <v>PB</v>
      </c>
      <c r="O81" s="167" t="str">
        <f>'DO NOT USE 2023-2024 Production'!O80</f>
        <v>Summer 2024</v>
      </c>
    </row>
    <row r="82" spans="2:15">
      <c r="B82" t="str">
        <f>'DO NOT USE 2023-2024 Production'!A81</f>
        <v>AMCO Structures</v>
      </c>
      <c r="C82" t="str">
        <f>'DO NOT USE 2023-2024 Production'!B81</f>
        <v>Legacy</v>
      </c>
      <c r="D82" t="str">
        <f>'DO NOT USE 2023-2024 Production'!C81</f>
        <v>Diana</v>
      </c>
      <c r="E82">
        <f>'DO NOT USE 2023-2024 Production'!D81</f>
        <v>60010</v>
      </c>
      <c r="F82">
        <f>'DO NOT USE 2023-2024 Production'!E81</f>
        <v>17048</v>
      </c>
      <c r="G82" t="str">
        <f>'DO NOT USE 2023-2024 Production'!F81</f>
        <v>24x40 Labor Only</v>
      </c>
      <c r="H82">
        <f>'DO NOT USE 2023-2024 Production'!G81</f>
        <v>2</v>
      </c>
      <c r="I82" s="167">
        <f>'DO NOT USE 2023-2024 Production'!H81</f>
        <v>45489</v>
      </c>
      <c r="J82" t="str">
        <f>'DO NOT USE 2023-2024 Production'!I81</f>
        <v>Approved</v>
      </c>
      <c r="K82" t="str">
        <f>'DO NOT USE 2023-2024 Production'!J81</f>
        <v>Contract</v>
      </c>
      <c r="L82" t="str">
        <f>'DO NOT USE 2023-2024 Production'!L81</f>
        <v>SC completed SOW to frame &amp; 3D building.</v>
      </c>
      <c r="M82">
        <f>'DO NOT USE 2023-2024 Production'!M81</f>
        <v>1</v>
      </c>
      <c r="N82" t="str">
        <f>'DO NOT USE 2023-2024 Production'!N81</f>
        <v>Negotiated</v>
      </c>
      <c r="O82" s="167" t="str">
        <f>'DO NOT USE 2023-2024 Production'!O81</f>
        <v>Complete</v>
      </c>
    </row>
    <row r="83" spans="2:15">
      <c r="B83" t="str">
        <f>'DO NOT USE 2023-2024 Production'!A82</f>
        <v>AMCO Structures</v>
      </c>
      <c r="C83" t="str">
        <f>'DO NOT USE 2023-2024 Production'!B82</f>
        <v>Mt. Carmel</v>
      </c>
      <c r="D83" t="str">
        <f>'DO NOT USE 2023-2024 Production'!C82</f>
        <v>Diana</v>
      </c>
      <c r="E83">
        <f>'DO NOT USE 2023-2024 Production'!D82</f>
        <v>60011</v>
      </c>
      <c r="F83">
        <f>'DO NOT USE 2023-2024 Production'!E82</f>
        <v>20836</v>
      </c>
      <c r="G83" t="str">
        <f>'DO NOT USE 2023-2024 Production'!F82</f>
        <v>24x60 Labor Only</v>
      </c>
      <c r="H83">
        <f>'DO NOT USE 2023-2024 Production'!G82</f>
        <v>2</v>
      </c>
      <c r="I83" s="167">
        <f>'DO NOT USE 2023-2024 Production'!H82</f>
        <v>45490</v>
      </c>
      <c r="J83" t="str">
        <f>'DO NOT USE 2023-2024 Production'!I82</f>
        <v>Approved</v>
      </c>
      <c r="K83" t="str">
        <f>'DO NOT USE 2023-2024 Production'!J82</f>
        <v>Contract</v>
      </c>
      <c r="L83" t="str">
        <f>'DO NOT USE 2023-2024 Production'!L82</f>
        <v>SC completed SOW to frame &amp; 3D building.</v>
      </c>
      <c r="M83">
        <f>'DO NOT USE 2023-2024 Production'!M82</f>
        <v>1</v>
      </c>
      <c r="N83" t="str">
        <f>'DO NOT USE 2023-2024 Production'!N82</f>
        <v>Negotiated</v>
      </c>
      <c r="O83" s="167" t="str">
        <f>'DO NOT USE 2023-2024 Production'!O82</f>
        <v>Complete</v>
      </c>
    </row>
    <row r="84" spans="2:15">
      <c r="B84" t="str">
        <f>'DO NOT USE 2023-2024 Production'!A83</f>
        <v>El Sol Academy (Charter)</v>
      </c>
      <c r="C84" t="str">
        <f>'DO NOT USE 2023-2024 Production'!B83</f>
        <v xml:space="preserve">El Sol </v>
      </c>
      <c r="D84" t="str">
        <f>'DO NOT USE 2023-2024 Production'!C83</f>
        <v>Sandra</v>
      </c>
      <c r="E84">
        <f>'DO NOT USE 2023-2024 Production'!D83</f>
        <v>11451</v>
      </c>
      <c r="F84">
        <f>'DO NOT USE 2023-2024 Production'!E83</f>
        <v>1459935.42</v>
      </c>
      <c r="G84" t="str">
        <f>'DO NOT USE 2023-2024 Production'!F83</f>
        <v>92x43 Music Room</v>
      </c>
      <c r="H84">
        <f>'DO NOT USE 2023-2024 Production'!G83</f>
        <v>9</v>
      </c>
      <c r="I84" s="167">
        <f>'DO NOT USE 2023-2024 Production'!H83</f>
        <v>45490</v>
      </c>
      <c r="J84" t="str">
        <f>'DO NOT USE 2023-2024 Production'!I83</f>
        <v>Approved</v>
      </c>
      <c r="K84" t="str">
        <f>'DO NOT USE 2023-2024 Production'!J83</f>
        <v>Contract</v>
      </c>
      <c r="L84" t="str">
        <f>'DO NOT USE 2023-2024 Production'!L83</f>
        <v>Customer currently working onsite</v>
      </c>
      <c r="M84">
        <f>'DO NOT USE 2023-2024 Production'!M83</f>
        <v>1</v>
      </c>
      <c r="N84" t="str">
        <f>'DO NOT USE 2023-2024 Production'!N83</f>
        <v>PB</v>
      </c>
      <c r="O84" s="167">
        <f>'DO NOT USE 2023-2024 Production'!O83</f>
        <v>45536</v>
      </c>
    </row>
    <row r="85" spans="2:15">
      <c r="B85" t="str">
        <f>'DO NOT USE 2023-2024 Production'!A84</f>
        <v>AMCO Structures</v>
      </c>
      <c r="C85" t="str">
        <f>'DO NOT USE 2023-2024 Production'!B84</f>
        <v>Farm Aviation</v>
      </c>
      <c r="D85" t="str">
        <f>'DO NOT USE 2023-2024 Production'!C84</f>
        <v>Diana</v>
      </c>
      <c r="E85">
        <f>'DO NOT USE 2023-2024 Production'!D84</f>
        <v>60012</v>
      </c>
      <c r="F85">
        <f>'DO NOT USE 2023-2024 Production'!E84</f>
        <v>17048</v>
      </c>
      <c r="G85" t="str">
        <f>'DO NOT USE 2023-2024 Production'!F84</f>
        <v>24x40 Labor Only</v>
      </c>
      <c r="H85">
        <f>'DO NOT USE 2023-2024 Production'!G84</f>
        <v>2</v>
      </c>
      <c r="I85" s="167">
        <f>'DO NOT USE 2023-2024 Production'!H84</f>
        <v>45504</v>
      </c>
      <c r="J85" t="str">
        <f>'DO NOT USE 2023-2024 Production'!I84</f>
        <v>Approved</v>
      </c>
      <c r="K85" t="str">
        <f>'DO NOT USE 2023-2024 Production'!J84</f>
        <v>Contract</v>
      </c>
      <c r="L85" t="str">
        <f>'DO NOT USE 2023-2024 Production'!L84</f>
        <v>SC completed SOW to frame &amp; 3D building.</v>
      </c>
      <c r="M85">
        <f>'DO NOT USE 2023-2024 Production'!M84</f>
        <v>1</v>
      </c>
      <c r="N85" t="str">
        <f>'DO NOT USE 2023-2024 Production'!N84</f>
        <v>Negotiated</v>
      </c>
      <c r="O85" s="167" t="str">
        <f>'DO NOT USE 2023-2024 Production'!O84</f>
        <v>Complete</v>
      </c>
    </row>
    <row r="86" spans="2:15">
      <c r="B86" t="str">
        <f>'DO NOT USE 2023-2024 Production'!A85</f>
        <v>AMCO Structures</v>
      </c>
      <c r="C86" t="str">
        <f>'DO NOT USE 2023-2024 Production'!B85</f>
        <v>Watt EV</v>
      </c>
      <c r="D86" t="str">
        <f>'DO NOT USE 2023-2024 Production'!C85</f>
        <v>Diana</v>
      </c>
      <c r="E86">
        <f>'DO NOT USE 2023-2024 Production'!D85</f>
        <v>60013</v>
      </c>
      <c r="F86">
        <f>'DO NOT USE 2023-2024 Production'!E85</f>
        <v>14200</v>
      </c>
      <c r="G86" t="str">
        <f>'DO NOT USE 2023-2024 Production'!F85</f>
        <v>20x40 Labor Only</v>
      </c>
      <c r="H86">
        <f>'DO NOT USE 2023-2024 Production'!G85</f>
        <v>2</v>
      </c>
      <c r="I86" s="167">
        <f>'DO NOT USE 2023-2024 Production'!H85</f>
        <v>45506</v>
      </c>
      <c r="J86" t="str">
        <f>'DO NOT USE 2023-2024 Production'!I85</f>
        <v>Approved</v>
      </c>
      <c r="K86" t="str">
        <f>'DO NOT USE 2023-2024 Production'!J85</f>
        <v>Contract</v>
      </c>
      <c r="L86" t="str">
        <f>'DO NOT USE 2023-2024 Production'!L85</f>
        <v>SC completed SOW to frame &amp; 3D building.</v>
      </c>
      <c r="M86">
        <f>'DO NOT USE 2023-2024 Production'!M85</f>
        <v>1</v>
      </c>
      <c r="N86" t="str">
        <f>'DO NOT USE 2023-2024 Production'!N85</f>
        <v>Negotiated</v>
      </c>
      <c r="O86" s="167" t="str">
        <f>'DO NOT USE 2023-2024 Production'!O85</f>
        <v>Complete</v>
      </c>
    </row>
    <row r="87" spans="2:15">
      <c r="B87" t="str">
        <f>'DO NOT USE 2023-2024 Production'!A86</f>
        <v>San Jacinto USD</v>
      </c>
      <c r="C87" t="str">
        <f>'DO NOT USE 2023-2024 Production'!B86</f>
        <v xml:space="preserve">Engagement Center </v>
      </c>
      <c r="D87" t="str">
        <f>'DO NOT USE 2023-2024 Production'!C86</f>
        <v>Sandra</v>
      </c>
      <c r="E87">
        <f>'DO NOT USE 2023-2024 Production'!D86</f>
        <v>11516</v>
      </c>
      <c r="F87">
        <f>'DO NOT USE 2023-2024 Production'!E86</f>
        <v>634535.43999999994</v>
      </c>
      <c r="G87" t="str">
        <f>'DO NOT USE 2023-2024 Production'!F86</f>
        <v>36x40 Office Building</v>
      </c>
      <c r="H87">
        <f>'DO NOT USE 2023-2024 Production'!G86</f>
        <v>3</v>
      </c>
      <c r="I87" s="167">
        <f>'DO NOT USE 2023-2024 Production'!H86</f>
        <v>45509</v>
      </c>
      <c r="J87" t="str">
        <f>'DO NOT USE 2023-2024 Production'!I86</f>
        <v xml:space="preserve">Approved </v>
      </c>
      <c r="K87" t="str">
        <f>'DO NOT USE 2023-2024 Production'!J86</f>
        <v xml:space="preserve">Contract </v>
      </c>
      <c r="L87" t="str">
        <f>'DO NOT USE 2023-2024 Production'!L86</f>
        <v>Change of deliver date due to rebid on site work</v>
      </c>
      <c r="M87">
        <f>'DO NOT USE 2023-2024 Production'!M86</f>
        <v>1</v>
      </c>
      <c r="N87" t="str">
        <f>'DO NOT USE 2023-2024 Production'!N86</f>
        <v>PB</v>
      </c>
      <c r="O87" s="167" t="str">
        <f>'DO NOT USE 2023-2024 Production'!O86</f>
        <v>Completed</v>
      </c>
    </row>
    <row r="88" spans="2:15">
      <c r="B88" t="str">
        <f>'DO NOT USE 2023-2024 Production'!A87</f>
        <v>AMCO Structures</v>
      </c>
      <c r="C88" t="str">
        <f>'DO NOT USE 2023-2024 Production'!B87</f>
        <v>Chowchilla Building A</v>
      </c>
      <c r="D88" t="str">
        <f>'DO NOT USE 2023-2024 Production'!C87</f>
        <v>Diana</v>
      </c>
      <c r="E88">
        <f>'DO NOT USE 2023-2024 Production'!D87</f>
        <v>60007</v>
      </c>
      <c r="F88">
        <f>'DO NOT USE 2023-2024 Production'!E87</f>
        <v>145000</v>
      </c>
      <c r="G88" t="str">
        <f>'DO NOT USE 2023-2024 Production'!F87</f>
        <v>Labor Only</v>
      </c>
      <c r="H88">
        <f>'DO NOT USE 2023-2024 Production'!G87</f>
        <v>9</v>
      </c>
      <c r="I88" s="167">
        <f>'DO NOT USE 2023-2024 Production'!H87</f>
        <v>45511</v>
      </c>
      <c r="J88" t="str">
        <f>'DO NOT USE 2023-2024 Production'!I87</f>
        <v>Approved</v>
      </c>
      <c r="K88" t="str">
        <f>'DO NOT USE 2023-2024 Production'!J87</f>
        <v>Yes</v>
      </c>
      <c r="L88" t="str">
        <f>'DO NOT USE 2023-2024 Production'!L87</f>
        <v>Project online and progressing, all 9 mods are 3D</v>
      </c>
      <c r="M88">
        <f>'DO NOT USE 2023-2024 Production'!M87</f>
        <v>1</v>
      </c>
      <c r="N88" t="str">
        <f>'DO NOT USE 2023-2024 Production'!N87</f>
        <v>Negotiated</v>
      </c>
      <c r="O88" s="167">
        <f>'DO NOT USE 2023-2024 Production'!O87</f>
        <v>45646</v>
      </c>
    </row>
    <row r="89" spans="2:15">
      <c r="B89" t="str">
        <f>'DO NOT USE 2023-2024 Production'!B88</f>
        <v xml:space="preserve">Carmel ES </v>
      </c>
      <c r="C89" t="e">
        <f>'DO NOT USE 2023-2024 Production'!#REF!</f>
        <v>#REF!</v>
      </c>
      <c r="D89" t="str">
        <f>'DO NOT USE 2023-2024 Production'!C88</f>
        <v>Sandra</v>
      </c>
      <c r="E89">
        <f>'DO NOT USE 2023-2024 Production'!D88</f>
        <v>11441</v>
      </c>
      <c r="F89">
        <f>'DO NOT USE 2023-2024 Production'!E88</f>
        <v>817329</v>
      </c>
      <c r="G89" t="str">
        <f>'DO NOT USE 2023-2024 Production'!F88</f>
        <v>72X40 TK</v>
      </c>
      <c r="H89">
        <f>'DO NOT USE 2023-2024 Production'!G88</f>
        <v>6</v>
      </c>
      <c r="I89" s="167">
        <f>'DO NOT USE 2023-2024 Production'!H88</f>
        <v>45519</v>
      </c>
      <c r="J89" t="str">
        <f>'DO NOT USE 2023-2024 Production'!I88</f>
        <v>Approved</v>
      </c>
      <c r="K89" t="str">
        <f>'DO NOT USE 2023-2024 Production'!J88</f>
        <v>Contract</v>
      </c>
      <c r="L89">
        <f>'DO NOT USE 2023-2024 Production'!L88</f>
        <v>0</v>
      </c>
      <c r="M89">
        <f>'DO NOT USE 2023-2024 Production'!M88</f>
        <v>1</v>
      </c>
      <c r="N89" t="str">
        <f>'DO NOT USE 2023-2024 Production'!N88</f>
        <v>PB</v>
      </c>
      <c r="O89" s="167" t="str">
        <f>'DO NOT USE 2023-2024 Production'!O88</f>
        <v>August, 2024</v>
      </c>
    </row>
    <row r="90" spans="2:15">
      <c r="B90" t="str">
        <f>'DO NOT USE 2023-2024 Production'!A89</f>
        <v>AMCO Structures</v>
      </c>
      <c r="C90" t="str">
        <f>'DO NOT USE 2023-2024 Production'!B89</f>
        <v>Chowchilla Building B</v>
      </c>
      <c r="D90" t="str">
        <f>'DO NOT USE 2023-2024 Production'!C89</f>
        <v>Diana</v>
      </c>
      <c r="E90">
        <f>'DO NOT USE 2023-2024 Production'!D89</f>
        <v>60008</v>
      </c>
      <c r="F90">
        <f>'DO NOT USE 2023-2024 Production'!E89</f>
        <v>145000</v>
      </c>
      <c r="G90" t="str">
        <f>'DO NOT USE 2023-2024 Production'!F89</f>
        <v>Labor Only</v>
      </c>
      <c r="H90">
        <f>'DO NOT USE 2023-2024 Production'!G89</f>
        <v>9</v>
      </c>
      <c r="I90" s="167">
        <f>'DO NOT USE 2023-2024 Production'!H89</f>
        <v>45524</v>
      </c>
      <c r="J90" t="str">
        <f>'DO NOT USE 2023-2024 Production'!I89</f>
        <v>Approved</v>
      </c>
      <c r="K90" t="str">
        <f>'DO NOT USE 2023-2024 Production'!J89</f>
        <v>Yes</v>
      </c>
      <c r="L90" t="str">
        <f>'DO NOT USE 2023-2024 Production'!L89</f>
        <v>1st chassis online 8/15</v>
      </c>
      <c r="M90">
        <f>'DO NOT USE 2023-2024 Production'!M89</f>
        <v>1</v>
      </c>
      <c r="N90" t="str">
        <f>'DO NOT USE 2023-2024 Production'!N89</f>
        <v>Negotiated</v>
      </c>
      <c r="O90" s="167">
        <f>'DO NOT USE 2023-2024 Production'!O89</f>
        <v>45646</v>
      </c>
    </row>
    <row r="91" spans="2:15">
      <c r="B91" t="str">
        <f>'DO NOT USE 2023-2024 Production'!A90</f>
        <v>Cajon Valley USD</v>
      </c>
      <c r="C91" t="str">
        <f>'DO NOT USE 2023-2024 Production'!B90</f>
        <v>Magnolia ES</v>
      </c>
      <c r="D91" t="str">
        <f>'DO NOT USE 2023-2024 Production'!C90</f>
        <v>Diana</v>
      </c>
      <c r="E91">
        <f>'DO NOT USE 2023-2024 Production'!D90</f>
        <v>11518</v>
      </c>
      <c r="F91">
        <f>'DO NOT USE 2023-2024 Production'!E90</f>
        <v>537106.98</v>
      </c>
      <c r="G91" t="str">
        <f>'DO NOT USE 2023-2024 Production'!F90</f>
        <v>(3) 30'x32' Classrooms w/ single User RR, 
(1) 24'x40' Open CR</v>
      </c>
      <c r="H91">
        <f>'DO NOT USE 2023-2024 Production'!G90</f>
        <v>11</v>
      </c>
      <c r="I91" s="167">
        <f>'DO NOT USE 2023-2024 Production'!H90</f>
        <v>45526</v>
      </c>
      <c r="J91" t="str">
        <f>'DO NOT USE 2023-2024 Production'!I90</f>
        <v>Approved</v>
      </c>
      <c r="K91" t="str">
        <f>'DO NOT USE 2023-2024 Production'!J90</f>
        <v>PO 12500432</v>
      </c>
      <c r="L91" t="str">
        <f>'DO NOT USE 2023-2024 Production'!L90</f>
        <v>Customer would like buildings delivered as soon as possible. Need to find out if Architect is ready to open box. We can't start production, we need materials/inventory. (1) 24'x40' Building Shipping 10/4</v>
      </c>
      <c r="M91">
        <f>'DO NOT USE 2023-2024 Production'!M90</f>
        <v>1</v>
      </c>
      <c r="N91" t="str">
        <f>'DO NOT USE 2023-2024 Production'!N90</f>
        <v>PB</v>
      </c>
      <c r="O91" s="167">
        <f>'DO NOT USE 2023-2024 Production'!O90</f>
        <v>45639</v>
      </c>
    </row>
    <row r="92" spans="2:15">
      <c r="B92" t="str">
        <f>'DO NOT USE 2023-2024 Production'!A91</f>
        <v>Walnut Valley USD</v>
      </c>
      <c r="C92" t="str">
        <f>'DO NOT USE 2023-2024 Production'!B91</f>
        <v xml:space="preserve">Walnut ES </v>
      </c>
      <c r="D92" t="str">
        <f>'DO NOT USE 2023-2024 Production'!C91</f>
        <v>Sandra</v>
      </c>
      <c r="E92">
        <f>'DO NOT USE 2023-2024 Production'!D91</f>
        <v>11429</v>
      </c>
      <c r="F92">
        <f>'DO NOT USE 2023-2024 Production'!E91</f>
        <v>198022.13</v>
      </c>
      <c r="G92" t="str">
        <f>'DO NOT USE 2023-2024 Production'!F91</f>
        <v>24x40 Classroom</v>
      </c>
      <c r="H92">
        <f>'DO NOT USE 2023-2024 Production'!G91</f>
        <v>2</v>
      </c>
      <c r="I92" s="167">
        <f>'DO NOT USE 2023-2024 Production'!H91</f>
        <v>45527</v>
      </c>
      <c r="J92" t="str">
        <f>'DO NOT USE 2023-2024 Production'!I91</f>
        <v>Approved</v>
      </c>
      <c r="K92" t="str">
        <f>'DO NOT USE 2023-2024 Production'!J91</f>
        <v>P23-03995</v>
      </c>
      <c r="L92" t="str">
        <f>'DO NOT USE 2023-2024 Production'!L91</f>
        <v>Shipped</v>
      </c>
      <c r="M92">
        <f>'DO NOT USE 2023-2024 Production'!M91</f>
        <v>1</v>
      </c>
      <c r="N92" t="str">
        <f>'DO NOT USE 2023-2024 Production'!N91</f>
        <v>PB</v>
      </c>
      <c r="O92" s="167" t="str">
        <f>'DO NOT USE 2023-2024 Production'!O91</f>
        <v>Summer 2024</v>
      </c>
    </row>
    <row r="93" spans="2:15">
      <c r="B93" t="str">
        <f>'DO NOT USE 2023-2024 Production'!A92</f>
        <v>Lawndale ESD</v>
      </c>
      <c r="C93" t="str">
        <f>'DO NOT USE 2023-2024 Production'!B92</f>
        <v xml:space="preserve">Green ES </v>
      </c>
      <c r="D93" t="str">
        <f>'DO NOT USE 2023-2024 Production'!C92</f>
        <v>Sandra</v>
      </c>
      <c r="E93">
        <f>'DO NOT USE 2023-2024 Production'!D92</f>
        <v>11463</v>
      </c>
      <c r="F93">
        <f>'DO NOT USE 2023-2024 Production'!E92</f>
        <v>673076.84</v>
      </c>
      <c r="G93" t="str">
        <f>'DO NOT USE 2023-2024 Production'!F92</f>
        <v>60x40 Head Start Classroom</v>
      </c>
      <c r="H93">
        <f>'DO NOT USE 2023-2024 Production'!G92</f>
        <v>5</v>
      </c>
      <c r="I93" s="167">
        <f>'DO NOT USE 2023-2024 Production'!H92</f>
        <v>45531</v>
      </c>
      <c r="J93" t="str">
        <f>'DO NOT USE 2023-2024 Production'!I92</f>
        <v xml:space="preserve">Approved </v>
      </c>
      <c r="K93" t="str">
        <f>'DO NOT USE 2023-2024 Production'!J92</f>
        <v>PO-4216</v>
      </c>
      <c r="L93">
        <f>'DO NOT USE 2023-2024 Production'!L92</f>
        <v>0</v>
      </c>
      <c r="M93">
        <f>'DO NOT USE 2023-2024 Production'!M92</f>
        <v>1</v>
      </c>
      <c r="N93" t="str">
        <f>'DO NOT USE 2023-2024 Production'!N92</f>
        <v>PB</v>
      </c>
      <c r="O93" s="167" t="str">
        <f>'DO NOT USE 2023-2024 Production'!O92</f>
        <v>Summer 2024</v>
      </c>
    </row>
    <row r="94" spans="2:15">
      <c r="B94" t="str">
        <f>'DO NOT USE 2023-2024 Production'!A93</f>
        <v>Stanislaus USD</v>
      </c>
      <c r="C94" t="str">
        <f>'DO NOT USE 2023-2024 Production'!B93</f>
        <v xml:space="preserve">Agnes Baptist ES </v>
      </c>
      <c r="D94" t="str">
        <f>'DO NOT USE 2023-2024 Production'!C93</f>
        <v>Sandra</v>
      </c>
      <c r="E94">
        <f>'DO NOT USE 2023-2024 Production'!D93</f>
        <v>11462</v>
      </c>
      <c r="F94">
        <f>'DO NOT USE 2023-2024 Production'!E93</f>
        <v>194636</v>
      </c>
      <c r="G94" t="str">
        <f>'DO NOT USE 2023-2024 Production'!F93</f>
        <v>(2) 8-’6’ x 16’-7’ RR</v>
      </c>
      <c r="H94">
        <f>'DO NOT USE 2023-2024 Production'!G93</f>
        <v>2</v>
      </c>
      <c r="I94" s="167">
        <f>'DO NOT USE 2023-2024 Production'!H93</f>
        <v>45538</v>
      </c>
      <c r="J94" t="str">
        <f>'DO NOT USE 2023-2024 Production'!I93</f>
        <v>Approved</v>
      </c>
      <c r="K94" t="str">
        <f>'DO NOT USE 2023-2024 Production'!J93</f>
        <v>PO 240998</v>
      </c>
      <c r="L94">
        <f>'DO NOT USE 2023-2024 Production'!L93</f>
        <v>0</v>
      </c>
      <c r="M94">
        <f>'DO NOT USE 2023-2024 Production'!M93</f>
        <v>1</v>
      </c>
      <c r="N94" t="str">
        <f>'DO NOT USE 2023-2024 Production'!N93</f>
        <v>PB</v>
      </c>
      <c r="O94" s="167">
        <f>'DO NOT USE 2023-2024 Production'!O93</f>
        <v>0</v>
      </c>
    </row>
    <row r="95" spans="2:15">
      <c r="B95" t="str">
        <f>'DO NOT USE 2023-2024 Production'!A94</f>
        <v>WillScot</v>
      </c>
      <c r="C95" t="str">
        <f>'DO NOT USE 2023-2024 Production'!B94</f>
        <v xml:space="preserve">Stockpile </v>
      </c>
      <c r="D95" t="str">
        <f>'DO NOT USE 2023-2024 Production'!C94</f>
        <v>Diana</v>
      </c>
      <c r="E95">
        <f>'DO NOT USE 2023-2024 Production'!D94</f>
        <v>11522</v>
      </c>
      <c r="F95">
        <f>'DO NOT USE 2023-2024 Production'!E94</f>
        <v>5171824.84</v>
      </c>
      <c r="G95" t="str">
        <f>'DO NOT USE 2023-2024 Production'!F94</f>
        <v>(8) C2 Restrooms, (16) 36x40 and
 (8) 48x40</v>
      </c>
      <c r="H95">
        <f>'DO NOT USE 2023-2024 Production'!G94</f>
        <v>88</v>
      </c>
      <c r="I95" s="167">
        <f>'DO NOT USE 2023-2024 Production'!H94</f>
        <v>45539</v>
      </c>
      <c r="J95" t="str">
        <f>'DO NOT USE 2023-2024 Production'!I94</f>
        <v>Approved</v>
      </c>
      <c r="K95" t="str">
        <f>'DO NOT USE 2023-2024 Production'!J94</f>
        <v>Yes</v>
      </c>
      <c r="L95" t="str">
        <f>'DO NOT USE 2023-2024 Production'!L94</f>
        <v xml:space="preserve">Final proposal presented 8/15/24 to WillScot.
POs received 8/20. </v>
      </c>
      <c r="M95">
        <f>'DO NOT USE 2023-2024 Production'!M94</f>
        <v>1</v>
      </c>
      <c r="N95" t="str">
        <f>'DO NOT USE 2023-2024 Production'!N94</f>
        <v>Negotiated</v>
      </c>
      <c r="O95" s="167">
        <f>'DO NOT USE 2023-2024 Production'!O94</f>
        <v>0</v>
      </c>
    </row>
    <row r="96" spans="2:15">
      <c r="B96" t="str">
        <f>'DO NOT USE 2023-2024 Production'!A95</f>
        <v>Corona Norco USD</v>
      </c>
      <c r="C96" t="str">
        <f>'DO NOT USE 2023-2024 Production'!B95</f>
        <v>Highland ES Refurb</v>
      </c>
      <c r="D96" t="str">
        <f>'DO NOT USE 2023-2024 Production'!C95</f>
        <v>Sandra</v>
      </c>
      <c r="E96">
        <f>'DO NOT USE 2023-2024 Production'!D95</f>
        <v>60014</v>
      </c>
      <c r="F96">
        <f>'DO NOT USE 2023-2024 Production'!E95</f>
        <v>601290.05000000005</v>
      </c>
      <c r="G96" t="str">
        <f>'DO NOT USE 2023-2024 Production'!F95</f>
        <v>(5) 24x40 Classroom Buildings</v>
      </c>
      <c r="H96">
        <f>'DO NOT USE 2023-2024 Production'!G95</f>
        <v>10</v>
      </c>
      <c r="I96" s="167">
        <f>'DO NOT USE 2023-2024 Production'!H95</f>
        <v>45544</v>
      </c>
      <c r="J96">
        <f>'DO NOT USE 2023-2024 Production'!I95</f>
        <v>0</v>
      </c>
      <c r="K96" t="str">
        <f>'DO NOT USE 2023-2024 Production'!J95</f>
        <v>Yes</v>
      </c>
      <c r="L96" t="str">
        <f>'DO NOT USE 2023-2024 Production'!L95</f>
        <v>Buildings are currently being worked on in yard</v>
      </c>
      <c r="M96">
        <f>'DO NOT USE 2023-2024 Production'!M95</f>
        <v>1</v>
      </c>
      <c r="N96">
        <f>'DO NOT USE 2023-2024 Production'!N95</f>
        <v>0</v>
      </c>
      <c r="O96" s="167">
        <f>'DO NOT USE 2023-2024 Production'!O95</f>
        <v>0</v>
      </c>
    </row>
    <row r="97" spans="2:15">
      <c r="B97" t="str">
        <f>'DO NOT USE 2023-2024 Production'!A96</f>
        <v>Walnut Valley USD</v>
      </c>
      <c r="C97" t="str">
        <f>'DO NOT USE 2023-2024 Production'!B96</f>
        <v>Collegewood ES</v>
      </c>
      <c r="D97" t="str">
        <f>'DO NOT USE 2023-2024 Production'!C96</f>
        <v>Sandra</v>
      </c>
      <c r="E97">
        <f>'DO NOT USE 2023-2024 Production'!D96</f>
        <v>11431</v>
      </c>
      <c r="F97">
        <f>'DO NOT USE 2023-2024 Production'!E96</f>
        <v>198022.13</v>
      </c>
      <c r="G97" t="str">
        <f>'DO NOT USE 2023-2024 Production'!F96</f>
        <v>24x40 Classroom</v>
      </c>
      <c r="H97">
        <f>'DO NOT USE 2023-2024 Production'!G96</f>
        <v>2</v>
      </c>
      <c r="I97" s="167">
        <f>'DO NOT USE 2023-2024 Production'!H96</f>
        <v>45546</v>
      </c>
      <c r="J97" t="str">
        <f>'DO NOT USE 2023-2024 Production'!I96</f>
        <v>Approved</v>
      </c>
      <c r="K97" t="str">
        <f>'DO NOT USE 2023-2024 Production'!J96</f>
        <v>P23-04714</v>
      </c>
      <c r="L97">
        <f>'DO NOT USE 2023-2024 Production'!L96</f>
        <v>0</v>
      </c>
      <c r="M97">
        <f>'DO NOT USE 2023-2024 Production'!M96</f>
        <v>1</v>
      </c>
      <c r="N97" t="str">
        <f>'DO NOT USE 2023-2024 Production'!N96</f>
        <v>PB</v>
      </c>
      <c r="O97" s="167">
        <f>'DO NOT USE 2023-2024 Production'!O96</f>
        <v>0</v>
      </c>
    </row>
    <row r="98" spans="2:15">
      <c r="B98" t="str">
        <f>'DO NOT USE 2023-2024 Production'!A97</f>
        <v>Hesperia USD</v>
      </c>
      <c r="C98" t="str">
        <f>'DO NOT USE 2023-2024 Production'!B97</f>
        <v>Topaz Preparatory Academy</v>
      </c>
      <c r="D98" t="str">
        <f>'DO NOT USE 2023-2024 Production'!C97</f>
        <v>Sandra</v>
      </c>
      <c r="E98">
        <f>'DO NOT USE 2023-2024 Production'!D97</f>
        <v>11542</v>
      </c>
      <c r="F98">
        <f>'DO NOT USE 2023-2024 Production'!E97</f>
        <v>763488</v>
      </c>
      <c r="G98" t="str">
        <f>'DO NOT USE 2023-2024 Production'!F97</f>
        <v xml:space="preserve">(3) 24'x40' (1) 12'x40' RR </v>
      </c>
      <c r="H98">
        <f>'DO NOT USE 2023-2024 Production'!G97</f>
        <v>7</v>
      </c>
      <c r="I98" s="167">
        <f>'DO NOT USE 2023-2024 Production'!H97</f>
        <v>45552</v>
      </c>
      <c r="J98" t="str">
        <f>'DO NOT USE 2023-2024 Production'!I97</f>
        <v>Approved</v>
      </c>
      <c r="K98" t="str">
        <f>'DO NOT USE 2023-2024 Production'!J97</f>
        <v>Yes</v>
      </c>
      <c r="L98">
        <f>'DO NOT USE 2023-2024 Production'!L97</f>
        <v>0</v>
      </c>
      <c r="M98">
        <f>'DO NOT USE 2023-2024 Production'!M97</f>
        <v>1</v>
      </c>
      <c r="N98" t="str">
        <f>'DO NOT USE 2023-2024 Production'!N97</f>
        <v>PB</v>
      </c>
      <c r="O98" s="167">
        <f>'DO NOT USE 2023-2024 Production'!O97</f>
        <v>45749</v>
      </c>
    </row>
    <row r="99" spans="2:15">
      <c r="B99" t="str">
        <f>'DO NOT USE 2023-2024 Production'!A98</f>
        <v>Hesperia USD</v>
      </c>
      <c r="C99" t="str">
        <f>'DO NOT USE 2023-2024 Production'!B98</f>
        <v>Mission Crest ES</v>
      </c>
      <c r="D99" t="str">
        <f>'DO NOT USE 2023-2024 Production'!C98</f>
        <v>Sandra</v>
      </c>
      <c r="E99">
        <f>'DO NOT USE 2023-2024 Production'!D98</f>
        <v>11544</v>
      </c>
      <c r="F99">
        <f>'DO NOT USE 2023-2024 Production'!E98</f>
        <v>473993</v>
      </c>
      <c r="G99" t="str">
        <f>'DO NOT USE 2023-2024 Production'!F98</f>
        <v xml:space="preserve">(3) 24'x40' </v>
      </c>
      <c r="H99">
        <f>'DO NOT USE 2023-2024 Production'!G98</f>
        <v>6</v>
      </c>
      <c r="I99" s="167">
        <f>'DO NOT USE 2023-2024 Production'!H98</f>
        <v>45553</v>
      </c>
      <c r="J99" t="str">
        <f>'DO NOT USE 2023-2024 Production'!I98</f>
        <v>Approved</v>
      </c>
      <c r="K99" t="str">
        <f>'DO NOT USE 2023-2024 Production'!J98</f>
        <v>Yes</v>
      </c>
      <c r="L99">
        <f>'DO NOT USE 2023-2024 Production'!L98</f>
        <v>0</v>
      </c>
      <c r="M99">
        <f>'DO NOT USE 2023-2024 Production'!M98</f>
        <v>1</v>
      </c>
      <c r="N99" t="str">
        <f>'DO NOT USE 2023-2024 Production'!N98</f>
        <v>PB</v>
      </c>
      <c r="O99" s="167">
        <f>'DO NOT USE 2023-2024 Production'!O98</f>
        <v>45693</v>
      </c>
    </row>
    <row r="100" spans="2:15">
      <c r="B100" t="str">
        <f>'DO NOT USE 2023-2024 Production'!A99</f>
        <v>Central Union HSD</v>
      </c>
      <c r="C100" t="str">
        <f>'DO NOT USE 2023-2024 Production'!B99</f>
        <v xml:space="preserve">Central Union </v>
      </c>
      <c r="D100" t="str">
        <f>'DO NOT USE 2023-2024 Production'!C99</f>
        <v>Sandra</v>
      </c>
      <c r="E100">
        <f>'DO NOT USE 2023-2024 Production'!D99</f>
        <v>11503</v>
      </c>
      <c r="F100">
        <f>'DO NOT USE 2023-2024 Production'!E99</f>
        <v>3541658.82</v>
      </c>
      <c r="G100" t="str">
        <f>'DO NOT USE 2023-2024 Production'!F99</f>
        <v>(2) 168x40</v>
      </c>
      <c r="H100">
        <f>'DO NOT USE 2023-2024 Production'!G99</f>
        <v>28</v>
      </c>
      <c r="I100" s="167">
        <f>'DO NOT USE 2023-2024 Production'!H99</f>
        <v>45559</v>
      </c>
      <c r="J100" t="str">
        <f>'DO NOT USE 2023-2024 Production'!I99</f>
        <v>Approved</v>
      </c>
      <c r="K100" t="str">
        <f>'DO NOT USE 2023-2024 Production'!J99</f>
        <v>Yes</v>
      </c>
      <c r="L100">
        <f>'DO NOT USE 2023-2024 Production'!L99</f>
        <v>0</v>
      </c>
      <c r="M100">
        <f>'DO NOT USE 2023-2024 Production'!M99</f>
        <v>1</v>
      </c>
      <c r="N100" t="str">
        <f>'DO NOT USE 2023-2024 Production'!N99</f>
        <v>PB</v>
      </c>
      <c r="O100" s="167" t="str">
        <f>'DO NOT USE 2023-2024 Production'!O99</f>
        <v>Sept Delivery, Jan Occupy</v>
      </c>
    </row>
    <row r="101" spans="2:15">
      <c r="B101" t="str">
        <f>'DO NOT USE 2023-2024 Production'!A100</f>
        <v>Hesperia USD</v>
      </c>
      <c r="C101" t="str">
        <f>'DO NOT USE 2023-2024 Production'!B100</f>
        <v>Cottonwood ES</v>
      </c>
      <c r="D101" t="str">
        <f>'DO NOT USE 2023-2024 Production'!C100</f>
        <v>Sandra</v>
      </c>
      <c r="E101">
        <f>'DO NOT USE 2023-2024 Production'!D100</f>
        <v>11545</v>
      </c>
      <c r="F101">
        <f>'DO NOT USE 2023-2024 Production'!E100</f>
        <v>420981.5</v>
      </c>
      <c r="G101" t="str">
        <f>'DO NOT USE 2023-2024 Production'!F100</f>
        <v xml:space="preserve">(3) 24'x40' </v>
      </c>
      <c r="H101">
        <f>'DO NOT USE 2023-2024 Production'!G100</f>
        <v>6</v>
      </c>
      <c r="I101" s="167">
        <f>'DO NOT USE 2023-2024 Production'!H100</f>
        <v>45560</v>
      </c>
      <c r="J101" t="str">
        <f>'DO NOT USE 2023-2024 Production'!I100</f>
        <v>Approved</v>
      </c>
      <c r="K101" t="str">
        <f>'DO NOT USE 2023-2024 Production'!J100</f>
        <v>Yes</v>
      </c>
      <c r="L101">
        <f>'DO NOT USE 2023-2024 Production'!L100</f>
        <v>0</v>
      </c>
      <c r="M101">
        <f>'DO NOT USE 2023-2024 Production'!M100</f>
        <v>1</v>
      </c>
      <c r="N101" t="str">
        <f>'DO NOT USE 2023-2024 Production'!N100</f>
        <v>PB</v>
      </c>
      <c r="O101" s="167">
        <f>'DO NOT USE 2023-2024 Production'!O100</f>
        <v>0</v>
      </c>
    </row>
    <row r="102" spans="2:15">
      <c r="B102" t="str">
        <f>'DO NOT USE 2023-2024 Production'!A101</f>
        <v>2024 Q3 Total</v>
      </c>
      <c r="C102">
        <f>'DO NOT USE 2023-2024 Production'!B101</f>
        <v>0</v>
      </c>
      <c r="D102">
        <f>'DO NOT USE 2023-2024 Production'!C101</f>
        <v>0</v>
      </c>
      <c r="E102">
        <f>'DO NOT USE 2023-2024 Production'!D101</f>
        <v>0</v>
      </c>
      <c r="F102">
        <f>'DO NOT USE 2023-2024 Production'!E101</f>
        <v>19908554.93</v>
      </c>
      <c r="G102">
        <f>'DO NOT USE 2023-2024 Production'!F101</f>
        <v>0</v>
      </c>
      <c r="H102">
        <f>'DO NOT USE 2023-2024 Production'!G101</f>
        <v>234</v>
      </c>
      <c r="I102" s="167">
        <f>'DO NOT USE 2023-2024 Production'!H101</f>
        <v>0</v>
      </c>
      <c r="J102">
        <f>'DO NOT USE 2023-2024 Production'!I101</f>
        <v>0</v>
      </c>
      <c r="K102">
        <f>'DO NOT USE 2023-2024 Production'!J101</f>
        <v>0</v>
      </c>
      <c r="L102">
        <f>'DO NOT USE 2023-2024 Production'!L101</f>
        <v>0</v>
      </c>
      <c r="M102">
        <f>'DO NOT USE 2023-2024 Production'!M101</f>
        <v>0</v>
      </c>
      <c r="N102">
        <f>'DO NOT USE 2023-2024 Production'!N101</f>
        <v>0</v>
      </c>
      <c r="O102" s="167">
        <f>'DO NOT USE 2023-2024 Production'!O101</f>
        <v>0</v>
      </c>
    </row>
    <row r="103" spans="2:15">
      <c r="B103">
        <f>'DO NOT USE 2023-2024 Production'!A102</f>
        <v>0</v>
      </c>
      <c r="C103">
        <f>'DO NOT USE 2023-2024 Production'!B102</f>
        <v>0</v>
      </c>
      <c r="D103">
        <f>'DO NOT USE 2023-2024 Production'!C102</f>
        <v>0</v>
      </c>
      <c r="E103">
        <f>'DO NOT USE 2023-2024 Production'!D102</f>
        <v>0</v>
      </c>
      <c r="F103">
        <f>'DO NOT USE 2023-2024 Production'!E102</f>
        <v>0</v>
      </c>
      <c r="G103">
        <f>'DO NOT USE 2023-2024 Production'!F102</f>
        <v>0</v>
      </c>
      <c r="H103">
        <f>'DO NOT USE 2023-2024 Production'!G102</f>
        <v>0</v>
      </c>
      <c r="I103" s="167">
        <f>'DO NOT USE 2023-2024 Production'!H102</f>
        <v>0</v>
      </c>
      <c r="J103">
        <f>'DO NOT USE 2023-2024 Production'!I102</f>
        <v>0</v>
      </c>
      <c r="K103">
        <f>'DO NOT USE 2023-2024 Production'!J102</f>
        <v>0</v>
      </c>
      <c r="L103">
        <f>'DO NOT USE 2023-2024 Production'!L102</f>
        <v>0</v>
      </c>
      <c r="M103">
        <f>'DO NOT USE 2023-2024 Production'!M102</f>
        <v>0</v>
      </c>
      <c r="N103">
        <f>'DO NOT USE 2023-2024 Production'!N102</f>
        <v>0</v>
      </c>
      <c r="O103" s="167">
        <f>'DO NOT USE 2023-2024 Production'!O102</f>
        <v>0</v>
      </c>
    </row>
    <row r="104" spans="2:15">
      <c r="B104" t="str">
        <f>'DO NOT USE 2023-2024 Production'!A103</f>
        <v>2024 Q4 Starts</v>
      </c>
      <c r="C104">
        <f>'DO NOT USE 2023-2024 Production'!B103</f>
        <v>0</v>
      </c>
      <c r="D104">
        <f>'DO NOT USE 2023-2024 Production'!C103</f>
        <v>0</v>
      </c>
      <c r="E104">
        <f>'DO NOT USE 2023-2024 Production'!D103</f>
        <v>0</v>
      </c>
      <c r="F104">
        <f>'DO NOT USE 2023-2024 Production'!E103</f>
        <v>0</v>
      </c>
      <c r="G104">
        <f>'DO NOT USE 2023-2024 Production'!F103</f>
        <v>0</v>
      </c>
      <c r="H104">
        <f>'DO NOT USE 2023-2024 Production'!G103</f>
        <v>0</v>
      </c>
      <c r="I104" s="167">
        <f>'DO NOT USE 2023-2024 Production'!H103</f>
        <v>0</v>
      </c>
      <c r="J104">
        <f>'DO NOT USE 2023-2024 Production'!I103</f>
        <v>0</v>
      </c>
      <c r="K104">
        <f>'DO NOT USE 2023-2024 Production'!J103</f>
        <v>0</v>
      </c>
      <c r="L104">
        <f>'DO NOT USE 2023-2024 Production'!L103</f>
        <v>0</v>
      </c>
      <c r="M104">
        <f>'DO NOT USE 2023-2024 Production'!M103</f>
        <v>0</v>
      </c>
      <c r="N104">
        <f>'DO NOT USE 2023-2024 Production'!N103</f>
        <v>0</v>
      </c>
      <c r="O104" s="167">
        <f>'DO NOT USE 2023-2024 Production'!O103</f>
        <v>0</v>
      </c>
    </row>
    <row r="105" spans="2:15">
      <c r="B105" t="str">
        <f>'DO NOT USE 2023-2024 Production'!A104</f>
        <v>Hesperia USD</v>
      </c>
      <c r="C105" t="str">
        <f>'DO NOT USE 2023-2024 Production'!B104</f>
        <v>Mesquite Trails ES</v>
      </c>
      <c r="D105" t="str">
        <f>'DO NOT USE 2023-2024 Production'!C104</f>
        <v>Sandra</v>
      </c>
      <c r="E105">
        <f>'DO NOT USE 2023-2024 Production'!D104</f>
        <v>11541</v>
      </c>
      <c r="F105">
        <f>'DO NOT USE 2023-2024 Production'!E104</f>
        <v>420981.5</v>
      </c>
      <c r="G105" t="str">
        <f>'DO NOT USE 2023-2024 Production'!F104</f>
        <v xml:space="preserve">(3) 24'x40' </v>
      </c>
      <c r="H105">
        <f>'DO NOT USE 2023-2024 Production'!G104</f>
        <v>6</v>
      </c>
      <c r="I105" s="167">
        <f>'DO NOT USE 2023-2024 Production'!H104</f>
        <v>45566</v>
      </c>
      <c r="J105" t="str">
        <f>'DO NOT USE 2023-2024 Production'!I104</f>
        <v>Approved</v>
      </c>
      <c r="K105" t="str">
        <f>'DO NOT USE 2023-2024 Production'!J104</f>
        <v>Yes</v>
      </c>
      <c r="L105">
        <f>'DO NOT USE 2023-2024 Production'!L104</f>
        <v>0</v>
      </c>
      <c r="M105">
        <f>'DO NOT USE 2023-2024 Production'!M104</f>
        <v>1</v>
      </c>
      <c r="N105" t="str">
        <f>'DO NOT USE 2023-2024 Production'!N104</f>
        <v>PB</v>
      </c>
      <c r="O105" s="167">
        <f>'DO NOT USE 2023-2024 Production'!O104</f>
        <v>45688</v>
      </c>
    </row>
    <row r="106" spans="2:15">
      <c r="B106" t="str">
        <f>'DO NOT USE 2023-2024 Production'!A105</f>
        <v>Hesperia USD</v>
      </c>
      <c r="C106" t="str">
        <f>'DO NOT USE 2023-2024 Production'!B105</f>
        <v>Maple ES</v>
      </c>
      <c r="D106" t="str">
        <f>'DO NOT USE 2023-2024 Production'!C105</f>
        <v>Sandra</v>
      </c>
      <c r="E106">
        <f>'DO NOT USE 2023-2024 Production'!D105</f>
        <v>11549</v>
      </c>
      <c r="F106">
        <f>'DO NOT USE 2023-2024 Production'!E105</f>
        <v>420981.5</v>
      </c>
      <c r="G106" t="str">
        <f>'DO NOT USE 2023-2024 Production'!F105</f>
        <v xml:space="preserve">(3) 24'x40' </v>
      </c>
      <c r="H106">
        <f>'DO NOT USE 2023-2024 Production'!G105</f>
        <v>6</v>
      </c>
      <c r="I106" s="167">
        <f>'DO NOT USE 2023-2024 Production'!H105</f>
        <v>45575</v>
      </c>
      <c r="J106" t="str">
        <f>'DO NOT USE 2023-2024 Production'!I105</f>
        <v>Approved</v>
      </c>
      <c r="K106" t="str">
        <f>'DO NOT USE 2023-2024 Production'!J105</f>
        <v>Yes</v>
      </c>
      <c r="L106">
        <f>'DO NOT USE 2023-2024 Production'!L105</f>
        <v>0</v>
      </c>
      <c r="M106">
        <f>'DO NOT USE 2023-2024 Production'!M105</f>
        <v>1</v>
      </c>
      <c r="N106" t="str">
        <f>'DO NOT USE 2023-2024 Production'!N105</f>
        <v>PB</v>
      </c>
      <c r="O106" s="167">
        <f>'DO NOT USE 2023-2024 Production'!O105</f>
        <v>45743</v>
      </c>
    </row>
    <row r="107" spans="2:15">
      <c r="B107" t="str">
        <f>'DO NOT USE 2023-2024 Production'!A106</f>
        <v>Hesperia USD</v>
      </c>
      <c r="C107" t="str">
        <f>'DO NOT USE 2023-2024 Production'!B106</f>
        <v>Cypress School of the Arts</v>
      </c>
      <c r="D107" t="str">
        <f>'DO NOT USE 2023-2024 Production'!C106</f>
        <v>Sandra</v>
      </c>
      <c r="E107">
        <f>'DO NOT USE 2023-2024 Production'!D106</f>
        <v>11548</v>
      </c>
      <c r="F107">
        <f>'DO NOT USE 2023-2024 Production'!E106</f>
        <v>473993</v>
      </c>
      <c r="G107" t="str">
        <f>'DO NOT USE 2023-2024 Production'!F106</f>
        <v xml:space="preserve">(3) 24'x40' </v>
      </c>
      <c r="H107">
        <f>'DO NOT USE 2023-2024 Production'!G106</f>
        <v>6</v>
      </c>
      <c r="I107" s="167">
        <f>'DO NOT USE 2023-2024 Production'!H106</f>
        <v>45589</v>
      </c>
      <c r="J107" t="str">
        <f>'DO NOT USE 2023-2024 Production'!I106</f>
        <v>Approved</v>
      </c>
      <c r="K107" t="str">
        <f>'DO NOT USE 2023-2024 Production'!J106</f>
        <v>Yes</v>
      </c>
      <c r="L107">
        <f>'DO NOT USE 2023-2024 Production'!L106</f>
        <v>0</v>
      </c>
      <c r="M107">
        <f>'DO NOT USE 2023-2024 Production'!M106</f>
        <v>1</v>
      </c>
      <c r="N107" t="str">
        <f>'DO NOT USE 2023-2024 Production'!N106</f>
        <v>PB</v>
      </c>
      <c r="O107" s="167">
        <f>'DO NOT USE 2023-2024 Production'!O106</f>
        <v>45692</v>
      </c>
    </row>
    <row r="108" spans="2:15">
      <c r="B108" t="str">
        <f>'DO NOT USE 2023-2024 Production'!A107</f>
        <v>Hesperia USD</v>
      </c>
      <c r="C108" t="str">
        <f>'DO NOT USE 2023-2024 Production'!B107</f>
        <v>Krystal ES</v>
      </c>
      <c r="D108" t="str">
        <f>'DO NOT USE 2023-2024 Production'!C107</f>
        <v>Sandra</v>
      </c>
      <c r="E108">
        <f>'DO NOT USE 2023-2024 Production'!D107</f>
        <v>11554</v>
      </c>
      <c r="F108">
        <f>'DO NOT USE 2023-2024 Production'!E107</f>
        <v>280655</v>
      </c>
      <c r="G108" t="str">
        <f>'DO NOT USE 2023-2024 Production'!F107</f>
        <v xml:space="preserve">(2) 24'x40' </v>
      </c>
      <c r="H108">
        <f>'DO NOT USE 2023-2024 Production'!G107</f>
        <v>4</v>
      </c>
      <c r="I108" s="167">
        <f>'DO NOT USE 2023-2024 Production'!H107</f>
        <v>45593</v>
      </c>
      <c r="J108" t="str">
        <f>'DO NOT USE 2023-2024 Production'!I107</f>
        <v>Approved</v>
      </c>
      <c r="K108" t="str">
        <f>'DO NOT USE 2023-2024 Production'!J107</f>
        <v>Yes</v>
      </c>
      <c r="L108">
        <f>'DO NOT USE 2023-2024 Production'!L107</f>
        <v>0</v>
      </c>
      <c r="M108">
        <f>'DO NOT USE 2023-2024 Production'!M107</f>
        <v>1</v>
      </c>
      <c r="N108" t="str">
        <f>'DO NOT USE 2023-2024 Production'!N107</f>
        <v>PB</v>
      </c>
      <c r="O108" s="167">
        <f>'DO NOT USE 2023-2024 Production'!O107</f>
        <v>45754</v>
      </c>
    </row>
    <row r="109" spans="2:15">
      <c r="B109" t="str">
        <f>'DO NOT USE 2023-2024 Production'!A108</f>
        <v>AMCO Structures</v>
      </c>
      <c r="C109" t="str">
        <f>'DO NOT USE 2023-2024 Production'!B108</f>
        <v>Long Beach Police
Training Academy</v>
      </c>
      <c r="D109" t="str">
        <f>'DO NOT USE 2023-2024 Production'!C108</f>
        <v>Diana</v>
      </c>
      <c r="E109">
        <f>'DO NOT USE 2023-2024 Production'!D108</f>
        <v>60016</v>
      </c>
      <c r="F109">
        <f>'DO NOT USE 2023-2024 Production'!E108</f>
        <v>236317</v>
      </c>
      <c r="G109" t="str">
        <f>'DO NOT USE 2023-2024 Production'!F108</f>
        <v>Labor + Concrete</v>
      </c>
      <c r="H109">
        <f>'DO NOT USE 2023-2024 Production'!G108</f>
        <v>20</v>
      </c>
      <c r="I109" s="167">
        <f>'DO NOT USE 2023-2024 Production'!H108</f>
        <v>45595</v>
      </c>
      <c r="J109" t="str">
        <f>'DO NOT USE 2023-2024 Production'!I108</f>
        <v>Approved</v>
      </c>
      <c r="K109" t="str">
        <f>'DO NOT USE 2023-2024 Production'!J108</f>
        <v>Yes</v>
      </c>
      <c r="L109">
        <f>'DO NOT USE 2023-2024 Production'!L108</f>
        <v>0</v>
      </c>
      <c r="M109">
        <f>'DO NOT USE 2023-2024 Production'!M108</f>
        <v>1</v>
      </c>
      <c r="N109" t="str">
        <f>'DO NOT USE 2023-2024 Production'!N108</f>
        <v>Negotiated</v>
      </c>
      <c r="O109" s="167" t="str">
        <f>'DO NOT USE 2023-2024 Production'!O108</f>
        <v>Summer 2025</v>
      </c>
    </row>
    <row r="110" spans="2:15">
      <c r="B110" t="str">
        <f>'DO NOT USE 2023-2024 Production'!A109</f>
        <v>Hesperia USD</v>
      </c>
      <c r="C110" t="str">
        <f>'DO NOT USE 2023-2024 Production'!B109</f>
        <v>Eucalyptus ES</v>
      </c>
      <c r="D110" t="str">
        <f>'DO NOT USE 2023-2024 Production'!C109</f>
        <v>Sandra</v>
      </c>
      <c r="E110">
        <f>'DO NOT USE 2023-2024 Production'!D109</f>
        <v>11543</v>
      </c>
      <c r="F110">
        <f>'DO NOT USE 2023-2024 Production'!E109</f>
        <v>420981.5</v>
      </c>
      <c r="G110" t="str">
        <f>'DO NOT USE 2023-2024 Production'!F109</f>
        <v xml:space="preserve">(3) 24'x40' </v>
      </c>
      <c r="H110">
        <f>'DO NOT USE 2023-2024 Production'!G109</f>
        <v>6</v>
      </c>
      <c r="I110" s="167">
        <f>'DO NOT USE 2023-2024 Production'!H109</f>
        <v>45596</v>
      </c>
      <c r="J110" t="str">
        <f>'DO NOT USE 2023-2024 Production'!I109</f>
        <v>Approved</v>
      </c>
      <c r="K110" t="str">
        <f>'DO NOT USE 2023-2024 Production'!J109</f>
        <v>Yes</v>
      </c>
      <c r="L110">
        <f>'DO NOT USE 2023-2024 Production'!L109</f>
        <v>0</v>
      </c>
      <c r="M110">
        <f>'DO NOT USE 2023-2024 Production'!M109</f>
        <v>1</v>
      </c>
      <c r="N110" t="str">
        <f>'DO NOT USE 2023-2024 Production'!N109</f>
        <v>PB</v>
      </c>
      <c r="O110" s="167">
        <f>'DO NOT USE 2023-2024 Production'!O109</f>
        <v>45747</v>
      </c>
    </row>
    <row r="111" spans="2:15">
      <c r="B111" t="str">
        <f>'DO NOT USE 2023-2024 Production'!A110</f>
        <v>Hesperia USD</v>
      </c>
      <c r="C111" t="str">
        <f>'DO NOT USE 2023-2024 Production'!B110</f>
        <v>Kingston ES</v>
      </c>
      <c r="D111" t="str">
        <f>'DO NOT USE 2023-2024 Production'!C110</f>
        <v>Sandra</v>
      </c>
      <c r="E111">
        <f>'DO NOT USE 2023-2024 Production'!D110</f>
        <v>11553</v>
      </c>
      <c r="F111">
        <f>'DO NOT USE 2023-2024 Production'!E110</f>
        <v>280655</v>
      </c>
      <c r="G111" t="str">
        <f>'DO NOT USE 2023-2024 Production'!F110</f>
        <v xml:space="preserve">(2) 24'X40' </v>
      </c>
      <c r="H111">
        <f>'DO NOT USE 2023-2024 Production'!G110</f>
        <v>4</v>
      </c>
      <c r="I111" s="167">
        <f>'DO NOT USE 2023-2024 Production'!H110</f>
        <v>45596</v>
      </c>
      <c r="J111" t="str">
        <f>'DO NOT USE 2023-2024 Production'!I110</f>
        <v>Approved</v>
      </c>
      <c r="K111" t="str">
        <f>'DO NOT USE 2023-2024 Production'!J110</f>
        <v>Yes</v>
      </c>
      <c r="L111">
        <f>'DO NOT USE 2023-2024 Production'!L110</f>
        <v>0</v>
      </c>
      <c r="M111">
        <f>'DO NOT USE 2023-2024 Production'!M110</f>
        <v>1</v>
      </c>
      <c r="N111" t="str">
        <f>'DO NOT USE 2023-2024 Production'!N110</f>
        <v>PB</v>
      </c>
      <c r="O111" s="167">
        <f>'DO NOT USE 2023-2024 Production'!O110</f>
        <v>45765</v>
      </c>
    </row>
    <row r="112" spans="2:15">
      <c r="B112" t="str">
        <f>'DO NOT USE 2023-2024 Production'!A111</f>
        <v>Hesperia USD</v>
      </c>
      <c r="C112" t="str">
        <f>'DO NOT USE 2023-2024 Production'!B111</f>
        <v>Carmel ES</v>
      </c>
      <c r="D112" t="str">
        <f>'DO NOT USE 2023-2024 Production'!C111</f>
        <v>Sandra</v>
      </c>
      <c r="E112">
        <f>'DO NOT USE 2023-2024 Production'!D111</f>
        <v>11547</v>
      </c>
      <c r="F112">
        <f>'DO NOT USE 2023-2024 Production'!E111</f>
        <v>420981.5</v>
      </c>
      <c r="G112" t="str">
        <f>'DO NOT USE 2023-2024 Production'!F111</f>
        <v xml:space="preserve">(3) 24'x40' </v>
      </c>
      <c r="H112">
        <f>'DO NOT USE 2023-2024 Production'!G111</f>
        <v>6</v>
      </c>
      <c r="I112" s="167">
        <f>'DO NOT USE 2023-2024 Production'!H111</f>
        <v>45602</v>
      </c>
      <c r="J112" t="str">
        <f>'DO NOT USE 2023-2024 Production'!I111</f>
        <v>Approved</v>
      </c>
      <c r="K112" t="str">
        <f>'DO NOT USE 2023-2024 Production'!J111</f>
        <v>Yes</v>
      </c>
      <c r="L112">
        <f>'DO NOT USE 2023-2024 Production'!L111</f>
        <v>0</v>
      </c>
      <c r="M112">
        <f>'DO NOT USE 2023-2024 Production'!M111</f>
        <v>1</v>
      </c>
      <c r="N112" t="str">
        <f>'DO NOT USE 2023-2024 Production'!N111</f>
        <v>PB</v>
      </c>
      <c r="O112" s="167">
        <f>'DO NOT USE 2023-2024 Production'!O111</f>
        <v>45709</v>
      </c>
    </row>
    <row r="113" spans="2:15">
      <c r="B113" t="str">
        <f>'DO NOT USE 2023-2024 Production'!A112</f>
        <v>Hesperia USD</v>
      </c>
      <c r="C113" t="str">
        <f>'DO NOT USE 2023-2024 Production'!B112</f>
        <v xml:space="preserve">Lime Street </v>
      </c>
      <c r="D113" t="str">
        <f>'DO NOT USE 2023-2024 Production'!C112</f>
        <v>Sandra</v>
      </c>
      <c r="E113">
        <f>'DO NOT USE 2023-2024 Production'!D112</f>
        <v>11555</v>
      </c>
      <c r="F113">
        <f>'DO NOT USE 2023-2024 Production'!E112</f>
        <v>420981.5</v>
      </c>
      <c r="G113" t="str">
        <f>'DO NOT USE 2023-2024 Production'!F112</f>
        <v xml:space="preserve">(3) 24'x40' </v>
      </c>
      <c r="H113">
        <f>'DO NOT USE 2023-2024 Production'!G112</f>
        <v>6</v>
      </c>
      <c r="I113" s="167">
        <f>'DO NOT USE 2023-2024 Production'!H112</f>
        <v>45603</v>
      </c>
      <c r="J113" t="str">
        <f>'DO NOT USE 2023-2024 Production'!I112</f>
        <v>Approved</v>
      </c>
      <c r="K113" t="str">
        <f>'DO NOT USE 2023-2024 Production'!J112</f>
        <v>Yes</v>
      </c>
      <c r="L113">
        <f>'DO NOT USE 2023-2024 Production'!L112</f>
        <v>0</v>
      </c>
      <c r="M113">
        <f>'DO NOT USE 2023-2024 Production'!M112</f>
        <v>1</v>
      </c>
      <c r="N113" t="str">
        <f>'DO NOT USE 2023-2024 Production'!N112</f>
        <v>PB</v>
      </c>
      <c r="O113" s="167">
        <f>'DO NOT USE 2023-2024 Production'!O112</f>
        <v>45748</v>
      </c>
    </row>
    <row r="114" spans="2:15">
      <c r="B114" t="str">
        <f>'DO NOT USE 2023-2024 Production'!A113</f>
        <v>Granada Hills Charter</v>
      </c>
      <c r="C114" t="str">
        <f>'DO NOT USE 2023-2024 Production'!B113</f>
        <v xml:space="preserve">Granada Hills </v>
      </c>
      <c r="D114" t="str">
        <f>'DO NOT USE 2023-2024 Production'!C113</f>
        <v>Sandra</v>
      </c>
      <c r="E114">
        <f>'DO NOT USE 2023-2024 Production'!D113</f>
        <v>11557</v>
      </c>
      <c r="F114">
        <f>'DO NOT USE 2023-2024 Production'!E113</f>
        <v>23747788.239999998</v>
      </c>
      <c r="G114" t="str">
        <f>'DO NOT USE 2023-2024 Production'!F113</f>
        <v>3-story Classroom + MPR</v>
      </c>
      <c r="H114">
        <f>'DO NOT USE 2023-2024 Production'!G113</f>
        <v>106</v>
      </c>
      <c r="I114" s="167">
        <f>'DO NOT USE 2023-2024 Production'!H113</f>
        <v>45628</v>
      </c>
      <c r="J114" t="str">
        <f>'DO NOT USE 2023-2024 Production'!I113</f>
        <v>HCD Approved (In review at LADBS)</v>
      </c>
      <c r="K114" t="str">
        <f>'DO NOT USE 2023-2024 Production'!J113</f>
        <v>Yes</v>
      </c>
      <c r="L114" t="str">
        <f>'DO NOT USE 2023-2024 Production'!L113</f>
        <v xml:space="preserve">In Engineering- Working on Project Release </v>
      </c>
      <c r="M114">
        <f>'DO NOT USE 2023-2024 Production'!M113</f>
        <v>1</v>
      </c>
      <c r="N114" t="str">
        <f>'DO NOT USE 2023-2024 Production'!N113</f>
        <v>Negotiated</v>
      </c>
      <c r="O114" s="167" t="str">
        <f>'DO NOT USE 2023-2024 Production'!O113</f>
        <v>Summer 2025</v>
      </c>
    </row>
    <row r="115" spans="2:15">
      <c r="B115" t="str">
        <f>'DO NOT USE 2023-2024 Production'!A114</f>
        <v>Apple Valley USD</v>
      </c>
      <c r="C115" t="str">
        <f>'DO NOT USE 2023-2024 Production'!B114</f>
        <v>Desert Knolls ES</v>
      </c>
      <c r="D115" t="str">
        <f>'DO NOT USE 2023-2024 Production'!C114</f>
        <v>Sandra</v>
      </c>
      <c r="E115">
        <f>'DO NOT USE 2023-2024 Production'!D114</f>
        <v>11487</v>
      </c>
      <c r="F115">
        <f>'DO NOT USE 2023-2024 Production'!E114</f>
        <v>1444491.41</v>
      </c>
      <c r="G115" t="str">
        <f>'DO NOT USE 2023-2024 Production'!F114</f>
        <v>(2) 72X40</v>
      </c>
      <c r="H115">
        <f>'DO NOT USE 2023-2024 Production'!G114</f>
        <v>12</v>
      </c>
      <c r="I115" s="167">
        <f>'DO NOT USE 2023-2024 Production'!H114</f>
        <v>45637</v>
      </c>
      <c r="J115" t="str">
        <f>'DO NOT USE 2023-2024 Production'!I114</f>
        <v>Approved</v>
      </c>
      <c r="K115" t="str">
        <f>'DO NOT USE 2023-2024 Production'!J114</f>
        <v>Won bid</v>
      </c>
      <c r="L115">
        <f>'DO NOT USE 2023-2024 Production'!L114</f>
        <v>0</v>
      </c>
      <c r="M115">
        <f>'DO NOT USE 2023-2024 Production'!M114</f>
        <v>1</v>
      </c>
      <c r="N115" t="str">
        <f>'DO NOT USE 2023-2024 Production'!N114</f>
        <v>Bid</v>
      </c>
      <c r="O115" s="167">
        <f>'DO NOT USE 2023-2024 Production'!O114</f>
        <v>45809</v>
      </c>
    </row>
    <row r="116" spans="2:15">
      <c r="B116" t="str">
        <f>'DO NOT USE 2023-2024 Production'!A115</f>
        <v>SDUSD</v>
      </c>
      <c r="C116" t="str">
        <f>'DO NOT USE 2023-2024 Production'!B115</f>
        <v>Foster ES</v>
      </c>
      <c r="D116" t="str">
        <f>'DO NOT USE 2023-2024 Production'!C115</f>
        <v>Diana</v>
      </c>
      <c r="E116">
        <f>'DO NOT USE 2023-2024 Production'!D115</f>
        <v>11499</v>
      </c>
      <c r="F116">
        <f>'DO NOT USE 2023-2024 Production'!E115</f>
        <v>212096.93</v>
      </c>
      <c r="G116" t="str">
        <f>'DO NOT USE 2023-2024 Production'!F115</f>
        <v>(1) 36'x40' CR w/ RR's</v>
      </c>
      <c r="H116">
        <f>'DO NOT USE 2023-2024 Production'!G115</f>
        <v>3</v>
      </c>
      <c r="I116" s="167">
        <f>'DO NOT USE 2023-2024 Production'!H115</f>
        <v>45644</v>
      </c>
      <c r="J116" t="str">
        <f>'DO NOT USE 2023-2024 Production'!I115</f>
        <v>Approved</v>
      </c>
      <c r="K116" t="str">
        <f>'DO NOT USE 2023-2024 Production'!J115</f>
        <v>Yes - 11/11/24</v>
      </c>
      <c r="L116" t="str">
        <f>'DO NOT USE 2023-2024 Production'!L115</f>
        <v>The project has been turned over to the assigned PM. Hand-over meeting between PM and Sales rep. took place.</v>
      </c>
      <c r="M116">
        <f>'DO NOT USE 2023-2024 Production'!M115</f>
        <v>1</v>
      </c>
      <c r="N116" t="str">
        <f>'DO NOT USE 2023-2024 Production'!N115</f>
        <v>Bid</v>
      </c>
      <c r="O116" s="167">
        <f>'DO NOT USE 2023-2024 Production'!O115</f>
        <v>45717</v>
      </c>
    </row>
    <row r="117" spans="2:15">
      <c r="B117" t="str">
        <f>'DO NOT USE 2023-2024 Production'!A116</f>
        <v>SDUSD</v>
      </c>
      <c r="C117" t="str">
        <f>'DO NOT USE 2023-2024 Production'!B116</f>
        <v>Green ES</v>
      </c>
      <c r="D117" t="str">
        <f>'DO NOT USE 2023-2024 Production'!C116</f>
        <v>Diana</v>
      </c>
      <c r="E117">
        <f>'DO NOT USE 2023-2024 Production'!D116</f>
        <v>11498</v>
      </c>
      <c r="F117">
        <f>'DO NOT USE 2023-2024 Production'!E116</f>
        <v>612534.26</v>
      </c>
      <c r="G117" t="str">
        <f>'DO NOT USE 2023-2024 Production'!F116</f>
        <v>(3) 36'x40' CR's w/ RR's</v>
      </c>
      <c r="H117">
        <f>'DO NOT USE 2023-2024 Production'!G116</f>
        <v>9</v>
      </c>
      <c r="I117" s="167">
        <f>'DO NOT USE 2023-2024 Production'!H116</f>
        <v>45646</v>
      </c>
      <c r="J117" t="str">
        <f>'DO NOT USE 2023-2024 Production'!I116</f>
        <v>Approved</v>
      </c>
      <c r="K117" t="str">
        <f>'DO NOT USE 2023-2024 Production'!J116</f>
        <v>Yes - 11/11/24</v>
      </c>
      <c r="L117" t="str">
        <f>'DO NOT USE 2023-2024 Production'!L116</f>
        <v>The project has been turned over to the assigned PM. Hand-over meeting between PM and Sales rep. took place.</v>
      </c>
      <c r="M117">
        <f>'DO NOT USE 2023-2024 Production'!M116</f>
        <v>1</v>
      </c>
      <c r="N117" t="str">
        <f>'DO NOT USE 2023-2024 Production'!N116</f>
        <v>Bid</v>
      </c>
      <c r="O117" s="167">
        <f>'DO NOT USE 2023-2024 Production'!O116</f>
        <v>45717</v>
      </c>
    </row>
    <row r="118" spans="2:15">
      <c r="B118" t="str">
        <f>'DO NOT USE 2023-2024 Production'!A117</f>
        <v xml:space="preserve"> 2024 Q4 Total</v>
      </c>
      <c r="C118">
        <f>'DO NOT USE 2023-2024 Production'!B117</f>
        <v>0</v>
      </c>
      <c r="D118">
        <f>'DO NOT USE 2023-2024 Production'!C117</f>
        <v>0</v>
      </c>
      <c r="E118">
        <f>'DO NOT USE 2023-2024 Production'!D117</f>
        <v>0</v>
      </c>
      <c r="F118">
        <f>'DO NOT USE 2023-2024 Production'!E117</f>
        <v>29393438.34</v>
      </c>
      <c r="G118">
        <f>'DO NOT USE 2023-2024 Production'!F117</f>
        <v>0</v>
      </c>
      <c r="H118">
        <f>'DO NOT USE 2023-2024 Production'!G117</f>
        <v>194</v>
      </c>
      <c r="I118" s="167">
        <f>'DO NOT USE 2023-2024 Production'!H117</f>
        <v>0</v>
      </c>
      <c r="J118">
        <f>'DO NOT USE 2023-2024 Production'!I117</f>
        <v>0</v>
      </c>
      <c r="K118">
        <f>'DO NOT USE 2023-2024 Production'!J117</f>
        <v>0</v>
      </c>
      <c r="L118">
        <f>'DO NOT USE 2023-2024 Production'!L117</f>
        <v>0</v>
      </c>
      <c r="M118">
        <f>'DO NOT USE 2023-2024 Production'!M117</f>
        <v>0</v>
      </c>
      <c r="N118">
        <f>'DO NOT USE 2023-2024 Production'!N117</f>
        <v>0</v>
      </c>
      <c r="O118" s="167">
        <f>'DO NOT USE 2023-2024 Production'!O117</f>
        <v>0</v>
      </c>
    </row>
    <row r="119" spans="2:15">
      <c r="B119">
        <f>'DO NOT USE 2023-2024 Production'!A118</f>
        <v>0</v>
      </c>
      <c r="C119">
        <f>'DO NOT USE 2023-2024 Production'!B118</f>
        <v>0</v>
      </c>
      <c r="D119">
        <f>'DO NOT USE 2023-2024 Production'!C118</f>
        <v>0</v>
      </c>
      <c r="E119">
        <f>'DO NOT USE 2023-2024 Production'!D118</f>
        <v>0</v>
      </c>
      <c r="F119">
        <f>'DO NOT USE 2023-2024 Production'!E118</f>
        <v>0</v>
      </c>
      <c r="G119">
        <f>'DO NOT USE 2023-2024 Production'!F118</f>
        <v>0</v>
      </c>
      <c r="H119">
        <f>'DO NOT USE 2023-2024 Production'!G118</f>
        <v>0</v>
      </c>
      <c r="I119" s="167">
        <f>'DO NOT USE 2023-2024 Production'!H118</f>
        <v>0</v>
      </c>
      <c r="J119">
        <f>'DO NOT USE 2023-2024 Production'!I118</f>
        <v>0</v>
      </c>
      <c r="K119">
        <f>'DO NOT USE 2023-2024 Production'!J118</f>
        <v>0</v>
      </c>
      <c r="L119">
        <f>'DO NOT USE 2023-2024 Production'!L118</f>
        <v>0</v>
      </c>
      <c r="M119">
        <f>'DO NOT USE 2023-2024 Production'!M118</f>
        <v>0</v>
      </c>
      <c r="N119">
        <f>'DO NOT USE 2023-2024 Production'!N118</f>
        <v>0</v>
      </c>
      <c r="O119" s="167">
        <f>'DO NOT USE 2023-2024 Production'!O118</f>
        <v>0</v>
      </c>
    </row>
    <row r="120" spans="2:15">
      <c r="B120" t="str">
        <f>'DO NOT USE 2023-2024 Production'!A119</f>
        <v>2024 Total</v>
      </c>
      <c r="C120">
        <f>'DO NOT USE 2023-2024 Production'!B119</f>
        <v>0</v>
      </c>
      <c r="D120">
        <f>'DO NOT USE 2023-2024 Production'!C119</f>
        <v>0</v>
      </c>
      <c r="E120">
        <f>'DO NOT USE 2023-2024 Production'!D119</f>
        <v>0</v>
      </c>
      <c r="F120">
        <f>'DO NOT USE 2023-2024 Production'!E119</f>
        <v>86355228.579999998</v>
      </c>
      <c r="G120">
        <f>'DO NOT USE 2023-2024 Production'!F119</f>
        <v>0</v>
      </c>
      <c r="H120">
        <f>'DO NOT USE 2023-2024 Production'!G119</f>
        <v>758</v>
      </c>
      <c r="I120" s="167">
        <f>'DO NOT USE 2023-2024 Production'!H119</f>
        <v>0</v>
      </c>
      <c r="J120">
        <f>'DO NOT USE 2023-2024 Production'!I119</f>
        <v>0</v>
      </c>
      <c r="K120">
        <f>'DO NOT USE 2023-2024 Production'!J119</f>
        <v>0</v>
      </c>
      <c r="L120">
        <f>'DO NOT USE 2023-2024 Production'!L119</f>
        <v>0</v>
      </c>
      <c r="M120">
        <f>'DO NOT USE 2023-2024 Production'!M119</f>
        <v>0</v>
      </c>
      <c r="N120">
        <f>'DO NOT USE 2023-2024 Production'!N119</f>
        <v>0</v>
      </c>
      <c r="O120" s="167">
        <f>'DO NOT USE 2023-2024 Production'!O119</f>
        <v>0</v>
      </c>
    </row>
    <row r="121" spans="2:15">
      <c r="B121">
        <f>'DO NOT USE 2023-2024 Production'!A120</f>
        <v>0</v>
      </c>
      <c r="C121">
        <f>'DO NOT USE 2023-2024 Production'!B120</f>
        <v>0</v>
      </c>
      <c r="D121">
        <f>'DO NOT USE 2023-2024 Production'!C120</f>
        <v>0</v>
      </c>
      <c r="E121">
        <f>'DO NOT USE 2023-2024 Production'!D120</f>
        <v>0</v>
      </c>
      <c r="F121">
        <f>'DO NOT USE 2023-2024 Production'!E120</f>
        <v>0</v>
      </c>
      <c r="G121">
        <f>'DO NOT USE 2023-2024 Production'!F120</f>
        <v>0</v>
      </c>
      <c r="H121">
        <f>'DO NOT USE 2023-2024 Production'!G120</f>
        <v>0</v>
      </c>
      <c r="I121" s="167">
        <f>'DO NOT USE 2023-2024 Production'!H120</f>
        <v>0</v>
      </c>
      <c r="J121">
        <f>'DO NOT USE 2023-2024 Production'!I120</f>
        <v>0</v>
      </c>
      <c r="K121">
        <f>'DO NOT USE 2023-2024 Production'!J120</f>
        <v>0</v>
      </c>
      <c r="L121">
        <f>'DO NOT USE 2023-2024 Production'!L120</f>
        <v>0</v>
      </c>
      <c r="M121">
        <f>'DO NOT USE 2023-2024 Production'!M120</f>
        <v>0</v>
      </c>
      <c r="N121">
        <f>'DO NOT USE 2023-2024 Production'!N120</f>
        <v>0</v>
      </c>
      <c r="O121" s="167">
        <f>'DO NOT USE 2023-2024 Production'!O120</f>
        <v>0</v>
      </c>
    </row>
    <row r="122" spans="2:15">
      <c r="B122" t="str">
        <f>'DO NOT USE 2023-2024 Production'!A121</f>
        <v>2023 + 2024 Total</v>
      </c>
      <c r="C122">
        <f>'DO NOT USE 2023-2024 Production'!B121</f>
        <v>0</v>
      </c>
      <c r="D122">
        <f>'DO NOT USE 2023-2024 Production'!C121</f>
        <v>0</v>
      </c>
      <c r="E122">
        <f>'DO NOT USE 2023-2024 Production'!D121</f>
        <v>0</v>
      </c>
      <c r="F122">
        <f>'DO NOT USE 2023-2024 Production'!E121</f>
        <v>120748533.70999999</v>
      </c>
      <c r="G122">
        <f>'DO NOT USE 2023-2024 Production'!F121</f>
        <v>0</v>
      </c>
      <c r="H122">
        <f>'DO NOT USE 2023-2024 Production'!G121</f>
        <v>931</v>
      </c>
      <c r="I122" s="167">
        <f>'DO NOT USE 2023-2024 Production'!H121</f>
        <v>0</v>
      </c>
      <c r="J122">
        <f>'DO NOT USE 2023-2024 Production'!I121</f>
        <v>0</v>
      </c>
      <c r="K122">
        <f>'DO NOT USE 2023-2024 Production'!J121</f>
        <v>0</v>
      </c>
      <c r="L122">
        <f>'DO NOT USE 2023-2024 Production'!L121</f>
        <v>0</v>
      </c>
      <c r="M122">
        <f>'DO NOT USE 2023-2024 Production'!M121</f>
        <v>0</v>
      </c>
      <c r="N122">
        <f>'DO NOT USE 2023-2024 Production'!N121</f>
        <v>0</v>
      </c>
      <c r="O122" s="167">
        <f>'DO NOT USE 2023-2024 Production'!O121</f>
        <v>0</v>
      </c>
    </row>
    <row r="123" spans="2:15">
      <c r="B123">
        <f>'DO NOT USE 2023-2024 Production'!A122</f>
        <v>0</v>
      </c>
      <c r="C123">
        <f>'DO NOT USE 2023-2024 Production'!B122</f>
        <v>0</v>
      </c>
      <c r="D123">
        <f>'DO NOT USE 2023-2024 Production'!C122</f>
        <v>0</v>
      </c>
      <c r="E123">
        <f>'DO NOT USE 2023-2024 Production'!D122</f>
        <v>0</v>
      </c>
      <c r="F123">
        <f>'DO NOT USE 2023-2024 Production'!E122</f>
        <v>0</v>
      </c>
      <c r="G123">
        <f>'DO NOT USE 2023-2024 Production'!F122</f>
        <v>0</v>
      </c>
      <c r="H123">
        <f>'DO NOT USE 2023-2024 Production'!G122</f>
        <v>0</v>
      </c>
      <c r="I123" s="167">
        <f>'DO NOT USE 2023-2024 Production'!H122</f>
        <v>0</v>
      </c>
      <c r="J123">
        <f>'DO NOT USE 2023-2024 Production'!I122</f>
        <v>0</v>
      </c>
      <c r="K123">
        <f>'DO NOT USE 2023-2024 Production'!J122</f>
        <v>0</v>
      </c>
      <c r="L123">
        <f>'DO NOT USE 2023-2024 Production'!L122</f>
        <v>0</v>
      </c>
      <c r="M123">
        <f>'DO NOT USE 2023-2024 Production'!M122</f>
        <v>0</v>
      </c>
      <c r="N123">
        <f>'DO NOT USE 2023-2024 Production'!N122</f>
        <v>0</v>
      </c>
      <c r="O123" s="167">
        <f>'DO NOT USE 2023-2024 Production'!O122</f>
        <v>0</v>
      </c>
    </row>
    <row r="124" spans="2:15">
      <c r="B124" t="str">
        <f>'DO NOT USE 2023-2024 Production'!A123</f>
        <v>Projected 2025 Starts</v>
      </c>
      <c r="C124">
        <f>'DO NOT USE 2023-2024 Production'!B123</f>
        <v>0</v>
      </c>
      <c r="D124">
        <f>'DO NOT USE 2023-2024 Production'!C123</f>
        <v>0</v>
      </c>
      <c r="E124">
        <f>'DO NOT USE 2023-2024 Production'!D123</f>
        <v>0</v>
      </c>
      <c r="F124">
        <f>'DO NOT USE 2023-2024 Production'!E123</f>
        <v>0</v>
      </c>
      <c r="G124">
        <f>'DO NOT USE 2023-2024 Production'!F123</f>
        <v>0</v>
      </c>
      <c r="H124">
        <f>'DO NOT USE 2023-2024 Production'!G123</f>
        <v>0</v>
      </c>
      <c r="I124" s="167">
        <f>'DO NOT USE 2023-2024 Production'!H123</f>
        <v>0</v>
      </c>
      <c r="J124">
        <f>'DO NOT USE 2023-2024 Production'!I123</f>
        <v>0</v>
      </c>
      <c r="K124">
        <f>'DO NOT USE 2023-2024 Production'!J123</f>
        <v>0</v>
      </c>
      <c r="L124">
        <f>'DO NOT USE 2023-2024 Production'!L123</f>
        <v>0</v>
      </c>
      <c r="M124">
        <f>'DO NOT USE 2023-2024 Production'!M123</f>
        <v>0</v>
      </c>
      <c r="N124">
        <f>'DO NOT USE 2023-2024 Production'!N123</f>
        <v>0</v>
      </c>
      <c r="O124" s="167">
        <f>'DO NOT USE 2023-2024 Production'!O123</f>
        <v>0</v>
      </c>
    </row>
    <row r="125" spans="2:15">
      <c r="B125" t="str">
        <f>'DO NOT USE 2023-2024 Production'!A124</f>
        <v>2025 Q1 Starts</v>
      </c>
      <c r="C125">
        <f>'DO NOT USE 2023-2024 Production'!B124</f>
        <v>0</v>
      </c>
      <c r="D125">
        <f>'DO NOT USE 2023-2024 Production'!C124</f>
        <v>0</v>
      </c>
      <c r="E125">
        <f>'DO NOT USE 2023-2024 Production'!D124</f>
        <v>0</v>
      </c>
      <c r="F125">
        <f>'DO NOT USE 2023-2024 Production'!E124</f>
        <v>0</v>
      </c>
      <c r="G125">
        <f>'DO NOT USE 2023-2024 Production'!F124</f>
        <v>0</v>
      </c>
      <c r="H125">
        <f>'DO NOT USE 2023-2024 Production'!G124</f>
        <v>0</v>
      </c>
      <c r="I125" s="167">
        <f>'DO NOT USE 2023-2024 Production'!H124</f>
        <v>0</v>
      </c>
      <c r="J125">
        <f>'DO NOT USE 2023-2024 Production'!I124</f>
        <v>0</v>
      </c>
      <c r="K125">
        <f>'DO NOT USE 2023-2024 Production'!J124</f>
        <v>0</v>
      </c>
      <c r="L125">
        <f>'DO NOT USE 2023-2024 Production'!L124</f>
        <v>0</v>
      </c>
      <c r="M125">
        <f>'DO NOT USE 2023-2024 Production'!M124</f>
        <v>0</v>
      </c>
      <c r="N125">
        <f>'DO NOT USE 2023-2024 Production'!N124</f>
        <v>0</v>
      </c>
      <c r="O125" s="167">
        <f>'DO NOT USE 2023-2024 Production'!O124</f>
        <v>0</v>
      </c>
    </row>
    <row r="126" spans="2:15">
      <c r="B126" t="str">
        <f>'DO NOT USE 2023-2024 Production'!A125</f>
        <v>Apple Valley USD</v>
      </c>
      <c r="C126" t="str">
        <f>'DO NOT USE 2023-2024 Production'!B125</f>
        <v>Sandia Academy</v>
      </c>
      <c r="D126" t="str">
        <f>'DO NOT USE 2023-2024 Production'!C125</f>
        <v>Sandra</v>
      </c>
      <c r="E126">
        <f>'DO NOT USE 2023-2024 Production'!D125</f>
        <v>11488</v>
      </c>
      <c r="F126">
        <f>'DO NOT USE 2023-2024 Production'!E125</f>
        <v>1444491.41</v>
      </c>
      <c r="G126" t="str">
        <f>'DO NOT USE 2023-2024 Production'!F125</f>
        <v>(2) 72X40</v>
      </c>
      <c r="H126">
        <f>'DO NOT USE 2023-2024 Production'!G125</f>
        <v>12</v>
      </c>
      <c r="I126" s="167">
        <f>'DO NOT USE 2023-2024 Production'!H125</f>
        <v>45659</v>
      </c>
      <c r="J126" t="str">
        <f>'DO NOT USE 2023-2024 Production'!I125</f>
        <v>Approved</v>
      </c>
      <c r="K126" t="str">
        <f>'DO NOT USE 2023-2024 Production'!J125</f>
        <v>Won Bid</v>
      </c>
      <c r="L126">
        <f>'DO NOT USE 2023-2024 Production'!L125</f>
        <v>0</v>
      </c>
      <c r="M126">
        <f>'DO NOT USE 2023-2024 Production'!M125</f>
        <v>1</v>
      </c>
      <c r="N126" t="str">
        <f>'DO NOT USE 2023-2024 Production'!N125</f>
        <v>Bid</v>
      </c>
      <c r="O126" s="167">
        <f>'DO NOT USE 2023-2024 Production'!O125</f>
        <v>45810</v>
      </c>
    </row>
    <row r="127" spans="2:15">
      <c r="B127" t="str">
        <f>'DO NOT USE 2023-2024 Production'!A126</f>
        <v>Lancaster SD</v>
      </c>
      <c r="C127" t="str">
        <f>'DO NOT USE 2023-2024 Production'!B126</f>
        <v xml:space="preserve">Lincoln Elementary  </v>
      </c>
      <c r="D127" t="str">
        <f>'DO NOT USE 2023-2024 Production'!C126</f>
        <v>Sandra</v>
      </c>
      <c r="E127">
        <f>'DO NOT USE 2023-2024 Production'!D126</f>
        <v>11520</v>
      </c>
      <c r="F127">
        <f>'DO NOT USE 2023-2024 Production'!E126</f>
        <v>112000</v>
      </c>
      <c r="G127" t="str">
        <f>'DO NOT USE 2023-2024 Production'!F126</f>
        <v>8'6" x 21'-6" RR</v>
      </c>
      <c r="H127">
        <f>'DO NOT USE 2023-2024 Production'!G126</f>
        <v>1</v>
      </c>
      <c r="I127" s="167">
        <f>'DO NOT USE 2023-2024 Production'!H126</f>
        <v>45665</v>
      </c>
      <c r="J127" t="str">
        <f>'DO NOT USE 2023-2024 Production'!I126</f>
        <v>Approved</v>
      </c>
      <c r="K127" t="str">
        <f>'DO NOT USE 2023-2024 Production'!J126</f>
        <v>Signed Proposal</v>
      </c>
      <c r="L127">
        <f>'DO NOT USE 2023-2024 Production'!L126</f>
        <v>0</v>
      </c>
      <c r="M127">
        <f>'DO NOT USE 2023-2024 Production'!M126</f>
        <v>1</v>
      </c>
      <c r="N127" t="str">
        <f>'DO NOT USE 2023-2024 Production'!N126</f>
        <v>PB</v>
      </c>
      <c r="O127" s="167">
        <f>'DO NOT USE 2023-2024 Production'!O126</f>
        <v>45689</v>
      </c>
    </row>
    <row r="128" spans="2:15">
      <c r="B128" t="str">
        <f>'DO NOT USE 2023-2024 Production'!A127</f>
        <v>Fountain Valley SD</v>
      </c>
      <c r="C128" t="str">
        <f>'DO NOT USE 2023-2024 Production'!B127</f>
        <v>Newland ES</v>
      </c>
      <c r="D128" t="str">
        <f>'DO NOT USE 2023-2024 Production'!C127</f>
        <v>Sandra</v>
      </c>
      <c r="E128">
        <f>'DO NOT USE 2023-2024 Production'!D127</f>
        <v>11529</v>
      </c>
      <c r="F128">
        <f>'DO NOT USE 2023-2024 Production'!E127</f>
        <v>138298.63</v>
      </c>
      <c r="G128" t="str">
        <f>'DO NOT USE 2023-2024 Production'!F127</f>
        <v>(1) 24'X40'</v>
      </c>
      <c r="H128">
        <f>'DO NOT USE 2023-2024 Production'!G127</f>
        <v>2</v>
      </c>
      <c r="I128" s="167">
        <f>'DO NOT USE 2023-2024 Production'!H127</f>
        <v>45666</v>
      </c>
      <c r="J128" t="str">
        <f>'DO NOT USE 2023-2024 Production'!I127</f>
        <v>Approved</v>
      </c>
      <c r="K128" t="str">
        <f>'DO NOT USE 2023-2024 Production'!J127</f>
        <v>Yes</v>
      </c>
      <c r="L128" t="str">
        <f>'DO NOT USE 2023-2024 Production'!L127</f>
        <v>Customer will be ready as soon as DSA Approved</v>
      </c>
      <c r="M128">
        <f>'DO NOT USE 2023-2024 Production'!M127</f>
        <v>1</v>
      </c>
      <c r="N128" t="str">
        <f>'DO NOT USE 2023-2024 Production'!N127</f>
        <v>PB</v>
      </c>
      <c r="O128" s="167">
        <f>'DO NOT USE 2023-2024 Production'!O127</f>
        <v>45690</v>
      </c>
    </row>
    <row r="129" spans="2:15">
      <c r="B129" t="str">
        <f>'DO NOT USE 2023-2024 Production'!A128</f>
        <v>Fountain Valley SD</v>
      </c>
      <c r="C129" t="str">
        <f>'DO NOT USE 2023-2024 Production'!B128</f>
        <v>Oka ES</v>
      </c>
      <c r="D129" t="str">
        <f>'DO NOT USE 2023-2024 Production'!C128</f>
        <v>Sandra</v>
      </c>
      <c r="E129">
        <f>'DO NOT USE 2023-2024 Production'!D128</f>
        <v>11530</v>
      </c>
      <c r="F129">
        <f>'DO NOT USE 2023-2024 Production'!E128</f>
        <v>262487.93</v>
      </c>
      <c r="G129" t="str">
        <f>'DO NOT USE 2023-2024 Production'!F128</f>
        <v>(1) 48'x40'</v>
      </c>
      <c r="H129">
        <f>'DO NOT USE 2023-2024 Production'!G128</f>
        <v>4</v>
      </c>
      <c r="I129" s="167">
        <f>'DO NOT USE 2023-2024 Production'!H128</f>
        <v>45670</v>
      </c>
      <c r="J129" t="str">
        <f>'DO NOT USE 2023-2024 Production'!I128</f>
        <v>Approved</v>
      </c>
      <c r="K129" t="str">
        <f>'DO NOT USE 2023-2024 Production'!J128</f>
        <v>Yes</v>
      </c>
      <c r="L129" t="str">
        <f>'DO NOT USE 2023-2024 Production'!L128</f>
        <v>Customer will be ready as soon as DSA Approved</v>
      </c>
      <c r="M129">
        <f>'DO NOT USE 2023-2024 Production'!M128</f>
        <v>1</v>
      </c>
      <c r="N129" t="str">
        <f>'DO NOT USE 2023-2024 Production'!N128</f>
        <v>PB</v>
      </c>
      <c r="O129" s="167">
        <f>'DO NOT USE 2023-2024 Production'!O128</f>
        <v>45691</v>
      </c>
    </row>
    <row r="130" spans="2:15">
      <c r="B130" t="str">
        <f>'DO NOT USE 2023-2024 Production'!A129</f>
        <v>Fountain Valley SD</v>
      </c>
      <c r="C130" t="str">
        <f>'DO NOT USE 2023-2024 Production'!B129</f>
        <v xml:space="preserve">Plavan ES </v>
      </c>
      <c r="D130" t="str">
        <f>'DO NOT USE 2023-2024 Production'!C129</f>
        <v>Sandra</v>
      </c>
      <c r="E130">
        <f>'DO NOT USE 2023-2024 Production'!D129</f>
        <v>11528</v>
      </c>
      <c r="F130">
        <f>'DO NOT USE 2023-2024 Production'!E129</f>
        <v>260370.01</v>
      </c>
      <c r="G130" t="str">
        <f>'DO NOT USE 2023-2024 Production'!F129</f>
        <v xml:space="preserve">(1) 48'x40'  </v>
      </c>
      <c r="H130">
        <f>'DO NOT USE 2023-2024 Production'!G129</f>
        <v>4</v>
      </c>
      <c r="I130" s="167">
        <f>'DO NOT USE 2023-2024 Production'!H129</f>
        <v>45672</v>
      </c>
      <c r="J130" t="str">
        <f>'DO NOT USE 2023-2024 Production'!I129</f>
        <v>Approved</v>
      </c>
      <c r="K130" t="str">
        <f>'DO NOT USE 2023-2024 Production'!J129</f>
        <v>Yes</v>
      </c>
      <c r="L130" t="str">
        <f>'DO NOT USE 2023-2024 Production'!L129</f>
        <v>Customer will be ready as soon as DSA Approved</v>
      </c>
      <c r="M130">
        <f>'DO NOT USE 2023-2024 Production'!M129</f>
        <v>1</v>
      </c>
      <c r="N130" t="str">
        <f>'DO NOT USE 2023-2024 Production'!N129</f>
        <v>PB</v>
      </c>
      <c r="O130" s="167">
        <f>'DO NOT USE 2023-2024 Production'!O129</f>
        <v>45692</v>
      </c>
    </row>
    <row r="131" spans="2:15">
      <c r="B131" t="str">
        <f>'DO NOT USE 2023-2024 Production'!A130</f>
        <v>Apple Valley USD</v>
      </c>
      <c r="C131" t="str">
        <f>'DO NOT USE 2023-2024 Production'!B130</f>
        <v>Yucca Loma ES</v>
      </c>
      <c r="D131" t="str">
        <f>'DO NOT USE 2023-2024 Production'!C130</f>
        <v>Sandra</v>
      </c>
      <c r="E131">
        <f>'DO NOT USE 2023-2024 Production'!D130</f>
        <v>11489</v>
      </c>
      <c r="F131">
        <f>'DO NOT USE 2023-2024 Production'!E130</f>
        <v>1444491.41</v>
      </c>
      <c r="G131" t="str">
        <f>'DO NOT USE 2023-2024 Production'!F130</f>
        <v>(2) 72X40</v>
      </c>
      <c r="H131">
        <f>'DO NOT USE 2023-2024 Production'!G130</f>
        <v>12</v>
      </c>
      <c r="I131" s="167">
        <f>'DO NOT USE 2023-2024 Production'!H130</f>
        <v>45673</v>
      </c>
      <c r="J131" t="str">
        <f>'DO NOT USE 2023-2024 Production'!I130</f>
        <v>Approved</v>
      </c>
      <c r="K131" t="str">
        <f>'DO NOT USE 2023-2024 Production'!J130</f>
        <v>Won Bid</v>
      </c>
      <c r="L131" t="str">
        <f>'DO NOT USE 2023-2024 Production'!L130</f>
        <v>Delivery March 3/4/25</v>
      </c>
      <c r="M131">
        <f>'DO NOT USE 2023-2024 Production'!M130</f>
        <v>1</v>
      </c>
      <c r="N131" t="str">
        <f>'DO NOT USE 2023-2024 Production'!N130</f>
        <v>Bid</v>
      </c>
      <c r="O131" s="167">
        <f>'DO NOT USE 2023-2024 Production'!O130</f>
        <v>45811</v>
      </c>
    </row>
    <row r="132" spans="2:15">
      <c r="B132" t="str">
        <f>'DO NOT USE 2023-2024 Production'!A131</f>
        <v>Torrance USD</v>
      </c>
      <c r="C132" t="str">
        <f>'DO NOT USE 2023-2024 Production'!B131</f>
        <v xml:space="preserve">Torrance ES </v>
      </c>
      <c r="D132" t="str">
        <f>'DO NOT USE 2023-2024 Production'!C131</f>
        <v>Sandra</v>
      </c>
      <c r="E132">
        <f>'DO NOT USE 2023-2024 Production'!D131</f>
        <v>11501</v>
      </c>
      <c r="F132">
        <f>'DO NOT USE 2023-2024 Production'!E131</f>
        <v>2448024.2200000002</v>
      </c>
      <c r="G132" t="str">
        <f>'DO NOT USE 2023-2024 Production'!F131</f>
        <v>(1) 168'x40'</v>
      </c>
      <c r="H132">
        <f>'DO NOT USE 2023-2024 Production'!G131</f>
        <v>14</v>
      </c>
      <c r="I132" s="167">
        <f>'DO NOT USE 2023-2024 Production'!H131</f>
        <v>45677</v>
      </c>
      <c r="J132" t="str">
        <f>'DO NOT USE 2023-2024 Production'!I131</f>
        <v>Approved</v>
      </c>
      <c r="K132" t="str">
        <f>'DO NOT USE 2023-2024 Production'!J131</f>
        <v>PO</v>
      </c>
      <c r="L132">
        <f>'DO NOT USE 2023-2024 Production'!L131</f>
        <v>0</v>
      </c>
      <c r="M132">
        <f>'DO NOT USE 2023-2024 Production'!M131</f>
        <v>1</v>
      </c>
      <c r="N132" t="str">
        <f>'DO NOT USE 2023-2024 Production'!N131</f>
        <v>PB</v>
      </c>
      <c r="O132" s="167" t="str">
        <f>'DO NOT USE 2023-2024 Production'!O131</f>
        <v>Summer 2025</v>
      </c>
    </row>
    <row r="133" spans="2:15">
      <c r="B133" t="str">
        <f>'DO NOT USE 2023-2024 Production'!A132</f>
        <v>Vineland SD</v>
      </c>
      <c r="C133" t="str">
        <f>'DO NOT USE 2023-2024 Production'!B132</f>
        <v xml:space="preserve">Vineland ES </v>
      </c>
      <c r="D133" t="str">
        <f>'DO NOT USE 2023-2024 Production'!C132</f>
        <v>Joe</v>
      </c>
      <c r="E133">
        <f>'DO NOT USE 2023-2024 Production'!D132</f>
        <v>11502</v>
      </c>
      <c r="F133">
        <f>'DO NOT USE 2023-2024 Production'!E132</f>
        <v>3006336.75</v>
      </c>
      <c r="G133" t="str">
        <f>'DO NOT USE 2023-2024 Production'!F132</f>
        <v>(7) 36X40 Pre-K, TK, Kinder CR</v>
      </c>
      <c r="H133">
        <f>'DO NOT USE 2023-2024 Production'!G132</f>
        <v>21</v>
      </c>
      <c r="I133" s="167">
        <f>'DO NOT USE 2023-2024 Production'!H132</f>
        <v>45687</v>
      </c>
      <c r="J133" t="str">
        <f>'DO NOT USE 2023-2024 Production'!I132</f>
        <v xml:space="preserve">Approved </v>
      </c>
      <c r="K133" t="str">
        <f>'DO NOT USE 2023-2024 Production'!J132</f>
        <v>PO 240532</v>
      </c>
      <c r="L133" t="str">
        <f>'DO NOT USE 2023-2024 Production'!L132</f>
        <v>DSA approved 12/4/2024</v>
      </c>
      <c r="M133">
        <f>'DO NOT USE 2023-2024 Production'!M132</f>
        <v>1</v>
      </c>
      <c r="N133" t="str">
        <f>'DO NOT USE 2023-2024 Production'!N132</f>
        <v>Bid</v>
      </c>
      <c r="O133" s="167" t="str">
        <f>'DO NOT USE 2023-2024 Production'!O132</f>
        <v>Summer 2025</v>
      </c>
    </row>
    <row r="134" spans="2:15">
      <c r="B134" t="str">
        <f>'DO NOT USE 2023-2024 Production'!A133</f>
        <v>Cajon Valley USD</v>
      </c>
      <c r="C134" t="str">
        <f>'DO NOT USE 2023-2024 Production'!B133</f>
        <v>Meridian ES</v>
      </c>
      <c r="D134" t="str">
        <f>'DO NOT USE 2023-2024 Production'!C133</f>
        <v>Diana</v>
      </c>
      <c r="E134">
        <f>'DO NOT USE 2023-2024 Production'!D133</f>
        <v>11519</v>
      </c>
      <c r="F134">
        <f>'DO NOT USE 2023-2024 Production'!E133</f>
        <v>199336</v>
      </c>
      <c r="G134" t="str">
        <f>'DO NOT USE 2023-2024 Production'!F133</f>
        <v>(1) 12'x40' Restroom Bldg. Model C-2</v>
      </c>
      <c r="H134">
        <f>'DO NOT USE 2023-2024 Production'!G133</f>
        <v>1</v>
      </c>
      <c r="I134" s="167">
        <f>'DO NOT USE 2023-2024 Production'!H133</f>
        <v>45692</v>
      </c>
      <c r="J134" t="str">
        <f>'DO NOT USE 2023-2024 Production'!I133</f>
        <v>Approved</v>
      </c>
      <c r="K134" t="str">
        <f>'DO NOT USE 2023-2024 Production'!J133</f>
        <v>PO 12500433</v>
      </c>
      <c r="L134" t="str">
        <f>'DO NOT USE 2023-2024 Production'!L133</f>
        <v>No site dates available.</v>
      </c>
      <c r="M134">
        <f>'DO NOT USE 2023-2024 Production'!M133</f>
        <v>1</v>
      </c>
      <c r="N134" t="str">
        <f>'DO NOT USE 2023-2024 Production'!N133</f>
        <v>PB</v>
      </c>
      <c r="O134" s="167">
        <f>'DO NOT USE 2023-2024 Production'!O133</f>
        <v>45839</v>
      </c>
    </row>
    <row r="135" spans="2:15">
      <c r="B135" t="str">
        <f>'DO NOT USE 2023-2024 Production'!A134</f>
        <v>Rio Hondo College</v>
      </c>
      <c r="C135" t="str">
        <f>'DO NOT USE 2023-2024 Production'!B134</f>
        <v xml:space="preserve">Fire Academy </v>
      </c>
      <c r="D135" t="str">
        <f>'DO NOT USE 2023-2024 Production'!C134</f>
        <v>Sandra</v>
      </c>
      <c r="E135">
        <f>'DO NOT USE 2023-2024 Production'!D134</f>
        <v>11442</v>
      </c>
      <c r="F135">
        <f>'DO NOT USE 2023-2024 Production'!E134</f>
        <v>227900.33</v>
      </c>
      <c r="G135" t="str">
        <f>'DO NOT USE 2023-2024 Production'!F134</f>
        <v>24x60 Classroom &amp; Office</v>
      </c>
      <c r="H135">
        <f>'DO NOT USE 2023-2024 Production'!G134</f>
        <v>2</v>
      </c>
      <c r="I135" s="167">
        <f>'DO NOT USE 2023-2024 Production'!H134</f>
        <v>45694</v>
      </c>
      <c r="J135" t="str">
        <f>'DO NOT USE 2023-2024 Production'!I134</f>
        <v>Approved</v>
      </c>
      <c r="K135" t="str">
        <f>'DO NOT USE 2023-2024 Production'!J134</f>
        <v>PO1-230000002430</v>
      </c>
      <c r="L135" t="str">
        <f>'DO NOT USE 2023-2024 Production'!L134</f>
        <v xml:space="preserve">Going into production </v>
      </c>
      <c r="M135">
        <f>'DO NOT USE 2023-2024 Production'!M134</f>
        <v>1</v>
      </c>
      <c r="N135">
        <f>'DO NOT USE 2023-2024 Production'!N134</f>
        <v>0</v>
      </c>
      <c r="O135" s="167">
        <f>'DO NOT USE 2023-2024 Production'!O134</f>
        <v>0</v>
      </c>
    </row>
    <row r="136" spans="2:15">
      <c r="B136" t="str">
        <f>'DO NOT USE 2023-2024 Production'!A135</f>
        <v>Claremont USD</v>
      </c>
      <c r="C136" t="str">
        <f>'DO NOT USE 2023-2024 Production'!B135</f>
        <v xml:space="preserve">Claremont HS </v>
      </c>
      <c r="D136" t="str">
        <f>'DO NOT USE 2023-2024 Production'!C135</f>
        <v>Sandra</v>
      </c>
      <c r="E136">
        <f>'DO NOT USE 2023-2024 Production'!D135</f>
        <v>11507</v>
      </c>
      <c r="F136">
        <f>'DO NOT USE 2023-2024 Production'!E135</f>
        <v>191440</v>
      </c>
      <c r="G136" t="str">
        <f>'DO NOT USE 2023-2024 Production'!F135</f>
        <v>(1) 24x40 Softball Clubhouse</v>
      </c>
      <c r="H136">
        <f>'DO NOT USE 2023-2024 Production'!G135</f>
        <v>2</v>
      </c>
      <c r="I136" s="167">
        <f>'DO NOT USE 2023-2024 Production'!H135</f>
        <v>45698</v>
      </c>
      <c r="J136" t="str">
        <f>'DO NOT USE 2023-2024 Production'!I135</f>
        <v>Approved</v>
      </c>
      <c r="K136" t="str">
        <f>'DO NOT USE 2023-2024 Production'!J135</f>
        <v>Contract</v>
      </c>
      <c r="L136">
        <f>'DO NOT USE 2023-2024 Production'!L135</f>
        <v>0</v>
      </c>
      <c r="M136">
        <f>'DO NOT USE 2023-2024 Production'!M135</f>
        <v>1</v>
      </c>
      <c r="N136" t="str">
        <f>'DO NOT USE 2023-2024 Production'!N135</f>
        <v>Bid</v>
      </c>
      <c r="O136" s="167" t="str">
        <f>'DO NOT USE 2023-2024 Production'!O135</f>
        <v>As soon as DSA approved</v>
      </c>
    </row>
    <row r="137" spans="2:15">
      <c r="B137" t="str">
        <f>'DO NOT USE 2023-2024 Production'!A136</f>
        <v>Beaumont USD</v>
      </c>
      <c r="C137" t="str">
        <f>'DO NOT USE 2023-2024 Production'!B136</f>
        <v xml:space="preserve">Beaumont Adult School </v>
      </c>
      <c r="D137" t="str">
        <f>'DO NOT USE 2023-2024 Production'!C136</f>
        <v>Diana</v>
      </c>
      <c r="E137">
        <f>'DO NOT USE 2023-2024 Production'!D136</f>
        <v>11506</v>
      </c>
      <c r="F137">
        <f>'DO NOT USE 2023-2024 Production'!E136</f>
        <v>1420634.95</v>
      </c>
      <c r="G137" t="str">
        <f>'DO NOT USE 2023-2024 Production'!F136</f>
        <v>(1) 36x40, (4) 24x40, (1) 12x40</v>
      </c>
      <c r="H137">
        <f>'DO NOT USE 2023-2024 Production'!G136</f>
        <v>12</v>
      </c>
      <c r="I137" s="167">
        <f>'DO NOT USE 2023-2024 Production'!H136</f>
        <v>45700</v>
      </c>
      <c r="J137" t="str">
        <f>'DO NOT USE 2023-2024 Production'!I136</f>
        <v>Mid Jan</v>
      </c>
      <c r="K137" t="str">
        <f>'DO NOT USE 2023-2024 Production'!J136</f>
        <v>Contract</v>
      </c>
      <c r="L137" t="str">
        <f>'DO NOT USE 2023-2024 Production'!L136</f>
        <v xml:space="preserve">Monique is finalizing submittals </v>
      </c>
      <c r="M137">
        <f>'DO NOT USE 2023-2024 Production'!M136</f>
        <v>1</v>
      </c>
      <c r="N137" t="str">
        <f>'DO NOT USE 2023-2024 Production'!N136</f>
        <v>PB</v>
      </c>
      <c r="O137" s="167">
        <f>'DO NOT USE 2023-2024 Production'!O136</f>
        <v>45748</v>
      </c>
    </row>
    <row r="138" spans="2:15">
      <c r="B138" t="str">
        <f>'DO NOT USE 2023-2024 Production'!A137</f>
        <v xml:space="preserve">El Centro Elementary </v>
      </c>
      <c r="C138" t="str">
        <f>'DO NOT USE 2023-2024 Production'!B137</f>
        <v>Harding ES</v>
      </c>
      <c r="D138" t="str">
        <f>'DO NOT USE 2023-2024 Production'!C137</f>
        <v>Diana</v>
      </c>
      <c r="E138">
        <f>'DO NOT USE 2023-2024 Production'!D137</f>
        <v>11534</v>
      </c>
      <c r="F138">
        <f>'DO NOT USE 2023-2024 Production'!E137</f>
        <v>2816398</v>
      </c>
      <c r="G138" t="str">
        <f>'DO NOT USE 2023-2024 Production'!F137</f>
        <v>108x80</v>
      </c>
      <c r="H138">
        <f>'DO NOT USE 2023-2024 Production'!G137</f>
        <v>18</v>
      </c>
      <c r="I138" s="167">
        <f>'DO NOT USE 2023-2024 Production'!H137</f>
        <v>45709</v>
      </c>
      <c r="J138" t="str">
        <f>'DO NOT USE 2023-2024 Production'!I137</f>
        <v>Early Jan</v>
      </c>
      <c r="K138" t="str">
        <f>'DO NOT USE 2023-2024 Production'!J137</f>
        <v>Yes</v>
      </c>
      <c r="L138">
        <f>'DO NOT USE 2023-2024 Production'!L137</f>
        <v>0</v>
      </c>
      <c r="M138">
        <f>'DO NOT USE 2023-2024 Production'!M137</f>
        <v>1</v>
      </c>
      <c r="N138" t="str">
        <f>'DO NOT USE 2023-2024 Production'!N137</f>
        <v>Bid</v>
      </c>
      <c r="O138" s="167">
        <f>'DO NOT USE 2023-2024 Production'!O137</f>
        <v>45717</v>
      </c>
    </row>
    <row r="139" spans="2:15">
      <c r="B139" t="str">
        <f>'DO NOT USE 2023-2024 Production'!A138</f>
        <v>Hesperia USD</v>
      </c>
      <c r="C139" t="str">
        <f>'DO NOT USE 2023-2024 Production'!B138</f>
        <v xml:space="preserve">Hollyvale ES </v>
      </c>
      <c r="D139" t="str">
        <f>'DO NOT USE 2023-2024 Production'!C138</f>
        <v>Sandra</v>
      </c>
      <c r="E139">
        <f>'DO NOT USE 2023-2024 Production'!D138</f>
        <v>11546</v>
      </c>
      <c r="F139">
        <f>'DO NOT USE 2023-2024 Production'!E138</f>
        <v>420981.5</v>
      </c>
      <c r="G139" t="str">
        <f>'DO NOT USE 2023-2024 Production'!F138</f>
        <v xml:space="preserve">(3) 24'x40' </v>
      </c>
      <c r="H139">
        <f>'DO NOT USE 2023-2024 Production'!G138</f>
        <v>6</v>
      </c>
      <c r="I139" s="167">
        <f>'DO NOT USE 2023-2024 Production'!H138</f>
        <v>45712</v>
      </c>
      <c r="J139" t="str">
        <f>'DO NOT USE 2023-2024 Production'!I138</f>
        <v>Early Jan</v>
      </c>
      <c r="K139" t="str">
        <f>'DO NOT USE 2023-2024 Production'!J138</f>
        <v>Yes</v>
      </c>
      <c r="L139">
        <f>'DO NOT USE 2023-2024 Production'!L138</f>
        <v>0</v>
      </c>
      <c r="M139">
        <f>'DO NOT USE 2023-2024 Production'!M138</f>
        <v>1</v>
      </c>
      <c r="N139" t="str">
        <f>'DO NOT USE 2023-2024 Production'!N138</f>
        <v>PB</v>
      </c>
      <c r="O139" s="167" t="str">
        <f>'DO NOT USE 2023-2024 Production'!O138</f>
        <v>Summer 2025</v>
      </c>
    </row>
    <row r="140" spans="2:15">
      <c r="B140" t="str">
        <f>'DO NOT USE 2023-2024 Production'!A139</f>
        <v>Modesto CS</v>
      </c>
      <c r="C140" t="str">
        <f>'DO NOT USE 2023-2024 Production'!B139</f>
        <v>Beyer HS</v>
      </c>
      <c r="D140" t="str">
        <f>'DO NOT USE 2023-2024 Production'!C139</f>
        <v>Joe</v>
      </c>
      <c r="E140">
        <f>'DO NOT USE 2023-2024 Production'!D139</f>
        <v>11574</v>
      </c>
      <c r="F140">
        <f>'DO NOT USE 2023-2024 Production'!E139</f>
        <v>246171.81</v>
      </c>
      <c r="G140" t="str">
        <f>'DO NOT USE 2023-2024 Production'!F139</f>
        <v>(1) 12x40 RR Model C-2</v>
      </c>
      <c r="H140">
        <f>'DO NOT USE 2023-2024 Production'!G139</f>
        <v>1</v>
      </c>
      <c r="I140" s="167">
        <f>'DO NOT USE 2023-2024 Production'!H139</f>
        <v>45714</v>
      </c>
      <c r="J140" t="str">
        <f>'DO NOT USE 2023-2024 Production'!I139</f>
        <v xml:space="preserve">Approved </v>
      </c>
      <c r="K140" t="str">
        <f>'DO NOT USE 2023-2024 Production'!J139</f>
        <v>PO 251803</v>
      </c>
      <c r="L140" t="str">
        <f>'DO NOT USE 2023-2024 Production'!L139</f>
        <v>DSA approved on 11/8/2024
Boyer has been hired by District as GC</v>
      </c>
      <c r="M140">
        <f>'DO NOT USE 2023-2024 Production'!M139</f>
        <v>1</v>
      </c>
      <c r="N140" t="str">
        <f>'DO NOT USE 2023-2024 Production'!N139</f>
        <v>PB</v>
      </c>
      <c r="O140" s="167" t="str">
        <f>'DO NOT USE 2023-2024 Production'!O139</f>
        <v>Spring 2025</v>
      </c>
    </row>
    <row r="141" spans="2:15">
      <c r="B141" t="str">
        <f>'DO NOT USE 2023-2024 Production'!A140</f>
        <v>Hesperia USD</v>
      </c>
      <c r="C141" t="str">
        <f>'DO NOT USE 2023-2024 Production'!B140</f>
        <v xml:space="preserve">Juniper ES </v>
      </c>
      <c r="D141" t="str">
        <f>'DO NOT USE 2023-2024 Production'!C140</f>
        <v>Sandra</v>
      </c>
      <c r="E141">
        <f>'DO NOT USE 2023-2024 Production'!D140</f>
        <v>11551</v>
      </c>
      <c r="F141">
        <f>'DO NOT USE 2023-2024 Production'!E140</f>
        <v>280655</v>
      </c>
      <c r="G141" t="str">
        <f>'DO NOT USE 2023-2024 Production'!F140</f>
        <v>(2) 24'X40'</v>
      </c>
      <c r="H141">
        <f>'DO NOT USE 2023-2024 Production'!G140</f>
        <v>4</v>
      </c>
      <c r="I141" s="167">
        <f>'DO NOT USE 2023-2024 Production'!H140</f>
        <v>45721</v>
      </c>
      <c r="J141" t="str">
        <f>'DO NOT USE 2023-2024 Production'!I140</f>
        <v>Late Dec</v>
      </c>
      <c r="K141" t="str">
        <f>'DO NOT USE 2023-2024 Production'!J140</f>
        <v>Yes</v>
      </c>
      <c r="L141" t="str">
        <f>'DO NOT USE 2023-2024 Production'!L140</f>
        <v>In backcheck</v>
      </c>
      <c r="M141">
        <f>'DO NOT USE 2023-2024 Production'!M140</f>
        <v>1</v>
      </c>
      <c r="N141" t="str">
        <f>'DO NOT USE 2023-2024 Production'!N140</f>
        <v>PB</v>
      </c>
      <c r="O141" s="167" t="str">
        <f>'DO NOT USE 2023-2024 Production'!O140</f>
        <v>Summer 2025</v>
      </c>
    </row>
    <row r="142" spans="2:15">
      <c r="B142" t="str">
        <f>'DO NOT USE 2023-2024 Production'!A141</f>
        <v>Hesperia USD</v>
      </c>
      <c r="C142" t="str">
        <f>'DO NOT USE 2023-2024 Production'!B141</f>
        <v xml:space="preserve">Mesa Grande </v>
      </c>
      <c r="D142" t="str">
        <f>'DO NOT USE 2023-2024 Production'!C141</f>
        <v>Sandra</v>
      </c>
      <c r="E142">
        <f>'DO NOT USE 2023-2024 Production'!D141</f>
        <v>11552</v>
      </c>
      <c r="F142">
        <f>'DO NOT USE 2023-2024 Production'!E141</f>
        <v>623161</v>
      </c>
      <c r="G142" t="str">
        <f>'DO NOT USE 2023-2024 Production'!F141</f>
        <v>(2) 24'X40' (1) 12'x40' RR</v>
      </c>
      <c r="H142">
        <f>'DO NOT USE 2023-2024 Production'!G141</f>
        <v>5</v>
      </c>
      <c r="I142" s="167">
        <f>'DO NOT USE 2023-2024 Production'!H141</f>
        <v>45728</v>
      </c>
      <c r="J142" t="str">
        <f>'DO NOT USE 2023-2024 Production'!I141</f>
        <v>Early Jan</v>
      </c>
      <c r="K142" t="str">
        <f>'DO NOT USE 2023-2024 Production'!J141</f>
        <v>Yes</v>
      </c>
      <c r="L142" t="str">
        <f>'DO NOT USE 2023-2024 Production'!L141</f>
        <v>Waiting for backcheck review</v>
      </c>
      <c r="M142">
        <f>'DO NOT USE 2023-2024 Production'!M141</f>
        <v>1</v>
      </c>
      <c r="N142" t="str">
        <f>'DO NOT USE 2023-2024 Production'!N141</f>
        <v>PB</v>
      </c>
      <c r="O142" s="167" t="str">
        <f>'DO NOT USE 2023-2024 Production'!O141</f>
        <v>Summer 2025</v>
      </c>
    </row>
    <row r="143" spans="2:15">
      <c r="B143" t="str">
        <f>'DO NOT USE 2023-2024 Production'!A142</f>
        <v>Menifee USD</v>
      </c>
      <c r="C143" t="str">
        <f>'DO NOT USE 2023-2024 Production'!B142</f>
        <v>Hans Christensen ES</v>
      </c>
      <c r="D143" t="str">
        <f>'DO NOT USE 2023-2024 Production'!C142</f>
        <v>Diana</v>
      </c>
      <c r="E143">
        <f>'DO NOT USE 2023-2024 Production'!D142</f>
        <v>11513</v>
      </c>
      <c r="F143">
        <f>'DO NOT USE 2023-2024 Production'!E142</f>
        <v>2740000</v>
      </c>
      <c r="G143" t="str">
        <f>'DO NOT USE 2023-2024 Production'!F142</f>
        <v xml:space="preserve">180’x40’ TK   
</v>
      </c>
      <c r="H143">
        <f>'DO NOT USE 2023-2024 Production'!G142</f>
        <v>15</v>
      </c>
      <c r="I143" s="167">
        <f>'DO NOT USE 2023-2024 Production'!H142</f>
        <v>45730</v>
      </c>
      <c r="J143" t="str">
        <f>'DO NOT USE 2023-2024 Production'!I142</f>
        <v>Approved</v>
      </c>
      <c r="K143" t="str">
        <f>'DO NOT USE 2023-2024 Production'!J142</f>
        <v>Agreement received 12/24</v>
      </c>
      <c r="L143">
        <f>'DO NOT USE 2023-2024 Production'!L142</f>
        <v>0</v>
      </c>
      <c r="M143">
        <f>'DO NOT USE 2023-2024 Production'!M142</f>
        <v>1</v>
      </c>
      <c r="N143" t="str">
        <f>'DO NOT USE 2023-2024 Production'!N142</f>
        <v>Bid</v>
      </c>
      <c r="O143" s="167" t="str">
        <f>'DO NOT USE 2023-2024 Production'!O142</f>
        <v>June 30th, 2025</v>
      </c>
    </row>
    <row r="144" spans="2:15">
      <c r="B144" t="str">
        <f>'DO NOT USE 2023-2024 Production'!A143</f>
        <v>Hesperia USD</v>
      </c>
      <c r="C144" t="str">
        <f>'DO NOT USE 2023-2024 Production'!B143</f>
        <v>Joshua Circle ES</v>
      </c>
      <c r="D144" t="str">
        <f>'DO NOT USE 2023-2024 Production'!C143</f>
        <v>Sandra</v>
      </c>
      <c r="E144">
        <f>'DO NOT USE 2023-2024 Production'!D143</f>
        <v>11550</v>
      </c>
      <c r="F144">
        <f>'DO NOT USE 2023-2024 Production'!E143</f>
        <v>280655</v>
      </c>
      <c r="G144" t="str">
        <f>'DO NOT USE 2023-2024 Production'!F143</f>
        <v xml:space="preserve">(2) 24'X40' </v>
      </c>
      <c r="H144">
        <f>'DO NOT USE 2023-2024 Production'!G143</f>
        <v>4</v>
      </c>
      <c r="I144" s="167">
        <f>'DO NOT USE 2023-2024 Production'!H143</f>
        <v>45734</v>
      </c>
      <c r="J144" t="str">
        <f>'DO NOT USE 2023-2024 Production'!I143</f>
        <v>Approved</v>
      </c>
      <c r="K144" t="str">
        <f>'DO NOT USE 2023-2024 Production'!J143</f>
        <v>Yes</v>
      </c>
      <c r="L144" t="str">
        <f>'DO NOT USE 2023-2024 Production'!L143</f>
        <v>Back Check</v>
      </c>
      <c r="M144">
        <f>'DO NOT USE 2023-2024 Production'!M143</f>
        <v>1</v>
      </c>
      <c r="N144" t="str">
        <f>'DO NOT USE 2023-2024 Production'!N143</f>
        <v>PB</v>
      </c>
      <c r="O144" s="167" t="str">
        <f>'DO NOT USE 2023-2024 Production'!O143</f>
        <v>Summer 2025</v>
      </c>
    </row>
    <row r="145" spans="2:15">
      <c r="B145" t="str">
        <f>'DO NOT USE 2023-2024 Production'!A144</f>
        <v>Hesperia USD</v>
      </c>
      <c r="C145" t="str">
        <f>'DO NOT USE 2023-2024 Production'!B144</f>
        <v xml:space="preserve">Mesa Grande ES </v>
      </c>
      <c r="D145" t="str">
        <f>'DO NOT USE 2023-2024 Production'!C144</f>
        <v>Sandra</v>
      </c>
      <c r="E145">
        <f>'DO NOT USE 2023-2024 Production'!D144</f>
        <v>11435</v>
      </c>
      <c r="F145">
        <f>'DO NOT USE 2023-2024 Production'!E144</f>
        <v>817329</v>
      </c>
      <c r="G145" t="str">
        <f>'DO NOT USE 2023-2024 Production'!F144</f>
        <v>72X40 TK</v>
      </c>
      <c r="H145">
        <f>'DO NOT USE 2023-2024 Production'!G144</f>
        <v>6</v>
      </c>
      <c r="I145" s="167">
        <f>'DO NOT USE 2023-2024 Production'!H144</f>
        <v>45737</v>
      </c>
      <c r="J145" t="str">
        <f>'DO NOT USE 2023-2024 Production'!I144</f>
        <v>Late Dec</v>
      </c>
      <c r="K145" t="str">
        <f>'DO NOT USE 2023-2024 Production'!J144</f>
        <v>Yes</v>
      </c>
      <c r="L145" t="str">
        <f>'DO NOT USE 2023-2024 Production'!L144</f>
        <v>In backcheck</v>
      </c>
      <c r="M145">
        <f>'DO NOT USE 2023-2024 Production'!M144</f>
        <v>1</v>
      </c>
      <c r="N145" t="str">
        <f>'DO NOT USE 2023-2024 Production'!N144</f>
        <v>PB</v>
      </c>
      <c r="O145" s="167" t="str">
        <f>'DO NOT USE 2023-2024 Production'!O144</f>
        <v>Summer 2025</v>
      </c>
    </row>
    <row r="146" spans="2:15">
      <c r="B146" t="str">
        <f>'DO NOT USE 2023-2024 Production'!A195</f>
        <v>Unified Modular</v>
      </c>
      <c r="C146" t="str">
        <f>'DO NOT USE 2023-2024 Production'!B195</f>
        <v>Mojave USD</v>
      </c>
      <c r="D146" t="str">
        <f>'DO NOT USE 2023-2024 Production'!C195</f>
        <v>Quinton/Diana</v>
      </c>
      <c r="E146">
        <f>'DO NOT USE 2023-2024 Production'!D195</f>
        <v>11524</v>
      </c>
      <c r="F146">
        <f>'DO NOT USE 2023-2024 Production'!E195</f>
        <v>249912.61</v>
      </c>
      <c r="G146" t="str">
        <f>'DO NOT USE 2023-2024 Production'!F195</f>
        <v>(2) 12'x40' Restroom Buildings Model A-2,B-2</v>
      </c>
      <c r="H146">
        <f>'DO NOT USE 2023-2024 Production'!G195</f>
        <v>2</v>
      </c>
      <c r="I146" s="167" t="str">
        <f>'DO NOT USE 2023-2024 Production'!H195</f>
        <v>TBD</v>
      </c>
      <c r="J146" t="str">
        <f>'DO NOT USE 2023-2024 Production'!I195</f>
        <v>Unknown</v>
      </c>
      <c r="K146" t="str">
        <f>'DO NOT USE 2023-2024 Production'!J195</f>
        <v>50% deposit received</v>
      </c>
      <c r="L146" t="str">
        <f>'DO NOT USE 2023-2024 Production'!L195</f>
        <v>Project was submitted to DSA on 9/19 however there are two open DSA applications from previous projects that DSA wants addressed before reviewing/approving our project.</v>
      </c>
      <c r="M146">
        <f>'DO NOT USE 2023-2024 Production'!M195</f>
        <v>1</v>
      </c>
      <c r="N146" t="str">
        <f>'DO NOT USE 2023-2024 Production'!N195</f>
        <v>Negotiated</v>
      </c>
      <c r="O146" s="167" t="str">
        <f>'DO NOT USE 2023-2024 Production'!O195</f>
        <v>Unknown</v>
      </c>
    </row>
    <row r="147" spans="2:15">
      <c r="B147" t="str">
        <f>'DO NOT USE 2023-2024 Production'!A145</f>
        <v>Guadalupe USD</v>
      </c>
      <c r="C147" t="str">
        <f>'DO NOT USE 2023-2024 Production'!B145</f>
        <v>Pasadera Early Childhood Education Center</v>
      </c>
      <c r="D147" t="str">
        <f>'DO NOT USE 2023-2024 Production'!C145</f>
        <v>Joe</v>
      </c>
      <c r="E147">
        <f>'DO NOT USE 2023-2024 Production'!D145</f>
        <v>11525</v>
      </c>
      <c r="F147">
        <f>'DO NOT USE 2023-2024 Production'!E145</f>
        <v>1347134.33</v>
      </c>
      <c r="G147" t="str">
        <f>'DO NOT USE 2023-2024 Production'!F145</f>
        <v>(1) 84x40 Admin Bldg</v>
      </c>
      <c r="H147">
        <f>'DO NOT USE 2023-2024 Production'!G145</f>
        <v>7</v>
      </c>
      <c r="I147" s="167">
        <f>'DO NOT USE 2023-2024 Production'!H145</f>
        <v>45747</v>
      </c>
      <c r="J147" t="str">
        <f>'DO NOT USE 2023-2024 Production'!I145</f>
        <v>Late Jan</v>
      </c>
      <c r="K147" t="str">
        <f>'DO NOT USE 2023-2024 Production'!J145</f>
        <v>PO 25-00045 (D+E)</v>
      </c>
      <c r="L147" t="str">
        <f>'DO NOT USE 2023-2024 Production'!L145</f>
        <v>V3 backcheck drawings dues on 1/15/25
Board approval for Construction. Construction PO ETA in early February (after DSA approval)</v>
      </c>
      <c r="M147">
        <f>'DO NOT USE 2023-2024 Production'!M145</f>
        <v>1</v>
      </c>
      <c r="N147" t="str">
        <f>'DO NOT USE 2023-2024 Production'!N145</f>
        <v>Bid</v>
      </c>
      <c r="O147" s="167">
        <f>'DO NOT USE 2023-2024 Production'!O145</f>
        <v>45839</v>
      </c>
    </row>
    <row r="148" spans="2:15">
      <c r="B148" t="str">
        <f>'DO NOT USE 2023-2024 Production'!A146</f>
        <v>2025 Q1 Total</v>
      </c>
      <c r="C148">
        <f>'DO NOT USE 2023-2024 Production'!B146</f>
        <v>0</v>
      </c>
      <c r="D148">
        <f>'DO NOT USE 2023-2024 Production'!C146</f>
        <v>0</v>
      </c>
      <c r="E148">
        <f>'DO NOT USE 2023-2024 Production'!D146</f>
        <v>0</v>
      </c>
      <c r="F148">
        <f>'DO NOT USE 2023-2024 Production'!E146</f>
        <v>20728297.280000001</v>
      </c>
      <c r="G148">
        <f>'DO NOT USE 2023-2024 Production'!F146</f>
        <v>0</v>
      </c>
      <c r="H148">
        <f>'DO NOT USE 2023-2024 Production'!G146</f>
        <v>153</v>
      </c>
      <c r="I148" s="167">
        <f>'DO NOT USE 2023-2024 Production'!H146</f>
        <v>0</v>
      </c>
      <c r="J148">
        <f>'DO NOT USE 2023-2024 Production'!I146</f>
        <v>0</v>
      </c>
      <c r="K148">
        <f>'DO NOT USE 2023-2024 Production'!J146</f>
        <v>0</v>
      </c>
      <c r="L148">
        <f>'DO NOT USE 2023-2024 Production'!L146</f>
        <v>0</v>
      </c>
      <c r="M148">
        <f>'DO NOT USE 2023-2024 Production'!M146</f>
        <v>0</v>
      </c>
      <c r="N148">
        <f>'DO NOT USE 2023-2024 Production'!N146</f>
        <v>0</v>
      </c>
      <c r="O148" s="167">
        <f>'DO NOT USE 2023-2024 Production'!O146</f>
        <v>0</v>
      </c>
    </row>
    <row r="149" spans="2:15">
      <c r="B149">
        <f>'DO NOT USE 2023-2024 Production'!A147</f>
        <v>0</v>
      </c>
      <c r="C149">
        <f>'DO NOT USE 2023-2024 Production'!B147</f>
        <v>0</v>
      </c>
      <c r="D149">
        <f>'DO NOT USE 2023-2024 Production'!C147</f>
        <v>0</v>
      </c>
      <c r="E149">
        <f>'DO NOT USE 2023-2024 Production'!D147</f>
        <v>0</v>
      </c>
      <c r="F149">
        <f>'DO NOT USE 2023-2024 Production'!E147</f>
        <v>0</v>
      </c>
      <c r="G149">
        <f>'DO NOT USE 2023-2024 Production'!F147</f>
        <v>0</v>
      </c>
      <c r="H149">
        <f>'DO NOT USE 2023-2024 Production'!G147</f>
        <v>0</v>
      </c>
      <c r="I149" s="167">
        <f>'DO NOT USE 2023-2024 Production'!H147</f>
        <v>0</v>
      </c>
      <c r="J149">
        <f>'DO NOT USE 2023-2024 Production'!I147</f>
        <v>0</v>
      </c>
      <c r="K149">
        <f>'DO NOT USE 2023-2024 Production'!J147</f>
        <v>0</v>
      </c>
      <c r="L149">
        <f>'DO NOT USE 2023-2024 Production'!L147</f>
        <v>0</v>
      </c>
      <c r="M149">
        <f>'DO NOT USE 2023-2024 Production'!M147</f>
        <v>0</v>
      </c>
      <c r="N149">
        <f>'DO NOT USE 2023-2024 Production'!N147</f>
        <v>0</v>
      </c>
      <c r="O149" s="167">
        <f>'DO NOT USE 2023-2024 Production'!O147</f>
        <v>0</v>
      </c>
    </row>
    <row r="150" spans="2:15">
      <c r="B150" t="str">
        <f>'DO NOT USE 2023-2024 Production'!A148</f>
        <v>2025 Q2 Starts</v>
      </c>
      <c r="C150">
        <f>'DO NOT USE 2023-2024 Production'!B148</f>
        <v>0</v>
      </c>
      <c r="D150">
        <f>'DO NOT USE 2023-2024 Production'!C148</f>
        <v>0</v>
      </c>
      <c r="E150">
        <f>'DO NOT USE 2023-2024 Production'!D148</f>
        <v>0</v>
      </c>
      <c r="F150">
        <f>'DO NOT USE 2023-2024 Production'!E148</f>
        <v>0</v>
      </c>
      <c r="G150">
        <f>'DO NOT USE 2023-2024 Production'!F148</f>
        <v>0</v>
      </c>
      <c r="H150">
        <f>'DO NOT USE 2023-2024 Production'!G148</f>
        <v>0</v>
      </c>
      <c r="I150" s="167">
        <f>'DO NOT USE 2023-2024 Production'!H148</f>
        <v>0</v>
      </c>
      <c r="J150">
        <f>'DO NOT USE 2023-2024 Production'!I148</f>
        <v>0</v>
      </c>
      <c r="K150">
        <f>'DO NOT USE 2023-2024 Production'!J148</f>
        <v>0</v>
      </c>
      <c r="L150">
        <f>'DO NOT USE 2023-2024 Production'!L148</f>
        <v>0</v>
      </c>
      <c r="M150">
        <f>'DO NOT USE 2023-2024 Production'!M148</f>
        <v>0</v>
      </c>
      <c r="N150">
        <f>'DO NOT USE 2023-2024 Production'!N148</f>
        <v>0</v>
      </c>
      <c r="O150" s="167">
        <f>'DO NOT USE 2023-2024 Production'!O148</f>
        <v>0</v>
      </c>
    </row>
    <row r="151" spans="2:15">
      <c r="B151" t="str">
        <f>'Lost Deals'!B49</f>
        <v>Huntington Beach</v>
      </c>
      <c r="C151" t="str">
        <f>'Lost Deals'!C49</f>
        <v xml:space="preserve">Marina HS </v>
      </c>
      <c r="D151" t="str">
        <f>'Lost Deals'!D49</f>
        <v>Sandra</v>
      </c>
      <c r="E151" t="e">
        <f>'Lost Deals'!#REF!</f>
        <v>#REF!</v>
      </c>
      <c r="F151">
        <f>'Lost Deals'!E49</f>
        <v>1712677.8</v>
      </c>
      <c r="G151" t="str">
        <f>'Lost Deals'!F49</f>
        <v>(8) 24x40</v>
      </c>
      <c r="H151">
        <f>'Lost Deals'!G49</f>
        <v>16</v>
      </c>
      <c r="I151" s="167">
        <f>'Lost Deals'!H49</f>
        <v>45748</v>
      </c>
      <c r="J151" t="e">
        <f>'Lost Deals'!#REF!</f>
        <v>#REF!</v>
      </c>
      <c r="K151" t="e">
        <f>'Lost Deals'!#REF!</f>
        <v>#REF!</v>
      </c>
      <c r="L151" t="str">
        <f>'Lost Deals'!I49</f>
        <v>Project has been canceled working on any costs that we have on the project</v>
      </c>
      <c r="M151" t="str">
        <f>'Lost Deals'!A49</f>
        <v>Canceled Job</v>
      </c>
      <c r="N151" t="e">
        <f>'Lost Deals'!#REF!</f>
        <v>#REF!</v>
      </c>
      <c r="O151" s="167" t="str">
        <f>'Lost Deals'!J49</f>
        <v>Summer 2025</v>
      </c>
    </row>
    <row r="152" spans="2:15">
      <c r="B152" t="str">
        <f>'DO NOT USE 2023-2024 Production'!A150</f>
        <v>Helendale SD</v>
      </c>
      <c r="C152" t="str">
        <f>'DO NOT USE 2023-2024 Production'!B150</f>
        <v xml:space="preserve">ACE/RMS </v>
      </c>
      <c r="D152" t="str">
        <f>'DO NOT USE 2023-2024 Production'!C150</f>
        <v>Sandra</v>
      </c>
      <c r="E152">
        <f>'DO NOT USE 2023-2024 Production'!D150</f>
        <v>11505</v>
      </c>
      <c r="F152">
        <f>'DO NOT USE 2023-2024 Production'!E150</f>
        <v>479820.52</v>
      </c>
      <c r="G152" t="str">
        <f>'DO NOT USE 2023-2024 Production'!F150</f>
        <v>48x40 Weight Room</v>
      </c>
      <c r="H152">
        <f>'DO NOT USE 2023-2024 Production'!G150</f>
        <v>4</v>
      </c>
      <c r="I152" s="167">
        <f>'DO NOT USE 2023-2024 Production'!H150</f>
        <v>45706</v>
      </c>
      <c r="J152" t="str">
        <f>'DO NOT USE 2023-2024 Production'!I150</f>
        <v>Approved</v>
      </c>
      <c r="K152" t="str">
        <f>'DO NOT USE 2023-2024 Production'!J150</f>
        <v>PO 240297</v>
      </c>
      <c r="L152" t="str">
        <f>'DO NOT USE 2023-2024 Production'!L150</f>
        <v>Currently Bidding the Job Site</v>
      </c>
      <c r="M152">
        <f>'DO NOT USE 2023-2024 Production'!M150</f>
        <v>1</v>
      </c>
      <c r="N152">
        <f>'DO NOT USE 2023-2024 Production'!N150</f>
        <v>0</v>
      </c>
      <c r="O152" s="167">
        <f>'DO NOT USE 2023-2024 Production'!O150</f>
        <v>45870</v>
      </c>
    </row>
    <row r="153" spans="2:15">
      <c r="B153" t="str">
        <f>'DO NOT USE 2023-2024 Production'!A220</f>
        <v>Keppel Union SD</v>
      </c>
      <c r="C153" t="str">
        <f>'DO NOT USE 2023-2024 Production'!B220</f>
        <v xml:space="preserve">Alpine ES </v>
      </c>
      <c r="D153" t="str">
        <f>'DO NOT USE 2023-2024 Production'!C220</f>
        <v>Sandra</v>
      </c>
      <c r="E153">
        <f>'DO NOT USE 2023-2024 Production'!D220</f>
        <v>0</v>
      </c>
      <c r="F153">
        <f>'DO NOT USE 2023-2024 Production'!E220</f>
        <v>432627</v>
      </c>
      <c r="G153" t="str">
        <f>'DO NOT USE 2023-2024 Production'!F220</f>
        <v>(3) 24'x40' Standard Classroom</v>
      </c>
      <c r="H153">
        <f>'DO NOT USE 2023-2024 Production'!G220</f>
        <v>6</v>
      </c>
      <c r="I153" s="167">
        <f>'DO NOT USE 2023-2024 Production'!H220</f>
        <v>0</v>
      </c>
      <c r="J153">
        <f>'DO NOT USE 2023-2024 Production'!I220</f>
        <v>45719</v>
      </c>
      <c r="K153">
        <f>'DO NOT USE 2023-2024 Production'!J220</f>
        <v>0</v>
      </c>
      <c r="L153" t="str">
        <f>'DO NOT USE 2023-2024 Production'!L220</f>
        <v>Pending PO</v>
      </c>
      <c r="M153">
        <f>'DO NOT USE 2023-2024 Production'!M220</f>
        <v>1</v>
      </c>
      <c r="N153">
        <f>'DO NOT USE 2023-2024 Production'!N220</f>
        <v>0</v>
      </c>
      <c r="O153" s="167" t="str">
        <f>'DO NOT USE 2023-2024 Production'!O220</f>
        <v>Delivery Mid July Occupied end of August</v>
      </c>
    </row>
    <row r="154" spans="2:15">
      <c r="B154" t="str">
        <f>'DO NOT USE 2023-2024 Production'!A151</f>
        <v xml:space="preserve">Lawndale </v>
      </c>
      <c r="C154" t="str">
        <f>'DO NOT USE 2023-2024 Production'!B151</f>
        <v>Anderson ES</v>
      </c>
      <c r="D154" t="str">
        <f>'DO NOT USE 2023-2024 Production'!C151</f>
        <v>Sandra</v>
      </c>
      <c r="E154">
        <f>'DO NOT USE 2023-2024 Production'!D151</f>
        <v>11583</v>
      </c>
      <c r="F154">
        <f>'DO NOT USE 2023-2024 Production'!E151</f>
        <v>320692</v>
      </c>
      <c r="G154" t="str">
        <f>'DO NOT USE 2023-2024 Production'!F151</f>
        <v xml:space="preserve">(1) 40x32 Headstart Classroom </v>
      </c>
      <c r="H154">
        <f>'DO NOT USE 2023-2024 Production'!G151</f>
        <v>4</v>
      </c>
      <c r="I154" s="167">
        <f>'DO NOT USE 2023-2024 Production'!H151</f>
        <v>45748</v>
      </c>
      <c r="J154" t="str">
        <f>'DO NOT USE 2023-2024 Production'!I151</f>
        <v>END OF JAN</v>
      </c>
      <c r="K154" t="str">
        <f>'DO NOT USE 2023-2024 Production'!J151</f>
        <v>Signed Proposal</v>
      </c>
      <c r="L154" t="str">
        <f>'DO NOT USE 2023-2024 Production'!L151</f>
        <v>Plans submitted to architect</v>
      </c>
      <c r="M154">
        <f>'DO NOT USE 2023-2024 Production'!M151</f>
        <v>1</v>
      </c>
      <c r="N154" t="str">
        <f>'DO NOT USE 2023-2024 Production'!N151</f>
        <v>PB</v>
      </c>
      <c r="O154" s="167" t="str">
        <f>'DO NOT USE 2023-2024 Production'!O151</f>
        <v>End of June</v>
      </c>
    </row>
    <row r="155" spans="2:15">
      <c r="B155" t="str">
        <f>'DO NOT USE 2023-2024 Production'!A152</f>
        <v>Keppel Union SD</v>
      </c>
      <c r="C155" t="str">
        <f>'DO NOT USE 2023-2024 Production'!B152</f>
        <v xml:space="preserve">Antelope ES </v>
      </c>
      <c r="D155" t="str">
        <f>'DO NOT USE 2023-2024 Production'!C152</f>
        <v>Sandra</v>
      </c>
      <c r="E155">
        <f>'DO NOT USE 2023-2024 Production'!D152</f>
        <v>0</v>
      </c>
      <c r="F155">
        <f>'DO NOT USE 2023-2024 Production'!E152</f>
        <v>432627</v>
      </c>
      <c r="G155" t="str">
        <f>'DO NOT USE 2023-2024 Production'!F152</f>
        <v>(3) 24'x40' Standard Classroom</v>
      </c>
      <c r="H155">
        <f>'DO NOT USE 2023-2024 Production'!G152</f>
        <v>6</v>
      </c>
      <c r="I155" s="167">
        <f>'DO NOT USE 2023-2024 Production'!H152</f>
        <v>0</v>
      </c>
      <c r="J155">
        <f>'DO NOT USE 2023-2024 Production'!I152</f>
        <v>45719</v>
      </c>
      <c r="K155">
        <f>'DO NOT USE 2023-2024 Production'!J152</f>
        <v>0</v>
      </c>
      <c r="L155" t="str">
        <f>'DO NOT USE 2023-2024 Production'!L152</f>
        <v>Pending PO</v>
      </c>
      <c r="M155">
        <f>'DO NOT USE 2023-2024 Production'!M152</f>
        <v>1</v>
      </c>
      <c r="N155">
        <f>'DO NOT USE 2023-2024 Production'!N152</f>
        <v>0</v>
      </c>
      <c r="O155" s="167" t="str">
        <f>'DO NOT USE 2023-2024 Production'!O152</f>
        <v>Delivery Mid July Occupied end of August</v>
      </c>
    </row>
    <row r="156" spans="2:15">
      <c r="B156" t="str">
        <f>'DO NOT USE 2023-2024 Production'!A153</f>
        <v>Palm Springs USD</v>
      </c>
      <c r="C156" t="str">
        <f>'DO NOT USE 2023-2024 Production'!B153</f>
        <v>Bella Vista ES</v>
      </c>
      <c r="D156" t="str">
        <f>'DO NOT USE 2023-2024 Production'!C153</f>
        <v>Diana</v>
      </c>
      <c r="E156">
        <f>'DO NOT USE 2023-2024 Production'!D153</f>
        <v>11564</v>
      </c>
      <c r="F156">
        <f>'DO NOT USE 2023-2024 Production'!E153</f>
        <v>680121</v>
      </c>
      <c r="G156" t="str">
        <f>'DO NOT USE 2023-2024 Production'!F153</f>
        <v>8’-6” x 16’-7” RR  (2) 36'x40’ TK Classroom</v>
      </c>
      <c r="H156">
        <f>'DO NOT USE 2023-2024 Production'!G153</f>
        <v>7</v>
      </c>
      <c r="I156" s="167">
        <f>'DO NOT USE 2023-2024 Production'!H153</f>
        <v>45778</v>
      </c>
      <c r="J156" t="str">
        <f>'DO NOT USE 2023-2024 Production'!I153</f>
        <v>Late Jan</v>
      </c>
      <c r="K156" t="str">
        <f>'DO NOT USE 2023-2024 Production'!J153</f>
        <v>No</v>
      </c>
      <c r="L156" t="str">
        <f>'DO NOT USE 2023-2024 Production'!L153</f>
        <v>In backcheck, needs a CCD after project approval (Restroom HVAC)</v>
      </c>
      <c r="M156">
        <f>'DO NOT USE 2023-2024 Production'!M153</f>
        <v>1</v>
      </c>
      <c r="N156" t="str">
        <f>'DO NOT USE 2023-2024 Production'!N153</f>
        <v>PB</v>
      </c>
      <c r="O156" s="167" t="str">
        <f>'DO NOT USE 2023-2024 Production'!O153</f>
        <v>Summer 2025</v>
      </c>
    </row>
    <row r="157" spans="2:15">
      <c r="B157" t="str">
        <f>'DO NOT USE 2023-2024 Production'!A154</f>
        <v>Beverly Hills USD</v>
      </c>
      <c r="C157" t="str">
        <f>'DO NOT USE 2023-2024 Production'!B154</f>
        <v>Beverly Hills HS</v>
      </c>
      <c r="D157" t="str">
        <f>'DO NOT USE 2023-2024 Production'!C154</f>
        <v>Sandra</v>
      </c>
      <c r="E157">
        <f>'DO NOT USE 2023-2024 Production'!D154</f>
        <v>11540</v>
      </c>
      <c r="F157">
        <f>'DO NOT USE 2023-2024 Production'!E154</f>
        <v>263148.49</v>
      </c>
      <c r="G157" t="str">
        <f>'DO NOT USE 2023-2024 Production'!F154</f>
        <v>12x40 Toilet Building</v>
      </c>
      <c r="H157">
        <f>'DO NOT USE 2023-2024 Production'!G154</f>
        <v>1</v>
      </c>
      <c r="I157" s="167">
        <f>'DO NOT USE 2023-2024 Production'!H154</f>
        <v>45689</v>
      </c>
      <c r="J157" t="str">
        <f>'DO NOT USE 2023-2024 Production'!I154</f>
        <v>Late Jan</v>
      </c>
      <c r="K157" t="str">
        <f>'DO NOT USE 2023-2024 Production'!J154</f>
        <v>Drawings Only</v>
      </c>
      <c r="L157" t="str">
        <f>'DO NOT USE 2023-2024 Production'!L154</f>
        <v>Meeting with customer week of 1/20/24 Looking for building delivery 
in August Erickson Hall finalizing contract for bldg</v>
      </c>
      <c r="M157">
        <f>'DO NOT USE 2023-2024 Production'!M154</f>
        <v>1</v>
      </c>
      <c r="N157" t="str">
        <f>'DO NOT USE 2023-2024 Production'!N154</f>
        <v>PB</v>
      </c>
      <c r="O157" s="167">
        <f>'DO NOT USE 2023-2024 Production'!O154</f>
        <v>45870</v>
      </c>
    </row>
    <row r="158" spans="2:15">
      <c r="B158" t="str">
        <f>'DO NOT USE 2023-2024 Production'!A204</f>
        <v>Muroc Joint USD</v>
      </c>
      <c r="C158" t="str">
        <f>'DO NOT USE 2023-2024 Production'!B204</f>
        <v>Boron HS</v>
      </c>
      <c r="D158" t="str">
        <f>'DO NOT USE 2023-2024 Production'!C204</f>
        <v>Joe</v>
      </c>
      <c r="E158">
        <f>'DO NOT USE 2023-2024 Production'!D204</f>
        <v>0</v>
      </c>
      <c r="F158">
        <f>'DO NOT USE 2023-2024 Production'!E204</f>
        <v>276363.15000000002</v>
      </c>
      <c r="G158" t="str">
        <f>'DO NOT USE 2023-2024 Production'!F204</f>
        <v>(1) 12x40 Restroom Model B-2</v>
      </c>
      <c r="H158">
        <f>'DO NOT USE 2023-2024 Production'!G204</f>
        <v>1</v>
      </c>
      <c r="I158" s="167">
        <f>'DO NOT USE 2023-2024 Production'!H204</f>
        <v>45839</v>
      </c>
      <c r="J158" t="str">
        <f>'DO NOT USE 2023-2024 Production'!I204</f>
        <v>NOT RELEASED TO ENGINEERING</v>
      </c>
      <c r="K158" t="str">
        <f>'DO NOT USE 2023-2024 Production'!J204</f>
        <v>No</v>
      </c>
      <c r="L158" t="str">
        <f>'DO NOT USE 2023-2024 Production'!L204</f>
        <v>Restroom Model B-2 with Jose @ PBK
Submitted proposal to PBK on 11/22/2024
Sent CAD floor plan to PBK for "placeholder" DSA submission</v>
      </c>
      <c r="M158">
        <f>'DO NOT USE 2023-2024 Production'!M204</f>
        <v>0.5</v>
      </c>
      <c r="N158" t="str">
        <f>'DO NOT USE 2023-2024 Production'!N204</f>
        <v>PB</v>
      </c>
      <c r="O158" s="167" t="str">
        <f>'DO NOT USE 2023-2024 Production'!O204</f>
        <v>Summer 2025</v>
      </c>
    </row>
    <row r="159" spans="2:15">
      <c r="B159" t="str">
        <f>'DO NOT USE 2023-2024 Production'!A156</f>
        <v>Palm Springs USD</v>
      </c>
      <c r="C159" t="str">
        <f>'DO NOT USE 2023-2024 Production'!B156</f>
        <v xml:space="preserve">Cabot Yerxa ES </v>
      </c>
      <c r="D159" t="str">
        <f>'DO NOT USE 2023-2024 Production'!C156</f>
        <v>Diana</v>
      </c>
      <c r="E159">
        <f>'DO NOT USE 2023-2024 Production'!D156</f>
        <v>11521</v>
      </c>
      <c r="F159">
        <f>'DO NOT USE 2023-2024 Production'!E156</f>
        <v>713569.32</v>
      </c>
      <c r="G159" t="str">
        <f>'DO NOT USE 2023-2024 Production'!F156</f>
        <v>8’-6” x 16’-7” RR,  (1) 36’x40’ TK Classroom, (1) 24'x40' Classroom</v>
      </c>
      <c r="H159">
        <f>'DO NOT USE 2023-2024 Production'!G156</f>
        <v>6</v>
      </c>
      <c r="I159" s="167">
        <f>'DO NOT USE 2023-2024 Production'!H156</f>
        <v>45778</v>
      </c>
      <c r="J159" t="str">
        <f>'DO NOT USE 2023-2024 Production'!I156</f>
        <v>Early Jan</v>
      </c>
      <c r="K159" t="str">
        <f>'DO NOT USE 2023-2024 Production'!J156</f>
        <v>Have not Finalized
they are still changing building sizes</v>
      </c>
      <c r="L159" t="str">
        <f>'DO NOT USE 2023-2024 Production'!L156</f>
        <v>Waiting for site fire water information needed to make back check submission</v>
      </c>
      <c r="M159">
        <f>'DO NOT USE 2023-2024 Production'!M156</f>
        <v>1</v>
      </c>
      <c r="N159" t="str">
        <f>'DO NOT USE 2023-2024 Production'!N156</f>
        <v>PB</v>
      </c>
      <c r="O159" s="167" t="str">
        <f>'DO NOT USE 2023-2024 Production'!O156</f>
        <v>Summer 2025</v>
      </c>
    </row>
    <row r="160" spans="2:15">
      <c r="B160" t="str">
        <f>'DO NOT USE 2023-2024 Production'!A157</f>
        <v>Palm Springs USD</v>
      </c>
      <c r="C160" t="str">
        <f>'DO NOT USE 2023-2024 Production'!B157</f>
        <v>Cathedral City ES</v>
      </c>
      <c r="D160" t="str">
        <f>'DO NOT USE 2023-2024 Production'!C157</f>
        <v>Diana</v>
      </c>
      <c r="E160">
        <f>'DO NOT USE 2023-2024 Production'!D157</f>
        <v>11561</v>
      </c>
      <c r="F160">
        <f>'DO NOT USE 2023-2024 Production'!E157</f>
        <v>680121</v>
      </c>
      <c r="G160" t="str">
        <f>'DO NOT USE 2023-2024 Production'!F157</f>
        <v>8’-6” x 32’-7” RR  (2) 36’x40’ TK Classroom</v>
      </c>
      <c r="H160">
        <f>'DO NOT USE 2023-2024 Production'!G157</f>
        <v>7</v>
      </c>
      <c r="I160" s="167">
        <f>'DO NOT USE 2023-2024 Production'!H157</f>
        <v>45778</v>
      </c>
      <c r="J160" t="str">
        <f>'DO NOT USE 2023-2024 Production'!I157</f>
        <v>Late Jan</v>
      </c>
      <c r="K160" t="str">
        <f>'DO NOT USE 2023-2024 Production'!J157</f>
        <v>No</v>
      </c>
      <c r="L160" t="str">
        <f>'DO NOT USE 2023-2024 Production'!L157</f>
        <v>Project needs to be revised, waiting for final proposal</v>
      </c>
      <c r="M160">
        <f>'DO NOT USE 2023-2024 Production'!M157</f>
        <v>1</v>
      </c>
      <c r="N160" t="str">
        <f>'DO NOT USE 2023-2024 Production'!N157</f>
        <v>PB</v>
      </c>
      <c r="O160" s="167" t="str">
        <f>'DO NOT USE 2023-2024 Production'!O157</f>
        <v>Summer 2025</v>
      </c>
    </row>
    <row r="161" spans="2:15">
      <c r="B161" t="str">
        <f>'DO NOT USE 2023-2024 Production'!A163</f>
        <v>Norwalk</v>
      </c>
      <c r="C161" t="str">
        <f>'DO NOT USE 2023-2024 Production'!B163</f>
        <v>Hutchison MS</v>
      </c>
      <c r="D161" t="str">
        <f>'DO NOT USE 2023-2024 Production'!C163</f>
        <v>Sandra</v>
      </c>
      <c r="E161">
        <f>'DO NOT USE 2023-2024 Production'!D163</f>
        <v>11517</v>
      </c>
      <c r="F161">
        <f>'DO NOT USE 2023-2024 Production'!E163</f>
        <v>1859664.95</v>
      </c>
      <c r="G161" t="str">
        <f>'DO NOT USE 2023-2024 Production'!F163</f>
        <v>72x48</v>
      </c>
      <c r="H161">
        <f>'DO NOT USE 2023-2024 Production'!G163</f>
        <v>6</v>
      </c>
      <c r="I161" s="167">
        <f>'DO NOT USE 2023-2024 Production'!H163</f>
        <v>45778</v>
      </c>
      <c r="J161" t="str">
        <f>'DO NOT USE 2023-2024 Production'!I163</f>
        <v>Late March</v>
      </c>
      <c r="K161" t="str">
        <f>'DO NOT USE 2023-2024 Production'!J163</f>
        <v>Yes</v>
      </c>
      <c r="L161" t="str">
        <f>'DO NOT USE 2023-2024 Production'!L163</f>
        <v>Customer Expects DSA approval end of March
Customer will be ready to receive buildings beginning of July</v>
      </c>
      <c r="M161">
        <f>'DO NOT USE 2023-2024 Production'!M163</f>
        <v>1</v>
      </c>
      <c r="N161" t="str">
        <f>'DO NOT USE 2023-2024 Production'!N163</f>
        <v>PB</v>
      </c>
      <c r="O161" s="167">
        <f>'DO NOT USE 2023-2024 Production'!O163</f>
        <v>45901</v>
      </c>
    </row>
    <row r="162" spans="2:15">
      <c r="B162" t="str">
        <f>'DO NOT USE 2023-2024 Production'!A164</f>
        <v>Orange USD</v>
      </c>
      <c r="C162" t="str">
        <f>'DO NOT USE 2023-2024 Production'!B164</f>
        <v>Imperial ES</v>
      </c>
      <c r="D162" t="str">
        <f>'DO NOT USE 2023-2024 Production'!C164</f>
        <v>Sandra</v>
      </c>
      <c r="E162">
        <f>'DO NOT USE 2023-2024 Production'!D164</f>
        <v>0</v>
      </c>
      <c r="F162">
        <f>'DO NOT USE 2023-2024 Production'!E164</f>
        <v>209229.1</v>
      </c>
      <c r="G162" t="str">
        <f>'DO NOT USE 2023-2024 Production'!F164</f>
        <v xml:space="preserve">(1) 36x40 Classroom </v>
      </c>
      <c r="H162">
        <f>'DO NOT USE 2023-2024 Production'!G164</f>
        <v>3</v>
      </c>
      <c r="I162" s="167">
        <f>'DO NOT USE 2023-2024 Production'!H164</f>
        <v>0</v>
      </c>
      <c r="J162" t="str">
        <f>'DO NOT USE 2023-2024 Production'!I164</f>
        <v>NOT RELEASED TO ENGINEERING</v>
      </c>
      <c r="K162">
        <f>'DO NOT USE 2023-2024 Production'!J164</f>
        <v>0</v>
      </c>
      <c r="L162" t="str">
        <f>'DO NOT USE 2023-2024 Production'!L164</f>
        <v>Working on PO</v>
      </c>
      <c r="M162">
        <f>'DO NOT USE 2023-2024 Production'!M164</f>
        <v>1</v>
      </c>
      <c r="N162" t="str">
        <f>'DO NOT USE 2023-2024 Production'!N164</f>
        <v>PB</v>
      </c>
      <c r="O162" s="167" t="str">
        <f>'DO NOT USE 2023-2024 Production'!O164</f>
        <v>1st week of July</v>
      </c>
    </row>
    <row r="163" spans="2:15">
      <c r="B163" t="str">
        <f>'DO NOT USE 2023-2024 Production'!A165</f>
        <v>Corona Norco USD</v>
      </c>
      <c r="C163" t="str">
        <f>'DO NOT USE 2023-2024 Production'!B165</f>
        <v>Jefferson ES</v>
      </c>
      <c r="D163" t="str">
        <f>'DO NOT USE 2023-2024 Production'!C165</f>
        <v>Sandra</v>
      </c>
      <c r="E163">
        <f>'DO NOT USE 2023-2024 Production'!D165</f>
        <v>11560</v>
      </c>
      <c r="F163">
        <f>'DO NOT USE 2023-2024 Production'!E165</f>
        <v>792600</v>
      </c>
      <c r="G163" t="str">
        <f>'DO NOT USE 2023-2024 Production'!F165</f>
        <v>(4) 30x32</v>
      </c>
      <c r="H163">
        <f>'DO NOT USE 2023-2024 Production'!G165</f>
        <v>12</v>
      </c>
      <c r="I163" s="167">
        <f>'DO NOT USE 2023-2024 Production'!H165</f>
        <v>0</v>
      </c>
      <c r="J163" t="str">
        <f>'DO NOT USE 2023-2024 Production'!I165</f>
        <v>Approved</v>
      </c>
      <c r="K163" t="str">
        <f>'DO NOT USE 2023-2024 Production'!J165</f>
        <v>Yes</v>
      </c>
      <c r="L163" t="str">
        <f>'DO NOT USE 2023-2024 Production'!L165</f>
        <v>Pending DSA approval- Delivery March 27</v>
      </c>
      <c r="M163">
        <f>'DO NOT USE 2023-2024 Production'!M165</f>
        <v>1</v>
      </c>
      <c r="N163" t="str">
        <f>'DO NOT USE 2023-2024 Production'!N165</f>
        <v>Bid</v>
      </c>
      <c r="O163" s="167">
        <f>'DO NOT USE 2023-2024 Production'!O165</f>
        <v>45743</v>
      </c>
    </row>
    <row r="164" spans="2:15">
      <c r="B164" t="str">
        <f>'DO NOT USE 2023-2024 Production'!A166</f>
        <v>ABC USD</v>
      </c>
      <c r="C164" t="str">
        <f>'DO NOT USE 2023-2024 Production'!B166</f>
        <v>John H. Hiemes ES</v>
      </c>
      <c r="D164" t="str">
        <f>'DO NOT USE 2023-2024 Production'!C166</f>
        <v>Sandra</v>
      </c>
      <c r="E164">
        <f>'DO NOT USE 2023-2024 Production'!D166</f>
        <v>0</v>
      </c>
      <c r="F164">
        <f>'DO NOT USE 2023-2024 Production'!E166</f>
        <v>602407.01</v>
      </c>
      <c r="G164" t="str">
        <f>'DO NOT USE 2023-2024 Production'!F166</f>
        <v xml:space="preserve">(1) 60'x40' Headstart Building </v>
      </c>
      <c r="H164">
        <f>'DO NOT USE 2023-2024 Production'!G166</f>
        <v>5</v>
      </c>
      <c r="I164" s="167">
        <f>'DO NOT USE 2023-2024 Production'!H166</f>
        <v>0</v>
      </c>
      <c r="J164">
        <f>'DO NOT USE 2023-2024 Production'!I166</f>
        <v>0</v>
      </c>
      <c r="K164">
        <f>'DO NOT USE 2023-2024 Production'!J166</f>
        <v>0</v>
      </c>
      <c r="L164" t="str">
        <f>'DO NOT USE 2023-2024 Production'!L166</f>
        <v>Sent Proposal 1/7/25
Architect is waiting on confirmation 
from the customer</v>
      </c>
      <c r="M164">
        <f>'DO NOT USE 2023-2024 Production'!M166</f>
        <v>0.75</v>
      </c>
      <c r="N164">
        <f>'DO NOT USE 2023-2024 Production'!N166</f>
        <v>0</v>
      </c>
      <c r="O164" s="167" t="str">
        <f>'DO NOT USE 2023-2024 Production'!O166</f>
        <v>Mid July</v>
      </c>
    </row>
    <row r="165" spans="2:15">
      <c r="B165" t="str">
        <f>'DO NOT USE 2023-2024 Production'!A167</f>
        <v>Palm Springs USD</v>
      </c>
      <c r="C165" t="str">
        <f>'DO NOT USE 2023-2024 Production'!B167</f>
        <v xml:space="preserve">Julius Corsini ES </v>
      </c>
      <c r="D165" t="str">
        <f>'DO NOT USE 2023-2024 Production'!C167</f>
        <v>Diana</v>
      </c>
      <c r="E165">
        <f>'DO NOT USE 2023-2024 Production'!D167</f>
        <v>11569</v>
      </c>
      <c r="F165">
        <f>'DO NOT USE 2023-2024 Production'!E167</f>
        <v>193345.99</v>
      </c>
      <c r="G165" t="str">
        <f>'DO NOT USE 2023-2024 Production'!F167</f>
        <v>8’-6”x32’-7” RR</v>
      </c>
      <c r="H165">
        <f>'DO NOT USE 2023-2024 Production'!G167</f>
        <v>1</v>
      </c>
      <c r="I165" s="167">
        <f>'DO NOT USE 2023-2024 Production'!H167</f>
        <v>45778</v>
      </c>
      <c r="J165" t="str">
        <f>'DO NOT USE 2023-2024 Production'!I167</f>
        <v>Late Jan</v>
      </c>
      <c r="K165" t="str">
        <f>'DO NOT USE 2023-2024 Production'!J167</f>
        <v>No</v>
      </c>
      <c r="L165" t="str">
        <f>'DO NOT USE 2023-2024 Production'!L167</f>
        <v>Project needs to be revised, waiting for final proposal</v>
      </c>
      <c r="M165">
        <f>'DO NOT USE 2023-2024 Production'!M167</f>
        <v>1</v>
      </c>
      <c r="N165" t="str">
        <f>'DO NOT USE 2023-2024 Production'!N167</f>
        <v>PB</v>
      </c>
      <c r="O165" s="167" t="str">
        <f>'DO NOT USE 2023-2024 Production'!O167</f>
        <v>Summer 2025</v>
      </c>
    </row>
    <row r="166" spans="2:15">
      <c r="B166" t="str">
        <f>'DO NOT USE 2023-2024 Production'!A168</f>
        <v>Jurupa Valley USD</v>
      </c>
      <c r="C166" t="str">
        <f>'DO NOT USE 2023-2024 Production'!B168</f>
        <v>Jurupa MS</v>
      </c>
      <c r="D166" t="str">
        <f>'DO NOT USE 2023-2024 Production'!C168</f>
        <v>Sandra</v>
      </c>
      <c r="E166">
        <f>'DO NOT USE 2023-2024 Production'!D168</f>
        <v>0</v>
      </c>
      <c r="F166">
        <f>'DO NOT USE 2023-2024 Production'!E168</f>
        <v>302389</v>
      </c>
      <c r="G166" t="str">
        <f>'DO NOT USE 2023-2024 Production'!F168</f>
        <v>(1) 48x40</v>
      </c>
      <c r="H166">
        <f>'DO NOT USE 2023-2024 Production'!G168</f>
        <v>4</v>
      </c>
      <c r="I166" s="167">
        <f>'DO NOT USE 2023-2024 Production'!H168</f>
        <v>0</v>
      </c>
      <c r="J166" t="str">
        <f>'DO NOT USE 2023-2024 Production'!I168</f>
        <v>NOT RELEASED TO ENGINEERING</v>
      </c>
      <c r="K166" t="str">
        <f>'DO NOT USE 2023-2024 Production'!J168</f>
        <v>No</v>
      </c>
      <c r="L166" t="str">
        <f>'DO NOT USE 2023-2024 Production'!L168</f>
        <v>Architect is waiting for customer to 
process PO</v>
      </c>
      <c r="M166">
        <f>'DO NOT USE 2023-2024 Production'!M168</f>
        <v>0.95</v>
      </c>
      <c r="N166" t="str">
        <f>'DO NOT USE 2023-2024 Production'!N168</f>
        <v>PB</v>
      </c>
      <c r="O166" s="167">
        <f>'DO NOT USE 2023-2024 Production'!O168</f>
        <v>45870</v>
      </c>
    </row>
    <row r="167" spans="2:15">
      <c r="B167" t="str">
        <f>'DO NOT USE 2023-2024 Production'!A169</f>
        <v>Palm Springs USD</v>
      </c>
      <c r="C167" t="str">
        <f>'DO NOT USE 2023-2024 Production'!B169</f>
        <v>Katherine Finch ES</v>
      </c>
      <c r="D167" t="str">
        <f>'DO NOT USE 2023-2024 Production'!C169</f>
        <v>Diana</v>
      </c>
      <c r="E167">
        <f>'DO NOT USE 2023-2024 Production'!D169</f>
        <v>11570</v>
      </c>
      <c r="F167">
        <f>'DO NOT USE 2023-2024 Production'!E169</f>
        <v>480954.99</v>
      </c>
      <c r="G167" t="str">
        <f>'DO NOT USE 2023-2024 Production'!F169</f>
        <v>8’-6” x 32’-7” RR 36’x40’ TK Classroom</v>
      </c>
      <c r="H167">
        <f>'DO NOT USE 2023-2024 Production'!G169</f>
        <v>4</v>
      </c>
      <c r="I167" s="167">
        <f>'DO NOT USE 2023-2024 Production'!H169</f>
        <v>45778</v>
      </c>
      <c r="J167" t="str">
        <f>'DO NOT USE 2023-2024 Production'!I169</f>
        <v>Late Jan</v>
      </c>
      <c r="K167" t="str">
        <f>'DO NOT USE 2023-2024 Production'!J169</f>
        <v>No</v>
      </c>
      <c r="L167" t="str">
        <f>'DO NOT USE 2023-2024 Production'!L169</f>
        <v>Project needs to be revised, waiting for final proposal</v>
      </c>
      <c r="M167">
        <f>'DO NOT USE 2023-2024 Production'!M169</f>
        <v>1</v>
      </c>
      <c r="N167" t="str">
        <f>'DO NOT USE 2023-2024 Production'!N169</f>
        <v>PB</v>
      </c>
      <c r="O167" s="167" t="str">
        <f>'DO NOT USE 2023-2024 Production'!O169</f>
        <v>Summer 2025</v>
      </c>
    </row>
    <row r="168" spans="2:15">
      <c r="B168" t="str">
        <f>'DO NOT USE 2023-2024 Production'!A170</f>
        <v>Calexico USD</v>
      </c>
      <c r="C168" t="str">
        <f>'DO NOT USE 2023-2024 Production'!B170</f>
        <v>Kennedy ES</v>
      </c>
      <c r="D168" t="str">
        <f>'DO NOT USE 2023-2024 Production'!C170</f>
        <v>Diana</v>
      </c>
      <c r="E168">
        <f>'DO NOT USE 2023-2024 Production'!D170</f>
        <v>11535</v>
      </c>
      <c r="F168">
        <f>'DO NOT USE 2023-2024 Production'!E170</f>
        <v>728293</v>
      </c>
      <c r="G168" t="str">
        <f>'DO NOT USE 2023-2024 Production'!F170</f>
        <v>(1) 48x40 TK Classroom</v>
      </c>
      <c r="H168">
        <f>'DO NOT USE 2023-2024 Production'!G170</f>
        <v>4</v>
      </c>
      <c r="I168" s="167">
        <f>'DO NOT USE 2023-2024 Production'!H170</f>
        <v>45719</v>
      </c>
      <c r="J168" t="str">
        <f>'DO NOT USE 2023-2024 Production'!I170</f>
        <v>Early April</v>
      </c>
      <c r="K168" t="str">
        <f>'DO NOT USE 2023-2024 Production'!J170</f>
        <v>Yes</v>
      </c>
      <c r="L168" t="str">
        <f>'DO NOT USE 2023-2024 Production'!L170</f>
        <v>In Engineering, AOR is changing to OTC project</v>
      </c>
      <c r="M168">
        <f>'DO NOT USE 2023-2024 Production'!M170</f>
        <v>1</v>
      </c>
      <c r="N168" t="str">
        <f>'DO NOT USE 2023-2024 Production'!N170</f>
        <v>Bid</v>
      </c>
      <c r="O168" s="167">
        <f>'DO NOT USE 2023-2024 Production'!O170</f>
        <v>45717</v>
      </c>
    </row>
    <row r="169" spans="2:15">
      <c r="B169" t="str">
        <f>'DO NOT USE 2023-2024 Production'!A171</f>
        <v>Keppel Union SD</v>
      </c>
      <c r="C169" t="str">
        <f>'DO NOT USE 2023-2024 Production'!B171</f>
        <v>Lake Los Angeles ES</v>
      </c>
      <c r="D169" t="str">
        <f>'DO NOT USE 2023-2024 Production'!C171</f>
        <v>Sandra</v>
      </c>
      <c r="E169">
        <f>'DO NOT USE 2023-2024 Production'!D171</f>
        <v>0</v>
      </c>
      <c r="F169">
        <f>'DO NOT USE 2023-2024 Production'!E171</f>
        <v>432627</v>
      </c>
      <c r="G169" t="str">
        <f>'DO NOT USE 2023-2024 Production'!F171</f>
        <v>(3) 24'x40' Standard Classroom</v>
      </c>
      <c r="H169">
        <f>'DO NOT USE 2023-2024 Production'!G171</f>
        <v>6</v>
      </c>
      <c r="I169" s="167">
        <f>'DO NOT USE 2023-2024 Production'!H171</f>
        <v>0</v>
      </c>
      <c r="J169">
        <f>'DO NOT USE 2023-2024 Production'!I171</f>
        <v>45719</v>
      </c>
      <c r="K169">
        <f>'DO NOT USE 2023-2024 Production'!J171</f>
        <v>0</v>
      </c>
      <c r="L169" t="str">
        <f>'DO NOT USE 2023-2024 Production'!L171</f>
        <v>Pending PO</v>
      </c>
      <c r="M169">
        <f>'DO NOT USE 2023-2024 Production'!M171</f>
        <v>1</v>
      </c>
      <c r="N169">
        <f>'DO NOT USE 2023-2024 Production'!N171</f>
        <v>0</v>
      </c>
      <c r="O169" s="167" t="str">
        <f>'DO NOT USE 2023-2024 Production'!O171</f>
        <v>Delivery Mid July Occupied end of August</v>
      </c>
    </row>
    <row r="170" spans="2:15">
      <c r="B170" t="str">
        <f>'DO NOT USE 2023-2024 Production'!A172</f>
        <v>Whittier UHS</v>
      </c>
      <c r="C170" t="str">
        <f>'DO NOT USE 2023-2024 Production'!B172</f>
        <v>Laurel ES</v>
      </c>
      <c r="D170" t="str">
        <f>'DO NOT USE 2023-2024 Production'!C172</f>
        <v>Sandra</v>
      </c>
      <c r="E170">
        <f>'DO NOT USE 2023-2024 Production'!D172</f>
        <v>11591</v>
      </c>
      <c r="F170">
        <f>'DO NOT USE 2023-2024 Production'!E172</f>
        <v>157449.01999999999</v>
      </c>
      <c r="G170" t="str">
        <f>'DO NOT USE 2023-2024 Production'!F172</f>
        <v>(1) 12x40 Toilet</v>
      </c>
      <c r="H170">
        <f>'DO NOT USE 2023-2024 Production'!G172</f>
        <v>1</v>
      </c>
      <c r="I170" s="167">
        <f>'DO NOT USE 2023-2024 Production'!H172</f>
        <v>0</v>
      </c>
      <c r="J170">
        <f>'DO NOT USE 2023-2024 Production'!I172</f>
        <v>0</v>
      </c>
      <c r="K170" t="str">
        <f>'DO NOT USE 2023-2024 Production'!J172</f>
        <v>Signed Proposal</v>
      </c>
      <c r="L170" t="str">
        <f>'DO NOT USE 2023-2024 Production'!L172</f>
        <v>Received NTP- Released 1/13/25</v>
      </c>
      <c r="M170">
        <f>'DO NOT USE 2023-2024 Production'!M172</f>
        <v>1</v>
      </c>
      <c r="N170" t="str">
        <f>'DO NOT USE 2023-2024 Production'!N172</f>
        <v>PB</v>
      </c>
      <c r="O170" s="167" t="str">
        <f>'DO NOT USE 2023-2024 Production'!O172</f>
        <v>August 5 2025</v>
      </c>
    </row>
    <row r="171" spans="2:15">
      <c r="B171" t="str">
        <f>'DO NOT USE 2023-2024 Production'!A205</f>
        <v>Ventura USD</v>
      </c>
      <c r="C171" t="str">
        <f>'DO NOT USE 2023-2024 Production'!B205</f>
        <v>Loma Vista ES</v>
      </c>
      <c r="D171" t="str">
        <f>'DO NOT USE 2023-2024 Production'!C205</f>
        <v>Joe</v>
      </c>
      <c r="E171">
        <f>'DO NOT USE 2023-2024 Production'!D205</f>
        <v>0</v>
      </c>
      <c r="F171">
        <f>'DO NOT USE 2023-2024 Production'!E205</f>
        <v>0</v>
      </c>
      <c r="G171" t="str">
        <f>'DO NOT USE 2023-2024 Production'!F205</f>
        <v>(1) 30x32 CR</v>
      </c>
      <c r="H171">
        <f>'DO NOT USE 2023-2024 Production'!G205</f>
        <v>3</v>
      </c>
      <c r="I171" s="167">
        <f>'DO NOT USE 2023-2024 Production'!H205</f>
        <v>45839</v>
      </c>
      <c r="J171" t="str">
        <f>'DO NOT USE 2023-2024 Production'!I205</f>
        <v>NOT RELEASED TO ENGINEERING</v>
      </c>
      <c r="K171" t="str">
        <f>'DO NOT USE 2023-2024 Production'!J205</f>
        <v>No</v>
      </c>
      <c r="L171" t="str">
        <f>'DO NOT USE 2023-2024 Production'!L205</f>
        <v>Per Ryan , 3-4 weeks for DSA OTC package with waiver of durability</v>
      </c>
      <c r="M171">
        <f>'DO NOT USE 2023-2024 Production'!M205</f>
        <v>0.3</v>
      </c>
      <c r="N171" t="str">
        <f>'DO NOT USE 2023-2024 Production'!N205</f>
        <v>PB</v>
      </c>
      <c r="O171" s="167" t="str">
        <f>'DO NOT USE 2023-2024 Production'!O205</f>
        <v xml:space="preserve">Summer 2025 </v>
      </c>
    </row>
    <row r="172" spans="2:15">
      <c r="B172" t="str">
        <f>'DO NOT USE 2023-2024 Production'!A173</f>
        <v>Los Banos USD</v>
      </c>
      <c r="C172" t="str">
        <f>'DO NOT USE 2023-2024 Production'!B173</f>
        <v>Miano ES</v>
      </c>
      <c r="D172" t="str">
        <f>'DO NOT USE 2023-2024 Production'!C173</f>
        <v>Joe</v>
      </c>
      <c r="E172">
        <f>'DO NOT USE 2023-2024 Production'!D173</f>
        <v>0</v>
      </c>
      <c r="F172">
        <f>'DO NOT USE 2023-2024 Production'!E173</f>
        <v>212665.05</v>
      </c>
      <c r="G172" t="str">
        <f>'DO NOT USE 2023-2024 Production'!F173</f>
        <v>(1) 12x40 Restroom Model C-2</v>
      </c>
      <c r="H172">
        <f>'DO NOT USE 2023-2024 Production'!G173</f>
        <v>1</v>
      </c>
      <c r="I172" s="167">
        <f>'DO NOT USE 2023-2024 Production'!H173</f>
        <v>45778</v>
      </c>
      <c r="J172" t="str">
        <f>'DO NOT USE 2023-2024 Production'!I173</f>
        <v>NOT RELEASED TO ENGINEERING</v>
      </c>
      <c r="K172" t="str">
        <f>'DO NOT USE 2023-2024 Production'!J173</f>
        <v>No</v>
      </c>
      <c r="L172" t="str">
        <f>'DO NOT USE 2023-2024 Production'!L173</f>
        <v>Restroom Model C-2 Proposal sent to Sherry @ District on 12/2</v>
      </c>
      <c r="M172">
        <f>'DO NOT USE 2023-2024 Production'!M173</f>
        <v>0.5</v>
      </c>
      <c r="N172" t="str">
        <f>'DO NOT USE 2023-2024 Production'!N173</f>
        <v>PB</v>
      </c>
      <c r="O172" s="167" t="str">
        <f>'DO NOT USE 2023-2024 Production'!O173</f>
        <v>Summer 2025</v>
      </c>
    </row>
    <row r="173" spans="2:15">
      <c r="B173" t="str">
        <f>'DO NOT USE 2023-2024 Production'!A219</f>
        <v>Ventura USD</v>
      </c>
      <c r="C173" t="str">
        <f>'DO NOT USE 2023-2024 Production'!B219</f>
        <v>Montalvo ES</v>
      </c>
      <c r="D173" t="str">
        <f>'DO NOT USE 2023-2024 Production'!C219</f>
        <v>Diana</v>
      </c>
      <c r="E173">
        <f>'DO NOT USE 2023-2024 Production'!D219</f>
        <v>0</v>
      </c>
      <c r="F173">
        <f>'DO NOT USE 2023-2024 Production'!E219</f>
        <v>0</v>
      </c>
      <c r="G173" t="str">
        <f>'DO NOT USE 2023-2024 Production'!F219</f>
        <v xml:space="preserve">(1) 72'x40' (2) 36x40' </v>
      </c>
      <c r="H173">
        <f>'DO NOT USE 2023-2024 Production'!G219</f>
        <v>12</v>
      </c>
      <c r="I173" s="167">
        <f>'DO NOT USE 2023-2024 Production'!H219</f>
        <v>45839</v>
      </c>
      <c r="J173" t="str">
        <f>'DO NOT USE 2023-2024 Production'!I219</f>
        <v>NOT RELEASED TO ENGINEERING</v>
      </c>
      <c r="K173" t="str">
        <f>'DO NOT USE 2023-2024 Production'!J219</f>
        <v>No</v>
      </c>
      <c r="L173" t="str">
        <f>'DO NOT USE 2023-2024 Production'!L219</f>
        <v>District confirmed 12/6 building sizes. OTC - Not OTC the district provided a revised floor plan</v>
      </c>
      <c r="M173">
        <f>'DO NOT USE 2023-2024 Production'!M219</f>
        <v>0.3</v>
      </c>
      <c r="N173" t="str">
        <f>'DO NOT USE 2023-2024 Production'!N219</f>
        <v>PB</v>
      </c>
      <c r="O173" s="167" t="str">
        <f>'DO NOT USE 2023-2024 Production'!O219</f>
        <v>Fall 2025</v>
      </c>
    </row>
    <row r="174" spans="2:15">
      <c r="B174" t="str">
        <f>'DO NOT USE 2023-2024 Production'!A174</f>
        <v>Lancaster SD</v>
      </c>
      <c r="C174" t="str">
        <f>'DO NOT USE 2023-2024 Production'!B174</f>
        <v>Monte Vista ES</v>
      </c>
      <c r="D174" t="str">
        <f>'DO NOT USE 2023-2024 Production'!C174</f>
        <v>Sandra</v>
      </c>
      <c r="E174">
        <f>'DO NOT USE 2023-2024 Production'!D174</f>
        <v>11578</v>
      </c>
      <c r="F174">
        <f>'DO NOT USE 2023-2024 Production'!E174</f>
        <v>847260.19</v>
      </c>
      <c r="G174" t="str">
        <f>'DO NOT USE 2023-2024 Production'!F174</f>
        <v>(1) 36x40 TK and (1) 72x40 TK</v>
      </c>
      <c r="H174">
        <f>'DO NOT USE 2023-2024 Production'!G174</f>
        <v>9</v>
      </c>
      <c r="I174" s="167">
        <f>'DO NOT USE 2023-2024 Production'!H174</f>
        <v>45809</v>
      </c>
      <c r="J174" t="str">
        <f>'DO NOT USE 2023-2024 Production'!I174</f>
        <v>NOT RELEASED TO ENGINEERING</v>
      </c>
      <c r="K174" t="str">
        <f>'DO NOT USE 2023-2024 Production'!J174</f>
        <v>Yes</v>
      </c>
      <c r="L174" t="str">
        <f>'DO NOT USE 2023-2024 Production'!L174</f>
        <v>Will be adding Fire Sprinklers DSA date
is now 2/19/25</v>
      </c>
      <c r="M174">
        <f>'DO NOT USE 2023-2024 Production'!M174</f>
        <v>1</v>
      </c>
      <c r="N174" t="str">
        <f>'DO NOT USE 2023-2024 Production'!N174</f>
        <v>Bid</v>
      </c>
      <c r="O174" s="167">
        <f>'DO NOT USE 2023-2024 Production'!O174</f>
        <v>45870</v>
      </c>
    </row>
    <row r="175" spans="2:15">
      <c r="B175" t="str">
        <f>'DO NOT USE 2023-2024 Production'!A175</f>
        <v>Nuview SD</v>
      </c>
      <c r="C175" t="str">
        <f>'DO NOT USE 2023-2024 Production'!B175</f>
        <v xml:space="preserve">Nuview Elementary </v>
      </c>
      <c r="D175" t="str">
        <f>'DO NOT USE 2023-2024 Production'!C175</f>
        <v>Sandra</v>
      </c>
      <c r="E175">
        <f>'DO NOT USE 2023-2024 Production'!D175</f>
        <v>11584</v>
      </c>
      <c r="F175">
        <f>'DO NOT USE 2023-2024 Production'!E175</f>
        <v>479846.47</v>
      </c>
      <c r="G175" t="str">
        <f>'DO NOT USE 2023-2024 Production'!F175</f>
        <v>(1) 12X40 Toilet  (1) 48x40 Classroom</v>
      </c>
      <c r="H175">
        <f>'DO NOT USE 2023-2024 Production'!G175</f>
        <v>5</v>
      </c>
      <c r="I175" s="167">
        <f>'DO NOT USE 2023-2024 Production'!H175</f>
        <v>45748</v>
      </c>
      <c r="J175">
        <f>'DO NOT USE 2023-2024 Production'!I175</f>
        <v>0</v>
      </c>
      <c r="K175" t="str">
        <f>'DO NOT USE 2023-2024 Production'!J175</f>
        <v>PO &amp; Signed Proposal</v>
      </c>
      <c r="L175" t="str">
        <f>'DO NOT USE 2023-2024 Production'!L175</f>
        <v>Placehold drawings submitted to DSA</v>
      </c>
      <c r="M175">
        <f>'DO NOT USE 2023-2024 Production'!M175</f>
        <v>1</v>
      </c>
      <c r="N175" t="str">
        <f>'DO NOT USE 2023-2024 Production'!N175</f>
        <v>PB</v>
      </c>
      <c r="O175" s="167" t="str">
        <f>'DO NOT USE 2023-2024 Production'!O175</f>
        <v>Mid July</v>
      </c>
    </row>
    <row r="176" spans="2:15">
      <c r="B176" t="str">
        <f>'DO NOT USE 2023-2024 Production'!A176</f>
        <v>Inglewood USD</v>
      </c>
      <c r="C176" t="str">
        <f>'DO NOT USE 2023-2024 Production'!B176</f>
        <v>Oak St. Prep K</v>
      </c>
      <c r="D176" t="str">
        <f>'DO NOT USE 2023-2024 Production'!C176</f>
        <v>Sandra</v>
      </c>
      <c r="E176">
        <f>'DO NOT USE 2023-2024 Production'!D176</f>
        <v>11526</v>
      </c>
      <c r="F176">
        <f>'DO NOT USE 2023-2024 Production'!E176</f>
        <v>1998719.7</v>
      </c>
      <c r="G176" t="str">
        <f>'DO NOT USE 2023-2024 Production'!F176</f>
        <v>(1) 180x40
(1) 72x40</v>
      </c>
      <c r="H176">
        <f>'DO NOT USE 2023-2024 Production'!G176</f>
        <v>21</v>
      </c>
      <c r="I176" s="167">
        <f>'DO NOT USE 2023-2024 Production'!H176</f>
        <v>45717</v>
      </c>
      <c r="J176" t="str">
        <f>'DO NOT USE 2023-2024 Production'!I176</f>
        <v>Mid Feburary</v>
      </c>
      <c r="K176" t="str">
        <f>'DO NOT USE 2023-2024 Production'!J176</f>
        <v>ETA Mid January</v>
      </c>
      <c r="L176" t="str">
        <f>'DO NOT USE 2023-2024 Production'!L176</f>
        <v xml:space="preserve">Not DSA approved they are working on 
Redlines. Submitting revised proposal </v>
      </c>
      <c r="M176">
        <f>'DO NOT USE 2023-2024 Production'!M176</f>
        <v>0.85</v>
      </c>
      <c r="N176" t="str">
        <f>'DO NOT USE 2023-2024 Production'!N176</f>
        <v>PB</v>
      </c>
      <c r="O176" s="167">
        <f>'DO NOT USE 2023-2024 Production'!O176</f>
        <v>45870</v>
      </c>
    </row>
    <row r="177" spans="2:15">
      <c r="B177" t="str">
        <f>'DO NOT USE 2023-2024 Production'!A177</f>
        <v>Whittier UHS</v>
      </c>
      <c r="C177" t="str">
        <f>'DO NOT USE 2023-2024 Production'!B177</f>
        <v>Ocean View ES</v>
      </c>
      <c r="D177" t="str">
        <f>'DO NOT USE 2023-2024 Production'!C177</f>
        <v>Sandra</v>
      </c>
      <c r="E177">
        <f>'DO NOT USE 2023-2024 Production'!D177</f>
        <v>11590</v>
      </c>
      <c r="F177">
        <f>'DO NOT USE 2023-2024 Production'!E177</f>
        <v>157449.01999999999</v>
      </c>
      <c r="G177" t="str">
        <f>'DO NOT USE 2023-2024 Production'!F177</f>
        <v>(1) 12x40 Toilet</v>
      </c>
      <c r="H177">
        <f>'DO NOT USE 2023-2024 Production'!G177</f>
        <v>1</v>
      </c>
      <c r="I177" s="167">
        <f>'DO NOT USE 2023-2024 Production'!H177</f>
        <v>0</v>
      </c>
      <c r="J177">
        <f>'DO NOT USE 2023-2024 Production'!I177</f>
        <v>0</v>
      </c>
      <c r="K177" t="str">
        <f>'DO NOT USE 2023-2024 Production'!J177</f>
        <v>Signed Proposal</v>
      </c>
      <c r="L177" t="str">
        <f>'DO NOT USE 2023-2024 Production'!L177</f>
        <v>Received NTP- Released 1/13/25</v>
      </c>
      <c r="M177">
        <f>'DO NOT USE 2023-2024 Production'!M177</f>
        <v>1</v>
      </c>
      <c r="N177" t="str">
        <f>'DO NOT USE 2023-2024 Production'!N177</f>
        <v>PB</v>
      </c>
      <c r="O177" s="167" t="str">
        <f>'DO NOT USE 2023-2024 Production'!O177</f>
        <v>August 5 2025</v>
      </c>
    </row>
    <row r="178" spans="2:15">
      <c r="B178" t="str">
        <f>'DO NOT USE 2023-2024 Production'!A178</f>
        <v>Norris SD</v>
      </c>
      <c r="C178" t="str">
        <f>'DO NOT USE 2023-2024 Production'!B178</f>
        <v>Olive Drive ES</v>
      </c>
      <c r="D178" t="str">
        <f>'DO NOT USE 2023-2024 Production'!C178</f>
        <v>Joe</v>
      </c>
      <c r="E178">
        <f>'DO NOT USE 2023-2024 Production'!D178</f>
        <v>11539</v>
      </c>
      <c r="F178">
        <f>'DO NOT USE 2023-2024 Production'!E178</f>
        <v>847983.87</v>
      </c>
      <c r="G178" t="str">
        <f>'DO NOT USE 2023-2024 Production'!F178</f>
        <v>(1) 72X40 TK</v>
      </c>
      <c r="H178">
        <f>'DO NOT USE 2023-2024 Production'!G178</f>
        <v>6</v>
      </c>
      <c r="I178" s="167">
        <f>'DO NOT USE 2023-2024 Production'!H178</f>
        <v>45778</v>
      </c>
      <c r="J178" t="str">
        <f>'DO NOT USE 2023-2024 Production'!I178</f>
        <v>Early March</v>
      </c>
      <c r="K178" t="str">
        <f>'DO NOT USE 2023-2024 Production'!J178</f>
        <v>Construction Agreement
 6/13/2024</v>
      </c>
      <c r="L178" t="str">
        <f>'DO NOT USE 2023-2024 Production'!L178</f>
        <v>In review at DSA, comments expected in Early Jan</v>
      </c>
      <c r="M178">
        <f>'DO NOT USE 2023-2024 Production'!M178</f>
        <v>1</v>
      </c>
      <c r="N178" t="str">
        <f>'DO NOT USE 2023-2024 Production'!N178</f>
        <v>Bid</v>
      </c>
      <c r="O178" s="167">
        <f>'DO NOT USE 2023-2024 Production'!O178</f>
        <v>45870</v>
      </c>
    </row>
    <row r="179" spans="2:15">
      <c r="B179" t="str">
        <f>'DO NOT USE 2023-2024 Production'!A179</f>
        <v>Briggs ESD</v>
      </c>
      <c r="C179" t="str">
        <f>'DO NOT USE 2023-2024 Production'!B179</f>
        <v>Olivelands ES</v>
      </c>
      <c r="D179" t="str">
        <f>'DO NOT USE 2023-2024 Production'!C179</f>
        <v>Joe</v>
      </c>
      <c r="E179">
        <f>'DO NOT USE 2023-2024 Production'!D179</f>
        <v>11527</v>
      </c>
      <c r="F179">
        <f>'DO NOT USE 2023-2024 Production'!E179</f>
        <v>865637.29</v>
      </c>
      <c r="G179" t="str">
        <f>'DO NOT USE 2023-2024 Production'!F179</f>
        <v>(1) 72x40 TK</v>
      </c>
      <c r="H179">
        <f>'DO NOT USE 2023-2024 Production'!G179</f>
        <v>6</v>
      </c>
      <c r="I179" s="167">
        <f>'DO NOT USE 2023-2024 Production'!H179</f>
        <v>45778</v>
      </c>
      <c r="J179" t="str">
        <f>'DO NOT USE 2023-2024 Production'!I179</f>
        <v>Early - Mid April</v>
      </c>
      <c r="K179" t="str">
        <f>'DO NOT USE 2023-2024 Production'!J179</f>
        <v>Contract Agreement</v>
      </c>
      <c r="L179" t="str">
        <f>'DO NOT USE 2023-2024 Production'!L179</f>
        <v>DSA submission on 1/7/2025</v>
      </c>
      <c r="M179">
        <f>'DO NOT USE 2023-2024 Production'!M179</f>
        <v>1</v>
      </c>
      <c r="N179" t="str">
        <f>'DO NOT USE 2023-2024 Production'!N179</f>
        <v>Bid</v>
      </c>
      <c r="O179" s="167" t="str">
        <f>'DO NOT USE 2023-2024 Production'!O179</f>
        <v>Fall 2025</v>
      </c>
    </row>
    <row r="180" spans="2:15">
      <c r="B180" t="str">
        <f>'DO NOT USE 2023-2024 Production'!A180</f>
        <v>Whittier UHS</v>
      </c>
      <c r="C180" t="str">
        <f>'DO NOT USE 2023-2024 Production'!B180</f>
        <v>Orchard ES</v>
      </c>
      <c r="D180" t="str">
        <f>'DO NOT USE 2023-2024 Production'!C180</f>
        <v>Sandra</v>
      </c>
      <c r="E180">
        <f>'DO NOT USE 2023-2024 Production'!D180</f>
        <v>11592</v>
      </c>
      <c r="F180">
        <f>'DO NOT USE 2023-2024 Production'!E180</f>
        <v>157449.01999999999</v>
      </c>
      <c r="G180" t="str">
        <f>'DO NOT USE 2023-2024 Production'!F180</f>
        <v>(1) 12x40 Toilet</v>
      </c>
      <c r="H180">
        <f>'DO NOT USE 2023-2024 Production'!G180</f>
        <v>1</v>
      </c>
      <c r="I180" s="167">
        <f>'DO NOT USE 2023-2024 Production'!H180</f>
        <v>0</v>
      </c>
      <c r="J180">
        <f>'DO NOT USE 2023-2024 Production'!I180</f>
        <v>0</v>
      </c>
      <c r="K180" t="str">
        <f>'DO NOT USE 2023-2024 Production'!J180</f>
        <v>Signed Proposal</v>
      </c>
      <c r="L180" t="str">
        <f>'DO NOT USE 2023-2024 Production'!L180</f>
        <v>Received NTP- Released 1/13/25</v>
      </c>
      <c r="M180">
        <f>'DO NOT USE 2023-2024 Production'!M180</f>
        <v>1</v>
      </c>
      <c r="N180" t="str">
        <f>'DO NOT USE 2023-2024 Production'!N180</f>
        <v>PB</v>
      </c>
      <c r="O180" s="167" t="str">
        <f>'DO NOT USE 2023-2024 Production'!O180</f>
        <v>August 5 2025</v>
      </c>
    </row>
    <row r="181" spans="2:15">
      <c r="B181" t="str">
        <f>'DO NOT USE 2023-2024 Production'!A181</f>
        <v>Keppel Union SD</v>
      </c>
      <c r="C181" t="str">
        <f>'DO NOT USE 2023-2024 Production'!B181</f>
        <v>Pearblossom ES</v>
      </c>
      <c r="D181" t="str">
        <f>'DO NOT USE 2023-2024 Production'!C181</f>
        <v>Sandra</v>
      </c>
      <c r="E181">
        <f>'DO NOT USE 2023-2024 Production'!D181</f>
        <v>11538</v>
      </c>
      <c r="F181">
        <f>'DO NOT USE 2023-2024 Production'!E181</f>
        <v>287144</v>
      </c>
      <c r="G181" t="str">
        <f>'DO NOT USE 2023-2024 Production'!F181</f>
        <v>(2) 24x40 Classroom Buildings</v>
      </c>
      <c r="H181">
        <f>'DO NOT USE 2023-2024 Production'!G181</f>
        <v>4</v>
      </c>
      <c r="I181" s="167">
        <f>'DO NOT USE 2023-2024 Production'!H181</f>
        <v>45717</v>
      </c>
      <c r="J181" t="str">
        <f>'DO NOT USE 2023-2024 Production'!I181</f>
        <v>Unknown - Need update from AOR</v>
      </c>
      <c r="K181" t="str">
        <f>'DO NOT USE 2023-2024 Production'!J181</f>
        <v>PO</v>
      </c>
      <c r="L181" t="str">
        <f>'DO NOT USE 2023-2024 Production'!L181</f>
        <v>Submitted and approved additional
building we are pending PO</v>
      </c>
      <c r="M181">
        <f>'DO NOT USE 2023-2024 Production'!M181</f>
        <v>1</v>
      </c>
      <c r="N181" t="str">
        <f>'DO NOT USE 2023-2024 Production'!N181</f>
        <v>PB</v>
      </c>
      <c r="O181" s="167" t="str">
        <f>'DO NOT USE 2023-2024 Production'!O181</f>
        <v>Summer 2025</v>
      </c>
    </row>
    <row r="182" spans="2:15">
      <c r="B182" t="str">
        <f>'DO NOT USE 2023-2024 Production'!A182</f>
        <v>Keppel Union SD</v>
      </c>
      <c r="C182" t="str">
        <f>'DO NOT USE 2023-2024 Production'!B182</f>
        <v>Pearblossom ES</v>
      </c>
      <c r="D182" t="str">
        <f>'DO NOT USE 2023-2024 Production'!C182</f>
        <v>Sandra</v>
      </c>
      <c r="E182">
        <f>'DO NOT USE 2023-2024 Production'!D182</f>
        <v>0</v>
      </c>
      <c r="F182">
        <f>'DO NOT USE 2023-2024 Production'!E182</f>
        <v>432627</v>
      </c>
      <c r="G182" t="str">
        <f>'DO NOT USE 2023-2024 Production'!F182</f>
        <v>(3) 24'x40' Standard Classroom</v>
      </c>
      <c r="H182">
        <f>'DO NOT USE 2023-2024 Production'!G182</f>
        <v>6</v>
      </c>
      <c r="I182" s="167">
        <f>'DO NOT USE 2023-2024 Production'!H182</f>
        <v>0</v>
      </c>
      <c r="J182">
        <f>'DO NOT USE 2023-2024 Production'!I182</f>
        <v>45674</v>
      </c>
      <c r="K182">
        <f>'DO NOT USE 2023-2024 Production'!J182</f>
        <v>0</v>
      </c>
      <c r="L182" t="str">
        <f>'DO NOT USE 2023-2024 Production'!L182</f>
        <v>Pending PO</v>
      </c>
      <c r="M182">
        <f>'DO NOT USE 2023-2024 Production'!M182</f>
        <v>1</v>
      </c>
      <c r="N182">
        <f>'DO NOT USE 2023-2024 Production'!N182</f>
        <v>0</v>
      </c>
      <c r="O182" s="167" t="str">
        <f>'DO NOT USE 2023-2024 Production'!O182</f>
        <v>Delivery Mid July Occupied end of August</v>
      </c>
    </row>
    <row r="183" spans="2:15">
      <c r="B183" t="str">
        <f>'DO NOT USE 2023-2024 Production'!A183</f>
        <v>Palm Springs USD</v>
      </c>
      <c r="C183" t="str">
        <f>'DO NOT USE 2023-2024 Production'!B183</f>
        <v xml:space="preserve">Rio Vista ES </v>
      </c>
      <c r="D183" t="str">
        <f>'DO NOT USE 2023-2024 Production'!C183</f>
        <v>Diana</v>
      </c>
      <c r="E183">
        <f>'DO NOT USE 2023-2024 Production'!D183</f>
        <v>11572</v>
      </c>
      <c r="F183">
        <f>'DO NOT USE 2023-2024 Production'!E183</f>
        <v>680000</v>
      </c>
      <c r="G183" t="str">
        <f>'DO NOT USE 2023-2024 Production'!F183</f>
        <v>8’-6” x 32’-7” RR  (2) 36’x40’ TK Classroom</v>
      </c>
      <c r="H183">
        <f>'DO NOT USE 2023-2024 Production'!G183</f>
        <v>7</v>
      </c>
      <c r="I183" s="167">
        <f>'DO NOT USE 2023-2024 Production'!H183</f>
        <v>45778</v>
      </c>
      <c r="J183" t="str">
        <f>'DO NOT USE 2023-2024 Production'!I183</f>
        <v>Late Jan</v>
      </c>
      <c r="K183" t="str">
        <f>'DO NOT USE 2023-2024 Production'!J183</f>
        <v>No</v>
      </c>
      <c r="L183" t="str">
        <f>'DO NOT USE 2023-2024 Production'!L183</f>
        <v>Project needs to be revised, waiting for final proposal</v>
      </c>
      <c r="M183">
        <f>'DO NOT USE 2023-2024 Production'!M183</f>
        <v>1</v>
      </c>
      <c r="N183" t="str">
        <f>'DO NOT USE 2023-2024 Production'!N183</f>
        <v>PB</v>
      </c>
      <c r="O183" s="167" t="str">
        <f>'DO NOT USE 2023-2024 Production'!O183</f>
        <v>Summer 2025</v>
      </c>
    </row>
    <row r="184" spans="2:15">
      <c r="B184" t="str">
        <f>'DO NOT USE 2023-2024 Production'!A184</f>
        <v>Beaumont USD</v>
      </c>
      <c r="C184" t="str">
        <f>'DO NOT USE 2023-2024 Production'!B184</f>
        <v>San Gorgonio MS</v>
      </c>
      <c r="D184" t="str">
        <f>'DO NOT USE 2023-2024 Production'!C184</f>
        <v>Diana</v>
      </c>
      <c r="E184">
        <f>'DO NOT USE 2023-2024 Production'!D184</f>
        <v>0</v>
      </c>
      <c r="F184">
        <f>'DO NOT USE 2023-2024 Production'!E184</f>
        <v>614235.61</v>
      </c>
      <c r="G184" t="str">
        <f>'DO NOT USE 2023-2024 Production'!F184</f>
        <v>(3) 24'x40' CRs, (1) 12'x40' RR Bldg.</v>
      </c>
      <c r="H184">
        <f>'DO NOT USE 2023-2024 Production'!G184</f>
        <v>7</v>
      </c>
      <c r="I184" s="167">
        <f>'DO NOT USE 2023-2024 Production'!H184</f>
        <v>45748</v>
      </c>
      <c r="J184">
        <f>'DO NOT USE 2023-2024 Production'!I184</f>
        <v>0</v>
      </c>
      <c r="K184">
        <f>'DO NOT USE 2023-2024 Production'!J184</f>
        <v>0</v>
      </c>
      <c r="L184" t="str">
        <f>'DO NOT USE 2023-2024 Production'!L184</f>
        <v>Architect to confirm restroom requirements by this week (1/14/2025)</v>
      </c>
      <c r="M184">
        <f>'DO NOT USE 2023-2024 Production'!M184</f>
        <v>1</v>
      </c>
      <c r="N184" t="str">
        <f>'DO NOT USE 2023-2024 Production'!N184</f>
        <v>PB</v>
      </c>
      <c r="O184" s="167" t="str">
        <f>'DO NOT USE 2023-2024 Production'!O184</f>
        <v>July 1st, 2025</v>
      </c>
    </row>
    <row r="185" spans="2:15">
      <c r="B185" t="str">
        <f>'DO NOT USE 2023-2024 Production'!A185</f>
        <v>Silver Valley</v>
      </c>
      <c r="C185" t="str">
        <f>'DO NOT USE 2023-2024 Production'!B185</f>
        <v>Silver Valley Health Center</v>
      </c>
      <c r="D185" t="str">
        <f>'DO NOT USE 2023-2024 Production'!C185</f>
        <v>Sandra</v>
      </c>
      <c r="E185">
        <f>'DO NOT USE 2023-2024 Production'!D185</f>
        <v>11523</v>
      </c>
      <c r="F185">
        <f>'DO NOT USE 2023-2024 Production'!E185</f>
        <v>408151</v>
      </c>
      <c r="G185" t="str">
        <f>'DO NOT USE 2023-2024 Production'!F185</f>
        <v>(1) 36x40 Office Bldg</v>
      </c>
      <c r="H185">
        <f>'DO NOT USE 2023-2024 Production'!G185</f>
        <v>3</v>
      </c>
      <c r="I185" s="167">
        <f>'DO NOT USE 2023-2024 Production'!H185</f>
        <v>45717</v>
      </c>
      <c r="J185" t="str">
        <f>'DO NOT USE 2023-2024 Production'!I185</f>
        <v>Late Feb</v>
      </c>
      <c r="K185" t="str">
        <f>'DO NOT USE 2023-2024 Production'!J185</f>
        <v>Yes</v>
      </c>
      <c r="L185" t="str">
        <f>'DO NOT USE 2023-2024 Production'!L185</f>
        <v>In DSA, comments expected in early Jan</v>
      </c>
      <c r="M185">
        <f>'DO NOT USE 2023-2024 Production'!M185</f>
        <v>1</v>
      </c>
      <c r="N185">
        <f>'DO NOT USE 2023-2024 Production'!N185</f>
        <v>0</v>
      </c>
      <c r="O185" s="167" t="str">
        <f>'DO NOT USE 2023-2024 Production'!O185</f>
        <v>Summer 2025</v>
      </c>
    </row>
    <row r="186" spans="2:15">
      <c r="B186" t="str">
        <f>'DO NOT USE 2023-2024 Production'!A186</f>
        <v>Beaumont USD</v>
      </c>
      <c r="C186" t="str">
        <f>'DO NOT USE 2023-2024 Production'!B186</f>
        <v>Summerwind Trails School</v>
      </c>
      <c r="D186" t="str">
        <f>'DO NOT USE 2023-2024 Production'!C186</f>
        <v>Diana</v>
      </c>
      <c r="E186">
        <f>'DO NOT USE 2023-2024 Production'!D186</f>
        <v>0</v>
      </c>
      <c r="F186">
        <f>'DO NOT USE 2023-2024 Production'!E186</f>
        <v>757775.58</v>
      </c>
      <c r="G186" t="str">
        <f>'DO NOT USE 2023-2024 Production'!F186</f>
        <v>(4) 24'x40' CRs, (1) 12'x40' RR Bldg.</v>
      </c>
      <c r="H186">
        <f>'DO NOT USE 2023-2024 Production'!G186</f>
        <v>9</v>
      </c>
      <c r="I186" s="167">
        <f>'DO NOT USE 2023-2024 Production'!H186</f>
        <v>45748</v>
      </c>
      <c r="J186">
        <f>'DO NOT USE 2023-2024 Production'!I186</f>
        <v>0</v>
      </c>
      <c r="K186">
        <f>'DO NOT USE 2023-2024 Production'!J186</f>
        <v>0</v>
      </c>
      <c r="L186" t="str">
        <f>'DO NOT USE 2023-2024 Production'!L186</f>
        <v>Architect to confirm restroom requirements by this week (1/14/2025)</v>
      </c>
      <c r="M186">
        <f>'DO NOT USE 2023-2024 Production'!M186</f>
        <v>1</v>
      </c>
      <c r="N186" t="str">
        <f>'DO NOT USE 2023-2024 Production'!N186</f>
        <v>PB</v>
      </c>
      <c r="O186" s="167" t="str">
        <f>'DO NOT USE 2023-2024 Production'!O186</f>
        <v>July 1st, 2025</v>
      </c>
    </row>
    <row r="187" spans="2:15">
      <c r="B187" t="str">
        <f>'DO NOT USE 2023-2024 Production'!A187</f>
        <v>Oceanside USD</v>
      </c>
      <c r="C187" t="str">
        <f>'DO NOT USE 2023-2024 Production'!B187</f>
        <v xml:space="preserve">Surfside </v>
      </c>
      <c r="D187" t="str">
        <f>'DO NOT USE 2023-2024 Production'!C187</f>
        <v>Sandra</v>
      </c>
      <c r="E187">
        <f>'DO NOT USE 2023-2024 Production'!D187</f>
        <v>11562</v>
      </c>
      <c r="F187">
        <f>'DO NOT USE 2023-2024 Production'!E187</f>
        <v>11797264</v>
      </c>
      <c r="G187" t="str">
        <f>'DO NOT USE 2023-2024 Production'!F187</f>
        <v>Various/BID</v>
      </c>
      <c r="H187">
        <f>'DO NOT USE 2023-2024 Production'!G187</f>
        <v>66</v>
      </c>
      <c r="I187" s="167">
        <f>'DO NOT USE 2023-2024 Production'!H187</f>
        <v>45778</v>
      </c>
      <c r="J187" t="str">
        <f>'DO NOT USE 2023-2024 Production'!I187</f>
        <v>Late April</v>
      </c>
      <c r="K187" t="str">
        <f>'DO NOT USE 2023-2024 Production'!J187</f>
        <v>Yes</v>
      </c>
      <c r="L187" t="str">
        <f>'DO NOT USE 2023-2024 Production'!L187</f>
        <v>DSA submission in mid Jan</v>
      </c>
      <c r="M187">
        <f>'DO NOT USE 2023-2024 Production'!M187</f>
        <v>1</v>
      </c>
      <c r="N187" t="str">
        <f>'DO NOT USE 2023-2024 Production'!N187</f>
        <v>Bid</v>
      </c>
      <c r="O187" s="167">
        <f>'DO NOT USE 2023-2024 Production'!O187</f>
        <v>45931</v>
      </c>
    </row>
    <row r="188" spans="2:15">
      <c r="B188" t="str">
        <f>'DO NOT USE 2023-2024 Production'!A188</f>
        <v>Corona Norco USD</v>
      </c>
      <c r="C188" t="str">
        <f>'DO NOT USE 2023-2024 Production'!B188</f>
        <v>Temescal ES</v>
      </c>
      <c r="D188" t="str">
        <f>'DO NOT USE 2023-2024 Production'!C188</f>
        <v>Sandra</v>
      </c>
      <c r="E188">
        <f>'DO NOT USE 2023-2024 Production'!D188</f>
        <v>11559</v>
      </c>
      <c r="F188">
        <f>'DO NOT USE 2023-2024 Production'!E188</f>
        <v>332944</v>
      </c>
      <c r="G188" t="str">
        <f>'DO NOT USE 2023-2024 Production'!F188</f>
        <v>(1) 36x40</v>
      </c>
      <c r="H188">
        <f>'DO NOT USE 2023-2024 Production'!G188</f>
        <v>3</v>
      </c>
      <c r="I188" s="167">
        <f>'DO NOT USE 2023-2024 Production'!H188</f>
        <v>45703</v>
      </c>
      <c r="J188" t="str">
        <f>'DO NOT USE 2023-2024 Production'!I188</f>
        <v>Approved</v>
      </c>
      <c r="K188" t="str">
        <f>'DO NOT USE 2023-2024 Production'!J188</f>
        <v>Yes</v>
      </c>
      <c r="L188" t="str">
        <f>'DO NOT USE 2023-2024 Production'!L188</f>
        <v>Submitted to DSA November- Delivery April 28</v>
      </c>
      <c r="M188">
        <f>'DO NOT USE 2023-2024 Production'!M188</f>
        <v>1</v>
      </c>
      <c r="N188" t="str">
        <f>'DO NOT USE 2023-2024 Production'!N188</f>
        <v>Bid</v>
      </c>
      <c r="O188" s="167">
        <f>'DO NOT USE 2023-2024 Production'!O188</f>
        <v>45778</v>
      </c>
    </row>
    <row r="189" spans="2:15">
      <c r="B189" t="str">
        <f>'DO NOT USE 2023-2024 Production'!A189</f>
        <v>Norris SD</v>
      </c>
      <c r="C189" t="str">
        <f>'DO NOT USE 2023-2024 Production'!B189</f>
        <v>Veterans ES</v>
      </c>
      <c r="D189" t="str">
        <f>'DO NOT USE 2023-2024 Production'!C189</f>
        <v>Joe</v>
      </c>
      <c r="E189">
        <f>'DO NOT USE 2023-2024 Production'!D189</f>
        <v>11533</v>
      </c>
      <c r="F189">
        <f>'DO NOT USE 2023-2024 Production'!E189</f>
        <v>1196119.99</v>
      </c>
      <c r="G189" t="str">
        <f>'DO NOT USE 2023-2024 Production'!F189</f>
        <v>(1) 108X40 TK</v>
      </c>
      <c r="H189">
        <f>'DO NOT USE 2023-2024 Production'!G189</f>
        <v>9</v>
      </c>
      <c r="I189" s="167">
        <f>'DO NOT USE 2023-2024 Production'!H189</f>
        <v>45778</v>
      </c>
      <c r="J189" t="str">
        <f>'DO NOT USE 2023-2024 Production'!I189</f>
        <v>Early March</v>
      </c>
      <c r="K189" t="str">
        <f>'DO NOT USE 2023-2024 Production'!J189</f>
        <v>Construction Agreement
 6/13/2024</v>
      </c>
      <c r="L189" t="str">
        <f>'DO NOT USE 2023-2024 Production'!L189</f>
        <v>In review at DSA, comments expected in late Dec or Early Jan</v>
      </c>
      <c r="M189">
        <f>'DO NOT USE 2023-2024 Production'!M189</f>
        <v>1</v>
      </c>
      <c r="N189" t="str">
        <f>'DO NOT USE 2023-2024 Production'!N189</f>
        <v>Bid</v>
      </c>
      <c r="O189" s="167">
        <f>'DO NOT USE 2023-2024 Production'!O189</f>
        <v>45870</v>
      </c>
    </row>
    <row r="190" spans="2:15">
      <c r="B190" t="str">
        <f>'DO NOT USE 2023-2024 Production'!A197</f>
        <v>2025 Q2 Total</v>
      </c>
      <c r="C190">
        <f>'DO NOT USE 2023-2024 Production'!B197</f>
        <v>0</v>
      </c>
      <c r="D190">
        <f>'DO NOT USE 2023-2024 Production'!C197</f>
        <v>0</v>
      </c>
      <c r="E190">
        <f>'DO NOT USE 2023-2024 Production'!D197</f>
        <v>0</v>
      </c>
      <c r="F190">
        <f>'DO NOT USE 2023-2024 Production'!E197</f>
        <v>38532457.269999996</v>
      </c>
      <c r="G190">
        <f>'DO NOT USE 2023-2024 Production'!F197</f>
        <v>0</v>
      </c>
      <c r="H190">
        <f>'DO NOT USE 2023-2024 Production'!G197</f>
        <v>316</v>
      </c>
      <c r="I190" s="167">
        <f>'DO NOT USE 2023-2024 Production'!H197</f>
        <v>0</v>
      </c>
      <c r="J190">
        <f>'DO NOT USE 2023-2024 Production'!I197</f>
        <v>0</v>
      </c>
      <c r="K190">
        <f>'DO NOT USE 2023-2024 Production'!J197</f>
        <v>0</v>
      </c>
      <c r="L190">
        <f>'DO NOT USE 2023-2024 Production'!L197</f>
        <v>0</v>
      </c>
      <c r="M190">
        <f>'DO NOT USE 2023-2024 Production'!M197</f>
        <v>0</v>
      </c>
      <c r="N190">
        <f>'DO NOT USE 2023-2024 Production'!N197</f>
        <v>0</v>
      </c>
      <c r="O190" s="167">
        <f>'DO NOT USE 2023-2024 Production'!O197</f>
        <v>0</v>
      </c>
    </row>
    <row r="191" spans="2:15">
      <c r="B191">
        <f>'DO NOT USE 2023-2024 Production'!A198</f>
        <v>0</v>
      </c>
      <c r="C191">
        <f>'DO NOT USE 2023-2024 Production'!B198</f>
        <v>0</v>
      </c>
      <c r="D191">
        <f>'DO NOT USE 2023-2024 Production'!C198</f>
        <v>0</v>
      </c>
      <c r="E191">
        <f>'DO NOT USE 2023-2024 Production'!D198</f>
        <v>0</v>
      </c>
      <c r="F191">
        <f>'DO NOT USE 2023-2024 Production'!E198</f>
        <v>0</v>
      </c>
      <c r="G191">
        <f>'DO NOT USE 2023-2024 Production'!F198</f>
        <v>0</v>
      </c>
      <c r="H191">
        <f>'DO NOT USE 2023-2024 Production'!G198</f>
        <v>0</v>
      </c>
      <c r="I191" s="167">
        <f>'DO NOT USE 2023-2024 Production'!H198</f>
        <v>0</v>
      </c>
      <c r="J191">
        <f>'DO NOT USE 2023-2024 Production'!I198</f>
        <v>0</v>
      </c>
      <c r="K191">
        <f>'DO NOT USE 2023-2024 Production'!J198</f>
        <v>0</v>
      </c>
      <c r="L191">
        <f>'DO NOT USE 2023-2024 Production'!L198</f>
        <v>0</v>
      </c>
      <c r="M191">
        <f>'DO NOT USE 2023-2024 Production'!M198</f>
        <v>0</v>
      </c>
      <c r="N191">
        <f>'DO NOT USE 2023-2024 Production'!N198</f>
        <v>0</v>
      </c>
      <c r="O191" s="167">
        <f>'DO NOT USE 2023-2024 Production'!O198</f>
        <v>0</v>
      </c>
    </row>
    <row r="192" spans="2:15">
      <c r="B192" t="str">
        <f>'DO NOT USE 2023-2024 Production'!A199</f>
        <v>2025 Q3 Starts</v>
      </c>
      <c r="C192">
        <f>'DO NOT USE 2023-2024 Production'!B199</f>
        <v>0</v>
      </c>
      <c r="D192">
        <f>'DO NOT USE 2023-2024 Production'!C199</f>
        <v>0</v>
      </c>
      <c r="E192">
        <f>'DO NOT USE 2023-2024 Production'!D199</f>
        <v>0</v>
      </c>
      <c r="F192">
        <f>'DO NOT USE 2023-2024 Production'!E199</f>
        <v>0</v>
      </c>
      <c r="G192">
        <f>'DO NOT USE 2023-2024 Production'!F199</f>
        <v>0</v>
      </c>
      <c r="H192">
        <f>'DO NOT USE 2023-2024 Production'!G199</f>
        <v>0</v>
      </c>
      <c r="I192" s="167">
        <f>'DO NOT USE 2023-2024 Production'!H199</f>
        <v>0</v>
      </c>
      <c r="J192">
        <f>'DO NOT USE 2023-2024 Production'!I199</f>
        <v>0</v>
      </c>
      <c r="K192">
        <f>'DO NOT USE 2023-2024 Production'!J199</f>
        <v>0</v>
      </c>
      <c r="L192">
        <f>'DO NOT USE 2023-2024 Production'!L199</f>
        <v>0</v>
      </c>
      <c r="M192">
        <f>'DO NOT USE 2023-2024 Production'!M199</f>
        <v>0</v>
      </c>
      <c r="N192">
        <f>'DO NOT USE 2023-2024 Production'!N199</f>
        <v>0</v>
      </c>
      <c r="O192" s="167">
        <f>'DO NOT USE 2023-2024 Production'!O199</f>
        <v>0</v>
      </c>
    </row>
    <row r="193" spans="2:15">
      <c r="B193" t="str">
        <f>'DO NOT USE 2023-2024 Production'!A202</f>
        <v>Lowell Joint SD</v>
      </c>
      <c r="C193" t="str">
        <f>'DO NOT USE 2023-2024 Production'!B202</f>
        <v>El Portal ES</v>
      </c>
      <c r="D193" t="str">
        <f>'DO NOT USE 2023-2024 Production'!C202</f>
        <v>Sandra</v>
      </c>
      <c r="E193">
        <f>'DO NOT USE 2023-2024 Production'!D202</f>
        <v>11575</v>
      </c>
      <c r="F193">
        <f>'DO NOT USE 2023-2024 Production'!E202</f>
        <v>1801375</v>
      </c>
      <c r="G193" t="str">
        <f>'DO NOT USE 2023-2024 Production'!F202</f>
        <v>108x60 CR Pod w/ RR</v>
      </c>
      <c r="H193">
        <f>'DO NOT USE 2023-2024 Production'!G202</f>
        <v>9</v>
      </c>
      <c r="I193" s="167">
        <f>'DO NOT USE 2023-2024 Production'!H202</f>
        <v>45839</v>
      </c>
      <c r="J193" t="str">
        <f>'DO NOT USE 2023-2024 Production'!I202</f>
        <v>Late March</v>
      </c>
      <c r="K193" t="str">
        <f>'DO NOT USE 2023-2024 Production'!J202</f>
        <v>No</v>
      </c>
      <c r="L193" t="str">
        <f>'DO NOT USE 2023-2024 Production'!L202</f>
        <v>In DSA, DSA tracker indicates that comments will not be provided until early Feb-Project will be Lease Lease Back- Onsite 10/2025</v>
      </c>
      <c r="M193">
        <f>'DO NOT USE 2023-2024 Production'!M202</f>
        <v>1</v>
      </c>
      <c r="N193" t="str">
        <f>'DO NOT USE 2023-2024 Production'!N202</f>
        <v>PB</v>
      </c>
      <c r="O193" s="167" t="str">
        <f>'DO NOT USE 2023-2024 Production'!O202</f>
        <v>.</v>
      </c>
    </row>
    <row r="194" spans="2:15">
      <c r="B194" t="str">
        <f>'DO NOT USE 2023-2024 Production'!A203</f>
        <v>Lowell Joint SD</v>
      </c>
      <c r="C194" t="str">
        <f>'DO NOT USE 2023-2024 Production'!B203</f>
        <v>Rancho Starbuck Intermediate</v>
      </c>
      <c r="D194" t="str">
        <f>'DO NOT USE 2023-2024 Production'!C203</f>
        <v>Sandra</v>
      </c>
      <c r="E194">
        <f>'DO NOT USE 2023-2024 Production'!D203</f>
        <v>11576</v>
      </c>
      <c r="F194">
        <f>'DO NOT USE 2023-2024 Production'!E203</f>
        <v>2532016.44</v>
      </c>
      <c r="G194" t="str">
        <f>'DO NOT USE 2023-2024 Production'!F203</f>
        <v>156x60 CR Pod w/ RR</v>
      </c>
      <c r="H194">
        <f>'DO NOT USE 2023-2024 Production'!G203</f>
        <v>13</v>
      </c>
      <c r="I194" s="167">
        <f>'DO NOT USE 2023-2024 Production'!H203</f>
        <v>45839</v>
      </c>
      <c r="J194" t="str">
        <f>'DO NOT USE 2023-2024 Production'!I203</f>
        <v>Late March</v>
      </c>
      <c r="K194" t="str">
        <f>'DO NOT USE 2023-2024 Production'!J203</f>
        <v>No</v>
      </c>
      <c r="L194" t="str">
        <f>'DO NOT USE 2023-2024 Production'!L203</f>
        <v>In DSA, DSA tracker indicates that comments will not be provided until early Feb-Project will be Lease Lease Back. Project Schedule reflects May 
2025 begin 
production and delivery October 2025</v>
      </c>
      <c r="M194">
        <f>'DO NOT USE 2023-2024 Production'!M203</f>
        <v>1</v>
      </c>
      <c r="N194" t="str">
        <f>'DO NOT USE 2023-2024 Production'!N203</f>
        <v>PB</v>
      </c>
      <c r="O194" s="167">
        <f>'DO NOT USE 2023-2024 Production'!O203</f>
        <v>46021</v>
      </c>
    </row>
    <row r="195" spans="2:15">
      <c r="B195" t="str">
        <f>'Lost Deals'!B52</f>
        <v>Del Mar Union</v>
      </c>
      <c r="C195" t="str">
        <f>'Lost Deals'!C52</f>
        <v xml:space="preserve">Carmel Del Mar ES </v>
      </c>
      <c r="D195" t="str">
        <f>'Lost Deals'!D52</f>
        <v>Diana</v>
      </c>
      <c r="E195" t="e">
        <f>'Lost Deals'!#REF!</f>
        <v>#REF!</v>
      </c>
      <c r="F195">
        <f>'Lost Deals'!E52</f>
        <v>370756.69</v>
      </c>
      <c r="G195" t="str">
        <f>'Lost Deals'!F52</f>
        <v>(1) 48'x40' (2) CR Bldg.</v>
      </c>
      <c r="H195">
        <f>'Lost Deals'!G52</f>
        <v>4</v>
      </c>
      <c r="I195" s="167">
        <f>'Lost Deals'!H52</f>
        <v>45839</v>
      </c>
      <c r="J195" t="e">
        <f>'Lost Deals'!#REF!</f>
        <v>#REF!</v>
      </c>
      <c r="K195" t="e">
        <f>'Lost Deals'!#REF!</f>
        <v>#REF!</v>
      </c>
      <c r="L195" t="str">
        <f>'Lost Deals'!I52</f>
        <v>The district is not replacing their old portables as part of the ongoing modernization</v>
      </c>
      <c r="M195" t="str">
        <f>'Lost Deals'!A52</f>
        <v>Other</v>
      </c>
      <c r="N195" t="e">
        <f>'Lost Deals'!#REF!</f>
        <v>#REF!</v>
      </c>
      <c r="O195" s="167" t="str">
        <f>'Lost Deals'!J52</f>
        <v>Summer 2025</v>
      </c>
    </row>
    <row r="196" spans="2:15">
      <c r="B196" t="str">
        <f>'DO NOT USE 2023-2024 Production'!A206</f>
        <v>Mountain View SD</v>
      </c>
      <c r="C196" t="str">
        <f>'DO NOT USE 2023-2024 Production'!B206</f>
        <v>Parkview School TK-8</v>
      </c>
      <c r="D196" t="str">
        <f>'DO NOT USE 2023-2024 Production'!C206</f>
        <v>Sandra</v>
      </c>
      <c r="E196">
        <f>'DO NOT USE 2023-2024 Production'!D206</f>
        <v>11495</v>
      </c>
      <c r="F196">
        <f>'DO NOT USE 2023-2024 Production'!E206</f>
        <v>5766106.1699999999</v>
      </c>
      <c r="G196" t="str">
        <f>'DO NOT USE 2023-2024 Production'!F206</f>
        <v>192X40 2-Story</v>
      </c>
      <c r="H196">
        <f>'DO NOT USE 2023-2024 Production'!G206</f>
        <v>32</v>
      </c>
      <c r="I196" s="167">
        <f>'DO NOT USE 2023-2024 Production'!H206</f>
        <v>45839</v>
      </c>
      <c r="J196" t="str">
        <f>'DO NOT USE 2023-2024 Production'!I206</f>
        <v>Mid Feb or Late Mar</v>
      </c>
      <c r="K196" t="str">
        <f>'DO NOT USE 2023-2024 Production'!J206</f>
        <v>No</v>
      </c>
      <c r="L196" t="str">
        <f>'DO NOT USE 2023-2024 Production'!L206</f>
        <v>Submitting DSA corrections Week of 1/27/25</v>
      </c>
      <c r="M196">
        <f>'DO NOT USE 2023-2024 Production'!M206</f>
        <v>0.75</v>
      </c>
      <c r="N196" t="str">
        <f>'DO NOT USE 2023-2024 Production'!N206</f>
        <v>PB</v>
      </c>
      <c r="O196" s="167">
        <f>'DO NOT USE 2023-2024 Production'!O206</f>
        <v>46023</v>
      </c>
    </row>
    <row r="197" spans="2:15">
      <c r="B197" t="str">
        <f>'DO NOT USE 2023-2024 Production'!A207</f>
        <v>Magnolia Public Schools</v>
      </c>
      <c r="C197" t="str">
        <f>'DO NOT USE 2023-2024 Production'!B207</f>
        <v>Magnolia Science Academy 5</v>
      </c>
      <c r="D197" t="str">
        <f>'DO NOT USE 2023-2024 Production'!C207</f>
        <v>Sandra</v>
      </c>
      <c r="E197">
        <f>'DO NOT USE 2023-2024 Production'!D207</f>
        <v>11512</v>
      </c>
      <c r="F197">
        <f>'DO NOT USE 2023-2024 Production'!E207</f>
        <v>25000000</v>
      </c>
      <c r="G197" t="str">
        <f>'DO NOT USE 2023-2024 Production'!F207</f>
        <v>New Campus</v>
      </c>
      <c r="H197">
        <f>'DO NOT USE 2023-2024 Production'!G207</f>
        <v>84</v>
      </c>
      <c r="I197" s="167">
        <f>'DO NOT USE 2023-2024 Production'!H207</f>
        <v>45839</v>
      </c>
      <c r="J197" t="str">
        <f>'DO NOT USE 2023-2024 Production'!I207</f>
        <v>Mid May</v>
      </c>
      <c r="K197" t="str">
        <f>'DO NOT USE 2023-2024 Production'!J207</f>
        <v>NOA Design Contract</v>
      </c>
      <c r="L197">
        <f>'DO NOT USE 2023-2024 Production'!L207</f>
        <v>0</v>
      </c>
      <c r="M197">
        <f>'DO NOT USE 2023-2024 Production'!M207</f>
        <v>0.5</v>
      </c>
      <c r="N197" t="str">
        <f>'DO NOT USE 2023-2024 Production'!N207</f>
        <v>PB</v>
      </c>
      <c r="O197" s="167" t="str">
        <f>'DO NOT USE 2023-2024 Production'!O207</f>
        <v>Late Spring 2026</v>
      </c>
    </row>
    <row r="198" spans="2:15">
      <c r="B198" t="str">
        <f>'DO NOT USE 2023-2024 Production'!A208</f>
        <v>Wasco Union HSD</v>
      </c>
      <c r="C198" t="str">
        <f>'DO NOT USE 2023-2024 Production'!B208</f>
        <v>Wasco HS</v>
      </c>
      <c r="D198" t="str">
        <f>'DO NOT USE 2023-2024 Production'!C208</f>
        <v>Joe</v>
      </c>
      <c r="E198">
        <f>'DO NOT USE 2023-2024 Production'!D208</f>
        <v>11582</v>
      </c>
      <c r="F198">
        <f>'DO NOT USE 2023-2024 Production'!E208</f>
        <v>2970266.23</v>
      </c>
      <c r="G198" t="str">
        <f>'DO NOT USE 2023-2024 Production'!F208</f>
        <v>(5) 30X32 Classrooms 
(1) 30X32 Restroom</v>
      </c>
      <c r="H198">
        <f>'DO NOT USE 2023-2024 Production'!G208</f>
        <v>18</v>
      </c>
      <c r="I198" s="167">
        <f>'DO NOT USE 2023-2024 Production'!H208</f>
        <v>45839</v>
      </c>
      <c r="J198" t="str">
        <f>'DO NOT USE 2023-2024 Production'!I208</f>
        <v>Late May</v>
      </c>
      <c r="K198" t="str">
        <f>'DO NOT USE 2023-2024 Production'!J208</f>
        <v>PO 250310</v>
      </c>
      <c r="L198" t="str">
        <f>'DO NOT USE 2023-2024 Production'!L208</f>
        <v>120 calendar days from 11/1/2024 to submit DSA pacakge to AOR</v>
      </c>
      <c r="M198">
        <f>'DO NOT USE 2023-2024 Production'!M208</f>
        <v>1</v>
      </c>
      <c r="N198" t="str">
        <f>'DO NOT USE 2023-2024 Production'!N208</f>
        <v>Bid</v>
      </c>
      <c r="O198" s="167" t="str">
        <f>'DO NOT USE 2023-2024 Production'!O208</f>
        <v>Summer 2025
180 days to complete project from "Construction NTP"</v>
      </c>
    </row>
    <row r="199" spans="2:15">
      <c r="B199" t="str">
        <f>'DO NOT USE 2023-2024 Production'!A209</f>
        <v>Sweetwater USD</v>
      </c>
      <c r="C199" t="str">
        <f>'DO NOT USE 2023-2024 Production'!B209</f>
        <v>East Hills Academy</v>
      </c>
      <c r="D199" t="str">
        <f>'DO NOT USE 2023-2024 Production'!C209</f>
        <v>Diana</v>
      </c>
      <c r="E199">
        <f>'DO NOT USE 2023-2024 Production'!D209</f>
        <v>11510</v>
      </c>
      <c r="F199">
        <f>'DO NOT USE 2023-2024 Production'!E209</f>
        <v>463190.78</v>
      </c>
      <c r="G199" t="str">
        <f>'DO NOT USE 2023-2024 Production'!F209</f>
        <v>40x32 Office Building</v>
      </c>
      <c r="H199">
        <f>'DO NOT USE 2023-2024 Production'!G209</f>
        <v>4</v>
      </c>
      <c r="I199" s="167">
        <f>'DO NOT USE 2023-2024 Production'!H209</f>
        <v>45839</v>
      </c>
      <c r="J199" t="str">
        <f>'DO NOT USE 2023-2024 Production'!I209</f>
        <v>Approved</v>
      </c>
      <c r="K199" t="str">
        <f>'DO NOT USE 2023-2024 Production'!J209</f>
        <v xml:space="preserve">Contract </v>
      </c>
      <c r="L199" t="str">
        <f>'DO NOT USE 2023-2024 Production'!L209</f>
        <v>Site Ready 2025</v>
      </c>
      <c r="M199">
        <f>'DO NOT USE 2023-2024 Production'!M209</f>
        <v>1</v>
      </c>
      <c r="N199" t="str">
        <f>'DO NOT USE 2023-2024 Production'!N209</f>
        <v>PB</v>
      </c>
      <c r="O199" s="167">
        <f>'DO NOT USE 2023-2024 Production'!O209</f>
        <v>45919</v>
      </c>
    </row>
    <row r="200" spans="2:15">
      <c r="B200" t="str">
        <f>'DO NOT USE 2023-2024 Production'!A210</f>
        <v>Magnolia SD</v>
      </c>
      <c r="C200" t="str">
        <f>'DO NOT USE 2023-2024 Production'!B210</f>
        <v>Peter Marshall ES</v>
      </c>
      <c r="D200" t="str">
        <f>'DO NOT USE 2023-2024 Production'!C210</f>
        <v>Sandra</v>
      </c>
      <c r="E200">
        <f>'DO NOT USE 2023-2024 Production'!D210</f>
        <v>11473</v>
      </c>
      <c r="F200">
        <f>'DO NOT USE 2023-2024 Production'!E210</f>
        <v>1387218.61</v>
      </c>
      <c r="G200" t="str">
        <f>'DO NOT USE 2023-2024 Production'!F210</f>
        <v>150x32 Classroom Pod</v>
      </c>
      <c r="H200">
        <f>'DO NOT USE 2023-2024 Production'!G210</f>
        <v>15</v>
      </c>
      <c r="I200" s="167">
        <f>'DO NOT USE 2023-2024 Production'!H210</f>
        <v>45839</v>
      </c>
      <c r="J200" t="str">
        <f>'DO NOT USE 2023-2024 Production'!I210</f>
        <v>ON HOLD</v>
      </c>
      <c r="K200" t="str">
        <f>'DO NOT USE 2023-2024 Production'!J210</f>
        <v>No</v>
      </c>
      <c r="L200" t="str">
        <f>'DO NOT USE 2023-2024 Production'!L210</f>
        <v>Customer has not confirmed they are proceeding with this project
 due to the current issues we have had on there other projects</v>
      </c>
      <c r="M200">
        <f>'DO NOT USE 2023-2024 Production'!M210</f>
        <v>1</v>
      </c>
      <c r="N200" t="str">
        <f>'DO NOT USE 2023-2024 Production'!N210</f>
        <v>PB</v>
      </c>
      <c r="O200" s="167">
        <f>'DO NOT USE 2023-2024 Production'!O210</f>
        <v>46023</v>
      </c>
    </row>
    <row r="201" spans="2:15">
      <c r="B201" t="str">
        <f>'DO NOT USE 2023-2024 Production'!A211</f>
        <v>Torrance USD</v>
      </c>
      <c r="C201" t="str">
        <f>'DO NOT USE 2023-2024 Production'!B211</f>
        <v xml:space="preserve">Carr ES </v>
      </c>
      <c r="D201" t="str">
        <f>'DO NOT USE 2023-2024 Production'!C211</f>
        <v>Sandra</v>
      </c>
      <c r="E201">
        <f>'DO NOT USE 2023-2024 Production'!D211</f>
        <v>11500</v>
      </c>
      <c r="F201">
        <f>'DO NOT USE 2023-2024 Production'!E211</f>
        <v>2392640.86</v>
      </c>
      <c r="G201" t="str">
        <f>'DO NOT USE 2023-2024 Production'!F211</f>
        <v>(1) 168'x40'</v>
      </c>
      <c r="H201">
        <f>'DO NOT USE 2023-2024 Production'!G211</f>
        <v>14</v>
      </c>
      <c r="I201" s="167">
        <f>'DO NOT USE 2023-2024 Production'!H211</f>
        <v>45839</v>
      </c>
      <c r="J201" t="str">
        <f>'DO NOT USE 2023-2024 Production'!I211</f>
        <v>Approved</v>
      </c>
      <c r="K201" t="str">
        <f>'DO NOT USE 2023-2024 Production'!J211</f>
        <v>Contract</v>
      </c>
      <c r="L201" t="str">
        <f>'DO NOT USE 2023-2024 Production'!L211</f>
        <v>AOR to resubmit Back Check set to DSA</v>
      </c>
      <c r="M201">
        <f>'DO NOT USE 2023-2024 Production'!M211</f>
        <v>1</v>
      </c>
      <c r="N201" t="str">
        <f>'DO NOT USE 2023-2024 Production'!N211</f>
        <v>PB</v>
      </c>
      <c r="O201" s="167">
        <f>'DO NOT USE 2023-2024 Production'!O211</f>
        <v>45962</v>
      </c>
    </row>
    <row r="202" spans="2:15">
      <c r="B202" t="str">
        <f>'DO NOT USE 2023-2024 Production'!A212</f>
        <v>Montebello USD</v>
      </c>
      <c r="C202" t="str">
        <f>'DO NOT USE 2023-2024 Production'!B212</f>
        <v>Eastmont Intermediate ELO-P</v>
      </c>
      <c r="D202" t="str">
        <f>'DO NOT USE 2023-2024 Production'!C212</f>
        <v>Diana</v>
      </c>
      <c r="E202" t="str">
        <f>'DO NOT USE 2023-2024 Production'!D212</f>
        <v>N/A</v>
      </c>
      <c r="F202" t="str">
        <f>'DO NOT USE 2023-2024 Production'!E212</f>
        <v>N/A</v>
      </c>
      <c r="G202" t="str">
        <f>'DO NOT USE 2023-2024 Production'!F212</f>
        <v>(1) 12'x40' RR Bldg.</v>
      </c>
      <c r="H202">
        <f>'DO NOT USE 2023-2024 Production'!G212</f>
        <v>1</v>
      </c>
      <c r="I202" s="167">
        <f>'DO NOT USE 2023-2024 Production'!H212</f>
        <v>0</v>
      </c>
      <c r="J202" t="str">
        <f>'DO NOT USE 2023-2024 Production'!I212</f>
        <v>NOT RELEASED TO ENGINEERING</v>
      </c>
      <c r="K202">
        <f>'DO NOT USE 2023-2024 Production'!J212</f>
        <v>0</v>
      </c>
      <c r="L202" t="str">
        <f>'DO NOT USE 2023-2024 Production'!L212</f>
        <v>Bid project.  Bid walk on 1/10/25 Bid due 1/31/25. Construction to start 5/1/25</v>
      </c>
      <c r="M202">
        <f>'DO NOT USE 2023-2024 Production'!M212</f>
        <v>0</v>
      </c>
      <c r="N202" t="str">
        <f>'DO NOT USE 2023-2024 Production'!N212</f>
        <v>Bid</v>
      </c>
      <c r="O202" s="167">
        <f>'DO NOT USE 2023-2024 Production'!O212</f>
        <v>0</v>
      </c>
    </row>
    <row r="203" spans="2:15">
      <c r="B203" t="str">
        <f>'DO NOT USE 2023-2024 Production'!A224</f>
        <v>Cerritos College</v>
      </c>
      <c r="C203" t="str">
        <f>'DO NOT USE 2023-2024 Production'!B224</f>
        <v>Cerritos Community College</v>
      </c>
      <c r="D203" t="str">
        <f>'DO NOT USE 2023-2024 Production'!C224</f>
        <v>Sandra</v>
      </c>
      <c r="E203">
        <f>'DO NOT USE 2023-2024 Production'!D224</f>
        <v>0</v>
      </c>
      <c r="F203">
        <f>'DO NOT USE 2023-2024 Production'!E224</f>
        <v>2105834.75</v>
      </c>
      <c r="G203" t="str">
        <f>'DO NOT USE 2023-2024 Production'!F224</f>
        <v>(2) 48x60 and (1) 24x60 TK Buildings</v>
      </c>
      <c r="H203">
        <f>'DO NOT USE 2023-2024 Production'!G224</f>
        <v>9</v>
      </c>
      <c r="I203" s="167">
        <f>'DO NOT USE 2023-2024 Production'!H224</f>
        <v>0</v>
      </c>
      <c r="J203" t="str">
        <f>'DO NOT USE 2023-2024 Production'!I224</f>
        <v>NOT RELEASED TO ENGINEERING</v>
      </c>
      <c r="K203" t="str">
        <f>'DO NOT USE 2023-2024 Production'!J224</f>
        <v>No</v>
      </c>
      <c r="L203" t="str">
        <f>'DO NOT USE 2023-2024 Production'!L224</f>
        <v>Customer is trying to confirm if they can meet any LEED requirements 
wit their design</v>
      </c>
      <c r="M203">
        <f>'DO NOT USE 2023-2024 Production'!M224</f>
        <v>0.9</v>
      </c>
      <c r="N203" t="str">
        <f>'DO NOT USE 2023-2024 Production'!N224</f>
        <v>PB</v>
      </c>
      <c r="O203" s="167">
        <f>'DO NOT USE 2023-2024 Production'!O224</f>
        <v>46023</v>
      </c>
    </row>
    <row r="204" spans="2:15">
      <c r="B204" t="str">
        <f>'DO NOT USE 2023-2024 Production'!A213</f>
        <v>Palm Springs USD</v>
      </c>
      <c r="C204" t="str">
        <f>'DO NOT USE 2023-2024 Production'!B213</f>
        <v>Agua Caliente ES</v>
      </c>
      <c r="D204" t="str">
        <f>'DO NOT USE 2023-2024 Production'!C213</f>
        <v>Diana</v>
      </c>
      <c r="E204">
        <f>'DO NOT USE 2023-2024 Production'!D213</f>
        <v>11563</v>
      </c>
      <c r="F204">
        <f>'DO NOT USE 2023-2024 Production'!E213</f>
        <v>112000</v>
      </c>
      <c r="G204" t="str">
        <f>'DO NOT USE 2023-2024 Production'!F213</f>
        <v>8’-6”x16’-7” RR</v>
      </c>
      <c r="H204">
        <f>'DO NOT USE 2023-2024 Production'!G213</f>
        <v>1</v>
      </c>
      <c r="I204" s="167">
        <f>'DO NOT USE 2023-2024 Production'!H213</f>
        <v>45901</v>
      </c>
      <c r="J204" t="str">
        <f>'DO NOT USE 2023-2024 Production'!I213</f>
        <v>NOT RELEASED TO ENGINEERING</v>
      </c>
      <c r="K204" t="str">
        <f>'DO NOT USE 2023-2024 Production'!J213</f>
        <v>No</v>
      </c>
      <c r="L204" t="str">
        <f>'DO NOT USE 2023-2024 Production'!L213</f>
        <v xml:space="preserve"> </v>
      </c>
      <c r="M204">
        <f>'DO NOT USE 2023-2024 Production'!M213</f>
        <v>1</v>
      </c>
      <c r="N204" t="str">
        <f>'DO NOT USE 2023-2024 Production'!N213</f>
        <v>PB</v>
      </c>
      <c r="O204" s="167" t="str">
        <f>'DO NOT USE 2023-2024 Production'!O213</f>
        <v>Summer 2025</v>
      </c>
    </row>
    <row r="205" spans="2:15">
      <c r="B205" t="str">
        <f>'DO NOT USE 2023-2024 Production'!A214</f>
        <v>Palm Springs USD</v>
      </c>
      <c r="C205" t="str">
        <f>'DO NOT USE 2023-2024 Production'!B214</f>
        <v>Cahuilla ES</v>
      </c>
      <c r="D205" t="str">
        <f>'DO NOT USE 2023-2024 Production'!C214</f>
        <v>Diana</v>
      </c>
      <c r="E205">
        <f>'DO NOT USE 2023-2024 Production'!D214</f>
        <v>11567</v>
      </c>
      <c r="F205">
        <f>'DO NOT USE 2023-2024 Production'!E214</f>
        <v>680121</v>
      </c>
      <c r="G205" t="str">
        <f>'DO NOT USE 2023-2024 Production'!F214</f>
        <v>8’-6” x 16’-7” RR  72’x40’ TK Classroom</v>
      </c>
      <c r="H205">
        <f>'DO NOT USE 2023-2024 Production'!G214</f>
        <v>7</v>
      </c>
      <c r="I205" s="167">
        <f>'DO NOT USE 2023-2024 Production'!H214</f>
        <v>45901</v>
      </c>
      <c r="J205" t="str">
        <f>'DO NOT USE 2023-2024 Production'!I214</f>
        <v>NOT RELEASED TO ENGINEERING</v>
      </c>
      <c r="K205" t="str">
        <f>'DO NOT USE 2023-2024 Production'!J214</f>
        <v>No</v>
      </c>
      <c r="L205">
        <f>'DO NOT USE 2023-2024 Production'!L214</f>
        <v>0</v>
      </c>
      <c r="M205">
        <f>'DO NOT USE 2023-2024 Production'!M214</f>
        <v>1</v>
      </c>
      <c r="N205" t="str">
        <f>'DO NOT USE 2023-2024 Production'!N214</f>
        <v>PB</v>
      </c>
      <c r="O205" s="167" t="str">
        <f>'DO NOT USE 2023-2024 Production'!O214</f>
        <v>Summer 2025</v>
      </c>
    </row>
    <row r="206" spans="2:15">
      <c r="B206" t="str">
        <f>'DO NOT USE 2023-2024 Production'!A215</f>
        <v>Palm Springs USD</v>
      </c>
      <c r="C206" t="str">
        <f>'DO NOT USE 2023-2024 Production'!B215</f>
        <v xml:space="preserve">Rancho Mirage ES </v>
      </c>
      <c r="D206" t="str">
        <f>'DO NOT USE 2023-2024 Production'!C215</f>
        <v>Diana</v>
      </c>
      <c r="E206">
        <f>'DO NOT USE 2023-2024 Production'!D215</f>
        <v>11571</v>
      </c>
      <c r="F206">
        <f>'DO NOT USE 2023-2024 Production'!E215</f>
        <v>112000</v>
      </c>
      <c r="G206" t="str">
        <f>'DO NOT USE 2023-2024 Production'!F215</f>
        <v>8’-6”x16’-7” RR</v>
      </c>
      <c r="H206">
        <f>'DO NOT USE 2023-2024 Production'!G215</f>
        <v>1</v>
      </c>
      <c r="I206" s="167">
        <f>'DO NOT USE 2023-2024 Production'!H215</f>
        <v>45901</v>
      </c>
      <c r="J206" t="str">
        <f>'DO NOT USE 2023-2024 Production'!I215</f>
        <v>NOT RELEASED TO ENGINEERING</v>
      </c>
      <c r="K206" t="str">
        <f>'DO NOT USE 2023-2024 Production'!J215</f>
        <v>No</v>
      </c>
      <c r="L206">
        <f>'DO NOT USE 2023-2024 Production'!L215</f>
        <v>0</v>
      </c>
      <c r="M206">
        <f>'DO NOT USE 2023-2024 Production'!M215</f>
        <v>1</v>
      </c>
      <c r="N206" t="str">
        <f>'DO NOT USE 2023-2024 Production'!N215</f>
        <v>PB</v>
      </c>
      <c r="O206" s="167" t="str">
        <f>'DO NOT USE 2023-2024 Production'!O215</f>
        <v>Summer 2025</v>
      </c>
    </row>
    <row r="207" spans="2:15">
      <c r="B207" t="str">
        <f>'DO NOT USE 2023-2024 Production'!A216</f>
        <v>Palm Springs USD</v>
      </c>
      <c r="C207" t="str">
        <f>'DO NOT USE 2023-2024 Production'!B216</f>
        <v xml:space="preserve">Two Bunch Palms ES </v>
      </c>
      <c r="D207" t="str">
        <f>'DO NOT USE 2023-2024 Production'!C216</f>
        <v>Diana</v>
      </c>
      <c r="E207">
        <f>'DO NOT USE 2023-2024 Production'!D216</f>
        <v>11573</v>
      </c>
      <c r="F207">
        <f>'DO NOT USE 2023-2024 Production'!E216</f>
        <v>112000</v>
      </c>
      <c r="G207" t="str">
        <f>'DO NOT USE 2023-2024 Production'!F216</f>
        <v>8’-6”x16’-7” RR</v>
      </c>
      <c r="H207">
        <f>'DO NOT USE 2023-2024 Production'!G216</f>
        <v>1</v>
      </c>
      <c r="I207" s="167">
        <f>'DO NOT USE 2023-2024 Production'!H216</f>
        <v>45901</v>
      </c>
      <c r="J207" t="str">
        <f>'DO NOT USE 2023-2024 Production'!I216</f>
        <v>NOT RELEASED TO ENGINEERING</v>
      </c>
      <c r="K207" t="str">
        <f>'DO NOT USE 2023-2024 Production'!J216</f>
        <v>No</v>
      </c>
      <c r="L207">
        <f>'DO NOT USE 2023-2024 Production'!L216</f>
        <v>0</v>
      </c>
      <c r="M207">
        <f>'DO NOT USE 2023-2024 Production'!M216</f>
        <v>1</v>
      </c>
      <c r="N207" t="str">
        <f>'DO NOT USE 2023-2024 Production'!N216</f>
        <v>PB</v>
      </c>
      <c r="O207" s="167" t="str">
        <f>'DO NOT USE 2023-2024 Production'!O216</f>
        <v>Summer 2025</v>
      </c>
    </row>
    <row r="208" spans="2:15">
      <c r="B208" t="str">
        <f>'DO NOT USE 2023-2024 Production'!A217</f>
        <v>Ventura USD</v>
      </c>
      <c r="C208" t="str">
        <f>'DO NOT USE 2023-2024 Production'!B217</f>
        <v>ATLAS School</v>
      </c>
      <c r="D208" t="str">
        <f>'DO NOT USE 2023-2024 Production'!C217</f>
        <v>Diana</v>
      </c>
      <c r="E208">
        <f>'DO NOT USE 2023-2024 Production'!D217</f>
        <v>0</v>
      </c>
      <c r="F208">
        <f>'DO NOT USE 2023-2024 Production'!E217</f>
        <v>373723.44</v>
      </c>
      <c r="G208" t="str">
        <f>'DO NOT USE 2023-2024 Production'!F217</f>
        <v>(1) 12x60 Restroom</v>
      </c>
      <c r="H208">
        <f>'DO NOT USE 2023-2024 Production'!G217</f>
        <v>1</v>
      </c>
      <c r="I208" s="167">
        <f>'DO NOT USE 2023-2024 Production'!H217</f>
        <v>45839</v>
      </c>
      <c r="J208" t="str">
        <f>'DO NOT USE 2023-2024 Production'!I217</f>
        <v>NOT RELEASED TO ENGINEERING</v>
      </c>
      <c r="K208" t="str">
        <f>'DO NOT USE 2023-2024 Production'!J217</f>
        <v>No</v>
      </c>
      <c r="L208" t="str">
        <f>'DO NOT USE 2023-2024 Production'!L217</f>
        <v>Confirm building size and quanity with Jason @ District. The architect has set a tentative DSA appointment for 2/19</v>
      </c>
      <c r="M208">
        <f>'DO NOT USE 2023-2024 Production'!M217</f>
        <v>0.95</v>
      </c>
      <c r="N208" t="str">
        <f>'DO NOT USE 2023-2024 Production'!N217</f>
        <v>PB</v>
      </c>
      <c r="O208" s="167" t="str">
        <f>'DO NOT USE 2023-2024 Production'!O217</f>
        <v>Fall 2025</v>
      </c>
    </row>
    <row r="209" spans="2:15">
      <c r="B209" t="str">
        <f>'DO NOT USE 2023-2024 Production'!A218</f>
        <v>Ventura USD</v>
      </c>
      <c r="C209" t="str">
        <f>'DO NOT USE 2023-2024 Production'!B218</f>
        <v>Portola ES</v>
      </c>
      <c r="D209" t="str">
        <f>'DO NOT USE 2023-2024 Production'!C218</f>
        <v>Diana</v>
      </c>
      <c r="E209">
        <f>'DO NOT USE 2023-2024 Production'!D218</f>
        <v>0</v>
      </c>
      <c r="F209">
        <f>'DO NOT USE 2023-2024 Production'!E218</f>
        <v>373723.44</v>
      </c>
      <c r="G209" t="str">
        <f>'DO NOT USE 2023-2024 Production'!F218</f>
        <v>(1) 12x60 Restroom</v>
      </c>
      <c r="H209">
        <f>'DO NOT USE 2023-2024 Production'!G218</f>
        <v>1</v>
      </c>
      <c r="I209" s="167">
        <f>'DO NOT USE 2023-2024 Production'!H218</f>
        <v>45839</v>
      </c>
      <c r="J209" t="str">
        <f>'DO NOT USE 2023-2024 Production'!I218</f>
        <v>NOT RELEASED TO ENGINEERING</v>
      </c>
      <c r="K209" t="str">
        <f>'DO NOT USE 2023-2024 Production'!J218</f>
        <v>No</v>
      </c>
      <c r="L209" t="str">
        <f>'DO NOT USE 2023-2024 Production'!L218</f>
        <v>Confirm building size and quanity with Jason @ District. The architect has set a tentative DSA appointment for 2/19</v>
      </c>
      <c r="M209">
        <f>'DO NOT USE 2023-2024 Production'!M218</f>
        <v>0.95</v>
      </c>
      <c r="N209" t="str">
        <f>'DO NOT USE 2023-2024 Production'!N218</f>
        <v>PB</v>
      </c>
      <c r="O209" s="167" t="str">
        <f>'DO NOT USE 2023-2024 Production'!O218</f>
        <v>Fall 2025</v>
      </c>
    </row>
    <row r="210" spans="2:15">
      <c r="B210" t="str">
        <f>'DO NOT USE 2023-2024 Production'!A221</f>
        <v>2025 Q3 Total</v>
      </c>
      <c r="C210">
        <f>'DO NOT USE 2023-2024 Production'!B221</f>
        <v>0</v>
      </c>
      <c r="D210">
        <f>'DO NOT USE 2023-2024 Production'!C221</f>
        <v>0</v>
      </c>
      <c r="E210">
        <f>'DO NOT USE 2023-2024 Production'!D221</f>
        <v>0</v>
      </c>
      <c r="F210">
        <f>'DO NOT USE 2023-2024 Production'!E221</f>
        <v>44352745.11999999</v>
      </c>
      <c r="G210">
        <f>'DO NOT USE 2023-2024 Production'!F221</f>
        <v>0</v>
      </c>
      <c r="H210">
        <f>'DO NOT USE 2023-2024 Production'!G221</f>
        <v>207</v>
      </c>
      <c r="I210" s="167">
        <f>'DO NOT USE 2023-2024 Production'!H221</f>
        <v>0</v>
      </c>
      <c r="J210">
        <f>'DO NOT USE 2023-2024 Production'!I221</f>
        <v>0</v>
      </c>
      <c r="K210">
        <f>'DO NOT USE 2023-2024 Production'!J221</f>
        <v>0</v>
      </c>
      <c r="L210">
        <f>'DO NOT USE 2023-2024 Production'!L221</f>
        <v>0</v>
      </c>
      <c r="M210">
        <f>'DO NOT USE 2023-2024 Production'!M221</f>
        <v>0</v>
      </c>
      <c r="N210">
        <f>'DO NOT USE 2023-2024 Production'!N221</f>
        <v>0</v>
      </c>
      <c r="O210" s="167">
        <f>'DO NOT USE 2023-2024 Production'!O221</f>
        <v>0</v>
      </c>
    </row>
    <row r="211" spans="2:15">
      <c r="B211">
        <f>'DO NOT USE 2023-2024 Production'!A222</f>
        <v>0</v>
      </c>
      <c r="C211">
        <f>'DO NOT USE 2023-2024 Production'!B222</f>
        <v>0</v>
      </c>
      <c r="D211">
        <f>'DO NOT USE 2023-2024 Production'!C222</f>
        <v>0</v>
      </c>
      <c r="E211">
        <f>'DO NOT USE 2023-2024 Production'!D222</f>
        <v>0</v>
      </c>
      <c r="F211">
        <f>'DO NOT USE 2023-2024 Production'!E222</f>
        <v>0</v>
      </c>
      <c r="G211">
        <f>'DO NOT USE 2023-2024 Production'!F222</f>
        <v>0</v>
      </c>
      <c r="H211">
        <f>'DO NOT USE 2023-2024 Production'!G222</f>
        <v>0</v>
      </c>
      <c r="I211" s="167">
        <f>'DO NOT USE 2023-2024 Production'!H222</f>
        <v>0</v>
      </c>
      <c r="J211">
        <f>'DO NOT USE 2023-2024 Production'!I222</f>
        <v>0</v>
      </c>
      <c r="K211">
        <f>'DO NOT USE 2023-2024 Production'!J222</f>
        <v>0</v>
      </c>
      <c r="L211">
        <f>'DO NOT USE 2023-2024 Production'!L222</f>
        <v>0</v>
      </c>
      <c r="M211">
        <f>'DO NOT USE 2023-2024 Production'!M222</f>
        <v>0</v>
      </c>
      <c r="N211">
        <f>'DO NOT USE 2023-2024 Production'!N222</f>
        <v>0</v>
      </c>
      <c r="O211" s="167">
        <f>'DO NOT USE 2023-2024 Production'!O222</f>
        <v>0</v>
      </c>
    </row>
    <row r="212" spans="2:15">
      <c r="B212" t="str">
        <f>'DO NOT USE 2023-2024 Production'!A223</f>
        <v>2025 Q4 Starts</v>
      </c>
      <c r="C212">
        <f>'DO NOT USE 2023-2024 Production'!B223</f>
        <v>0</v>
      </c>
      <c r="D212">
        <f>'DO NOT USE 2023-2024 Production'!C223</f>
        <v>0</v>
      </c>
      <c r="E212">
        <f>'DO NOT USE 2023-2024 Production'!D223</f>
        <v>0</v>
      </c>
      <c r="F212">
        <f>'DO NOT USE 2023-2024 Production'!E223</f>
        <v>0</v>
      </c>
      <c r="G212">
        <f>'DO NOT USE 2023-2024 Production'!F223</f>
        <v>0</v>
      </c>
      <c r="H212">
        <f>'DO NOT USE 2023-2024 Production'!G223</f>
        <v>0</v>
      </c>
      <c r="I212" s="167">
        <f>'DO NOT USE 2023-2024 Production'!H223</f>
        <v>0</v>
      </c>
      <c r="J212">
        <f>'DO NOT USE 2023-2024 Production'!I223</f>
        <v>0</v>
      </c>
      <c r="K212">
        <f>'DO NOT USE 2023-2024 Production'!J223</f>
        <v>0</v>
      </c>
      <c r="L212">
        <f>'DO NOT USE 2023-2024 Production'!L223</f>
        <v>0</v>
      </c>
      <c r="M212">
        <f>'DO NOT USE 2023-2024 Production'!M223</f>
        <v>0</v>
      </c>
      <c r="N212">
        <f>'DO NOT USE 2023-2024 Production'!N223</f>
        <v>0</v>
      </c>
      <c r="O212" s="167">
        <f>'DO NOT USE 2023-2024 Production'!O223</f>
        <v>0</v>
      </c>
    </row>
    <row r="213" spans="2:15">
      <c r="B213" t="str">
        <f>'DO NOT USE 2023-2024 Production'!A225</f>
        <v>Griffin Technology Academies</v>
      </c>
      <c r="C213" t="str">
        <f>'DO NOT USE 2023-2024 Production'!B225</f>
        <v>Mare Island Technology Academy</v>
      </c>
      <c r="D213" t="str">
        <f>'DO NOT USE 2023-2024 Production'!C225</f>
        <v>Joe</v>
      </c>
      <c r="E213">
        <f>'DO NOT USE 2023-2024 Production'!D225</f>
        <v>11372</v>
      </c>
      <c r="F213">
        <f>'DO NOT USE 2023-2024 Production'!E225</f>
        <v>12835820</v>
      </c>
      <c r="G213" t="str">
        <f>'DO NOT USE 2023-2024 Production'!F225</f>
        <v>BUILDING B (1) 96x40 2-story
BUILDING C (1) 168x40 2-story + Elevator</v>
      </c>
      <c r="H213">
        <f>'DO NOT USE 2023-2024 Production'!G225</f>
        <v>44</v>
      </c>
      <c r="I213" s="167">
        <f>'DO NOT USE 2023-2024 Production'!H225</f>
        <v>45931</v>
      </c>
      <c r="J213" t="str">
        <f>'DO NOT USE 2023-2024 Production'!I225</f>
        <v>Approved</v>
      </c>
      <c r="K213" t="str">
        <f>'DO NOT USE 2023-2024 Production'!J225</f>
        <v>Subcontract C-13340-S</v>
      </c>
      <c r="L213" t="str">
        <f>'DO NOT USE 2023-2024 Production'!L225</f>
        <v>6/20 BHM lowest responsive bidder
Water line issue onsite. GTA must resolve before construction.
8/9 NTP from BHM, Phase 1
Notified BHM our price is only good for 6 months
9/10 BHM Subcontract received
Doug and Joseph taking lead in contract review.
NTP anticipated in February 2025
water line issue has been resolved and agreed upon by District and GTA</v>
      </c>
      <c r="M213">
        <f>'DO NOT USE 2023-2024 Production'!M225</f>
        <v>0.8</v>
      </c>
      <c r="N213" t="str">
        <f>'DO NOT USE 2023-2024 Production'!N225</f>
        <v>Bid</v>
      </c>
      <c r="O213" s="167" t="str">
        <f>'DO NOT USE 2023-2024 Production'!O225</f>
        <v>TBD</v>
      </c>
    </row>
    <row r="214" spans="2:15">
      <c r="B214" t="str">
        <f>'DO NOT USE 2023-2024 Production'!A226</f>
        <v>San Diego USD</v>
      </c>
      <c r="C214" t="str">
        <f>'DO NOT USE 2023-2024 Production'!B226</f>
        <v>Fremont ES - iHigh Virtual Academy</v>
      </c>
      <c r="D214" t="str">
        <f>'DO NOT USE 2023-2024 Production'!C226</f>
        <v>Diana</v>
      </c>
      <c r="E214" t="str">
        <f>'DO NOT USE 2023-2024 Production'!D226</f>
        <v>N/A</v>
      </c>
      <c r="F214">
        <f>'DO NOT USE 2023-2024 Production'!E226</f>
        <v>1848439.64</v>
      </c>
      <c r="G214" t="str">
        <f>'DO NOT USE 2023-2024 Production'!F226</f>
        <v xml:space="preserve">Open Classroom - 36'x40'
Classroom w/ (1) RR - 24'x40'
Classroom w/ (2) RR's - 36'x40'
Open Classroom - 24'x40'
Open Classroom w/ (2) 8' Sink Cabinets - 24'x40'
Food Service Classroom Building - 24'x40'
Work Room - 12'x40'
Restroom Building - 8'-6" x 16'-7"
Restroom Building Model A - 12'x40'
</v>
      </c>
      <c r="H214">
        <f>'DO NOT USE 2023-2024 Production'!G226</f>
        <v>17</v>
      </c>
      <c r="I214" s="167">
        <f>'DO NOT USE 2023-2024 Production'!H226</f>
        <v>45931</v>
      </c>
      <c r="J214">
        <f>'DO NOT USE 2023-2024 Production'!I226</f>
        <v>0</v>
      </c>
      <c r="K214" t="str">
        <f>'DO NOT USE 2023-2024 Production'!J226</f>
        <v>No</v>
      </c>
      <c r="L214" t="str">
        <f>'DO NOT USE 2023-2024 Production'!L226</f>
        <v xml:space="preserve">Drawings were submitted to DSA. Manufacturing estimated to start August, 2025 </v>
      </c>
      <c r="M214">
        <f>'DO NOT USE 2023-2024 Production'!M226</f>
        <v>0.5</v>
      </c>
      <c r="N214" t="str">
        <f>'DO NOT USE 2023-2024 Production'!N226</f>
        <v>Bid</v>
      </c>
      <c r="O214" s="167" t="str">
        <f>'DO NOT USE 2023-2024 Production'!O226</f>
        <v>Fall 2026</v>
      </c>
    </row>
    <row r="215" spans="2:15">
      <c r="B215" t="str">
        <f>'DO NOT USE 2023-2024 Production'!A227</f>
        <v>Mt. San Antonio College</v>
      </c>
      <c r="C215" t="str">
        <f>'DO NOT USE 2023-2024 Production'!B227</f>
        <v xml:space="preserve">Mt. SAC </v>
      </c>
      <c r="D215" t="str">
        <f>'DO NOT USE 2023-2024 Production'!C227</f>
        <v>Sandra</v>
      </c>
      <c r="E215">
        <f>'DO NOT USE 2023-2024 Production'!D227</f>
        <v>0</v>
      </c>
      <c r="F215">
        <f>'DO NOT USE 2023-2024 Production'!E227</f>
        <v>758144.44</v>
      </c>
      <c r="G215" t="str">
        <f>'DO NOT USE 2023-2024 Production'!F227</f>
        <v>36x60 Building A</v>
      </c>
      <c r="H215">
        <f>'DO NOT USE 2023-2024 Production'!G227</f>
        <v>3</v>
      </c>
      <c r="I215" s="167" t="str">
        <f>'DO NOT USE 2023-2024 Production'!H227</f>
        <v>Pending</v>
      </c>
      <c r="J215" t="str">
        <f>'DO NOT USE 2023-2024 Production'!I227</f>
        <v>Approved</v>
      </c>
      <c r="K215" t="str">
        <f>'DO NOT USE 2023-2024 Production'!J227</f>
        <v>No</v>
      </c>
      <c r="L215" t="str">
        <f>'DO NOT USE 2023-2024 Production'!L227</f>
        <v>finalizing proposal for buildings A-E</v>
      </c>
      <c r="M215">
        <f>'DO NOT USE 2023-2024 Production'!M227</f>
        <v>0.75</v>
      </c>
      <c r="N215">
        <f>'DO NOT USE 2023-2024 Production'!N227</f>
        <v>0</v>
      </c>
      <c r="O215" s="167">
        <f>'DO NOT USE 2023-2024 Production'!O227</f>
        <v>0</v>
      </c>
    </row>
    <row r="216" spans="2:15">
      <c r="B216" t="str">
        <f>'DO NOT USE 2023-2024 Production'!A228</f>
        <v>Mt. San Antonio College</v>
      </c>
      <c r="C216" t="str">
        <f>'DO NOT USE 2023-2024 Production'!B228</f>
        <v xml:space="preserve">Mt. SAC </v>
      </c>
      <c r="D216" t="str">
        <f>'DO NOT USE 2023-2024 Production'!C228</f>
        <v>Sandra</v>
      </c>
      <c r="E216">
        <f>'DO NOT USE 2023-2024 Production'!D228</f>
        <v>0</v>
      </c>
      <c r="F216">
        <f>'DO NOT USE 2023-2024 Production'!E228</f>
        <v>733915.11</v>
      </c>
      <c r="G216" t="str">
        <f>'DO NOT USE 2023-2024 Production'!F228</f>
        <v>36x60 Building B</v>
      </c>
      <c r="H216">
        <f>'DO NOT USE 2023-2024 Production'!G228</f>
        <v>3</v>
      </c>
      <c r="I216" s="167" t="str">
        <f>'DO NOT USE 2023-2024 Production'!H228</f>
        <v>Pending</v>
      </c>
      <c r="J216" t="str">
        <f>'DO NOT USE 2023-2024 Production'!I228</f>
        <v>Approved</v>
      </c>
      <c r="K216" t="str">
        <f>'DO NOT USE 2023-2024 Production'!J228</f>
        <v>No</v>
      </c>
      <c r="L216" t="str">
        <f>'DO NOT USE 2023-2024 Production'!L228</f>
        <v>finalizing proposal for buildings A-E</v>
      </c>
      <c r="M216">
        <f>'DO NOT USE 2023-2024 Production'!M228</f>
        <v>0.75</v>
      </c>
      <c r="N216">
        <f>'DO NOT USE 2023-2024 Production'!N228</f>
        <v>0</v>
      </c>
      <c r="O216" s="167">
        <f>'DO NOT USE 2023-2024 Production'!O228</f>
        <v>0</v>
      </c>
    </row>
    <row r="217" spans="2:15">
      <c r="B217" t="str">
        <f>'DO NOT USE 2023-2024 Production'!A229</f>
        <v>Mt. San Antonio College</v>
      </c>
      <c r="C217" t="str">
        <f>'DO NOT USE 2023-2024 Production'!B229</f>
        <v xml:space="preserve">Mt. SAC </v>
      </c>
      <c r="D217" t="str">
        <f>'DO NOT USE 2023-2024 Production'!C229</f>
        <v>Sandra</v>
      </c>
      <c r="E217">
        <f>'DO NOT USE 2023-2024 Production'!D229</f>
        <v>0</v>
      </c>
      <c r="F217">
        <f>'DO NOT USE 2023-2024 Production'!E229</f>
        <v>787663.96</v>
      </c>
      <c r="G217" t="str">
        <f>'DO NOT USE 2023-2024 Production'!F229</f>
        <v>36x60 Building C</v>
      </c>
      <c r="H217">
        <f>'DO NOT USE 2023-2024 Production'!G229</f>
        <v>3</v>
      </c>
      <c r="I217" s="167" t="str">
        <f>'DO NOT USE 2023-2024 Production'!H229</f>
        <v>Pending</v>
      </c>
      <c r="J217" t="str">
        <f>'DO NOT USE 2023-2024 Production'!I229</f>
        <v>Approved</v>
      </c>
      <c r="K217" t="str">
        <f>'DO NOT USE 2023-2024 Production'!J229</f>
        <v>No</v>
      </c>
      <c r="L217" t="str">
        <f>'DO NOT USE 2023-2024 Production'!L229</f>
        <v>finalizing proposal for buildings A-E</v>
      </c>
      <c r="M217">
        <f>'DO NOT USE 2023-2024 Production'!M229</f>
        <v>0.75</v>
      </c>
      <c r="N217">
        <f>'DO NOT USE 2023-2024 Production'!N229</f>
        <v>0</v>
      </c>
      <c r="O217" s="167">
        <f>'DO NOT USE 2023-2024 Production'!O229</f>
        <v>0</v>
      </c>
    </row>
    <row r="218" spans="2:15">
      <c r="B218" t="str">
        <f>'DO NOT USE 2023-2024 Production'!A230</f>
        <v>Mt. San Antonio College</v>
      </c>
      <c r="C218" t="str">
        <f>'DO NOT USE 2023-2024 Production'!B230</f>
        <v xml:space="preserve">Mt. SAC </v>
      </c>
      <c r="D218" t="str">
        <f>'DO NOT USE 2023-2024 Production'!C230</f>
        <v>Sandra</v>
      </c>
      <c r="E218">
        <f>'DO NOT USE 2023-2024 Production'!D230</f>
        <v>0</v>
      </c>
      <c r="F218">
        <f>'DO NOT USE 2023-2024 Production'!E230</f>
        <v>743756.62</v>
      </c>
      <c r="G218" t="str">
        <f>'DO NOT USE 2023-2024 Production'!F230</f>
        <v>36x60 Building D</v>
      </c>
      <c r="H218">
        <f>'DO NOT USE 2023-2024 Production'!G230</f>
        <v>3</v>
      </c>
      <c r="I218" s="167" t="str">
        <f>'DO NOT USE 2023-2024 Production'!H230</f>
        <v>Pending</v>
      </c>
      <c r="J218" t="str">
        <f>'DO NOT USE 2023-2024 Production'!I230</f>
        <v>Approved</v>
      </c>
      <c r="K218" t="str">
        <f>'DO NOT USE 2023-2024 Production'!J230</f>
        <v>No</v>
      </c>
      <c r="L218" t="str">
        <f>'DO NOT USE 2023-2024 Production'!L230</f>
        <v>finalizing proposal for buildings A-E</v>
      </c>
      <c r="M218">
        <f>'DO NOT USE 2023-2024 Production'!M230</f>
        <v>0.75</v>
      </c>
      <c r="N218">
        <f>'DO NOT USE 2023-2024 Production'!N230</f>
        <v>0</v>
      </c>
      <c r="O218" s="167">
        <f>'DO NOT USE 2023-2024 Production'!O230</f>
        <v>0</v>
      </c>
    </row>
    <row r="219" spans="2:15">
      <c r="B219" t="str">
        <f>'DO NOT USE 2023-2024 Production'!A231</f>
        <v>Mt. San Antonio College</v>
      </c>
      <c r="C219" t="str">
        <f>'DO NOT USE 2023-2024 Production'!B231</f>
        <v xml:space="preserve">Mt. SAC </v>
      </c>
      <c r="D219" t="str">
        <f>'DO NOT USE 2023-2024 Production'!C231</f>
        <v>Sandra</v>
      </c>
      <c r="E219">
        <f>'DO NOT USE 2023-2024 Production'!D231</f>
        <v>0</v>
      </c>
      <c r="F219">
        <f>'DO NOT USE 2023-2024 Production'!E231</f>
        <v>1</v>
      </c>
      <c r="G219" t="str">
        <f>'DO NOT USE 2023-2024 Production'!F231</f>
        <v>36x60 Building E</v>
      </c>
      <c r="H219">
        <f>'DO NOT USE 2023-2024 Production'!G231</f>
        <v>3</v>
      </c>
      <c r="I219" s="167" t="str">
        <f>'DO NOT USE 2023-2024 Production'!H231</f>
        <v>Pending</v>
      </c>
      <c r="J219" t="str">
        <f>'DO NOT USE 2023-2024 Production'!I231</f>
        <v>Approved</v>
      </c>
      <c r="K219" t="str">
        <f>'DO NOT USE 2023-2024 Production'!J231</f>
        <v>No</v>
      </c>
      <c r="L219" t="str">
        <f>'DO NOT USE 2023-2024 Production'!L231</f>
        <v>finalizing proposal for buildings A-E</v>
      </c>
      <c r="M219">
        <f>'DO NOT USE 2023-2024 Production'!M231</f>
        <v>0.75</v>
      </c>
      <c r="N219">
        <f>'DO NOT USE 2023-2024 Production'!N231</f>
        <v>0</v>
      </c>
      <c r="O219" s="167" t="str">
        <f>'DO NOT USE 2023-2024 Production'!O231</f>
        <v>Discuss with JK</v>
      </c>
    </row>
    <row r="220" spans="2:15">
      <c r="B220" t="str">
        <f>'DO NOT USE 2023-2024 Production'!A232</f>
        <v>Palmdale SD</v>
      </c>
      <c r="C220" t="str">
        <f>'DO NOT USE 2023-2024 Production'!B232</f>
        <v xml:space="preserve">Shadow Hills MS </v>
      </c>
      <c r="D220" t="str">
        <f>'DO NOT USE 2023-2024 Production'!C232</f>
        <v>Sandra</v>
      </c>
      <c r="E220">
        <f>'DO NOT USE 2023-2024 Production'!D232</f>
        <v>0</v>
      </c>
      <c r="F220">
        <f>'DO NOT USE 2023-2024 Production'!E232</f>
        <v>172158</v>
      </c>
      <c r="G220" t="str">
        <f>'DO NOT USE 2023-2024 Production'!F232</f>
        <v>12x40 C2 Restroom</v>
      </c>
      <c r="H220">
        <f>'DO NOT USE 2023-2024 Production'!G232</f>
        <v>1</v>
      </c>
      <c r="I220" s="167">
        <f>'DO NOT USE 2023-2024 Production'!H232</f>
        <v>45778</v>
      </c>
      <c r="J220" t="str">
        <f>'DO NOT USE 2023-2024 Production'!I232</f>
        <v>Approved, But On Hold</v>
      </c>
      <c r="K220" t="str">
        <f>'DO NOT USE 2023-2024 Production'!J232</f>
        <v>No</v>
      </c>
      <c r="L220" t="str">
        <f>'DO NOT USE 2023-2024 Production'!L232</f>
        <v>Still Pending Site Contract</v>
      </c>
      <c r="M220">
        <f>'DO NOT USE 2023-2024 Production'!M232</f>
        <v>0.5</v>
      </c>
      <c r="N220" t="str">
        <f>'DO NOT USE 2023-2024 Production'!N232</f>
        <v>PB</v>
      </c>
      <c r="O220" s="167" t="str">
        <f>'DO NOT USE 2023-2024 Production'!O232</f>
        <v>N/A</v>
      </c>
    </row>
    <row r="221" spans="2:15">
      <c r="B221" t="str">
        <f>'DO NOT USE 2023-2024 Production'!A233</f>
        <v>Palmdale SD</v>
      </c>
      <c r="C221" t="str">
        <f>'DO NOT USE 2023-2024 Production'!B233</f>
        <v xml:space="preserve">Shadow Hills MS </v>
      </c>
      <c r="D221" t="str">
        <f>'DO NOT USE 2023-2024 Production'!C233</f>
        <v>Sandra</v>
      </c>
      <c r="E221">
        <f>'DO NOT USE 2023-2024 Production'!D233</f>
        <v>0</v>
      </c>
      <c r="F221">
        <f>'DO NOT USE 2023-2024 Production'!E233</f>
        <v>235282</v>
      </c>
      <c r="G221" t="str">
        <f>'DO NOT USE 2023-2024 Production'!F233</f>
        <v>36x40 Classroom</v>
      </c>
      <c r="H221">
        <f>'DO NOT USE 2023-2024 Production'!G233</f>
        <v>3</v>
      </c>
      <c r="I221" s="167">
        <f>'DO NOT USE 2023-2024 Production'!H233</f>
        <v>45778</v>
      </c>
      <c r="J221" t="str">
        <f>'DO NOT USE 2023-2024 Production'!I233</f>
        <v>Approved, But On Hold</v>
      </c>
      <c r="K221" t="str">
        <f>'DO NOT USE 2023-2024 Production'!J233</f>
        <v>No</v>
      </c>
      <c r="L221" t="str">
        <f>'DO NOT USE 2023-2024 Production'!L233</f>
        <v>Still Pending Site Contract</v>
      </c>
      <c r="M221">
        <f>'DO NOT USE 2023-2024 Production'!M233</f>
        <v>0.5</v>
      </c>
      <c r="N221" t="str">
        <f>'DO NOT USE 2023-2024 Production'!N233</f>
        <v>PB</v>
      </c>
      <c r="O221" s="167" t="str">
        <f>'DO NOT USE 2023-2024 Production'!O233</f>
        <v>N/A</v>
      </c>
    </row>
    <row r="222" spans="2:15">
      <c r="B222" t="str">
        <f>'DO NOT USE 2023-2024 Production'!A234</f>
        <v>Palmdale SD</v>
      </c>
      <c r="C222" t="str">
        <f>'DO NOT USE 2023-2024 Production'!B234</f>
        <v xml:space="preserve">Shadow Hills MS </v>
      </c>
      <c r="D222" t="str">
        <f>'DO NOT USE 2023-2024 Production'!C234</f>
        <v>Sandra</v>
      </c>
      <c r="E222">
        <f>'DO NOT USE 2023-2024 Production'!D234</f>
        <v>0</v>
      </c>
      <c r="F222">
        <f>'DO NOT USE 2023-2024 Production'!E234</f>
        <v>137980</v>
      </c>
      <c r="G222" t="str">
        <f>'DO NOT USE 2023-2024 Production'!F234</f>
        <v>24x40 Classroom</v>
      </c>
      <c r="H222">
        <f>'DO NOT USE 2023-2024 Production'!G234</f>
        <v>2</v>
      </c>
      <c r="I222" s="167">
        <f>'DO NOT USE 2023-2024 Production'!H234</f>
        <v>45778</v>
      </c>
      <c r="J222" t="str">
        <f>'DO NOT USE 2023-2024 Production'!I234</f>
        <v>Approved, But On Hold</v>
      </c>
      <c r="K222" t="str">
        <f>'DO NOT USE 2023-2024 Production'!J234</f>
        <v>No</v>
      </c>
      <c r="L222" t="str">
        <f>'DO NOT USE 2023-2024 Production'!L234</f>
        <v>Still Pending Site Contract</v>
      </c>
      <c r="M222">
        <f>'DO NOT USE 2023-2024 Production'!M234</f>
        <v>0.5</v>
      </c>
      <c r="N222" t="str">
        <f>'DO NOT USE 2023-2024 Production'!N234</f>
        <v>PB</v>
      </c>
      <c r="O222" s="167" t="str">
        <f>'DO NOT USE 2023-2024 Production'!O234</f>
        <v>N/A</v>
      </c>
    </row>
    <row r="223" spans="2:15">
      <c r="B223" t="str">
        <f>'DO NOT USE 2023-2024 Production'!A235</f>
        <v>Hesperia USD</v>
      </c>
      <c r="C223" t="str">
        <f>'DO NOT USE 2023-2024 Production'!B235</f>
        <v xml:space="preserve">Juniper </v>
      </c>
      <c r="D223" t="str">
        <f>'DO NOT USE 2023-2024 Production'!C235</f>
        <v>Sandra</v>
      </c>
      <c r="E223">
        <f>'DO NOT USE 2023-2024 Production'!D235</f>
        <v>0</v>
      </c>
      <c r="F223">
        <f>'DO NOT USE 2023-2024 Production'!E235</f>
        <v>663910.13</v>
      </c>
      <c r="G223" t="str">
        <f>'DO NOT USE 2023-2024 Production'!F235</f>
        <v>(3) 24x40 &amp; (1) C RR</v>
      </c>
      <c r="H223">
        <f>'DO NOT USE 2023-2024 Production'!G235</f>
        <v>7</v>
      </c>
      <c r="I223" s="167" t="str">
        <f>'DO NOT USE 2023-2024 Production'!H235</f>
        <v>Fall 2025</v>
      </c>
      <c r="J223" t="str">
        <f>'DO NOT USE 2023-2024 Production'!I235</f>
        <v>Late Dec</v>
      </c>
      <c r="K223" t="str">
        <f>'DO NOT USE 2023-2024 Production'!J235</f>
        <v>No</v>
      </c>
      <c r="L223" t="str">
        <f>'DO NOT USE 2023-2024 Production'!L235</f>
        <v>Adel confirmed no PO till after the ELOP project is complete</v>
      </c>
      <c r="M223">
        <f>'DO NOT USE 2023-2024 Production'!M235</f>
        <v>1</v>
      </c>
      <c r="N223" t="str">
        <f>'DO NOT USE 2023-2024 Production'!N235</f>
        <v>PB</v>
      </c>
      <c r="O223" s="167" t="str">
        <f>'DO NOT USE 2023-2024 Production'!O235</f>
        <v>Summer 2026</v>
      </c>
    </row>
    <row r="224" spans="2:15">
      <c r="B224" t="str">
        <f>'DO NOT USE 2023-2024 Production'!A236</f>
        <v>Hesperia USD</v>
      </c>
      <c r="C224" t="str">
        <f>'DO NOT USE 2023-2024 Production'!B236</f>
        <v xml:space="preserve">Joshua Circle </v>
      </c>
      <c r="D224" t="str">
        <f>'DO NOT USE 2023-2024 Production'!C236</f>
        <v>Sandra</v>
      </c>
      <c r="E224">
        <f>'DO NOT USE 2023-2024 Production'!D236</f>
        <v>0</v>
      </c>
      <c r="F224">
        <f>'DO NOT USE 2023-2024 Production'!E236</f>
        <v>817329</v>
      </c>
      <c r="G224" t="str">
        <f>'DO NOT USE 2023-2024 Production'!F236</f>
        <v>72x40 TK</v>
      </c>
      <c r="H224">
        <f>'DO NOT USE 2023-2024 Production'!G236</f>
        <v>6</v>
      </c>
      <c r="I224" s="167" t="str">
        <f>'DO NOT USE 2023-2024 Production'!H236</f>
        <v>Fall 2025</v>
      </c>
      <c r="J224" t="str">
        <f>'DO NOT USE 2023-2024 Production'!I236</f>
        <v>Approved</v>
      </c>
      <c r="K224" t="str">
        <f>'DO NOT USE 2023-2024 Production'!J236</f>
        <v>No</v>
      </c>
      <c r="L224" t="str">
        <f>'DO NOT USE 2023-2024 Production'!L236</f>
        <v>Adel confirmed no PO till after the ELOP project is complete</v>
      </c>
      <c r="M224">
        <f>'DO NOT USE 2023-2024 Production'!M236</f>
        <v>1</v>
      </c>
      <c r="N224" t="str">
        <f>'DO NOT USE 2023-2024 Production'!N236</f>
        <v>PB</v>
      </c>
      <c r="O224" s="167" t="str">
        <f>'DO NOT USE 2023-2024 Production'!O236</f>
        <v>Summer 2026</v>
      </c>
    </row>
    <row r="225" spans="2:15">
      <c r="B225" t="str">
        <f>'DO NOT USE 2023-2024 Production'!A237</f>
        <v>Hesperia USD</v>
      </c>
      <c r="C225" t="str">
        <f>'DO NOT USE 2023-2024 Production'!B237</f>
        <v xml:space="preserve">Hollyvale </v>
      </c>
      <c r="D225" t="str">
        <f>'DO NOT USE 2023-2024 Production'!C237</f>
        <v>Sandra</v>
      </c>
      <c r="E225">
        <f>'DO NOT USE 2023-2024 Production'!D237</f>
        <v>0</v>
      </c>
      <c r="F225">
        <f>'DO NOT USE 2023-2024 Production'!E237</f>
        <v>817329</v>
      </c>
      <c r="G225" t="str">
        <f>'DO NOT USE 2023-2024 Production'!F237</f>
        <v>72x40 TK</v>
      </c>
      <c r="H225">
        <f>'DO NOT USE 2023-2024 Production'!G237</f>
        <v>6</v>
      </c>
      <c r="I225" s="167" t="str">
        <f>'DO NOT USE 2023-2024 Production'!H237</f>
        <v>Fall 2025</v>
      </c>
      <c r="J225" t="str">
        <f>'DO NOT USE 2023-2024 Production'!I237</f>
        <v>Approved</v>
      </c>
      <c r="K225" t="str">
        <f>'DO NOT USE 2023-2024 Production'!J237</f>
        <v>No</v>
      </c>
      <c r="L225" t="str">
        <f>'DO NOT USE 2023-2024 Production'!L237</f>
        <v>Adel confirmed no PO till after the ELOP project is complete</v>
      </c>
      <c r="M225">
        <f>'DO NOT USE 2023-2024 Production'!M237</f>
        <v>1</v>
      </c>
      <c r="N225" t="str">
        <f>'DO NOT USE 2023-2024 Production'!N237</f>
        <v>PB</v>
      </c>
      <c r="O225" s="167" t="str">
        <f>'DO NOT USE 2023-2024 Production'!O237</f>
        <v>Summer 2026</v>
      </c>
    </row>
    <row r="226" spans="2:15">
      <c r="B226" t="str">
        <f>'DO NOT USE 2023-2024 Production'!A238</f>
        <v>Menifee USD</v>
      </c>
      <c r="C226" t="str">
        <f>'DO NOT USE 2023-2024 Production'!B238</f>
        <v xml:space="preserve">Callie Kirkpatrick ES </v>
      </c>
      <c r="D226" t="str">
        <f>'DO NOT USE 2023-2024 Production'!C238</f>
        <v>Diana</v>
      </c>
      <c r="E226" t="str">
        <f>'DO NOT USE 2023-2024 Production'!D238</f>
        <v>N/A</v>
      </c>
      <c r="F226">
        <f>'DO NOT USE 2023-2024 Production'!E238</f>
        <v>2137747.88</v>
      </c>
      <c r="G226" t="str">
        <f>'DO NOT USE 2023-2024 Production'!F238</f>
        <v>(1) 144'x40'</v>
      </c>
      <c r="H226">
        <f>'DO NOT USE 2023-2024 Production'!G238</f>
        <v>12</v>
      </c>
      <c r="I226" s="167">
        <f>'DO NOT USE 2023-2024 Production'!H238</f>
        <v>46113</v>
      </c>
      <c r="J226" t="str">
        <f>'DO NOT USE 2023-2024 Production'!I238</f>
        <v>Late April</v>
      </c>
      <c r="K226" t="str">
        <f>'DO NOT USE 2023-2024 Production'!J238</f>
        <v>No - Cost Increase</v>
      </c>
      <c r="L226" t="str">
        <f>'DO NOT USE 2023-2024 Production'!L238</f>
        <v>Will be submitting Pricing to GC. Approval for drawings was submitted. CW Driver</v>
      </c>
      <c r="M226">
        <f>'DO NOT USE 2023-2024 Production'!M238</f>
        <v>0.2</v>
      </c>
      <c r="N226" t="str">
        <f>'DO NOT USE 2023-2024 Production'!N238</f>
        <v>RFP</v>
      </c>
      <c r="O226" s="167">
        <f>'DO NOT USE 2023-2024 Production'!O238</f>
        <v>46248</v>
      </c>
    </row>
    <row r="227" spans="2:15">
      <c r="B227" t="str">
        <f>'DO NOT USE 2023-2024 Production'!A239</f>
        <v>Helendale SD</v>
      </c>
      <c r="C227" t="str">
        <f>'DO NOT USE 2023-2024 Production'!B239</f>
        <v xml:space="preserve">Helendale ES </v>
      </c>
      <c r="D227" t="str">
        <f>'DO NOT USE 2023-2024 Production'!C239</f>
        <v>Sandra</v>
      </c>
      <c r="E227">
        <f>'DO NOT USE 2023-2024 Production'!D239</f>
        <v>0</v>
      </c>
      <c r="F227">
        <f>'DO NOT USE 2023-2024 Production'!E239</f>
        <v>260434.8</v>
      </c>
      <c r="G227" t="str">
        <f>'DO NOT USE 2023-2024 Production'!F239</f>
        <v>48x40 Classroom</v>
      </c>
      <c r="H227">
        <f>'DO NOT USE 2023-2024 Production'!G239</f>
        <v>4</v>
      </c>
      <c r="I227" s="167">
        <f>'DO NOT USE 2023-2024 Production'!H239</f>
        <v>45931</v>
      </c>
      <c r="J227" t="str">
        <f>'DO NOT USE 2023-2024 Production'!I239</f>
        <v>NOT RELEASED TO ENGINEERING</v>
      </c>
      <c r="K227" t="str">
        <f>'DO NOT USE 2023-2024 Production'!J239</f>
        <v>No</v>
      </c>
      <c r="L227" t="str">
        <f>'DO NOT USE 2023-2024 Production'!L239</f>
        <v>Waiting on new district superintendent in order to proceed with
 new contracts</v>
      </c>
      <c r="M227">
        <f>'DO NOT USE 2023-2024 Production'!M239</f>
        <v>0.5</v>
      </c>
      <c r="N227" t="str">
        <f>'DO NOT USE 2023-2024 Production'!N239</f>
        <v>PB</v>
      </c>
      <c r="O227" s="167">
        <f>'DO NOT USE 2023-2024 Production'!O239</f>
        <v>0</v>
      </c>
    </row>
    <row r="228" spans="2:15">
      <c r="B228" t="str">
        <f>'DO NOT USE 2023-2024 Production'!A240</f>
        <v>Victor Valley Union High SD</v>
      </c>
      <c r="C228" t="str">
        <f>'DO NOT USE 2023-2024 Production'!B240</f>
        <v>Adelanto HS</v>
      </c>
      <c r="D228" t="str">
        <f>'DO NOT USE 2023-2024 Production'!C240</f>
        <v>Sandra</v>
      </c>
      <c r="E228">
        <f>'DO NOT USE 2023-2024 Production'!D240</f>
        <v>0</v>
      </c>
      <c r="F228">
        <f>'DO NOT USE 2023-2024 Production'!E240</f>
        <v>642710.44999999995</v>
      </c>
      <c r="G228" t="str">
        <f>'DO NOT USE 2023-2024 Production'!F240</f>
        <v>96x40 Classroom</v>
      </c>
      <c r="H228">
        <f>'DO NOT USE 2023-2024 Production'!G240</f>
        <v>8</v>
      </c>
      <c r="I228" s="167">
        <f>'DO NOT USE 2023-2024 Production'!H240</f>
        <v>45931</v>
      </c>
      <c r="J228" t="str">
        <f>'DO NOT USE 2023-2024 Production'!I240</f>
        <v>NOT RELEASED TO ENGINEERING</v>
      </c>
      <c r="K228" t="str">
        <f>'DO NOT USE 2023-2024 Production'!J240</f>
        <v>No</v>
      </c>
      <c r="L228" t="str">
        <f>'DO NOT USE 2023-2024 Production'!L240</f>
        <v>Waiting for state bond to pass (Nov)</v>
      </c>
      <c r="M228">
        <f>'DO NOT USE 2023-2024 Production'!M240</f>
        <v>0.8</v>
      </c>
      <c r="N228" t="str">
        <f>'DO NOT USE 2023-2024 Production'!N240</f>
        <v>PB</v>
      </c>
      <c r="O228" s="167">
        <f>'DO NOT USE 2023-2024 Production'!O240</f>
        <v>0</v>
      </c>
    </row>
    <row r="229" spans="2:15">
      <c r="B229" t="str">
        <f>'DO NOT USE 2023-2024 Production'!A241</f>
        <v>Allcove Healthy Living</v>
      </c>
      <c r="C229" t="str">
        <f>'DO NOT USE 2023-2024 Production'!B241</f>
        <v xml:space="preserve"> Health Center</v>
      </c>
      <c r="D229" t="str">
        <f>'DO NOT USE 2023-2024 Production'!C241</f>
        <v>Sandra</v>
      </c>
      <c r="E229">
        <f>'DO NOT USE 2023-2024 Production'!D241</f>
        <v>0</v>
      </c>
      <c r="F229">
        <f>'DO NOT USE 2023-2024 Production'!E241</f>
        <v>5697280</v>
      </c>
      <c r="G229" t="str">
        <f>'DO NOT USE 2023-2024 Production'!F241</f>
        <v>2-story</v>
      </c>
      <c r="H229">
        <f>'DO NOT USE 2023-2024 Production'!G241</f>
        <v>24</v>
      </c>
      <c r="I229" s="167">
        <f>'DO NOT USE 2023-2024 Production'!H241</f>
        <v>45839</v>
      </c>
      <c r="J229" t="str">
        <f>'DO NOT USE 2023-2024 Production'!I241</f>
        <v>On hold, no contract</v>
      </c>
      <c r="K229" t="str">
        <f>'DO NOT USE 2023-2024 Production'!J241</f>
        <v>No</v>
      </c>
      <c r="L229" t="str">
        <f>'DO NOT USE 2023-2024 Production'!L241</f>
        <v>On hold, no contract</v>
      </c>
      <c r="M229">
        <f>'DO NOT USE 2023-2024 Production'!M241</f>
        <v>0.75</v>
      </c>
      <c r="N229" t="str">
        <f>'DO NOT USE 2023-2024 Production'!N241</f>
        <v>Negotiate</v>
      </c>
      <c r="O229" s="167" t="str">
        <f>'DO NOT USE 2023-2024 Production'!O241</f>
        <v>N/A</v>
      </c>
    </row>
    <row r="230" spans="2:15">
      <c r="B230" t="str">
        <f>'DO NOT USE 2023-2024 Production'!A242</f>
        <v>Arcadia USD</v>
      </c>
      <c r="C230" t="str">
        <f>'DO NOT USE 2023-2024 Production'!B242</f>
        <v xml:space="preserve">Arcadia HS </v>
      </c>
      <c r="D230" t="str">
        <f>'DO NOT USE 2023-2024 Production'!C242</f>
        <v>Sandra</v>
      </c>
      <c r="E230">
        <f>'DO NOT USE 2023-2024 Production'!D242</f>
        <v>0</v>
      </c>
      <c r="F230">
        <f>'DO NOT USE 2023-2024 Production'!E242</f>
        <v>3153674.85</v>
      </c>
      <c r="G230" t="str">
        <f>'DO NOT USE 2023-2024 Production'!F242</f>
        <v>84x84 Weight Room</v>
      </c>
      <c r="H230">
        <f>'DO NOT USE 2023-2024 Production'!G242</f>
        <v>14</v>
      </c>
      <c r="I230" s="167">
        <f>'DO NOT USE 2023-2024 Production'!H242</f>
        <v>45839</v>
      </c>
      <c r="J230" t="str">
        <f>'DO NOT USE 2023-2024 Production'!I242</f>
        <v>On Hold Getting Prices from other vendors</v>
      </c>
      <c r="K230" t="str">
        <f>'DO NOT USE 2023-2024 Production'!J242</f>
        <v>No</v>
      </c>
      <c r="L230">
        <f>'DO NOT USE 2023-2024 Production'!L242</f>
        <v>0</v>
      </c>
      <c r="M230">
        <f>'DO NOT USE 2023-2024 Production'!M242</f>
        <v>0.5</v>
      </c>
      <c r="N230" t="str">
        <f>'DO NOT USE 2023-2024 Production'!N242</f>
        <v>PB</v>
      </c>
      <c r="O230" s="167" t="str">
        <f>'DO NOT USE 2023-2024 Production'!O242</f>
        <v>TBD</v>
      </c>
    </row>
    <row r="231" spans="2:15">
      <c r="B231" t="str">
        <f>'DO NOT USE 2023-2024 Production'!A243</f>
        <v>Arcadia USD</v>
      </c>
      <c r="C231" t="str">
        <f>'DO NOT USE 2023-2024 Production'!B243</f>
        <v xml:space="preserve">Arcadia HS </v>
      </c>
      <c r="D231" t="str">
        <f>'DO NOT USE 2023-2024 Production'!C243</f>
        <v>Sandra</v>
      </c>
      <c r="E231">
        <f>'DO NOT USE 2023-2024 Production'!D243</f>
        <v>0</v>
      </c>
      <c r="F231">
        <f>'DO NOT USE 2023-2024 Production'!E243</f>
        <v>1852667.44</v>
      </c>
      <c r="G231" t="str">
        <f>'DO NOT USE 2023-2024 Production'!F243</f>
        <v>84x40 Team Room</v>
      </c>
      <c r="H231">
        <f>'DO NOT USE 2023-2024 Production'!G243</f>
        <v>7</v>
      </c>
      <c r="I231" s="167">
        <f>'DO NOT USE 2023-2024 Production'!H243</f>
        <v>45839</v>
      </c>
      <c r="J231" t="str">
        <f>'DO NOT USE 2023-2024 Production'!I243</f>
        <v>On Hold Getting Prices from other vendors</v>
      </c>
      <c r="K231" t="str">
        <f>'DO NOT USE 2023-2024 Production'!J243</f>
        <v>No</v>
      </c>
      <c r="L231">
        <f>'DO NOT USE 2023-2024 Production'!L243</f>
        <v>0</v>
      </c>
      <c r="M231">
        <f>'DO NOT USE 2023-2024 Production'!M243</f>
        <v>0.5</v>
      </c>
      <c r="N231" t="str">
        <f>'DO NOT USE 2023-2024 Production'!N243</f>
        <v>PB</v>
      </c>
      <c r="O231" s="167" t="str">
        <f>'DO NOT USE 2023-2024 Production'!O243</f>
        <v>TBD</v>
      </c>
    </row>
    <row r="232" spans="2:15">
      <c r="B232" t="str">
        <f>'DO NOT USE 2023-2024 Production'!A244</f>
        <v>Menifee USD</v>
      </c>
      <c r="C232" t="str">
        <f>'DO NOT USE 2023-2024 Production'!B244</f>
        <v xml:space="preserve">Freedom Crest ES </v>
      </c>
      <c r="D232" t="str">
        <f>'DO NOT USE 2023-2024 Production'!C244</f>
        <v>Diana</v>
      </c>
      <c r="E232">
        <f>'DO NOT USE 2023-2024 Production'!D244</f>
        <v>0</v>
      </c>
      <c r="F232">
        <f>'DO NOT USE 2023-2024 Production'!E244</f>
        <v>2467455.73</v>
      </c>
      <c r="G232" t="str">
        <f>'DO NOT USE 2023-2024 Production'!F244</f>
        <v>(1) 72x40 &amp; (1) 108x40</v>
      </c>
      <c r="H232">
        <f>'DO NOT USE 2023-2024 Production'!G244</f>
        <v>15</v>
      </c>
      <c r="I232" s="167" t="str">
        <f>'DO NOT USE 2023-2024 Production'!H244</f>
        <v>TBD - Funding</v>
      </c>
      <c r="J232" t="str">
        <f>'DO NOT USE 2023-2024 Production'!I244</f>
        <v>NOT RELEASED TO ENGINEERING</v>
      </c>
      <c r="K232" t="str">
        <f>'DO NOT USE 2023-2024 Production'!J244</f>
        <v>No - Cost Increase</v>
      </c>
      <c r="L232" t="str">
        <f>'DO NOT USE 2023-2024 Production'!L244</f>
        <v>Pending Project Information Release</v>
      </c>
      <c r="M232">
        <f>'DO NOT USE 2023-2024 Production'!M244</f>
        <v>0.2</v>
      </c>
      <c r="N232" t="str">
        <f>'DO NOT USE 2023-2024 Production'!N244</f>
        <v>RFP</v>
      </c>
      <c r="O232" s="167" t="str">
        <f>'DO NOT USE 2023-2024 Production'!O244</f>
        <v>Summer 2026</v>
      </c>
    </row>
    <row r="233" spans="2:15">
      <c r="B233" t="str">
        <f>'DO NOT USE 2023-2024 Production'!A245</f>
        <v>Menifee USD</v>
      </c>
      <c r="C233" t="str">
        <f>'DO NOT USE 2023-2024 Production'!B245</f>
        <v xml:space="preserve">Oak Meadows ES </v>
      </c>
      <c r="D233" t="str">
        <f>'DO NOT USE 2023-2024 Production'!C245</f>
        <v>Diana</v>
      </c>
      <c r="E233">
        <f>'DO NOT USE 2023-2024 Production'!D245</f>
        <v>0</v>
      </c>
      <c r="F233">
        <f>'DO NOT USE 2023-2024 Production'!E245</f>
        <v>2885231.43</v>
      </c>
      <c r="G233" t="str">
        <f>'DO NOT USE 2023-2024 Production'!F245</f>
        <v>(1) 288x40</v>
      </c>
      <c r="H233">
        <f>'DO NOT USE 2023-2024 Production'!G245</f>
        <v>24</v>
      </c>
      <c r="I233" s="167" t="str">
        <f>'DO NOT USE 2023-2024 Production'!H245</f>
        <v>TBD - Funding</v>
      </c>
      <c r="J233" t="str">
        <f>'DO NOT USE 2023-2024 Production'!I245</f>
        <v>NOT RELEASED TO ENGINEERING</v>
      </c>
      <c r="K233" t="str">
        <f>'DO NOT USE 2023-2024 Production'!J245</f>
        <v>No - Cost Increase</v>
      </c>
      <c r="L233" t="str">
        <f>'DO NOT USE 2023-2024 Production'!L245</f>
        <v>Pending Project Information Release</v>
      </c>
      <c r="M233">
        <f>'DO NOT USE 2023-2024 Production'!M245</f>
        <v>0.2</v>
      </c>
      <c r="N233" t="str">
        <f>'DO NOT USE 2023-2024 Production'!N245</f>
        <v>RFP</v>
      </c>
      <c r="O233" s="167" t="str">
        <f>'DO NOT USE 2023-2024 Production'!O245</f>
        <v>Summer 2026</v>
      </c>
    </row>
    <row r="234" spans="2:15">
      <c r="B234" t="str">
        <f>'DO NOT USE 2023-2024 Production'!A246</f>
        <v>Menifee USD</v>
      </c>
      <c r="C234" t="str">
        <f>'DO NOT USE 2023-2024 Production'!B246</f>
        <v xml:space="preserve">Quail Valley ES </v>
      </c>
      <c r="D234" t="str">
        <f>'DO NOT USE 2023-2024 Production'!C246</f>
        <v>Diana</v>
      </c>
      <c r="E234">
        <f>'DO NOT USE 2023-2024 Production'!D246</f>
        <v>0</v>
      </c>
      <c r="F234">
        <f>'DO NOT USE 2023-2024 Production'!E246</f>
        <v>1414508.72</v>
      </c>
      <c r="G234" t="str">
        <f>'DO NOT USE 2023-2024 Production'!F246</f>
        <v>(1) 144x40</v>
      </c>
      <c r="H234">
        <f>'DO NOT USE 2023-2024 Production'!G246</f>
        <v>12</v>
      </c>
      <c r="I234" s="167">
        <f>'DO NOT USE 2023-2024 Production'!H246</f>
        <v>45839</v>
      </c>
      <c r="J234" t="str">
        <f>'DO NOT USE 2023-2024 Production'!I246</f>
        <v>NOT RELEASED TO ENGINEERING</v>
      </c>
      <c r="K234" t="str">
        <f>'DO NOT USE 2023-2024 Production'!J246</f>
        <v>No - Cost Increase</v>
      </c>
      <c r="L234" t="str">
        <f>'DO NOT USE 2023-2024 Production'!L246</f>
        <v>Pending Project Information Release</v>
      </c>
      <c r="M234">
        <f>'DO NOT USE 2023-2024 Production'!M246</f>
        <v>0.2</v>
      </c>
      <c r="N234" t="str">
        <f>'DO NOT USE 2023-2024 Production'!N246</f>
        <v>RFP</v>
      </c>
      <c r="O234" s="167" t="str">
        <f>'DO NOT USE 2023-2024 Production'!O246</f>
        <v>Summer 2026</v>
      </c>
    </row>
    <row r="235" spans="2:15">
      <c r="B235" t="str">
        <f>'DO NOT USE 2023-2024 Production'!A247</f>
        <v>LA Community College District</v>
      </c>
      <c r="C235" t="str">
        <f>'DO NOT USE 2023-2024 Production'!B247</f>
        <v xml:space="preserve">ELAC South Gate </v>
      </c>
      <c r="D235" t="str">
        <f>'DO NOT USE 2023-2024 Production'!C247</f>
        <v>Sandra</v>
      </c>
      <c r="E235">
        <f>'DO NOT USE 2023-2024 Production'!D247</f>
        <v>0</v>
      </c>
      <c r="F235">
        <f>'DO NOT USE 2023-2024 Production'!E247</f>
        <v>473556.18</v>
      </c>
      <c r="G235" t="str">
        <f>'DO NOT USE 2023-2024 Production'!F247</f>
        <v>24x40 RR/Concession</v>
      </c>
      <c r="H235">
        <f>'DO NOT USE 2023-2024 Production'!G247</f>
        <v>2</v>
      </c>
      <c r="I235" s="167">
        <f>'DO NOT USE 2023-2024 Production'!H247</f>
        <v>45839</v>
      </c>
      <c r="J235" t="str">
        <f>'DO NOT USE 2023-2024 Production'!I247</f>
        <v>TBD, Not in Engineering</v>
      </c>
      <c r="K235" t="str">
        <f>'DO NOT USE 2023-2024 Production'!J247</f>
        <v>No</v>
      </c>
      <c r="L235" t="str">
        <f>'DO NOT USE 2023-2024 Production'!L247</f>
        <v xml:space="preserve">Sales, waiting for funding </v>
      </c>
      <c r="M235">
        <f>'DO NOT USE 2023-2024 Production'!M247</f>
        <v>0.2</v>
      </c>
      <c r="N235" t="str">
        <f>'DO NOT USE 2023-2024 Production'!N247</f>
        <v>PB</v>
      </c>
      <c r="O235" s="167" t="str">
        <f>'DO NOT USE 2023-2024 Production'!O247</f>
        <v>N/A</v>
      </c>
    </row>
    <row r="236" spans="2:15">
      <c r="B236" t="str">
        <f>'DO NOT USE 2023-2024 Production'!A248</f>
        <v>LA Community College District</v>
      </c>
      <c r="C236" t="str">
        <f>'DO NOT USE 2023-2024 Production'!B248</f>
        <v xml:space="preserve">East LA College Shop Bldg </v>
      </c>
      <c r="D236" t="str">
        <f>'DO NOT USE 2023-2024 Production'!C248</f>
        <v>Sandra</v>
      </c>
      <c r="E236">
        <f>'DO NOT USE 2023-2024 Production'!D248</f>
        <v>0</v>
      </c>
      <c r="F236">
        <f>'DO NOT USE 2023-2024 Production'!E248</f>
        <v>888608.67</v>
      </c>
      <c r="G236" t="str">
        <f>'DO NOT USE 2023-2024 Production'!F248</f>
        <v>(4) 24x40</v>
      </c>
      <c r="H236">
        <f>'DO NOT USE 2023-2024 Production'!G248</f>
        <v>8</v>
      </c>
      <c r="I236" s="167">
        <f>'DO NOT USE 2023-2024 Production'!H248</f>
        <v>45839</v>
      </c>
      <c r="J236" t="str">
        <f>'DO NOT USE 2023-2024 Production'!I248</f>
        <v>NOT RELEASED TO ENGINEERING</v>
      </c>
      <c r="K236" t="str">
        <f>'DO NOT USE 2023-2024 Production'!J248</f>
        <v>No</v>
      </c>
      <c r="L236" t="str">
        <f>'DO NOT USE 2023-2024 Production'!L248</f>
        <v>No Start Date/Waiting on Funding</v>
      </c>
      <c r="M236">
        <f>'DO NOT USE 2023-2024 Production'!M248</f>
        <v>0.2</v>
      </c>
      <c r="N236" t="str">
        <f>'DO NOT USE 2023-2024 Production'!N248</f>
        <v>BID</v>
      </c>
      <c r="O236" s="167" t="str">
        <f>'DO NOT USE 2023-2024 Production'!O248</f>
        <v>TBD</v>
      </c>
    </row>
    <row r="237" spans="2:15">
      <c r="B237" t="str">
        <f>'DO NOT USE 2023-2024 Production'!A249</f>
        <v>Culver City USD</v>
      </c>
      <c r="C237" t="str">
        <f>'DO NOT USE 2023-2024 Production'!B249</f>
        <v xml:space="preserve">Farragut ES </v>
      </c>
      <c r="D237" t="str">
        <f>'DO NOT USE 2023-2024 Production'!C249</f>
        <v>Sandra</v>
      </c>
      <c r="E237">
        <f>'DO NOT USE 2023-2024 Production'!D249</f>
        <v>0</v>
      </c>
      <c r="F237">
        <f>'DO NOT USE 2023-2024 Production'!E249</f>
        <v>1304554.56</v>
      </c>
      <c r="G237" t="str">
        <f>'DO NOT USE 2023-2024 Production'!F249</f>
        <v>84x32/43 Sky Building</v>
      </c>
      <c r="H237">
        <f>'DO NOT USE 2023-2024 Production'!G249</f>
        <v>8</v>
      </c>
      <c r="I237" s="167">
        <f>'DO NOT USE 2023-2024 Production'!H249</f>
        <v>45839</v>
      </c>
      <c r="J237" t="str">
        <f>'DO NOT USE 2023-2024 Production'!I249</f>
        <v>Approved</v>
      </c>
      <c r="K237" t="str">
        <f>'DO NOT USE 2023-2024 Production'!J249</f>
        <v>No</v>
      </c>
      <c r="L237" t="str">
        <f>'DO NOT USE 2023-2024 Production'!L249</f>
        <v>Possibly Lost - Awaiting State Bond</v>
      </c>
      <c r="M237">
        <f>'DO NOT USE 2023-2024 Production'!M249</f>
        <v>0.15</v>
      </c>
      <c r="N237" t="str">
        <f>'DO NOT USE 2023-2024 Production'!N249</f>
        <v>PB</v>
      </c>
      <c r="O237" s="167" t="str">
        <f>'DO NOT USE 2023-2024 Production'!O249</f>
        <v>NOT  Summer 2025</v>
      </c>
    </row>
    <row r="238" spans="2:15">
      <c r="B238" t="str">
        <f>'DO NOT USE 2023-2024 Production'!A250</f>
        <v>Snowline Joint USD</v>
      </c>
      <c r="C238" t="str">
        <f>'DO NOT USE 2023-2024 Production'!B250</f>
        <v xml:space="preserve">New Phelan ES </v>
      </c>
      <c r="D238" t="str">
        <f>'DO NOT USE 2023-2024 Production'!C250</f>
        <v>Sandra</v>
      </c>
      <c r="E238">
        <f>'DO NOT USE 2023-2024 Production'!D250</f>
        <v>0</v>
      </c>
      <c r="F238">
        <f>'DO NOT USE 2023-2024 Production'!E250</f>
        <v>1870996.9</v>
      </c>
      <c r="G238" t="str">
        <f>'DO NOT USE 2023-2024 Production'!F250</f>
        <v>(2) 102x40</v>
      </c>
      <c r="H238">
        <f>'DO NOT USE 2023-2024 Production'!G250</f>
        <v>20</v>
      </c>
      <c r="I238" s="167">
        <f>'DO NOT USE 2023-2024 Production'!H250</f>
        <v>45839</v>
      </c>
      <c r="J238" t="str">
        <f>'DO NOT USE 2023-2024 Production'!I250</f>
        <v>Late Feb</v>
      </c>
      <c r="K238" t="str">
        <f>'DO NOT USE 2023-2024 Production'!J250</f>
        <v>No</v>
      </c>
      <c r="L238" t="str">
        <f>'DO NOT USE 2023-2024 Production'!L250</f>
        <v>Resubmission in December Once plans are completed
project must be reestimated</v>
      </c>
      <c r="M238">
        <f>'DO NOT USE 2023-2024 Production'!M250</f>
        <v>0.25</v>
      </c>
      <c r="N238" t="str">
        <f>'DO NOT USE 2023-2024 Production'!N250</f>
        <v>PB</v>
      </c>
      <c r="O238" s="167" t="str">
        <f>'DO NOT USE 2023-2024 Production'!O250</f>
        <v>TBD</v>
      </c>
    </row>
    <row r="239" spans="2:15">
      <c r="B239" t="str">
        <f>'DO NOT USE 2023-2024 Production'!A251</f>
        <v>Snowline Joint USD</v>
      </c>
      <c r="C239" t="str">
        <f>'DO NOT USE 2023-2024 Production'!B251</f>
        <v xml:space="preserve">New Phelan ES </v>
      </c>
      <c r="D239" t="str">
        <f>'DO NOT USE 2023-2024 Production'!C251</f>
        <v>Sandra</v>
      </c>
      <c r="E239">
        <f>'DO NOT USE 2023-2024 Production'!D251</f>
        <v>0</v>
      </c>
      <c r="F239">
        <f>'DO NOT USE 2023-2024 Production'!E251</f>
        <v>1240813.2</v>
      </c>
      <c r="G239" t="str">
        <f>'DO NOT USE 2023-2024 Production'!F251</f>
        <v>(1) 144x40</v>
      </c>
      <c r="H239">
        <f>'DO NOT USE 2023-2024 Production'!G251</f>
        <v>12</v>
      </c>
      <c r="I239" s="167">
        <f>'DO NOT USE 2023-2024 Production'!H251</f>
        <v>45839</v>
      </c>
      <c r="J239" t="str">
        <f>'DO NOT USE 2023-2024 Production'!I251</f>
        <v>Late Feb</v>
      </c>
      <c r="K239" t="str">
        <f>'DO NOT USE 2023-2024 Production'!J251</f>
        <v>No</v>
      </c>
      <c r="L239" t="str">
        <f>'DO NOT USE 2023-2024 Production'!L251</f>
        <v>Resubmission in December Once plans are completed
project must be reestimated</v>
      </c>
      <c r="M239">
        <f>'DO NOT USE 2023-2024 Production'!M251</f>
        <v>0.25</v>
      </c>
      <c r="N239" t="str">
        <f>'DO NOT USE 2023-2024 Production'!N251</f>
        <v>PB</v>
      </c>
      <c r="O239" s="167" t="str">
        <f>'DO NOT USE 2023-2024 Production'!O251</f>
        <v>TBD</v>
      </c>
    </row>
    <row r="240" spans="2:15">
      <c r="B240" t="str">
        <f>'DO NOT USE 2023-2024 Production'!A252</f>
        <v>Snowline Joint USD</v>
      </c>
      <c r="C240" t="str">
        <f>'DO NOT USE 2023-2024 Production'!B252</f>
        <v xml:space="preserve">New Phelan ES </v>
      </c>
      <c r="D240" t="str">
        <f>'DO NOT USE 2023-2024 Production'!C252</f>
        <v>Sandra</v>
      </c>
      <c r="E240">
        <f>'DO NOT USE 2023-2024 Production'!D252</f>
        <v>0</v>
      </c>
      <c r="F240">
        <f>'DO NOT USE 2023-2024 Production'!E252</f>
        <v>2123331.6800000002</v>
      </c>
      <c r="G240" t="str">
        <f>'DO NOT USE 2023-2024 Production'!F252</f>
        <v>(2) 120x40</v>
      </c>
      <c r="H240">
        <f>'DO NOT USE 2023-2024 Production'!G252</f>
        <v>24</v>
      </c>
      <c r="I240" s="167">
        <f>'DO NOT USE 2023-2024 Production'!H252</f>
        <v>45839</v>
      </c>
      <c r="J240" t="str">
        <f>'DO NOT USE 2023-2024 Production'!I252</f>
        <v>Late Feb</v>
      </c>
      <c r="K240" t="str">
        <f>'DO NOT USE 2023-2024 Production'!J252</f>
        <v>No</v>
      </c>
      <c r="L240" t="str">
        <f>'DO NOT USE 2023-2024 Production'!L252</f>
        <v>Resubmission in December Once plans are completed
project must be reestimated</v>
      </c>
      <c r="M240">
        <f>'DO NOT USE 2023-2024 Production'!M252</f>
        <v>0.25</v>
      </c>
      <c r="N240" t="str">
        <f>'DO NOT USE 2023-2024 Production'!N252</f>
        <v>PB</v>
      </c>
      <c r="O240" s="167" t="str">
        <f>'DO NOT USE 2023-2024 Production'!O252</f>
        <v>TBD</v>
      </c>
    </row>
    <row r="241" spans="2:15">
      <c r="B241" t="str">
        <f>'Lost Deals'!B54</f>
        <v>Mobile Modular</v>
      </c>
      <c r="C241" t="str">
        <f>'Lost Deals'!C54</f>
        <v>FOB - 
Garfield HS Science Classroom</v>
      </c>
      <c r="D241" t="str">
        <f>'Lost Deals'!D54</f>
        <v>Joe</v>
      </c>
      <c r="E241" t="e">
        <f>'Lost Deals'!#REF!</f>
        <v>#REF!</v>
      </c>
      <c r="F241">
        <f>'Lost Deals'!E54</f>
        <v>361412.11</v>
      </c>
      <c r="G241" t="str">
        <f>'Lost Deals'!F54</f>
        <v>(1) 36x40 Science Classroom</v>
      </c>
      <c r="H241">
        <f>'Lost Deals'!G54</f>
        <v>3</v>
      </c>
      <c r="I241" s="167" t="str">
        <f>'Lost Deals'!H54</f>
        <v>Winter 2025</v>
      </c>
      <c r="J241" t="e">
        <f>'Lost Deals'!#REF!</f>
        <v>#REF!</v>
      </c>
      <c r="K241" t="e">
        <f>'Lost Deals'!#REF!</f>
        <v>#REF!</v>
      </c>
      <c r="L241" t="str">
        <f>'Lost Deals'!A54</f>
        <v>Other</v>
      </c>
      <c r="M241" t="e">
        <f>'Lost Deals'!#REF!</f>
        <v>#REF!</v>
      </c>
      <c r="N241" t="str">
        <f>'Lost Deals'!J54</f>
        <v>Negotiated</v>
      </c>
      <c r="O241" s="167" t="str">
        <f>'Lost Deals'!K54</f>
        <v>Winter 2025</v>
      </c>
    </row>
    <row r="242" spans="2:15">
      <c r="B242" t="str">
        <f>'DO NOT USE 2023-2024 Production'!A253</f>
        <v>US Army Corps of Engineers</v>
      </c>
      <c r="C242" t="str">
        <f>'DO NOT USE 2023-2024 Production'!B253</f>
        <v>USACE Santa Ana Dam Resident Office Complex</v>
      </c>
      <c r="D242" t="str">
        <f>'DO NOT USE 2023-2024 Production'!C253</f>
        <v>Sandra</v>
      </c>
      <c r="E242">
        <f>'DO NOT USE 2023-2024 Production'!D253</f>
        <v>0</v>
      </c>
      <c r="F242">
        <f>'DO NOT USE 2023-2024 Production'!E253</f>
        <v>0</v>
      </c>
      <c r="G242" t="str">
        <f>'DO NOT USE 2023-2024 Production'!F253</f>
        <v>(1) 36x60 Office HCD</v>
      </c>
      <c r="H242">
        <f>'DO NOT USE 2023-2024 Production'!G253</f>
        <v>3</v>
      </c>
      <c r="I242" s="167" t="str">
        <f>'DO NOT USE 2023-2024 Production'!H253</f>
        <v>TBD</v>
      </c>
      <c r="J242" t="str">
        <f>'DO NOT USE 2023-2024 Production'!I253</f>
        <v>NOT RELEASED TO ENGINEERING</v>
      </c>
      <c r="K242" t="str">
        <f>'DO NOT USE 2023-2024 Production'!J253</f>
        <v>NO</v>
      </c>
      <c r="L242" t="str">
        <f>'DO NOT USE 2023-2024 Production'!L253</f>
        <v>Followed up and proposal has been Submitteed and is under review</v>
      </c>
      <c r="M242">
        <f>'DO NOT USE 2023-2024 Production'!M253</f>
        <v>0.25</v>
      </c>
      <c r="N242">
        <f>'DO NOT USE 2023-2024 Production'!N253</f>
        <v>0</v>
      </c>
      <c r="O242" s="167">
        <f>'DO NOT USE 2023-2024 Production'!O253</f>
        <v>0</v>
      </c>
    </row>
    <row r="243" spans="2:15">
      <c r="B243" t="str">
        <f>'Lost Deals'!B53</f>
        <v>Del Mar Union</v>
      </c>
      <c r="C243" t="str">
        <f>'Lost Deals'!C53</f>
        <v xml:space="preserve">Del Mar Hills Academy </v>
      </c>
      <c r="D243" t="str">
        <f>'Lost Deals'!D53</f>
        <v>Diana</v>
      </c>
      <c r="E243" t="e">
        <f>'Lost Deals'!#REF!</f>
        <v>#REF!</v>
      </c>
      <c r="F243">
        <f>'Lost Deals'!E53</f>
        <v>347067.59</v>
      </c>
      <c r="G243" t="str">
        <f>'Lost Deals'!F53</f>
        <v>(1) 48'x40' (2) CR Bldg.</v>
      </c>
      <c r="H243">
        <f>'Lost Deals'!G53</f>
        <v>4</v>
      </c>
      <c r="I243" s="167">
        <f>'Lost Deals'!H53</f>
        <v>45992</v>
      </c>
      <c r="J243" t="e">
        <f>'Lost Deals'!#REF!</f>
        <v>#REF!</v>
      </c>
      <c r="K243" t="e">
        <f>'Lost Deals'!#REF!</f>
        <v>#REF!</v>
      </c>
      <c r="L243" t="str">
        <f>'Lost Deals'!I53</f>
        <v>The district is not replacing their old portables as part of the ongoing modernization</v>
      </c>
      <c r="M243" t="str">
        <f>'Lost Deals'!A53</f>
        <v>Other</v>
      </c>
      <c r="N243" t="e">
        <f>'Lost Deals'!#REF!</f>
        <v>#REF!</v>
      </c>
      <c r="O243" s="167">
        <f>'Lost Deals'!J53</f>
        <v>45992</v>
      </c>
    </row>
    <row r="244" spans="2:15">
      <c r="B244" t="str">
        <f>'DO NOT USE 2023-2024 Production'!A254</f>
        <v>Oceanside USD</v>
      </c>
      <c r="C244" t="str">
        <f>'DO NOT USE 2023-2024 Production'!B254</f>
        <v>Jefferson MS</v>
      </c>
      <c r="D244" t="str">
        <f>'DO NOT USE 2023-2024 Production'!C254</f>
        <v>Diana</v>
      </c>
      <c r="E244" t="str">
        <f>'DO NOT USE 2023-2024 Production'!D254</f>
        <v>N/A</v>
      </c>
      <c r="F244">
        <f>'DO NOT USE 2023-2024 Production'!E254</f>
        <v>5159577.82</v>
      </c>
      <c r="G244" t="str">
        <f>'DO NOT USE 2023-2024 Production'!F254</f>
        <v>(1) 84'x40' Kitchen 
(2) 96'x40' CR Bldgs. 
(1) 60'x40' Music Bldg. 
(2) 24'x40' RR Bldgs.</v>
      </c>
      <c r="H244">
        <f>'DO NOT USE 2023-2024 Production'!G254</f>
        <v>32</v>
      </c>
      <c r="I244" s="167">
        <f>'DO NOT USE 2023-2024 Production'!H254</f>
        <v>45839</v>
      </c>
      <c r="J244" t="str">
        <f>'DO NOT USE 2023-2024 Production'!I254</f>
        <v>NOT RELEASED TO ENGINEERING</v>
      </c>
      <c r="K244" t="str">
        <f>'DO NOT USE 2023-2024 Production'!J254</f>
        <v>No</v>
      </c>
      <c r="L244" t="str">
        <f>'DO NOT USE 2023-2024 Production'!L254</f>
        <v>1/6/25 - Project will be awarded to SCM - currently discussing added pricing for tackbaord. The District has awarded to the GC we partnered up with. They are processing paperwork and updating the project schedule. SCM will be contacted in the next two weeks for contracting and drawings. GC will be releasing as a bid. Soltek reached out with scope clarification questions. 12/31/24 still clarifying the scope of work. tackboard pricing received and working with GC on what options will be taken. Letter of intent received 1/17/25</v>
      </c>
      <c r="M244">
        <f>'DO NOT USE 2023-2024 Production'!M254</f>
        <v>1</v>
      </c>
      <c r="N244" t="str">
        <f>'DO NOT USE 2023-2024 Production'!N254</f>
        <v>Bid</v>
      </c>
      <c r="O244" s="167">
        <f>'DO NOT USE 2023-2024 Production'!O254</f>
        <v>46023</v>
      </c>
    </row>
    <row r="245" spans="2:15">
      <c r="B245" t="str">
        <f>'DO NOT USE 2023-2024 Production'!A255</f>
        <v>Bothman Construction</v>
      </c>
      <c r="C245" t="str">
        <f>'DO NOT USE 2023-2024 Production'!B255</f>
        <v>San Juan USD 
GIS Charter School</v>
      </c>
      <c r="D245" t="str">
        <f>'DO NOT USE 2023-2024 Production'!C255</f>
        <v>Joe</v>
      </c>
      <c r="E245">
        <f>'DO NOT USE 2023-2024 Production'!D255</f>
        <v>0</v>
      </c>
      <c r="F245">
        <f>'DO NOT USE 2023-2024 Production'!E255</f>
        <v>0</v>
      </c>
      <c r="G245" t="str">
        <f>'DO NOT USE 2023-2024 Production'!F255</f>
        <v>(1) 84x40 TK</v>
      </c>
      <c r="H245">
        <f>'DO NOT USE 2023-2024 Production'!G255</f>
        <v>7</v>
      </c>
      <c r="I245" s="167">
        <f>'DO NOT USE 2023-2024 Production'!H255</f>
        <v>45931</v>
      </c>
      <c r="J245" t="str">
        <f>'DO NOT USE 2023-2024 Production'!I255</f>
        <v>NOT RELEASED TO ENGINEERING</v>
      </c>
      <c r="K245" t="str">
        <f>'DO NOT USE 2023-2024 Production'!J255</f>
        <v>No</v>
      </c>
      <c r="L245" t="str">
        <f>'DO NOT USE 2023-2024 Production'!L255</f>
        <v>LLB with Bothman Construction.
SCM Engineering &amp; Design fees and SoQ submitted 10/31
Design kick-off on 12/18 with Bothman, CM and AOR
Project missed December Board approval, shooting for January
Preliminary project schedule has DSA submission in February 2025</v>
      </c>
      <c r="M245">
        <f>'DO NOT USE 2023-2024 Production'!M255</f>
        <v>0.2</v>
      </c>
      <c r="N245" t="str">
        <f>'DO NOT USE 2023-2024 Production'!N255</f>
        <v>Bid</v>
      </c>
      <c r="O245" s="167">
        <f>'DO NOT USE 2023-2024 Production'!O255</f>
        <v>46052</v>
      </c>
    </row>
    <row r="246" spans="2:15">
      <c r="B246" t="str">
        <f>'DO NOT USE 2023-2024 Production'!A256</f>
        <v>Calistoga JUSD</v>
      </c>
      <c r="C246" t="str">
        <f>'DO NOT USE 2023-2024 Production'!B256</f>
        <v>Calistoga ES</v>
      </c>
      <c r="D246" t="str">
        <f>'DO NOT USE 2023-2024 Production'!C256</f>
        <v>Joe</v>
      </c>
      <c r="E246">
        <f>'DO NOT USE 2023-2024 Production'!D256</f>
        <v>0</v>
      </c>
      <c r="F246">
        <f>'DO NOT USE 2023-2024 Production'!E256</f>
        <v>2000000</v>
      </c>
      <c r="G246" t="str">
        <f>'DO NOT USE 2023-2024 Production'!F256</f>
        <v>(4) TK Classrooms</v>
      </c>
      <c r="H246" t="str">
        <f>'DO NOT USE 2023-2024 Production'!G256</f>
        <v>TBD</v>
      </c>
      <c r="I246" s="167">
        <f>'DO NOT USE 2023-2024 Production'!H256</f>
        <v>45931</v>
      </c>
      <c r="J246" t="str">
        <f>'DO NOT USE 2023-2024 Production'!I256</f>
        <v>NOT RELEASED TO ENGINEERING</v>
      </c>
      <c r="K246" t="str">
        <f>'DO NOT USE 2023-2024 Production'!J256</f>
        <v>No</v>
      </c>
      <c r="L246" t="str">
        <f>'DO NOT USE 2023-2024 Production'!L256</f>
        <v>LLB. Partner up with GC for Best Value.
9/27 Landmark earned Best Value by earning the most points, 317</v>
      </c>
      <c r="M246">
        <f>'DO NOT USE 2023-2024 Production'!M256</f>
        <v>0.3</v>
      </c>
      <c r="N246" t="str">
        <f>'DO NOT USE 2023-2024 Production'!N256</f>
        <v>Bid</v>
      </c>
      <c r="O246" s="167" t="str">
        <f>'DO NOT USE 2023-2024 Production'!O256</f>
        <v>Summer 2026</v>
      </c>
    </row>
    <row r="247" spans="2:15">
      <c r="B247" t="e">
        <f>'DO NOT USE 2023-2024 Production'!#REF!</f>
        <v>#REF!</v>
      </c>
      <c r="C247" t="e">
        <f>'DO NOT USE 2023-2024 Production'!#REF!</f>
        <v>#REF!</v>
      </c>
      <c r="D247" t="e">
        <f>'DO NOT USE 2023-2024 Production'!#REF!</f>
        <v>#REF!</v>
      </c>
      <c r="E247" t="e">
        <f>'DO NOT USE 2023-2024 Production'!#REF!</f>
        <v>#REF!</v>
      </c>
      <c r="F247" t="e">
        <f>'DO NOT USE 2023-2024 Production'!#REF!</f>
        <v>#REF!</v>
      </c>
      <c r="G247" t="e">
        <f>'DO NOT USE 2023-2024 Production'!#REF!</f>
        <v>#REF!</v>
      </c>
      <c r="H247" t="e">
        <f>'DO NOT USE 2023-2024 Production'!#REF!</f>
        <v>#REF!</v>
      </c>
      <c r="I247" s="167" t="e">
        <f>'DO NOT USE 2023-2024 Production'!#REF!</f>
        <v>#REF!</v>
      </c>
      <c r="J247" t="e">
        <f>'DO NOT USE 2023-2024 Production'!#REF!</f>
        <v>#REF!</v>
      </c>
      <c r="K247" t="e">
        <f>'DO NOT USE 2023-2024 Production'!#REF!</f>
        <v>#REF!</v>
      </c>
      <c r="L247" t="e">
        <f>'DO NOT USE 2023-2024 Production'!#REF!</f>
        <v>#REF!</v>
      </c>
      <c r="M247" t="e">
        <f>'DO NOT USE 2023-2024 Production'!#REF!</f>
        <v>#REF!</v>
      </c>
      <c r="N247" t="e">
        <f>'DO NOT USE 2023-2024 Production'!#REF!</f>
        <v>#REF!</v>
      </c>
      <c r="O247" s="167" t="e">
        <f>'DO NOT USE 2023-2024 Production'!#REF!</f>
        <v>#REF!</v>
      </c>
    </row>
    <row r="248" spans="2:15">
      <c r="B248" t="str">
        <f>'DO NOT USE 2023-2024 Production'!A258</f>
        <v>Helendale SD</v>
      </c>
      <c r="C248" t="str">
        <f>'DO NOT USE 2023-2024 Production'!B258</f>
        <v>Helendale ES</v>
      </c>
      <c r="D248" t="str">
        <f>'DO NOT USE 2023-2024 Production'!C258</f>
        <v>Sandra</v>
      </c>
      <c r="E248">
        <f>'DO NOT USE 2023-2024 Production'!D258</f>
        <v>0</v>
      </c>
      <c r="F248">
        <f>'DO NOT USE 2023-2024 Production'!E258</f>
        <v>1927490.04</v>
      </c>
      <c r="G248" t="str">
        <f>'DO NOT USE 2023-2024 Production'!F258</f>
        <v xml:space="preserve">120’x60’ MPR </v>
      </c>
      <c r="H248">
        <f>'DO NOT USE 2023-2024 Production'!G258</f>
        <v>12</v>
      </c>
      <c r="I248" s="167">
        <f>'DO NOT USE 2023-2024 Production'!H258</f>
        <v>0</v>
      </c>
      <c r="J248" t="str">
        <f>'DO NOT USE 2023-2024 Production'!I258</f>
        <v>NOT RELEASED TO ENGINEERING</v>
      </c>
      <c r="K248" t="str">
        <f>'DO NOT USE 2023-2024 Production'!J258</f>
        <v>No</v>
      </c>
      <c r="L248" t="str">
        <f>'DO NOT USE 2023-2024 Production'!L258</f>
        <v>Followed up with customer to see
if this will go summer 2025</v>
      </c>
      <c r="M248">
        <f>'DO NOT USE 2023-2024 Production'!M258</f>
        <v>0</v>
      </c>
      <c r="N248">
        <f>'DO NOT USE 2023-2024 Production'!N258</f>
        <v>0</v>
      </c>
      <c r="O248" s="167">
        <f>'DO NOT USE 2023-2024 Production'!O258</f>
        <v>0</v>
      </c>
    </row>
    <row r="249" spans="2:15">
      <c r="B249" t="str">
        <f>'DO NOT USE 2023-2024 Production'!A259</f>
        <v>Helendale SD</v>
      </c>
      <c r="C249" t="str">
        <f>'DO NOT USE 2023-2024 Production'!B259</f>
        <v>Helendale ES</v>
      </c>
      <c r="D249" t="str">
        <f>'DO NOT USE 2023-2024 Production'!C259</f>
        <v>Sandra</v>
      </c>
      <c r="E249">
        <f>'DO NOT USE 2023-2024 Production'!D259</f>
        <v>0</v>
      </c>
      <c r="F249">
        <f>'DO NOT USE 2023-2024 Production'!E259</f>
        <v>0</v>
      </c>
      <c r="G249" t="str">
        <f>'DO NOT USE 2023-2024 Production'!F259</f>
        <v xml:space="preserve">(2) 24’x40’ Classrooms </v>
      </c>
      <c r="H249">
        <f>'DO NOT USE 2023-2024 Production'!G259</f>
        <v>0</v>
      </c>
      <c r="I249" s="167">
        <f>'DO NOT USE 2023-2024 Production'!H259</f>
        <v>0</v>
      </c>
      <c r="J249" t="str">
        <f>'DO NOT USE 2023-2024 Production'!I259</f>
        <v>NOT RELEASED TO ENGINEERING</v>
      </c>
      <c r="K249" t="str">
        <f>'DO NOT USE 2023-2024 Production'!J259</f>
        <v>No</v>
      </c>
      <c r="L249" t="str">
        <f>'DO NOT USE 2023-2024 Production'!L259</f>
        <v>Followed up with customer to see
if this will go summer 2025</v>
      </c>
      <c r="M249">
        <f>'DO NOT USE 2023-2024 Production'!M259</f>
        <v>0</v>
      </c>
      <c r="N249">
        <f>'DO NOT USE 2023-2024 Production'!N259</f>
        <v>0</v>
      </c>
      <c r="O249" s="167">
        <f>'DO NOT USE 2023-2024 Production'!O259</f>
        <v>0</v>
      </c>
    </row>
    <row r="250" spans="2:15">
      <c r="B250" t="e">
        <f>'DO NOT USE 2023-2024 Production'!#REF!</f>
        <v>#REF!</v>
      </c>
      <c r="C250" t="e">
        <f>'DO NOT USE 2023-2024 Production'!#REF!</f>
        <v>#REF!</v>
      </c>
      <c r="D250" t="e">
        <f>'DO NOT USE 2023-2024 Production'!#REF!</f>
        <v>#REF!</v>
      </c>
      <c r="E250" t="e">
        <f>'DO NOT USE 2023-2024 Production'!#REF!</f>
        <v>#REF!</v>
      </c>
      <c r="F250" t="e">
        <f>'DO NOT USE 2023-2024 Production'!#REF!</f>
        <v>#REF!</v>
      </c>
      <c r="G250" t="e">
        <f>'DO NOT USE 2023-2024 Production'!#REF!</f>
        <v>#REF!</v>
      </c>
      <c r="H250" t="e">
        <f>'DO NOT USE 2023-2024 Production'!#REF!</f>
        <v>#REF!</v>
      </c>
      <c r="I250" s="167" t="e">
        <f>'DO NOT USE 2023-2024 Production'!#REF!</f>
        <v>#REF!</v>
      </c>
      <c r="J250" t="e">
        <f>'DO NOT USE 2023-2024 Production'!#REF!</f>
        <v>#REF!</v>
      </c>
      <c r="K250" t="e">
        <f>'DO NOT USE 2023-2024 Production'!#REF!</f>
        <v>#REF!</v>
      </c>
      <c r="L250" t="e">
        <f>'DO NOT USE 2023-2024 Production'!#REF!</f>
        <v>#REF!</v>
      </c>
      <c r="M250" t="e">
        <f>'DO NOT USE 2023-2024 Production'!#REF!</f>
        <v>#REF!</v>
      </c>
      <c r="N250" t="e">
        <f>'DO NOT USE 2023-2024 Production'!#REF!</f>
        <v>#REF!</v>
      </c>
      <c r="O250" s="167" t="e">
        <f>'DO NOT USE 2023-2024 Production'!#REF!</f>
        <v>#REF!</v>
      </c>
    </row>
    <row r="251" spans="2:15">
      <c r="B251" t="e">
        <f>'DO NOT USE 2023-2024 Production'!#REF!</f>
        <v>#REF!</v>
      </c>
      <c r="C251" t="e">
        <f>'DO NOT USE 2023-2024 Production'!#REF!</f>
        <v>#REF!</v>
      </c>
      <c r="D251" t="e">
        <f>'DO NOT USE 2023-2024 Production'!#REF!</f>
        <v>#REF!</v>
      </c>
      <c r="E251" t="e">
        <f>'DO NOT USE 2023-2024 Production'!#REF!</f>
        <v>#REF!</v>
      </c>
      <c r="F251" t="e">
        <f>'DO NOT USE 2023-2024 Production'!#REF!</f>
        <v>#REF!</v>
      </c>
      <c r="G251" t="e">
        <f>'DO NOT USE 2023-2024 Production'!#REF!</f>
        <v>#REF!</v>
      </c>
      <c r="H251" t="e">
        <f>'DO NOT USE 2023-2024 Production'!#REF!</f>
        <v>#REF!</v>
      </c>
      <c r="I251" s="167" t="e">
        <f>'DO NOT USE 2023-2024 Production'!#REF!</f>
        <v>#REF!</v>
      </c>
      <c r="J251" t="e">
        <f>'DO NOT USE 2023-2024 Production'!#REF!</f>
        <v>#REF!</v>
      </c>
      <c r="K251" t="e">
        <f>'DO NOT USE 2023-2024 Production'!#REF!</f>
        <v>#REF!</v>
      </c>
      <c r="L251" t="e">
        <f>'DO NOT USE 2023-2024 Production'!#REF!</f>
        <v>#REF!</v>
      </c>
      <c r="M251" t="e">
        <f>'DO NOT USE 2023-2024 Production'!#REF!</f>
        <v>#REF!</v>
      </c>
      <c r="N251" t="e">
        <f>'DO NOT USE 2023-2024 Production'!#REF!</f>
        <v>#REF!</v>
      </c>
      <c r="O251" s="167" t="e">
        <f>'DO NOT USE 2023-2024 Production'!#REF!</f>
        <v>#REF!</v>
      </c>
    </row>
    <row r="252" spans="2:15">
      <c r="B252" t="str">
        <f>'DO NOT USE 2023-2024 Production'!A260</f>
        <v xml:space="preserve">Asher University </v>
      </c>
      <c r="C252" t="str">
        <f>'DO NOT USE 2023-2024 Production'!B260</f>
        <v xml:space="preserve">Asher University </v>
      </c>
      <c r="D252" t="str">
        <f>'DO NOT USE 2023-2024 Production'!C260</f>
        <v>Sandra</v>
      </c>
      <c r="E252">
        <f>'DO NOT USE 2023-2024 Production'!D260</f>
        <v>0</v>
      </c>
      <c r="F252">
        <f>'DO NOT USE 2023-2024 Production'!E260</f>
        <v>0</v>
      </c>
      <c r="G252" t="str">
        <f>'DO NOT USE 2023-2024 Production'!F260</f>
        <v>(2) 168X40 Classroom and Admin Office</v>
      </c>
      <c r="H252">
        <f>'DO NOT USE 2023-2024 Production'!G260</f>
        <v>56</v>
      </c>
      <c r="I252" s="167">
        <f>'DO NOT USE 2023-2024 Production'!H260</f>
        <v>0</v>
      </c>
      <c r="J252" t="str">
        <f>'DO NOT USE 2023-2024 Production'!I260</f>
        <v>Currently working with architect 
on layout of buildings - 
Customer working on site design and procurement</v>
      </c>
      <c r="K252">
        <f>'DO NOT USE 2023-2024 Production'!J260</f>
        <v>0</v>
      </c>
      <c r="L252" t="str">
        <f>'DO NOT USE 2023-2024 Production'!L260</f>
        <v xml:space="preserve">Customer is working with finalizing accreditation 
Once complete he can move foward </v>
      </c>
      <c r="M252">
        <f>'DO NOT USE 2023-2024 Production'!M260</f>
        <v>0</v>
      </c>
      <c r="N252">
        <f>'DO NOT USE 2023-2024 Production'!N260</f>
        <v>0</v>
      </c>
      <c r="O252" s="167">
        <f>'DO NOT USE 2023-2024 Production'!O260</f>
        <v>0</v>
      </c>
    </row>
    <row r="253" spans="2:15">
      <c r="B253" t="str">
        <f>'Lost Deals'!B50</f>
        <v>Hemet USD</v>
      </c>
      <c r="C253" t="str">
        <f>'Lost Deals'!C50</f>
        <v>Dartmouth-ELOP</v>
      </c>
      <c r="D253" t="str">
        <f>'Lost Deals'!D50</f>
        <v>Sandra</v>
      </c>
      <c r="E253" t="e">
        <f>'Lost Deals'!#REF!</f>
        <v>#REF!</v>
      </c>
      <c r="F253">
        <f>'Lost Deals'!E50</f>
        <v>1318085</v>
      </c>
      <c r="G253" t="str">
        <f>'Lost Deals'!F50</f>
        <v>(1) 204x40</v>
      </c>
      <c r="H253">
        <f>'Lost Deals'!G50</f>
        <v>17</v>
      </c>
      <c r="I253" s="167">
        <f>'Lost Deals'!H50</f>
        <v>0</v>
      </c>
      <c r="J253" t="e">
        <f>'Lost Deals'!#REF!</f>
        <v>#REF!</v>
      </c>
      <c r="K253" t="e">
        <f>'Lost Deals'!#REF!</f>
        <v>#REF!</v>
      </c>
      <c r="L253" t="str">
        <f>'Lost Deals'!I50</f>
        <v>AMS provided lower cost</v>
      </c>
      <c r="M253" t="str">
        <f>'Lost Deals'!A50</f>
        <v>Price</v>
      </c>
      <c r="N253" t="e">
        <f>'Lost Deals'!#REF!</f>
        <v>#REF!</v>
      </c>
      <c r="O253" s="167">
        <f>'Lost Deals'!J50</f>
        <v>0</v>
      </c>
    </row>
    <row r="254" spans="2:15">
      <c r="B254" t="str">
        <f>'Lost Deals'!B51</f>
        <v>Hemet USD</v>
      </c>
      <c r="C254" t="str">
        <f>'Lost Deals'!C51</f>
        <v xml:space="preserve">ELOP </v>
      </c>
      <c r="D254" t="str">
        <f>'Lost Deals'!D51</f>
        <v>Sandra</v>
      </c>
      <c r="E254" t="e">
        <f>'Lost Deals'!#REF!</f>
        <v>#REF!</v>
      </c>
      <c r="F254">
        <f>'Lost Deals'!E51</f>
        <v>2426901.85</v>
      </c>
      <c r="G254" t="str">
        <f>'Lost Deals'!F51</f>
        <v>(2) 84x40 and (2) 60x40</v>
      </c>
      <c r="H254">
        <f>'Lost Deals'!G51</f>
        <v>24</v>
      </c>
      <c r="I254" s="167">
        <f>'Lost Deals'!H51</f>
        <v>0</v>
      </c>
      <c r="J254" t="e">
        <f>'Lost Deals'!#REF!</f>
        <v>#REF!</v>
      </c>
      <c r="K254" t="e">
        <f>'Lost Deals'!#REF!</f>
        <v>#REF!</v>
      </c>
      <c r="L254" t="str">
        <f>'Lost Deals'!I51</f>
        <v>AMS provided lower cost</v>
      </c>
      <c r="M254" t="str">
        <f>'Lost Deals'!A51</f>
        <v>Price</v>
      </c>
      <c r="N254" t="e">
        <f>'Lost Deals'!#REF!</f>
        <v>#REF!</v>
      </c>
      <c r="O254" s="167">
        <f>'Lost Deals'!J51</f>
        <v>0</v>
      </c>
    </row>
    <row r="255" spans="2:15">
      <c r="B255" t="str">
        <f>'DO NOT USE 2023-2024 Production'!A261</f>
        <v>Garvey SD</v>
      </c>
      <c r="C255" t="str">
        <f>'DO NOT USE 2023-2024 Production'!B261</f>
        <v>Monterey Vista ES</v>
      </c>
      <c r="D255" t="str">
        <f>'DO NOT USE 2023-2024 Production'!C261</f>
        <v>Sandra</v>
      </c>
      <c r="E255">
        <f>'DO NOT USE 2023-2024 Production'!D261</f>
        <v>0</v>
      </c>
      <c r="F255">
        <f>'DO NOT USE 2023-2024 Production'!E261</f>
        <v>4494585.54</v>
      </c>
      <c r="G255" t="str">
        <f>'DO NOT USE 2023-2024 Production'!F261</f>
        <v>(1) 144x40 Two Story Bldg with Two RR</v>
      </c>
      <c r="H255">
        <f>'DO NOT USE 2023-2024 Production'!G261</f>
        <v>28</v>
      </c>
      <c r="I255" s="167">
        <f>'DO NOT USE 2023-2024 Production'!H261</f>
        <v>0</v>
      </c>
      <c r="J255" t="str">
        <f>'DO NOT USE 2023-2024 Production'!I261</f>
        <v>NOT RELEASED TO ENGINEERING</v>
      </c>
      <c r="K255">
        <f>'DO NOT USE 2023-2024 Production'!J261</f>
        <v>0</v>
      </c>
      <c r="L255" t="str">
        <f>'DO NOT USE 2023-2024 Production'!L261</f>
        <v>pending update on how district will
be proceeding</v>
      </c>
      <c r="M255">
        <f>'DO NOT USE 2023-2024 Production'!M261</f>
        <v>0</v>
      </c>
      <c r="N255">
        <f>'DO NOT USE 2023-2024 Production'!N261</f>
        <v>0</v>
      </c>
      <c r="O255" s="167">
        <f>'DO NOT USE 2023-2024 Production'!O261</f>
        <v>0</v>
      </c>
    </row>
    <row r="256" spans="2:15">
      <c r="B256" t="str">
        <f>'DO NOT USE 2023-2024 Production'!A264</f>
        <v>2025 Q4 Total</v>
      </c>
      <c r="C256">
        <f>'DO NOT USE 2023-2024 Production'!B264</f>
        <v>0</v>
      </c>
      <c r="D256">
        <f>'DO NOT USE 2023-2024 Production'!C264</f>
        <v>0</v>
      </c>
      <c r="E256">
        <f>'DO NOT USE 2023-2024 Production'!D264</f>
        <v>0</v>
      </c>
      <c r="F256">
        <f>'DO NOT USE 2023-2024 Production'!E264</f>
        <v>64652789.539999999</v>
      </c>
      <c r="G256">
        <f>'DO NOT USE 2023-2024 Production'!F264</f>
        <v>0</v>
      </c>
      <c r="H256">
        <f>'DO NOT USE 2023-2024 Production'!G264</f>
        <v>445</v>
      </c>
      <c r="I256" s="167">
        <f>'DO NOT USE 2023-2024 Production'!H264</f>
        <v>0</v>
      </c>
      <c r="J256">
        <f>'DO NOT USE 2023-2024 Production'!I264</f>
        <v>0</v>
      </c>
      <c r="K256">
        <f>'DO NOT USE 2023-2024 Production'!J264</f>
        <v>0</v>
      </c>
      <c r="L256">
        <f>'DO NOT USE 2023-2024 Production'!L264</f>
        <v>0</v>
      </c>
      <c r="M256">
        <f>'DO NOT USE 2023-2024 Production'!M264</f>
        <v>0</v>
      </c>
      <c r="N256">
        <f>'DO NOT USE 2023-2024 Production'!N264</f>
        <v>0</v>
      </c>
      <c r="O256" s="167">
        <f>'DO NOT USE 2023-2024 Production'!O264</f>
        <v>0</v>
      </c>
    </row>
    <row r="257" spans="2:15">
      <c r="B257">
        <f>'DO NOT USE 2023-2024 Production'!A265</f>
        <v>0</v>
      </c>
      <c r="C257">
        <f>'DO NOT USE 2023-2024 Production'!B265</f>
        <v>0</v>
      </c>
      <c r="D257">
        <f>'DO NOT USE 2023-2024 Production'!C265</f>
        <v>0</v>
      </c>
      <c r="E257">
        <f>'DO NOT USE 2023-2024 Production'!D265</f>
        <v>0</v>
      </c>
      <c r="F257">
        <f>'DO NOT USE 2023-2024 Production'!E265</f>
        <v>0</v>
      </c>
      <c r="G257">
        <f>'DO NOT USE 2023-2024 Production'!F265</f>
        <v>0</v>
      </c>
      <c r="H257">
        <f>'DO NOT USE 2023-2024 Production'!G265</f>
        <v>0</v>
      </c>
      <c r="I257" s="167">
        <f>'DO NOT USE 2023-2024 Production'!H265</f>
        <v>0</v>
      </c>
      <c r="J257">
        <f>'DO NOT USE 2023-2024 Production'!I265</f>
        <v>0</v>
      </c>
      <c r="K257">
        <f>'DO NOT USE 2023-2024 Production'!J265</f>
        <v>0</v>
      </c>
      <c r="L257">
        <f>'DO NOT USE 2023-2024 Production'!L265</f>
        <v>0</v>
      </c>
      <c r="M257">
        <f>'DO NOT USE 2023-2024 Production'!M265</f>
        <v>0</v>
      </c>
      <c r="N257">
        <f>'DO NOT USE 2023-2024 Production'!N265</f>
        <v>0</v>
      </c>
      <c r="O257" s="167">
        <f>'DO NOT USE 2023-2024 Production'!O265</f>
        <v>0</v>
      </c>
    </row>
    <row r="258" spans="2:15">
      <c r="B258" t="str">
        <f>'DO NOT USE 2023-2024 Production'!A266</f>
        <v>2025 Total</v>
      </c>
      <c r="C258">
        <f>'DO NOT USE 2023-2024 Production'!B266</f>
        <v>0</v>
      </c>
      <c r="D258">
        <f>'DO NOT USE 2023-2024 Production'!C266</f>
        <v>0</v>
      </c>
      <c r="E258">
        <f>'DO NOT USE 2023-2024 Production'!D266</f>
        <v>0</v>
      </c>
      <c r="F258">
        <f>'DO NOT USE 2023-2024 Production'!E266</f>
        <v>168266289.21000001</v>
      </c>
      <c r="G258">
        <f>'DO NOT USE 2023-2024 Production'!F266</f>
        <v>0</v>
      </c>
      <c r="H258">
        <f>'DO NOT USE 2023-2024 Production'!G266</f>
        <v>1121</v>
      </c>
      <c r="I258" s="167">
        <f>'DO NOT USE 2023-2024 Production'!H266</f>
        <v>0</v>
      </c>
      <c r="J258">
        <f>'DO NOT USE 2023-2024 Production'!I266</f>
        <v>0</v>
      </c>
      <c r="K258">
        <f>'DO NOT USE 2023-2024 Production'!J266</f>
        <v>0</v>
      </c>
      <c r="L258">
        <f>'DO NOT USE 2023-2024 Production'!L266</f>
        <v>0</v>
      </c>
      <c r="M258">
        <f>'DO NOT USE 2023-2024 Production'!M266</f>
        <v>0</v>
      </c>
      <c r="N258">
        <f>'DO NOT USE 2023-2024 Production'!N266</f>
        <v>0</v>
      </c>
      <c r="O258" s="167">
        <f>'DO NOT USE 2023-2024 Production'!O266</f>
        <v>0</v>
      </c>
    </row>
    <row r="259" spans="2:15">
      <c r="B259">
        <f>'DO NOT USE 2023-2024 Production'!A267</f>
        <v>0</v>
      </c>
      <c r="C259">
        <f>'DO NOT USE 2023-2024 Production'!B267</f>
        <v>0</v>
      </c>
      <c r="D259">
        <f>'DO NOT USE 2023-2024 Production'!C267</f>
        <v>0</v>
      </c>
      <c r="E259">
        <f>'DO NOT USE 2023-2024 Production'!D267</f>
        <v>0</v>
      </c>
      <c r="F259">
        <f>'DO NOT USE 2023-2024 Production'!E267</f>
        <v>0</v>
      </c>
      <c r="G259">
        <f>'DO NOT USE 2023-2024 Production'!F267</f>
        <v>0</v>
      </c>
      <c r="H259">
        <f>'DO NOT USE 2023-2024 Production'!G267</f>
        <v>0</v>
      </c>
      <c r="I259" s="167">
        <f>'DO NOT USE 2023-2024 Production'!H267</f>
        <v>0</v>
      </c>
      <c r="J259">
        <f>'DO NOT USE 2023-2024 Production'!I267</f>
        <v>0</v>
      </c>
      <c r="K259">
        <f>'DO NOT USE 2023-2024 Production'!J267</f>
        <v>0</v>
      </c>
      <c r="L259">
        <f>'DO NOT USE 2023-2024 Production'!L267</f>
        <v>0</v>
      </c>
      <c r="M259">
        <f>'DO NOT USE 2023-2024 Production'!M267</f>
        <v>0</v>
      </c>
      <c r="N259">
        <f>'DO NOT USE 2023-2024 Production'!N267</f>
        <v>0</v>
      </c>
      <c r="O259" s="167">
        <f>'DO NOT USE 2023-2024 Production'!O267</f>
        <v>0</v>
      </c>
    </row>
    <row r="260" spans="2:15">
      <c r="B260" t="str">
        <f>'DO NOT USE 2023-2024 Production'!A268</f>
        <v>Projected 2026 Starts</v>
      </c>
      <c r="C260">
        <f>'DO NOT USE 2023-2024 Production'!B268</f>
        <v>0</v>
      </c>
      <c r="D260">
        <f>'DO NOT USE 2023-2024 Production'!C268</f>
        <v>0</v>
      </c>
      <c r="E260">
        <f>'DO NOT USE 2023-2024 Production'!D268</f>
        <v>0</v>
      </c>
      <c r="F260">
        <f>'DO NOT USE 2023-2024 Production'!E268</f>
        <v>0</v>
      </c>
      <c r="G260">
        <f>'DO NOT USE 2023-2024 Production'!F268</f>
        <v>0</v>
      </c>
      <c r="H260">
        <f>'DO NOT USE 2023-2024 Production'!G268</f>
        <v>0</v>
      </c>
      <c r="I260" s="167">
        <f>'DO NOT USE 2023-2024 Production'!H268</f>
        <v>0</v>
      </c>
      <c r="J260">
        <f>'DO NOT USE 2023-2024 Production'!I268</f>
        <v>0</v>
      </c>
      <c r="K260">
        <f>'DO NOT USE 2023-2024 Production'!J268</f>
        <v>0</v>
      </c>
      <c r="L260">
        <f>'DO NOT USE 2023-2024 Production'!L268</f>
        <v>0</v>
      </c>
      <c r="M260">
        <f>'DO NOT USE 2023-2024 Production'!M268</f>
        <v>0</v>
      </c>
      <c r="N260">
        <f>'DO NOT USE 2023-2024 Production'!N268</f>
        <v>0</v>
      </c>
      <c r="O260" s="167">
        <f>'DO NOT USE 2023-2024 Production'!O268</f>
        <v>0</v>
      </c>
    </row>
    <row r="261" spans="2:15">
      <c r="B261" t="str">
        <f>'DO NOT USE 2023-2024 Production'!A269</f>
        <v>Wasco Union HSD</v>
      </c>
      <c r="C261" t="str">
        <f>'DO NOT USE 2023-2024 Production'!B269</f>
        <v>Wasco HS - Ag Farm</v>
      </c>
      <c r="D261" t="str">
        <f>'DO NOT USE 2023-2024 Production'!C269</f>
        <v>Joe</v>
      </c>
      <c r="E261">
        <f>'DO NOT USE 2023-2024 Production'!D269</f>
        <v>0</v>
      </c>
      <c r="F261">
        <f>'DO NOT USE 2023-2024 Production'!E269</f>
        <v>0</v>
      </c>
      <c r="G261" t="str">
        <f>'DO NOT USE 2023-2024 Production'!F269</f>
        <v>(1) 36x40 Restroom / Utility Room</v>
      </c>
      <c r="H261">
        <f>'DO NOT USE 2023-2024 Production'!G269</f>
        <v>3</v>
      </c>
      <c r="I261" s="167">
        <f>'DO NOT USE 2023-2024 Production'!H269</f>
        <v>46023</v>
      </c>
      <c r="J261" t="str">
        <f>'DO NOT USE 2023-2024 Production'!I269</f>
        <v>NOT RELEASED TO ENGINEERING</v>
      </c>
      <c r="K261" t="str">
        <f>'DO NOT USE 2023-2024 Production'!J269</f>
        <v>No</v>
      </c>
      <c r="L261" t="str">
        <f>'DO NOT USE 2023-2024 Production'!L269</f>
        <v>Getting info from District to price project, confirm building height</v>
      </c>
      <c r="M261">
        <f>'DO NOT USE 2023-2024 Production'!M269</f>
        <v>0.3</v>
      </c>
      <c r="N261" t="str">
        <f>'DO NOT USE 2023-2024 Production'!N269</f>
        <v>PB</v>
      </c>
      <c r="O261" s="167" t="str">
        <f>'DO NOT USE 2023-2024 Production'!O269</f>
        <v>Summer 2025</v>
      </c>
    </row>
    <row r="262" spans="2:15">
      <c r="B262" t="str">
        <f>'DO NOT USE 2023-2024 Production'!A270</f>
        <v>Only Love Children's Center</v>
      </c>
      <c r="C262" t="str">
        <f>'DO NOT USE 2023-2024 Production'!B270</f>
        <v>Only Love Children's Center #2</v>
      </c>
      <c r="D262" t="str">
        <f>'DO NOT USE 2023-2024 Production'!C270</f>
        <v>Joe</v>
      </c>
      <c r="E262">
        <f>'DO NOT USE 2023-2024 Production'!D270</f>
        <v>0</v>
      </c>
      <c r="F262">
        <f>'DO NOT USE 2023-2024 Production'!E270</f>
        <v>318976</v>
      </c>
      <c r="G262" t="str">
        <f>'DO NOT USE 2023-2024 Production'!F270</f>
        <v>(1) 24x40 Classroom w/RR</v>
      </c>
      <c r="H262">
        <f>'DO NOT USE 2023-2024 Production'!G270</f>
        <v>2</v>
      </c>
      <c r="I262" s="167">
        <f>'DO NOT USE 2023-2024 Production'!H270</f>
        <v>46023</v>
      </c>
      <c r="J262" t="str">
        <f>'DO NOT USE 2023-2024 Production'!I270</f>
        <v>NOT RELEASED TO ENGINEERING</v>
      </c>
      <c r="K262" t="str">
        <f>'DO NOT USE 2023-2024 Production'!J270</f>
        <v>No</v>
      </c>
      <c r="L262" t="str">
        <f>'DO NOT USE 2023-2024 Production'!L270</f>
        <v>Sent budgetary pricing to Ryan Suarez on 12/16
Client reviwing our pricing to AMS and will provide feedback in January</v>
      </c>
      <c r="M262">
        <f>'DO NOT USE 2023-2024 Production'!M270</f>
        <v>0.4</v>
      </c>
      <c r="N262" t="str">
        <f>'DO NOT USE 2023-2024 Production'!N270</f>
        <v>PB</v>
      </c>
      <c r="O262" s="167" t="str">
        <f>'DO NOT USE 2023-2024 Production'!O270</f>
        <v>Summer 2026</v>
      </c>
    </row>
    <row r="263" spans="2:15">
      <c r="B263" t="str">
        <f>'DO NOT USE 2023-2024 Production'!A271</f>
        <v>Only Love Children's Center</v>
      </c>
      <c r="C263" t="str">
        <f>'DO NOT USE 2023-2024 Production'!B271</f>
        <v>Only Love Children's Center #4</v>
      </c>
      <c r="D263" t="str">
        <f>'DO NOT USE 2023-2024 Production'!C271</f>
        <v>Joe</v>
      </c>
      <c r="E263">
        <f>'DO NOT USE 2023-2024 Production'!D271</f>
        <v>0</v>
      </c>
      <c r="F263">
        <f>'DO NOT USE 2023-2024 Production'!E271</f>
        <v>1573755</v>
      </c>
      <c r="G263" t="str">
        <f>'DO NOT USE 2023-2024 Production'!F271</f>
        <v>(1) 72x40 TK 
(1) 24x40 Admin</v>
      </c>
      <c r="H263">
        <f>'DO NOT USE 2023-2024 Production'!G271</f>
        <v>7</v>
      </c>
      <c r="I263" s="167">
        <f>'DO NOT USE 2023-2024 Production'!H271</f>
        <v>46023</v>
      </c>
      <c r="J263" t="str">
        <f>'DO NOT USE 2023-2024 Production'!I271</f>
        <v>NOT RELEASED TO ENGINEERING</v>
      </c>
      <c r="K263" t="str">
        <f>'DO NOT USE 2023-2024 Production'!J271</f>
        <v>No</v>
      </c>
      <c r="L263" t="str">
        <f>'DO NOT USE 2023-2024 Production'!L271</f>
        <v>Sent budgetary pricing to Ryan Suarez on 12/16
Client reviwing our pricing to AMS and will provide feedback in January</v>
      </c>
      <c r="M263">
        <f>'DO NOT USE 2023-2024 Production'!M271</f>
        <v>0.4</v>
      </c>
      <c r="N263" t="str">
        <f>'DO NOT USE 2023-2024 Production'!N271</f>
        <v>PB</v>
      </c>
      <c r="O263" s="167" t="str">
        <f>'DO NOT USE 2023-2024 Production'!O271</f>
        <v>Summer 2026</v>
      </c>
    </row>
    <row r="264" spans="2:15">
      <c r="B264" t="str">
        <f>'DO NOT USE 2023-2024 Production'!A272</f>
        <v>Pleasant Valley SD</v>
      </c>
      <c r="C264" t="str">
        <f>'DO NOT USE 2023-2024 Production'!B272</f>
        <v>CAPE
Camarillo Academy of Progressive Education Charter School
(formerly Valle Lindo ES)</v>
      </c>
      <c r="D264" t="str">
        <f>'DO NOT USE 2023-2024 Production'!C272</f>
        <v>Joe</v>
      </c>
      <c r="E264">
        <f>'DO NOT USE 2023-2024 Production'!D272</f>
        <v>0</v>
      </c>
      <c r="F264">
        <f>'DO NOT USE 2023-2024 Production'!E272</f>
        <v>251915</v>
      </c>
      <c r="G264" t="str">
        <f>'DO NOT USE 2023-2024 Production'!F272</f>
        <v>(1) 24x40 Office/Resource Building</v>
      </c>
      <c r="H264">
        <f>'DO NOT USE 2023-2024 Production'!G272</f>
        <v>2</v>
      </c>
      <c r="I264" s="167">
        <f>'DO NOT USE 2023-2024 Production'!H272</f>
        <v>46023</v>
      </c>
      <c r="J264" t="str">
        <f>'DO NOT USE 2023-2024 Production'!I272</f>
        <v>NOT RELEASED TO ENGINEERING</v>
      </c>
      <c r="K264" t="str">
        <f>'DO NOT USE 2023-2024 Production'!J272</f>
        <v>No</v>
      </c>
      <c r="L264" t="str">
        <f>'DO NOT USE 2023-2024 Production'!L272</f>
        <v>AOR is Catherine Young with RNT.
Proposal sent to RNT 1/6/2025</v>
      </c>
      <c r="M264">
        <f>'DO NOT USE 2023-2024 Production'!M272</f>
        <v>0.2</v>
      </c>
      <c r="N264" t="str">
        <f>'DO NOT USE 2023-2024 Production'!N272</f>
        <v>PB</v>
      </c>
      <c r="O264" s="167" t="str">
        <f>'DO NOT USE 2023-2024 Production'!O272</f>
        <v>Summer 2026</v>
      </c>
    </row>
    <row r="265" spans="2:15">
      <c r="B265" t="str">
        <f>'DO NOT USE 2023-2024 Production'!A273</f>
        <v>Cucamonga SD</v>
      </c>
      <c r="C265" t="str">
        <f>'DO NOT USE 2023-2024 Production'!B273</f>
        <v>Los Amigos ES</v>
      </c>
      <c r="D265" t="str">
        <f>'DO NOT USE 2023-2024 Production'!C273</f>
        <v>Joe</v>
      </c>
      <c r="E265">
        <f>'DO NOT USE 2023-2024 Production'!D273</f>
        <v>0</v>
      </c>
      <c r="F265">
        <f>'DO NOT USE 2023-2024 Production'!E273</f>
        <v>975443.22</v>
      </c>
      <c r="G265" t="str">
        <f>'DO NOT USE 2023-2024 Production'!F273</f>
        <v>(1) 20x32 ELRT Building
(1) 50x32 PE Building</v>
      </c>
      <c r="H265">
        <f>'DO NOT USE 2023-2024 Production'!G273</f>
        <v>7</v>
      </c>
      <c r="I265" s="167">
        <f>'DO NOT USE 2023-2024 Production'!H273</f>
        <v>46023</v>
      </c>
      <c r="J265" t="str">
        <f>'DO NOT USE 2023-2024 Production'!I273</f>
        <v>NOT RELEASED TO ENGINEERING</v>
      </c>
      <c r="K265" t="str">
        <f>'DO NOT USE 2023-2024 Production'!J273</f>
        <v>No</v>
      </c>
      <c r="L265" t="str">
        <f>'DO NOT USE 2023-2024 Production'!L273</f>
        <v xml:space="preserve">Architect finalizing design with customer </v>
      </c>
      <c r="M265">
        <f>'DO NOT USE 2023-2024 Production'!M273</f>
        <v>0.3</v>
      </c>
      <c r="N265" t="str">
        <f>'DO NOT USE 2023-2024 Production'!N273</f>
        <v>PB</v>
      </c>
      <c r="O265" s="167" t="str">
        <f>'DO NOT USE 2023-2024 Production'!O273</f>
        <v>Summer 2026</v>
      </c>
    </row>
    <row r="266" spans="2:15">
      <c r="B266" t="str">
        <f>'DO NOT USE 2023-2024 Production'!A274</f>
        <v>Gateway Community Charters</v>
      </c>
      <c r="C266" t="str">
        <f>'DO NOT USE 2023-2024 Production'!B274</f>
        <v>Futures HS</v>
      </c>
      <c r="D266" t="str">
        <f>'DO NOT USE 2023-2024 Production'!C274</f>
        <v>Joe</v>
      </c>
      <c r="E266">
        <f>'DO NOT USE 2023-2024 Production'!D274</f>
        <v>0</v>
      </c>
      <c r="F266">
        <f>'DO NOT USE 2023-2024 Production'!E274</f>
        <v>0</v>
      </c>
      <c r="G266" t="str">
        <f>'DO NOT USE 2023-2024 Production'!F274</f>
        <v>(3) 24X40 CR Bldg 
(1) 48X40 CR Bldg</v>
      </c>
      <c r="H266">
        <f>'DO NOT USE 2023-2024 Production'!G274</f>
        <v>10</v>
      </c>
      <c r="I266" s="167">
        <f>'DO NOT USE 2023-2024 Production'!H274</f>
        <v>46023</v>
      </c>
      <c r="J266" t="str">
        <f>'DO NOT USE 2023-2024 Production'!I274</f>
        <v>NOT RELEASED TO ENGINEERING</v>
      </c>
      <c r="K266" t="str">
        <f>'DO NOT USE 2023-2024 Production'!J274</f>
        <v>No</v>
      </c>
      <c r="L266" t="str">
        <f>'DO NOT USE 2023-2024 Production'!L274</f>
        <v xml:space="preserve">In exploration stage. Gave AOR ballpark SF pricing </v>
      </c>
      <c r="M266">
        <f>'DO NOT USE 2023-2024 Production'!M274</f>
        <v>0.1</v>
      </c>
      <c r="N266" t="str">
        <f>'DO NOT USE 2023-2024 Production'!N274</f>
        <v>PB</v>
      </c>
      <c r="O266" s="167" t="str">
        <f>'DO NOT USE 2023-2024 Production'!O274</f>
        <v>Summer 2026</v>
      </c>
    </row>
    <row r="267" spans="2:15">
      <c r="B267" t="str">
        <f>'DO NOT USE 2023-2024 Production'!A275</f>
        <v>Mates Charter School</v>
      </c>
      <c r="C267" t="str">
        <f>'DO NOT USE 2023-2024 Production'!B275</f>
        <v>Meadows Arts &amp; Technology ES</v>
      </c>
      <c r="D267" t="str">
        <f>'DO NOT USE 2023-2024 Production'!C275</f>
        <v>Joe</v>
      </c>
      <c r="E267">
        <f>'DO NOT USE 2023-2024 Production'!D275</f>
        <v>0</v>
      </c>
      <c r="F267">
        <f>'DO NOT USE 2023-2024 Production'!E275</f>
        <v>660578.04</v>
      </c>
      <c r="G267" t="str">
        <f>'DO NOT USE 2023-2024 Production'!F275</f>
        <v>(1) 72x40 TK 
(1) 24x40 CR</v>
      </c>
      <c r="H267">
        <f>'DO NOT USE 2023-2024 Production'!G275</f>
        <v>8</v>
      </c>
      <c r="I267" s="167">
        <f>'DO NOT USE 2023-2024 Production'!H275</f>
        <v>46023</v>
      </c>
      <c r="J267" t="str">
        <f>'DO NOT USE 2023-2024 Production'!I275</f>
        <v>NOT RELEASED TO ENGINEERING</v>
      </c>
      <c r="K267" t="str">
        <f>'DO NOT USE 2023-2024 Production'!J275</f>
        <v>No</v>
      </c>
      <c r="L267" t="str">
        <f>'DO NOT USE 2023-2024 Production'!L275</f>
        <v>Charter seeking permission from the District to move forward.
BDM to stay in touch in case of progress with District.</v>
      </c>
      <c r="M267">
        <f>'DO NOT USE 2023-2024 Production'!M275</f>
        <v>0.3</v>
      </c>
      <c r="N267" t="str">
        <f>'DO NOT USE 2023-2024 Production'!N275</f>
        <v>PB</v>
      </c>
      <c r="O267" s="167" t="str">
        <f>'DO NOT USE 2023-2024 Production'!O275</f>
        <v>Summer 2026</v>
      </c>
    </row>
    <row r="268" spans="2:15">
      <c r="B268" t="str">
        <f>'DO NOT USE 2023-2024 Production'!A276</f>
        <v>San Lorenzo Valley USD</v>
      </c>
      <c r="C268" t="str">
        <f>'DO NOT USE 2023-2024 Production'!B276</f>
        <v>TBD</v>
      </c>
      <c r="D268" t="str">
        <f>'DO NOT USE 2023-2024 Production'!C276</f>
        <v>Joe</v>
      </c>
      <c r="E268">
        <f>'DO NOT USE 2023-2024 Production'!D276</f>
        <v>0</v>
      </c>
      <c r="F268">
        <f>'DO NOT USE 2023-2024 Production'!E276</f>
        <v>210799.94</v>
      </c>
      <c r="G268" t="str">
        <f>'DO NOT USE 2023-2024 Production'!F276</f>
        <v>(1) 12x40 RR</v>
      </c>
      <c r="H268">
        <f>'DO NOT USE 2023-2024 Production'!G276</f>
        <v>1</v>
      </c>
      <c r="I268" s="167">
        <f>'DO NOT USE 2023-2024 Production'!H276</f>
        <v>46023</v>
      </c>
      <c r="J268" t="str">
        <f>'DO NOT USE 2023-2024 Production'!I276</f>
        <v>NOT RELEASED TO ENGINEERING</v>
      </c>
      <c r="K268" t="str">
        <f>'DO NOT USE 2023-2024 Production'!J276</f>
        <v>No</v>
      </c>
      <c r="L268" t="str">
        <f>'DO NOT USE 2023-2024 Production'!L276</f>
        <v>Exploration phase</v>
      </c>
      <c r="M268">
        <f>'DO NOT USE 2023-2024 Production'!M276</f>
        <v>0.1</v>
      </c>
      <c r="N268" t="str">
        <f>'DO NOT USE 2023-2024 Production'!N276</f>
        <v>PB</v>
      </c>
      <c r="O268" s="167" t="str">
        <f>'DO NOT USE 2023-2024 Production'!O276</f>
        <v>Summer 2026</v>
      </c>
    </row>
    <row r="269" spans="2:15">
      <c r="B269" t="str">
        <f>'DO NOT USE 2023-2024 Production'!A277</f>
        <v>Lucerne ESD</v>
      </c>
      <c r="C269" t="str">
        <f>'DO NOT USE 2023-2024 Production'!B277</f>
        <v>Lucerne ES</v>
      </c>
      <c r="D269" t="str">
        <f>'DO NOT USE 2023-2024 Production'!C277</f>
        <v>Joe</v>
      </c>
      <c r="E269">
        <f>'DO NOT USE 2023-2024 Production'!D277</f>
        <v>0</v>
      </c>
      <c r="F269">
        <f>'DO NOT USE 2023-2024 Production'!E277</f>
        <v>1000000</v>
      </c>
      <c r="G269" t="str">
        <f>'DO NOT USE 2023-2024 Production'!F277</f>
        <v>(1) 36x40 Storage Building</v>
      </c>
      <c r="H269">
        <f>'DO NOT USE 2023-2024 Production'!G277</f>
        <v>3</v>
      </c>
      <c r="I269" s="167">
        <f>'DO NOT USE 2023-2024 Production'!H277</f>
        <v>46023</v>
      </c>
      <c r="J269" t="str">
        <f>'DO NOT USE 2023-2024 Production'!I277</f>
        <v>NOT RELEASED TO ENGINEERING</v>
      </c>
      <c r="K269" t="str">
        <f>'DO NOT USE 2023-2024 Production'!J277</f>
        <v>No</v>
      </c>
      <c r="L269" t="str">
        <f>'DO NOT USE 2023-2024 Production'!L277</f>
        <v>See if District will modularize the Storage Building. 
BDM discussing with GC.</v>
      </c>
      <c r="M269">
        <f>'DO NOT USE 2023-2024 Production'!M277</f>
        <v>0.1</v>
      </c>
      <c r="N269" t="str">
        <f>'DO NOT USE 2023-2024 Production'!N277</f>
        <v>PB</v>
      </c>
      <c r="O269" s="167" t="str">
        <f>'DO NOT USE 2023-2024 Production'!O277</f>
        <v>Summer 2026</v>
      </c>
    </row>
    <row r="270" spans="2:15">
      <c r="B270" t="str">
        <f>'DO NOT USE 2023-2024 Production'!A278</f>
        <v>Sylvan USD</v>
      </c>
      <c r="C270" t="str">
        <f>'DO NOT USE 2023-2024 Production'!B278</f>
        <v>District Office</v>
      </c>
      <c r="D270" t="str">
        <f>'DO NOT USE 2023-2024 Production'!C278</f>
        <v>Joe</v>
      </c>
      <c r="E270">
        <f>'DO NOT USE 2023-2024 Production'!D278</f>
        <v>0</v>
      </c>
      <c r="F270">
        <f>'DO NOT USE 2023-2024 Production'!E278</f>
        <v>2028742</v>
      </c>
      <c r="G270" t="str">
        <f>'DO NOT USE 2023-2024 Production'!F278</f>
        <v>(1) 72X40 Office Bldg 
(1) 72X40 Training Room Bldg</v>
      </c>
      <c r="H270">
        <f>'DO NOT USE 2023-2024 Production'!G278</f>
        <v>12</v>
      </c>
      <c r="I270" s="167">
        <f>'DO NOT USE 2023-2024 Production'!H278</f>
        <v>46023</v>
      </c>
      <c r="J270" t="str">
        <f>'DO NOT USE 2023-2024 Production'!I278</f>
        <v>NOT RELEASED TO ENGINEERING</v>
      </c>
      <c r="K270" t="str">
        <f>'DO NOT USE 2023-2024 Production'!J278</f>
        <v>No</v>
      </c>
      <c r="L270" t="str">
        <f>'DO NOT USE 2023-2024 Production'!L278</f>
        <v>District accepted our proposal.
The proposed location is directly over an existing storm drain system. District is now looking for alternate locations to place the buildings</v>
      </c>
      <c r="M270">
        <f>'DO NOT USE 2023-2024 Production'!M278</f>
        <v>0.5</v>
      </c>
      <c r="N270" t="str">
        <f>'DO NOT USE 2023-2024 Production'!N278</f>
        <v>PB</v>
      </c>
      <c r="O270" s="167" t="str">
        <f>'DO NOT USE 2023-2024 Production'!O278</f>
        <v>TBD</v>
      </c>
    </row>
    <row r="271" spans="2:15">
      <c r="B271" t="str">
        <f>'DO NOT USE 2023-2024 Production'!A257</f>
        <v>Ramsey Developement</v>
      </c>
      <c r="C271" t="str">
        <f>'DO NOT USE 2023-2024 Production'!B257</f>
        <v>Lompoc Theatre</v>
      </c>
      <c r="D271" t="str">
        <f>'DO NOT USE 2023-2024 Production'!C257</f>
        <v>Joe</v>
      </c>
      <c r="E271">
        <f>'DO NOT USE 2023-2024 Production'!D257</f>
        <v>0</v>
      </c>
      <c r="F271">
        <f>'DO NOT USE 2023-2024 Production'!E257</f>
        <v>0</v>
      </c>
      <c r="G271" t="str">
        <f>'DO NOT USE 2023-2024 Production'!F257</f>
        <v>(1) 24X40 Dressing Room 
(1) 12x40 M/W Restroom Building</v>
      </c>
      <c r="H271">
        <f>'DO NOT USE 2023-2024 Production'!G257</f>
        <v>3</v>
      </c>
      <c r="I271" s="167" t="str">
        <f>'DO NOT USE 2023-2024 Production'!H257</f>
        <v>Winter 2025</v>
      </c>
      <c r="J271" t="str">
        <f>'DO NOT USE 2023-2024 Production'!I257</f>
        <v>NOT RELEASED TO ENGINEERING</v>
      </c>
      <c r="K271" t="str">
        <f>'DO NOT USE 2023-2024 Production'!J257</f>
        <v>No</v>
      </c>
      <c r="L271" t="str">
        <f>'DO NOT USE 2023-2024 Production'!L257</f>
        <v>AOR to release RFP and specs in February</v>
      </c>
      <c r="M271">
        <f>'DO NOT USE 2023-2024 Production'!M257</f>
        <v>0.3</v>
      </c>
      <c r="N271" t="str">
        <f>'DO NOT USE 2023-2024 Production'!N257</f>
        <v>Bid</v>
      </c>
      <c r="O271" s="167">
        <f>'DO NOT USE 2023-2024 Production'!O257</f>
        <v>46113</v>
      </c>
    </row>
    <row r="272" spans="2:15">
      <c r="B272" t="str">
        <f>'DO NOT USE 2023-2024 Production'!A279</f>
        <v>City of Shafter</v>
      </c>
      <c r="C272" t="str">
        <f>'DO NOT USE 2023-2024 Production'!B279</f>
        <v>Aquatic Center</v>
      </c>
      <c r="D272" t="str">
        <f>'DO NOT USE 2023-2024 Production'!C279</f>
        <v>Joe</v>
      </c>
      <c r="E272">
        <f>'DO NOT USE 2023-2024 Production'!D279</f>
        <v>0</v>
      </c>
      <c r="F272">
        <f>'DO NOT USE 2023-2024 Production'!E279</f>
        <v>0</v>
      </c>
      <c r="G272" t="str">
        <f>'DO NOT USE 2023-2024 Production'!F279</f>
        <v>(1) 125x25 Aquatic Center</v>
      </c>
      <c r="H272">
        <f>'DO NOT USE 2023-2024 Production'!G279</f>
        <v>10</v>
      </c>
      <c r="I272" s="167">
        <f>'DO NOT USE 2023-2024 Production'!H279</f>
        <v>0</v>
      </c>
      <c r="J272" t="str">
        <f>'DO NOT USE 2023-2024 Production'!I279</f>
        <v>NOT RELEASED TO ENGINEERING</v>
      </c>
      <c r="K272" t="str">
        <f>'DO NOT USE 2023-2024 Production'!J279</f>
        <v>No</v>
      </c>
      <c r="L272" t="str">
        <f>'DO NOT USE 2023-2024 Production'!L279</f>
        <v>Overcome SOG foundation</v>
      </c>
      <c r="M272">
        <f>'DO NOT USE 2023-2024 Production'!M279</f>
        <v>0.1</v>
      </c>
      <c r="N272" t="str">
        <f>'DO NOT USE 2023-2024 Production'!N279</f>
        <v>Bid</v>
      </c>
      <c r="O272" s="167">
        <f>'DO NOT USE 2023-2024 Production'!O279</f>
        <v>0</v>
      </c>
    </row>
    <row r="273" spans="2:15">
      <c r="B273" t="str">
        <f>'DO NOT USE 2023-2024 Production'!A280</f>
        <v>Modesto CS</v>
      </c>
      <c r="C273" t="str">
        <f>'DO NOT USE 2023-2024 Production'!B280</f>
        <v>Marshall ES</v>
      </c>
      <c r="D273" t="str">
        <f>'DO NOT USE 2023-2024 Production'!C280</f>
        <v>Joe</v>
      </c>
      <c r="E273">
        <f>'DO NOT USE 2023-2024 Production'!D280</f>
        <v>0</v>
      </c>
      <c r="F273">
        <f>'DO NOT USE 2023-2024 Production'!E280</f>
        <v>8000000</v>
      </c>
      <c r="G273" t="str">
        <f>'DO NOT USE 2023-2024 Production'!F280</f>
        <v>(1) Cafeteria/MPR Building</v>
      </c>
      <c r="H273">
        <f>'DO NOT USE 2023-2024 Production'!G280</f>
        <v>0</v>
      </c>
      <c r="I273" s="167">
        <f>'DO NOT USE 2023-2024 Production'!H280</f>
        <v>46023</v>
      </c>
      <c r="J273" t="str">
        <f>'DO NOT USE 2023-2024 Production'!I280</f>
        <v>NOT RELEASED TO ENGINEERING</v>
      </c>
      <c r="K273" t="str">
        <f>'DO NOT USE 2023-2024 Production'!J280</f>
        <v>No</v>
      </c>
      <c r="L273" t="str">
        <f>'DO NOT USE 2023-2024 Production'!L280</f>
        <v>Get RFP info from MCS</v>
      </c>
      <c r="M273">
        <f>'DO NOT USE 2023-2024 Production'!M280</f>
        <v>0.3</v>
      </c>
      <c r="N273" t="str">
        <f>'DO NOT USE 2023-2024 Production'!N280</f>
        <v>Bid</v>
      </c>
      <c r="O273" s="167">
        <f>'DO NOT USE 2023-2024 Production'!O280</f>
        <v>0</v>
      </c>
    </row>
    <row r="274" spans="2:15">
      <c r="B274" t="str">
        <f>'DO NOT USE 2023-2024 Production'!A282</f>
        <v>OCFA</v>
      </c>
      <c r="C274" t="str">
        <f>'DO NOT USE 2023-2024 Production'!B282</f>
        <v>Laundry Facility</v>
      </c>
      <c r="D274" t="str">
        <f>'DO NOT USE 2023-2024 Production'!C282</f>
        <v>Diana</v>
      </c>
      <c r="E274" t="str">
        <f>'DO NOT USE 2023-2024 Production'!D282</f>
        <v>N/A</v>
      </c>
      <c r="F274" t="str">
        <f>'DO NOT USE 2023-2024 Production'!E282</f>
        <v>N/A</v>
      </c>
      <c r="G274" t="str">
        <f>'DO NOT USE 2023-2024 Production'!F282</f>
        <v>(1) 66'x42'</v>
      </c>
      <c r="H274">
        <f>'DO NOT USE 2023-2024 Production'!G282</f>
        <v>9</v>
      </c>
      <c r="I274" s="167" t="str">
        <f>'DO NOT USE 2023-2024 Production'!H282</f>
        <v>N/A</v>
      </c>
      <c r="J274" t="str">
        <f>'DO NOT USE 2023-2024 Production'!I282</f>
        <v>NOT RELEASED TO ENGINEERING</v>
      </c>
      <c r="K274">
        <f>'DO NOT USE 2023-2024 Production'!J282</f>
        <v>0</v>
      </c>
      <c r="L274" t="str">
        <f>'DO NOT USE 2023-2024 Production'!L282</f>
        <v>To be discussed with Ryan to ensure this project fits a modular design. Modular design was sent to architect, we are awaiting feedback from the customer</v>
      </c>
      <c r="M274">
        <f>'DO NOT USE 2023-2024 Production'!M282</f>
        <v>0.25</v>
      </c>
      <c r="N274">
        <f>'DO NOT USE 2023-2024 Production'!N282</f>
        <v>0</v>
      </c>
      <c r="O274" s="167">
        <f>'DO NOT USE 2023-2024 Production'!O282</f>
        <v>0</v>
      </c>
    </row>
    <row r="275" spans="2:15">
      <c r="B275" t="str">
        <f>'DO NOT USE 2023-2024 Production'!A283</f>
        <v>Palm Springs USD</v>
      </c>
      <c r="C275" t="str">
        <f>'DO NOT USE 2023-2024 Production'!B283</f>
        <v>Bubbling ES</v>
      </c>
      <c r="D275" t="str">
        <f>'DO NOT USE 2023-2024 Production'!C283</f>
        <v>Diana</v>
      </c>
      <c r="E275">
        <f>'DO NOT USE 2023-2024 Production'!D283</f>
        <v>11565</v>
      </c>
      <c r="F275">
        <f>'DO NOT USE 2023-2024 Production'!E283</f>
        <v>112000</v>
      </c>
      <c r="G275" t="str">
        <f>'DO NOT USE 2023-2024 Production'!F283</f>
        <v>8'-6" x 16'-7" RR</v>
      </c>
      <c r="H275">
        <f>'DO NOT USE 2023-2024 Production'!G283</f>
        <v>1</v>
      </c>
      <c r="I275" s="167">
        <f>'DO NOT USE 2023-2024 Production'!H283</f>
        <v>2026</v>
      </c>
      <c r="J275" t="str">
        <f>'DO NOT USE 2023-2024 Production'!I283</f>
        <v>NOT RELEASED TO ENGINEERING</v>
      </c>
      <c r="K275" t="str">
        <f>'DO NOT USE 2023-2024 Production'!J283</f>
        <v>No</v>
      </c>
      <c r="L275">
        <f>'DO NOT USE 2023-2024 Production'!L283</f>
        <v>0</v>
      </c>
      <c r="M275">
        <f>'DO NOT USE 2023-2024 Production'!M283</f>
        <v>1</v>
      </c>
      <c r="N275" t="str">
        <f>'DO NOT USE 2023-2024 Production'!N283</f>
        <v>PB</v>
      </c>
      <c r="O275" s="167" t="str">
        <f>'DO NOT USE 2023-2024 Production'!O283</f>
        <v>Summer 2025</v>
      </c>
    </row>
    <row r="276" spans="2:15">
      <c r="B276" t="str">
        <f>'DO NOT USE 2023-2024 Production'!A284</f>
        <v>Rosemead USD</v>
      </c>
      <c r="C276" t="str">
        <f>'DO NOT USE 2023-2024 Production'!B284</f>
        <v xml:space="preserve">Savannah ES </v>
      </c>
      <c r="D276" t="str">
        <f>'DO NOT USE 2023-2024 Production'!C284</f>
        <v>Sandra</v>
      </c>
      <c r="E276">
        <f>'DO NOT USE 2023-2024 Production'!D284</f>
        <v>0</v>
      </c>
      <c r="F276">
        <f>'DO NOT USE 2023-2024 Production'!E284</f>
        <v>793546.71</v>
      </c>
      <c r="G276" t="str">
        <f>'DO NOT USE 2023-2024 Production'!F284</f>
        <v xml:space="preserve"> (1) 72x40</v>
      </c>
      <c r="H276">
        <f>'DO NOT USE 2023-2024 Production'!G284</f>
        <v>6</v>
      </c>
      <c r="I276" s="167">
        <f>'DO NOT USE 2023-2024 Production'!H284</f>
        <v>0</v>
      </c>
      <c r="J276" t="str">
        <f>'DO NOT USE 2023-2024 Production'!I284</f>
        <v>Unknown - AOR Submitted PC</v>
      </c>
      <c r="K276" t="str">
        <f>'DO NOT USE 2023-2024 Production'!J284</f>
        <v>No</v>
      </c>
      <c r="L276" t="str">
        <f>'DO NOT USE 2023-2024 Production'!L284</f>
        <v xml:space="preserve">Postponed to Summer 2026 Delivery </v>
      </c>
      <c r="M276">
        <f>'DO NOT USE 2023-2024 Production'!M284</f>
        <v>0.5</v>
      </c>
      <c r="N276" t="str">
        <f>'DO NOT USE 2023-2024 Production'!N284</f>
        <v>PB</v>
      </c>
      <c r="O276" s="167" t="str">
        <f>'DO NOT USE 2023-2024 Production'!O284</f>
        <v xml:space="preserve"> NOT Summer 2025</v>
      </c>
    </row>
    <row r="277" spans="2:15">
      <c r="B277" t="str">
        <f>'DO NOT USE 2023-2024 Production'!A285</f>
        <v>Rosemead USD</v>
      </c>
      <c r="C277" t="str">
        <f>'DO NOT USE 2023-2024 Production'!B285</f>
        <v xml:space="preserve">Janson ES </v>
      </c>
      <c r="D277" t="str">
        <f>'DO NOT USE 2023-2024 Production'!C285</f>
        <v>Sandra</v>
      </c>
      <c r="E277">
        <f>'DO NOT USE 2023-2024 Production'!D285</f>
        <v>11509</v>
      </c>
      <c r="F277">
        <f>'DO NOT USE 2023-2024 Production'!E285</f>
        <v>875686</v>
      </c>
      <c r="G277" t="str">
        <f>'DO NOT USE 2023-2024 Production'!F285</f>
        <v xml:space="preserve"> (1) 72x40</v>
      </c>
      <c r="H277">
        <f>'DO NOT USE 2023-2024 Production'!G285</f>
        <v>6</v>
      </c>
      <c r="I277" s="167">
        <f>'DO NOT USE 2023-2024 Production'!H285</f>
        <v>46174</v>
      </c>
      <c r="J277" t="str">
        <f>'DO NOT USE 2023-2024 Production'!I285</f>
        <v>Unknown - AOR Submitted PC</v>
      </c>
      <c r="K277" t="str">
        <f>'DO NOT USE 2023-2024 Production'!J285</f>
        <v>Signed Proposal</v>
      </c>
      <c r="L277" t="str">
        <f>'DO NOT USE 2023-2024 Production'!L285</f>
        <v xml:space="preserve">Postponed to Summer 2026 Delivery </v>
      </c>
      <c r="M277">
        <f>'DO NOT USE 2023-2024 Production'!M285</f>
        <v>1</v>
      </c>
      <c r="N277" t="str">
        <f>'DO NOT USE 2023-2024 Production'!N285</f>
        <v>PB</v>
      </c>
      <c r="O277" s="167" t="str">
        <f>'DO NOT USE 2023-2024 Production'!O285</f>
        <v>Summer 2026</v>
      </c>
    </row>
    <row r="278" spans="2:15">
      <c r="B278" t="str">
        <f>'DO NOT USE 2023-2024 Production'!A286</f>
        <v>Alhambra USD</v>
      </c>
      <c r="C278" t="str">
        <f>'DO NOT USE 2023-2024 Production'!B286</f>
        <v xml:space="preserve">Alhambra HS </v>
      </c>
      <c r="D278" t="str">
        <f>'DO NOT USE 2023-2024 Production'!C286</f>
        <v>Sandra</v>
      </c>
      <c r="E278">
        <f>'DO NOT USE 2023-2024 Production'!D286</f>
        <v>90067</v>
      </c>
      <c r="F278">
        <f>'DO NOT USE 2023-2024 Production'!E286</f>
        <v>659821.96500000008</v>
      </c>
      <c r="G278" t="str">
        <f>'DO NOT USE 2023-2024 Production'!F286</f>
        <v>(1) 36x40 Classroom &amp; (2) 12x40</v>
      </c>
      <c r="H278">
        <f>'DO NOT USE 2023-2024 Production'!G286</f>
        <v>5</v>
      </c>
      <c r="I278" s="167">
        <f>'DO NOT USE 2023-2024 Production'!H286</f>
        <v>0</v>
      </c>
      <c r="J278" t="str">
        <f>'DO NOT USE 2023-2024 Production'!I286</f>
        <v>Pending Architect</v>
      </c>
      <c r="K278" t="str">
        <f>'DO NOT USE 2023-2024 Production'!J286</f>
        <v>In negotiations</v>
      </c>
      <c r="L278" t="str">
        <f>'DO NOT USE 2023-2024 Production'!L286</f>
        <v xml:space="preserve">Project currently on hold </v>
      </c>
      <c r="M278">
        <f>'DO NOT USE 2023-2024 Production'!M286</f>
        <v>1</v>
      </c>
      <c r="N278" t="str">
        <f>'DO NOT USE 2023-2024 Production'!N286</f>
        <v>PB</v>
      </c>
      <c r="O278" s="167" t="str">
        <f>'DO NOT USE 2023-2024 Production'!O286</f>
        <v>Summer 2025</v>
      </c>
    </row>
    <row r="279" spans="2:15">
      <c r="B279" t="str">
        <f>'DO NOT USE 2023-2024 Production'!A287</f>
        <v>Palmdale SD</v>
      </c>
      <c r="C279" t="str">
        <f>'DO NOT USE 2023-2024 Production'!B287</f>
        <v>Palmdale Academy Charter School
(PACS)</v>
      </c>
      <c r="D279" t="str">
        <f>'DO NOT USE 2023-2024 Production'!C287</f>
        <v>Joe</v>
      </c>
      <c r="E279">
        <f>'DO NOT USE 2023-2024 Production'!D287</f>
        <v>0</v>
      </c>
      <c r="F279">
        <f>'DO NOT USE 2023-2024 Production'!E287</f>
        <v>0</v>
      </c>
      <c r="G279" t="str">
        <f>'DO NOT USE 2023-2024 Production'!F287</f>
        <v xml:space="preserve">(1) 204x96 Two Story </v>
      </c>
      <c r="H279">
        <f>'DO NOT USE 2023-2024 Production'!G287</f>
        <v>0</v>
      </c>
      <c r="I279" s="167">
        <f>'DO NOT USE 2023-2024 Production'!H287</f>
        <v>0</v>
      </c>
      <c r="J279" t="str">
        <f>'DO NOT USE 2023-2024 Production'!I287</f>
        <v>NOT RELEASED TO ENGINEERING</v>
      </c>
      <c r="K279">
        <f>'DO NOT USE 2023-2024 Production'!J287</f>
        <v>0</v>
      </c>
      <c r="L279" t="str">
        <f>'DO NOT USE 2023-2024 Production'!L287</f>
        <v>ROM pricing in august/sept to AOR. Site Build over budget, switching to modular. 
Project dead per Adel</v>
      </c>
      <c r="M279">
        <f>'DO NOT USE 2023-2024 Production'!M287</f>
        <v>0</v>
      </c>
      <c r="N279">
        <f>'DO NOT USE 2023-2024 Production'!N287</f>
        <v>0</v>
      </c>
      <c r="O279" s="167">
        <f>'DO NOT USE 2023-2024 Production'!O287</f>
        <v>0</v>
      </c>
    </row>
    <row r="280" spans="2:15">
      <c r="B280" t="str">
        <f>'DO NOT USE 2023-2024 Production'!A288</f>
        <v xml:space="preserve">Southern Kern USD </v>
      </c>
      <c r="C280" t="str">
        <f>'DO NOT USE 2023-2024 Production'!B288</f>
        <v>Rosamond High Early College Campus</v>
      </c>
      <c r="D280" t="str">
        <f>'DO NOT USE 2023-2024 Production'!C288</f>
        <v>Joe</v>
      </c>
      <c r="E280">
        <f>'DO NOT USE 2023-2024 Production'!D288</f>
        <v>0</v>
      </c>
      <c r="F280">
        <f>'DO NOT USE 2023-2024 Production'!E288</f>
        <v>0</v>
      </c>
      <c r="G280" t="str">
        <f>'DO NOT USE 2023-2024 Production'!F288</f>
        <v>(1) 48x40 Locker Room</v>
      </c>
      <c r="H280">
        <f>'DO NOT USE 2023-2024 Production'!G288</f>
        <v>4</v>
      </c>
      <c r="I280" s="167">
        <f>'DO NOT USE 2023-2024 Production'!H288</f>
        <v>0</v>
      </c>
      <c r="J280" t="str">
        <f>'DO NOT USE 2023-2024 Production'!I288</f>
        <v>NOT RELEASED TO ENGINEERING</v>
      </c>
      <c r="K280">
        <f>'DO NOT USE 2023-2024 Production'!J288</f>
        <v>0</v>
      </c>
      <c r="L280">
        <f>'DO NOT USE 2023-2024 Production'!L288</f>
        <v>0</v>
      </c>
      <c r="M280">
        <f>'DO NOT USE 2023-2024 Production'!M288</f>
        <v>0</v>
      </c>
      <c r="N280">
        <f>'DO NOT USE 2023-2024 Production'!N288</f>
        <v>0</v>
      </c>
      <c r="O280" s="167">
        <f>'DO NOT USE 2023-2024 Production'!O288</f>
        <v>0</v>
      </c>
    </row>
    <row r="281" spans="2:15">
      <c r="B281" t="str">
        <f>'DO NOT USE 2023-2024 Production'!A289</f>
        <v>Tehama County Department of Education</v>
      </c>
      <c r="C281" t="str">
        <f>'DO NOT USE 2023-2024 Production'!B289</f>
        <v>Gerber ES</v>
      </c>
      <c r="D281" t="str">
        <f>'DO NOT USE 2023-2024 Production'!C289</f>
        <v>Joe</v>
      </c>
      <c r="E281">
        <f>'DO NOT USE 2023-2024 Production'!D289</f>
        <v>0</v>
      </c>
      <c r="F281">
        <f>'DO NOT USE 2023-2024 Production'!E289</f>
        <v>0</v>
      </c>
      <c r="G281" t="str">
        <f>'DO NOT USE 2023-2024 Production'!F289</f>
        <v>(2) 84x40 Classrooms, Office, Nurse - Building A 
(2) 84x40 Office, Meeting, Kitchen - Building B
(1) 72x40 Classroom, Office and Restroom Building</v>
      </c>
      <c r="H281">
        <f>'DO NOT USE 2023-2024 Production'!G289</f>
        <v>34</v>
      </c>
      <c r="I281" s="167">
        <f>'DO NOT USE 2023-2024 Production'!H289</f>
        <v>0</v>
      </c>
      <c r="J281" t="str">
        <f>'DO NOT USE 2023-2024 Production'!I289</f>
        <v>NOT RELEASED TO ENGINEERING</v>
      </c>
      <c r="K281">
        <f>'DO NOT USE 2023-2024 Production'!J289</f>
        <v>0</v>
      </c>
      <c r="L281">
        <f>'DO NOT USE 2023-2024 Production'!L289</f>
        <v>0</v>
      </c>
      <c r="M281">
        <f>'DO NOT USE 2023-2024 Production'!M289</f>
        <v>0</v>
      </c>
      <c r="N281">
        <f>'DO NOT USE 2023-2024 Production'!N289</f>
        <v>0</v>
      </c>
      <c r="O281" s="167">
        <f>'DO NOT USE 2023-2024 Production'!O289</f>
        <v>0</v>
      </c>
    </row>
    <row r="282" spans="2:15">
      <c r="B282" t="str">
        <f>'DO NOT USE 2023-2024 Production'!A290</f>
        <v>Saugus USD</v>
      </c>
      <c r="C282">
        <f>'DO NOT USE 2023-2024 Production'!B290</f>
        <v>0</v>
      </c>
      <c r="D282" t="str">
        <f>'DO NOT USE 2023-2024 Production'!C290</f>
        <v>Joe</v>
      </c>
      <c r="E282">
        <f>'DO NOT USE 2023-2024 Production'!D290</f>
        <v>0</v>
      </c>
      <c r="F282">
        <f>'DO NOT USE 2023-2024 Production'!E290</f>
        <v>0</v>
      </c>
      <c r="G282" t="str">
        <f>'DO NOT USE 2023-2024 Production'!F290</f>
        <v>Site build to modular</v>
      </c>
      <c r="H282">
        <f>'DO NOT USE 2023-2024 Production'!G290</f>
        <v>0</v>
      </c>
      <c r="I282" s="167">
        <f>'DO NOT USE 2023-2024 Production'!H290</f>
        <v>0</v>
      </c>
      <c r="J282" t="str">
        <f>'DO NOT USE 2023-2024 Production'!I290</f>
        <v>NOT RELEASED TO ENGINEERING</v>
      </c>
      <c r="K282">
        <f>'DO NOT USE 2023-2024 Production'!J290</f>
        <v>0</v>
      </c>
      <c r="L282">
        <f>'DO NOT USE 2023-2024 Production'!L290</f>
        <v>0</v>
      </c>
      <c r="M282">
        <f>'DO NOT USE 2023-2024 Production'!M290</f>
        <v>0</v>
      </c>
      <c r="N282">
        <f>'DO NOT USE 2023-2024 Production'!N290</f>
        <v>0</v>
      </c>
      <c r="O282" s="167">
        <f>'DO NOT USE 2023-2024 Production'!O290</f>
        <v>0</v>
      </c>
    </row>
    <row r="283" spans="2:15">
      <c r="B283" t="str">
        <f>'DO NOT USE 2023-2024 Production'!A158</f>
        <v>San Bernardino County</v>
      </c>
      <c r="C283" t="str">
        <f>'DO NOT USE 2023-2024 Production'!B158</f>
        <v xml:space="preserve">Colton </v>
      </c>
      <c r="D283" t="str">
        <f>'DO NOT USE 2023-2024 Production'!C158</f>
        <v>Sandra</v>
      </c>
      <c r="E283">
        <f>'DO NOT USE 2023-2024 Production'!D158</f>
        <v>11593</v>
      </c>
      <c r="F283">
        <f>'DO NOT USE 2023-2024 Production'!E158</f>
        <v>1565922.81</v>
      </c>
      <c r="G283" t="str">
        <f>'DO NOT USE 2023-2024 Production'!F158</f>
        <v>83-6x36 Special Needs</v>
      </c>
      <c r="H283">
        <f>'DO NOT USE 2023-2024 Production'!G158</f>
        <v>6</v>
      </c>
      <c r="I283" s="167">
        <f>'DO NOT USE 2023-2024 Production'!H158</f>
        <v>45719</v>
      </c>
      <c r="J283" t="str">
        <f>'DO NOT USE 2023-2024 Production'!I158</f>
        <v>Approved</v>
      </c>
      <c r="K283" t="str">
        <f>'DO NOT USE 2023-2024 Production'!J158</f>
        <v xml:space="preserve">Won Bid </v>
      </c>
      <c r="L283" t="str">
        <f>'DO NOT USE 2023-2024 Production'!L158</f>
        <v>Released project and had a Kick Off Meeting- Pending Submittals -
Once submittals are completed I will confirm leadtimes to see where we can place for production. Looking at materials I am assuming earliest would be late April</v>
      </c>
      <c r="M283">
        <f>'DO NOT USE 2023-2024 Production'!M158</f>
        <v>1</v>
      </c>
      <c r="N283" t="str">
        <f>'DO NOT USE 2023-2024 Production'!N158</f>
        <v>Bid</v>
      </c>
      <c r="O283" s="167" t="str">
        <f>'DO NOT USE 2023-2024 Production'!O158</f>
        <v>Confirming Long Lead Time Items to place in 
schedule 8/1/25</v>
      </c>
    </row>
    <row r="284" spans="2:15">
      <c r="B284" t="str">
        <f>'DO NOT USE 2023-2024 Production'!A159</f>
        <v>Covina Valley USD</v>
      </c>
      <c r="C284" t="str">
        <f>'DO NOT USE 2023-2024 Production'!B159</f>
        <v>Covina HS</v>
      </c>
      <c r="D284" t="str">
        <f>'DO NOT USE 2023-2024 Production'!C159</f>
        <v>Sandra</v>
      </c>
      <c r="E284">
        <f>'DO NOT USE 2023-2024 Production'!D159</f>
        <v>11581</v>
      </c>
      <c r="F284">
        <f>'DO NOT USE 2023-2024 Production'!E159</f>
        <v>581379.31000000006</v>
      </c>
      <c r="G284" t="str">
        <f>'DO NOT USE 2023-2024 Production'!F159</f>
        <v>(1) 24x40 Concession Building</v>
      </c>
      <c r="H284">
        <f>'DO NOT USE 2023-2024 Production'!G159</f>
        <v>2</v>
      </c>
      <c r="I284" s="167">
        <f>'DO NOT USE 2023-2024 Production'!H159</f>
        <v>45754</v>
      </c>
      <c r="J284" t="str">
        <f>'DO NOT USE 2023-2024 Production'!I159</f>
        <v>Late March</v>
      </c>
      <c r="K284" t="str">
        <f>'DO NOT USE 2023-2024 Production'!J159</f>
        <v>Purchase Order</v>
      </c>
      <c r="L284" t="str">
        <f>'DO NOT USE 2023-2024 Production'!L159</f>
        <v xml:space="preserve">In DSA </v>
      </c>
      <c r="M284">
        <f>'DO NOT USE 2023-2024 Production'!M159</f>
        <v>1</v>
      </c>
      <c r="N284">
        <f>'DO NOT USE 2023-2024 Production'!N159</f>
        <v>0</v>
      </c>
      <c r="O284" s="167" t="str">
        <f>'DO NOT USE 2023-2024 Production'!O159</f>
        <v>Mid July</v>
      </c>
    </row>
    <row r="285" spans="2:15">
      <c r="B285" t="str">
        <f>'DO NOT USE 2023-2024 Production'!A160</f>
        <v>Keppel Union SD</v>
      </c>
      <c r="C285" t="str">
        <f>'DO NOT USE 2023-2024 Production'!B160</f>
        <v xml:space="preserve">Daisy Gibson ES </v>
      </c>
      <c r="D285" t="str">
        <f>'DO NOT USE 2023-2024 Production'!C160</f>
        <v>Sandra</v>
      </c>
      <c r="E285">
        <f>'DO NOT USE 2023-2024 Production'!D160</f>
        <v>0</v>
      </c>
      <c r="F285">
        <f>'DO NOT USE 2023-2024 Production'!E160</f>
        <v>432627</v>
      </c>
      <c r="G285" t="str">
        <f>'DO NOT USE 2023-2024 Production'!F160</f>
        <v>(3) 24'x40' Standard Classroom</v>
      </c>
      <c r="H285">
        <f>'DO NOT USE 2023-2024 Production'!G160</f>
        <v>6</v>
      </c>
      <c r="I285" s="167">
        <f>'DO NOT USE 2023-2024 Production'!H160</f>
        <v>0</v>
      </c>
      <c r="J285">
        <f>'DO NOT USE 2023-2024 Production'!I160</f>
        <v>45719</v>
      </c>
      <c r="K285">
        <f>'DO NOT USE 2023-2024 Production'!J160</f>
        <v>0</v>
      </c>
      <c r="L285" t="str">
        <f>'DO NOT USE 2023-2024 Production'!L160</f>
        <v>Pending PO</v>
      </c>
      <c r="M285">
        <f>'DO NOT USE 2023-2024 Production'!M160</f>
        <v>1</v>
      </c>
      <c r="N285">
        <f>'DO NOT USE 2023-2024 Production'!N160</f>
        <v>0</v>
      </c>
      <c r="O285" s="167" t="str">
        <f>'DO NOT USE 2023-2024 Production'!O160</f>
        <v>Delivery Mid July Occupied end of August</v>
      </c>
    </row>
    <row r="286" spans="2:15">
      <c r="B286" t="str">
        <f>'DO NOT USE 2023-2024 Production'!A161</f>
        <v>Garvey USD</v>
      </c>
      <c r="C286" t="str">
        <f>'DO NOT USE 2023-2024 Production'!B161</f>
        <v>Emerson ES</v>
      </c>
      <c r="D286" t="str">
        <f>'DO NOT USE 2023-2024 Production'!C161</f>
        <v>Sandra</v>
      </c>
      <c r="E286">
        <f>'DO NOT USE 2023-2024 Production'!D161</f>
        <v>11586</v>
      </c>
      <c r="F286">
        <f>'DO NOT USE 2023-2024 Production'!E161</f>
        <v>244043</v>
      </c>
      <c r="G286" t="str">
        <f>'DO NOT USE 2023-2024 Production'!F161</f>
        <v>(1) 24x40 Daycare</v>
      </c>
      <c r="H286">
        <f>'DO NOT USE 2023-2024 Production'!G161</f>
        <v>2</v>
      </c>
      <c r="I286" s="167">
        <f>'DO NOT USE 2023-2024 Production'!H161</f>
        <v>45748</v>
      </c>
      <c r="J286" t="str">
        <f>'DO NOT USE 2023-2024 Production'!I161</f>
        <v>Late Jan? (assumes OTC)</v>
      </c>
      <c r="K286" t="str">
        <f>'DO NOT USE 2023-2024 Production'!J161</f>
        <v>Signed Proposal</v>
      </c>
      <c r="L286" t="str">
        <f>'DO NOT USE 2023-2024 Production'!L161</f>
        <v>Plans submitted to architect</v>
      </c>
      <c r="M286">
        <f>'DO NOT USE 2023-2024 Production'!M161</f>
        <v>1</v>
      </c>
      <c r="N286" t="str">
        <f>'DO NOT USE 2023-2024 Production'!N161</f>
        <v>PB</v>
      </c>
      <c r="O286" s="167" t="str">
        <f>'DO NOT USE 2023-2024 Production'!O161</f>
        <v>End of June</v>
      </c>
    </row>
    <row r="287" spans="2:15">
      <c r="B287" t="e">
        <f>'DO NOT USE 2023-2024 Production'!#REF!</f>
        <v>#REF!</v>
      </c>
      <c r="C287" t="e">
        <f>'DO NOT USE 2023-2024 Production'!#REF!</f>
        <v>#REF!</v>
      </c>
      <c r="D287" t="e">
        <f>'DO NOT USE 2023-2024 Production'!#REF!</f>
        <v>#REF!</v>
      </c>
      <c r="E287" t="e">
        <f>'DO NOT USE 2023-2024 Production'!#REF!</f>
        <v>#REF!</v>
      </c>
      <c r="F287" t="e">
        <f>'DO NOT USE 2023-2024 Production'!#REF!</f>
        <v>#REF!</v>
      </c>
      <c r="G287" t="e">
        <f>'DO NOT USE 2023-2024 Production'!#REF!</f>
        <v>#REF!</v>
      </c>
      <c r="H287" t="e">
        <f>'DO NOT USE 2023-2024 Production'!#REF!</f>
        <v>#REF!</v>
      </c>
      <c r="I287" s="167" t="e">
        <f>'DO NOT USE 2023-2024 Production'!#REF!</f>
        <v>#REF!</v>
      </c>
      <c r="J287" t="e">
        <f>'DO NOT USE 2023-2024 Production'!#REF!</f>
        <v>#REF!</v>
      </c>
      <c r="K287" t="e">
        <f>'DO NOT USE 2023-2024 Production'!#REF!</f>
        <v>#REF!</v>
      </c>
      <c r="L287" t="e">
        <f>'DO NOT USE 2023-2024 Production'!#REF!</f>
        <v>#REF!</v>
      </c>
      <c r="M287" t="e">
        <f>'DO NOT USE 2023-2024 Production'!#REF!</f>
        <v>#REF!</v>
      </c>
      <c r="N287" t="e">
        <f>'DO NOT USE 2023-2024 Production'!#REF!</f>
        <v>#REF!</v>
      </c>
      <c r="O287" s="167" t="e">
        <f>'DO NOT USE 2023-2024 Production'!#REF!</f>
        <v>#REF!</v>
      </c>
    </row>
    <row r="288" spans="2:15">
      <c r="B288" t="str">
        <f>'DO NOT USE 2023-2024 Production'!A200</f>
        <v>Marina Landscape</v>
      </c>
      <c r="C288" t="str">
        <f>'DO NOT USE 2023-2024 Production'!B200</f>
        <v>Geoge Lucas Park Restroom</v>
      </c>
      <c r="D288" t="str">
        <f>'DO NOT USE 2023-2024 Production'!C200</f>
        <v>Sandra</v>
      </c>
      <c r="E288">
        <f>'DO NOT USE 2023-2024 Production'!D200</f>
        <v>0</v>
      </c>
      <c r="F288">
        <f>'DO NOT USE 2023-2024 Production'!E200</f>
        <v>0</v>
      </c>
      <c r="G288" t="str">
        <f>'DO NOT USE 2023-2024 Production'!F200</f>
        <v>(1) 8.5X32 Restroom</v>
      </c>
      <c r="H288">
        <f>'DO NOT USE 2023-2024 Production'!G200</f>
        <v>1</v>
      </c>
      <c r="I288" s="167">
        <f>'DO NOT USE 2023-2024 Production'!H200</f>
        <v>0</v>
      </c>
      <c r="J288">
        <f>'DO NOT USE 2023-2024 Production'!I200</f>
        <v>0</v>
      </c>
      <c r="K288">
        <f>'DO NOT USE 2023-2024 Production'!J200</f>
        <v>0</v>
      </c>
      <c r="L288" t="str">
        <f>'DO NOT USE 2023-2024 Production'!L200</f>
        <v>Meeting onsite 1/21/25 to finalize layout</v>
      </c>
      <c r="M288">
        <f>'DO NOT USE 2023-2024 Production'!M200</f>
        <v>0.7</v>
      </c>
      <c r="N288">
        <f>'DO NOT USE 2023-2024 Production'!N200</f>
        <v>0</v>
      </c>
      <c r="O288" s="167">
        <f>'DO NOT USE 2023-2024 Production'!O200</f>
        <v>45870</v>
      </c>
    </row>
    <row r="289" spans="2:15">
      <c r="B289" t="e">
        <f>'DO NOT USE 2023-2024 Production'!#REF!</f>
        <v>#REF!</v>
      </c>
      <c r="C289" t="e">
        <f>'DO NOT USE 2023-2024 Production'!#REF!</f>
        <v>#REF!</v>
      </c>
      <c r="D289" t="e">
        <f>'DO NOT USE 2023-2024 Production'!#REF!</f>
        <v>#REF!</v>
      </c>
      <c r="E289" t="e">
        <f>'DO NOT USE 2023-2024 Production'!#REF!</f>
        <v>#REF!</v>
      </c>
      <c r="F289" t="e">
        <f>'DO NOT USE 2023-2024 Production'!#REF!</f>
        <v>#REF!</v>
      </c>
      <c r="G289" t="e">
        <f>'DO NOT USE 2023-2024 Production'!#REF!</f>
        <v>#REF!</v>
      </c>
      <c r="H289" t="e">
        <f>'DO NOT USE 2023-2024 Production'!#REF!</f>
        <v>#REF!</v>
      </c>
      <c r="I289" s="167" t="e">
        <f>'DO NOT USE 2023-2024 Production'!#REF!</f>
        <v>#REF!</v>
      </c>
      <c r="J289" t="e">
        <f>'DO NOT USE 2023-2024 Production'!#REF!</f>
        <v>#REF!</v>
      </c>
      <c r="K289" t="e">
        <f>'DO NOT USE 2023-2024 Production'!#REF!</f>
        <v>#REF!</v>
      </c>
      <c r="L289" t="e">
        <f>'DO NOT USE 2023-2024 Production'!#REF!</f>
        <v>#REF!</v>
      </c>
      <c r="M289" t="e">
        <f>'DO NOT USE 2023-2024 Production'!#REF!</f>
        <v>#REF!</v>
      </c>
      <c r="N289" t="e">
        <f>'DO NOT USE 2023-2024 Production'!#REF!</f>
        <v>#REF!</v>
      </c>
      <c r="O289" s="167" t="e">
        <f>'DO NOT USE 2023-2024 Production'!#REF!</f>
        <v>#REF!</v>
      </c>
    </row>
    <row r="290" spans="2:15">
      <c r="B290" t="e">
        <f>'DO NOT USE 2023-2024 Production'!#REF!</f>
        <v>#REF!</v>
      </c>
      <c r="C290" t="e">
        <f>'DO NOT USE 2023-2024 Production'!#REF!</f>
        <v>#REF!</v>
      </c>
      <c r="D290" t="e">
        <f>'DO NOT USE 2023-2024 Production'!#REF!</f>
        <v>#REF!</v>
      </c>
      <c r="E290" t="e">
        <f>'DO NOT USE 2023-2024 Production'!#REF!</f>
        <v>#REF!</v>
      </c>
      <c r="F290" t="e">
        <f>'DO NOT USE 2023-2024 Production'!#REF!</f>
        <v>#REF!</v>
      </c>
      <c r="G290" t="e">
        <f>'DO NOT USE 2023-2024 Production'!#REF!</f>
        <v>#REF!</v>
      </c>
      <c r="H290" t="e">
        <f>'DO NOT USE 2023-2024 Production'!#REF!</f>
        <v>#REF!</v>
      </c>
      <c r="I290" s="167" t="e">
        <f>'DO NOT USE 2023-2024 Production'!#REF!</f>
        <v>#REF!</v>
      </c>
      <c r="J290" t="e">
        <f>'DO NOT USE 2023-2024 Production'!#REF!</f>
        <v>#REF!</v>
      </c>
      <c r="K290" t="e">
        <f>'DO NOT USE 2023-2024 Production'!#REF!</f>
        <v>#REF!</v>
      </c>
      <c r="L290" t="e">
        <f>'DO NOT USE 2023-2024 Production'!#REF!</f>
        <v>#REF!</v>
      </c>
      <c r="M290" t="e">
        <f>'DO NOT USE 2023-2024 Production'!#REF!</f>
        <v>#REF!</v>
      </c>
      <c r="N290" t="e">
        <f>'DO NOT USE 2023-2024 Production'!#REF!</f>
        <v>#REF!</v>
      </c>
      <c r="O290" s="167" t="e">
        <f>'DO NOT USE 2023-2024 Production'!#REF!</f>
        <v>#REF!</v>
      </c>
    </row>
    <row r="291" spans="2:15">
      <c r="B291" t="e">
        <f>'DO NOT USE 2023-2024 Production'!#REF!</f>
        <v>#REF!</v>
      </c>
      <c r="C291" t="e">
        <f>'DO NOT USE 2023-2024 Production'!#REF!</f>
        <v>#REF!</v>
      </c>
      <c r="D291" t="e">
        <f>'DO NOT USE 2023-2024 Production'!#REF!</f>
        <v>#REF!</v>
      </c>
      <c r="E291" t="e">
        <f>'DO NOT USE 2023-2024 Production'!#REF!</f>
        <v>#REF!</v>
      </c>
      <c r="F291" t="e">
        <f>'DO NOT USE 2023-2024 Production'!#REF!</f>
        <v>#REF!</v>
      </c>
      <c r="G291" t="e">
        <f>'DO NOT USE 2023-2024 Production'!#REF!</f>
        <v>#REF!</v>
      </c>
      <c r="H291" t="e">
        <f>'DO NOT USE 2023-2024 Production'!#REF!</f>
        <v>#REF!</v>
      </c>
      <c r="I291" s="167" t="e">
        <f>'DO NOT USE 2023-2024 Production'!#REF!</f>
        <v>#REF!</v>
      </c>
      <c r="J291" t="e">
        <f>'DO NOT USE 2023-2024 Production'!#REF!</f>
        <v>#REF!</v>
      </c>
      <c r="K291" t="e">
        <f>'DO NOT USE 2023-2024 Production'!#REF!</f>
        <v>#REF!</v>
      </c>
      <c r="L291" t="e">
        <f>'DO NOT USE 2023-2024 Production'!#REF!</f>
        <v>#REF!</v>
      </c>
      <c r="M291" t="e">
        <f>'DO NOT USE 2023-2024 Production'!#REF!</f>
        <v>#REF!</v>
      </c>
      <c r="N291" t="e">
        <f>'DO NOT USE 2023-2024 Production'!#REF!</f>
        <v>#REF!</v>
      </c>
      <c r="O291" s="167" t="e">
        <f>'DO NOT USE 2023-2024 Production'!#REF!</f>
        <v>#REF!</v>
      </c>
    </row>
    <row r="292" spans="2:15">
      <c r="B292" t="e">
        <f>'DO NOT USE 2023-2024 Production'!#REF!</f>
        <v>#REF!</v>
      </c>
      <c r="C292" t="e">
        <f>'DO NOT USE 2023-2024 Production'!#REF!</f>
        <v>#REF!</v>
      </c>
      <c r="D292" t="e">
        <f>'DO NOT USE 2023-2024 Production'!#REF!</f>
        <v>#REF!</v>
      </c>
      <c r="E292" t="e">
        <f>'DO NOT USE 2023-2024 Production'!#REF!</f>
        <v>#REF!</v>
      </c>
      <c r="F292" t="e">
        <f>'DO NOT USE 2023-2024 Production'!#REF!</f>
        <v>#REF!</v>
      </c>
      <c r="G292" t="e">
        <f>'DO NOT USE 2023-2024 Production'!#REF!</f>
        <v>#REF!</v>
      </c>
      <c r="H292" t="e">
        <f>'DO NOT USE 2023-2024 Production'!#REF!</f>
        <v>#REF!</v>
      </c>
      <c r="I292" s="167" t="e">
        <f>'DO NOT USE 2023-2024 Production'!#REF!</f>
        <v>#REF!</v>
      </c>
      <c r="J292" t="e">
        <f>'DO NOT USE 2023-2024 Production'!#REF!</f>
        <v>#REF!</v>
      </c>
      <c r="K292" t="e">
        <f>'DO NOT USE 2023-2024 Production'!#REF!</f>
        <v>#REF!</v>
      </c>
      <c r="L292" t="e">
        <f>'DO NOT USE 2023-2024 Production'!#REF!</f>
        <v>#REF!</v>
      </c>
      <c r="M292" t="e">
        <f>'DO NOT USE 2023-2024 Production'!#REF!</f>
        <v>#REF!</v>
      </c>
      <c r="N292" t="e">
        <f>'DO NOT USE 2023-2024 Production'!#REF!</f>
        <v>#REF!</v>
      </c>
      <c r="O292" s="167" t="e">
        <f>'DO NOT USE 2023-2024 Production'!#REF!</f>
        <v>#REF!</v>
      </c>
    </row>
    <row r="293" spans="2:15">
      <c r="B293" t="str">
        <f>'DO NOT USE 2023-2024 Production'!A263</f>
        <v>PMSI Castaic Power Plant</v>
      </c>
      <c r="C293" t="str">
        <f>'DO NOT USE 2023-2024 Production'!B263</f>
        <v>LAWP</v>
      </c>
      <c r="D293" t="str">
        <f>'DO NOT USE 2023-2024 Production'!C263</f>
        <v>Diana/Quinton</v>
      </c>
      <c r="E293">
        <f>'DO NOT USE 2023-2024 Production'!D263</f>
        <v>0</v>
      </c>
      <c r="F293">
        <f>'DO NOT USE 2023-2024 Production'!E263</f>
        <v>627320.93000000005</v>
      </c>
      <c r="G293" t="str">
        <f>'DO NOT USE 2023-2024 Production'!F263</f>
        <v>72'x60' HCD Office Building</v>
      </c>
      <c r="H293">
        <f>'DO NOT USE 2023-2024 Production'!G263</f>
        <v>6</v>
      </c>
      <c r="I293" s="167">
        <f>'DO NOT USE 2023-2024 Production'!H263</f>
        <v>0</v>
      </c>
      <c r="J293">
        <f>'DO NOT USE 2023-2024 Production'!I263</f>
        <v>0</v>
      </c>
      <c r="K293">
        <f>'DO NOT USE 2023-2024 Production'!J263</f>
        <v>0</v>
      </c>
      <c r="L293">
        <f>'DO NOT USE 2023-2024 Production'!L263</f>
        <v>0</v>
      </c>
      <c r="M293">
        <f>'DO NOT USE 2023-2024 Production'!M263</f>
        <v>0</v>
      </c>
      <c r="N293">
        <f>'DO NOT USE 2023-2024 Production'!N263</f>
        <v>0</v>
      </c>
      <c r="O293" s="167">
        <f>'DO NOT USE 2023-2024 Production'!O263</f>
        <v>0</v>
      </c>
    </row>
    <row r="294" spans="2:15">
      <c r="B294" t="str">
        <f>'DO NOT USE 2023-2024 Production'!A292</f>
        <v>County of San Bernardino</v>
      </c>
      <c r="C294" t="str">
        <f>'DO NOT USE 2023-2024 Production'!B292</f>
        <v>Weight Room</v>
      </c>
      <c r="D294" t="str">
        <f>'DO NOT USE 2023-2024 Production'!C292</f>
        <v>Diana</v>
      </c>
      <c r="E294">
        <f>'DO NOT USE 2023-2024 Production'!D292</f>
        <v>0</v>
      </c>
      <c r="F294">
        <f>'DO NOT USE 2023-2024 Production'!E292</f>
        <v>0</v>
      </c>
      <c r="G294" t="str">
        <f>'DO NOT USE 2023-2024 Production'!F292</f>
        <v>2,000SF weight room building</v>
      </c>
      <c r="H294">
        <f>'DO NOT USE 2023-2024 Production'!G292</f>
        <v>0</v>
      </c>
      <c r="I294" s="167">
        <f>'DO NOT USE 2023-2024 Production'!H292</f>
        <v>0</v>
      </c>
      <c r="J294">
        <f>'DO NOT USE 2023-2024 Production'!I292</f>
        <v>0</v>
      </c>
      <c r="K294">
        <f>'DO NOT USE 2023-2024 Production'!J292</f>
        <v>0</v>
      </c>
      <c r="L294">
        <f>'DO NOT USE 2023-2024 Production'!L292</f>
        <v>0</v>
      </c>
      <c r="M294">
        <f>'DO NOT USE 2023-2024 Production'!M292</f>
        <v>0</v>
      </c>
      <c r="N294">
        <f>'DO NOT USE 2023-2024 Production'!N292</f>
        <v>0</v>
      </c>
      <c r="O294" s="167">
        <f>'DO NOT USE 2023-2024 Production'!O292</f>
        <v>0</v>
      </c>
    </row>
    <row r="295" spans="2:15">
      <c r="B295" t="e">
        <f>'DO NOT USE 2023-2024 Production'!#REF!</f>
        <v>#REF!</v>
      </c>
      <c r="C295" t="e">
        <f>'DO NOT USE 2023-2024 Production'!#REF!</f>
        <v>#REF!</v>
      </c>
      <c r="D295" t="e">
        <f>'DO NOT USE 2023-2024 Production'!#REF!</f>
        <v>#REF!</v>
      </c>
      <c r="E295" t="e">
        <f>'DO NOT USE 2023-2024 Production'!#REF!</f>
        <v>#REF!</v>
      </c>
      <c r="F295" t="e">
        <f>'DO NOT USE 2023-2024 Production'!#REF!</f>
        <v>#REF!</v>
      </c>
      <c r="G295" t="e">
        <f>'DO NOT USE 2023-2024 Production'!#REF!</f>
        <v>#REF!</v>
      </c>
      <c r="H295" t="e">
        <f>'DO NOT USE 2023-2024 Production'!#REF!</f>
        <v>#REF!</v>
      </c>
      <c r="I295" s="167" t="e">
        <f>'DO NOT USE 2023-2024 Production'!#REF!</f>
        <v>#REF!</v>
      </c>
      <c r="J295" t="e">
        <f>'DO NOT USE 2023-2024 Production'!#REF!</f>
        <v>#REF!</v>
      </c>
      <c r="K295" t="e">
        <f>'DO NOT USE 2023-2024 Production'!#REF!</f>
        <v>#REF!</v>
      </c>
      <c r="L295" t="e">
        <f>'DO NOT USE 2023-2024 Production'!#REF!</f>
        <v>#REF!</v>
      </c>
      <c r="M295" t="e">
        <f>'DO NOT USE 2023-2024 Production'!#REF!</f>
        <v>#REF!</v>
      </c>
      <c r="N295" t="e">
        <f>'DO NOT USE 2023-2024 Production'!#REF!</f>
        <v>#REF!</v>
      </c>
      <c r="O295" s="167" t="e">
        <f>'DO NOT USE 2023-2024 Production'!#REF!</f>
        <v>#REF!</v>
      </c>
    </row>
    <row r="296" spans="2:15">
      <c r="B296">
        <f>'DO NOT USE 2023-2024 Production'!A294</f>
        <v>0</v>
      </c>
      <c r="C296">
        <f>'DO NOT USE 2023-2024 Production'!B294</f>
        <v>0</v>
      </c>
      <c r="D296">
        <f>'DO NOT USE 2023-2024 Production'!C294</f>
        <v>0</v>
      </c>
      <c r="E296">
        <f>'DO NOT USE 2023-2024 Production'!D294</f>
        <v>0</v>
      </c>
      <c r="F296">
        <f>'DO NOT USE 2023-2024 Production'!E294</f>
        <v>0</v>
      </c>
      <c r="G296">
        <f>'DO NOT USE 2023-2024 Production'!F294</f>
        <v>0</v>
      </c>
      <c r="H296">
        <f>'DO NOT USE 2023-2024 Production'!G294</f>
        <v>0</v>
      </c>
      <c r="I296" s="167">
        <f>'DO NOT USE 2023-2024 Production'!H294</f>
        <v>0</v>
      </c>
      <c r="J296">
        <f>'DO NOT USE 2023-2024 Production'!I294</f>
        <v>0</v>
      </c>
      <c r="K296">
        <f>'DO NOT USE 2023-2024 Production'!J294</f>
        <v>0</v>
      </c>
      <c r="L296">
        <f>'DO NOT USE 2023-2024 Production'!L294</f>
        <v>0</v>
      </c>
      <c r="M296">
        <f>'DO NOT USE 2023-2024 Production'!M294</f>
        <v>0</v>
      </c>
      <c r="N296">
        <f>'DO NOT USE 2023-2024 Production'!N294</f>
        <v>0</v>
      </c>
      <c r="O296" s="167">
        <f>'DO NOT USE 2023-2024 Production'!O294</f>
        <v>0</v>
      </c>
    </row>
    <row r="297" spans="2:15">
      <c r="B297">
        <f>'DO NOT USE 2023-2024 Production'!A295</f>
        <v>0</v>
      </c>
      <c r="C297">
        <f>'DO NOT USE 2023-2024 Production'!B295</f>
        <v>0</v>
      </c>
      <c r="D297">
        <f>'DO NOT USE 2023-2024 Production'!C295</f>
        <v>0</v>
      </c>
      <c r="E297">
        <f>'DO NOT USE 2023-2024 Production'!D295</f>
        <v>0</v>
      </c>
      <c r="F297">
        <f>'DO NOT USE 2023-2024 Production'!E295</f>
        <v>0</v>
      </c>
      <c r="G297">
        <f>'DO NOT USE 2023-2024 Production'!F295</f>
        <v>0</v>
      </c>
      <c r="H297">
        <f>'DO NOT USE 2023-2024 Production'!G295</f>
        <v>0</v>
      </c>
      <c r="I297" s="167">
        <f>'DO NOT USE 2023-2024 Production'!H295</f>
        <v>0</v>
      </c>
      <c r="J297">
        <f>'DO NOT USE 2023-2024 Production'!I295</f>
        <v>0</v>
      </c>
      <c r="K297">
        <f>'DO NOT USE 2023-2024 Production'!J295</f>
        <v>0</v>
      </c>
      <c r="L297">
        <f>'DO NOT USE 2023-2024 Production'!L295</f>
        <v>0</v>
      </c>
      <c r="M297">
        <f>'DO NOT USE 2023-2024 Production'!M295</f>
        <v>0</v>
      </c>
      <c r="N297">
        <f>'DO NOT USE 2023-2024 Production'!N295</f>
        <v>0</v>
      </c>
      <c r="O297" s="167">
        <f>'DO NOT USE 2023-2024 Production'!O295</f>
        <v>0</v>
      </c>
    </row>
    <row r="298" spans="2:15">
      <c r="B298">
        <f>'DO NOT USE 2023-2024 Production'!A296</f>
        <v>0</v>
      </c>
      <c r="C298">
        <f>'DO NOT USE 2023-2024 Production'!B296</f>
        <v>0</v>
      </c>
      <c r="D298">
        <f>'DO NOT USE 2023-2024 Production'!C296</f>
        <v>0</v>
      </c>
      <c r="E298">
        <f>'DO NOT USE 2023-2024 Production'!D296</f>
        <v>0</v>
      </c>
      <c r="F298">
        <f>'DO NOT USE 2023-2024 Production'!E296</f>
        <v>0</v>
      </c>
      <c r="G298">
        <f>'DO NOT USE 2023-2024 Production'!F296</f>
        <v>0</v>
      </c>
      <c r="H298">
        <f>'DO NOT USE 2023-2024 Production'!G296</f>
        <v>0</v>
      </c>
      <c r="I298" s="167">
        <f>'DO NOT USE 2023-2024 Production'!H296</f>
        <v>0</v>
      </c>
      <c r="J298">
        <f>'DO NOT USE 2023-2024 Production'!I296</f>
        <v>0</v>
      </c>
      <c r="K298">
        <f>'DO NOT USE 2023-2024 Production'!J296</f>
        <v>0</v>
      </c>
      <c r="L298">
        <f>'DO NOT USE 2023-2024 Production'!L296</f>
        <v>0</v>
      </c>
      <c r="M298">
        <f>'DO NOT USE 2023-2024 Production'!M296</f>
        <v>0</v>
      </c>
      <c r="N298">
        <f>'DO NOT USE 2023-2024 Production'!N296</f>
        <v>0</v>
      </c>
      <c r="O298" s="167">
        <f>'DO NOT USE 2023-2024 Production'!O296</f>
        <v>0</v>
      </c>
    </row>
    <row r="299" spans="2:15">
      <c r="B299" t="str">
        <f>'DO NOT USE 2023-2024 Production'!A297</f>
        <v>Adelas Leads</v>
      </c>
      <c r="C299">
        <f>'DO NOT USE 2023-2024 Production'!B297</f>
        <v>0</v>
      </c>
      <c r="D299">
        <f>'DO NOT USE 2023-2024 Production'!C297</f>
        <v>0</v>
      </c>
      <c r="E299">
        <f>'DO NOT USE 2023-2024 Production'!D297</f>
        <v>0</v>
      </c>
      <c r="F299">
        <f>'DO NOT USE 2023-2024 Production'!E297</f>
        <v>0</v>
      </c>
      <c r="G299">
        <f>'DO NOT USE 2023-2024 Production'!F297</f>
        <v>0</v>
      </c>
      <c r="H299">
        <f>'DO NOT USE 2023-2024 Production'!G297</f>
        <v>0</v>
      </c>
      <c r="I299" s="167">
        <f>'DO NOT USE 2023-2024 Production'!H297</f>
        <v>0</v>
      </c>
      <c r="J299">
        <f>'DO NOT USE 2023-2024 Production'!I297</f>
        <v>0</v>
      </c>
      <c r="K299">
        <f>'DO NOT USE 2023-2024 Production'!J297</f>
        <v>0</v>
      </c>
      <c r="L299">
        <f>'DO NOT USE 2023-2024 Production'!L297</f>
        <v>0</v>
      </c>
      <c r="M299">
        <f>'DO NOT USE 2023-2024 Production'!M297</f>
        <v>0</v>
      </c>
      <c r="N299">
        <f>'DO NOT USE 2023-2024 Production'!N297</f>
        <v>0</v>
      </c>
      <c r="O299" s="167">
        <f>'DO NOT USE 2023-2024 Production'!O297</f>
        <v>0</v>
      </c>
    </row>
    <row r="300" spans="2:15">
      <c r="B300" t="str">
        <f>'DO NOT USE 2023-2024 Production'!A298</f>
        <v>Mobile Modular</v>
      </c>
      <c r="C300">
        <f>'DO NOT USE 2023-2024 Production'!B298</f>
        <v>0</v>
      </c>
      <c r="D300" t="str">
        <f>'DO NOT USE 2023-2024 Production'!C298</f>
        <v>Diana</v>
      </c>
      <c r="E300">
        <f>'DO NOT USE 2023-2024 Production'!D298</f>
        <v>0</v>
      </c>
      <c r="F300">
        <f>'DO NOT USE 2023-2024 Production'!E298</f>
        <v>0</v>
      </c>
      <c r="G300" t="str">
        <f>'DO NOT USE 2023-2024 Production'!F298</f>
        <v>(10) 12'x40' Restrooms</v>
      </c>
      <c r="H300">
        <f>'DO NOT USE 2023-2024 Production'!G298</f>
        <v>0</v>
      </c>
      <c r="I300" s="167">
        <f>'DO NOT USE 2023-2024 Production'!H298</f>
        <v>0</v>
      </c>
      <c r="J300">
        <f>'DO NOT USE 2023-2024 Production'!I298</f>
        <v>45703</v>
      </c>
      <c r="K300">
        <f>'DO NOT USE 2023-2024 Production'!J298</f>
        <v>0</v>
      </c>
      <c r="L300" t="str">
        <f>'DO NOT USE 2023-2024 Production'!L298</f>
        <v>Proposal was sent. Ryan (MM) reviewing.</v>
      </c>
      <c r="M300">
        <f>'DO NOT USE 2023-2024 Production'!M298</f>
        <v>0</v>
      </c>
      <c r="N300">
        <f>'DO NOT USE 2023-2024 Production'!N298</f>
        <v>0</v>
      </c>
      <c r="O300" s="167" t="str">
        <f>'DO NOT USE 2023-2024 Production'!O298</f>
        <v>FOB April 2025</v>
      </c>
    </row>
    <row r="301" spans="2:15">
      <c r="B301" t="str">
        <f>'DO NOT USE 2023-2024 Production'!A299</f>
        <v xml:space="preserve">Magnolia Public Charter School </v>
      </c>
      <c r="C301">
        <f>'DO NOT USE 2023-2024 Production'!B299</f>
        <v>0</v>
      </c>
      <c r="D301" t="str">
        <f>'DO NOT USE 2023-2024 Production'!C299</f>
        <v>Diana</v>
      </c>
      <c r="E301">
        <f>'DO NOT USE 2023-2024 Production'!D299</f>
        <v>0</v>
      </c>
      <c r="F301">
        <f>'DO NOT USE 2023-2024 Production'!E299</f>
        <v>0</v>
      </c>
      <c r="G301" t="str">
        <f>'DO NOT USE 2023-2024 Production'!F299</f>
        <v xml:space="preserve">(1) 300x78 Two Story </v>
      </c>
      <c r="H301">
        <f>'DO NOT USE 2023-2024 Production'!G299</f>
        <v>0</v>
      </c>
      <c r="I301" s="167">
        <f>'DO NOT USE 2023-2024 Production'!H299</f>
        <v>0</v>
      </c>
      <c r="J301">
        <f>'DO NOT USE 2023-2024 Production'!I299</f>
        <v>0</v>
      </c>
      <c r="K301">
        <f>'DO NOT USE 2023-2024 Production'!J299</f>
        <v>0</v>
      </c>
      <c r="L301">
        <f>'DO NOT USE 2023-2024 Production'!L299</f>
        <v>0</v>
      </c>
      <c r="M301">
        <f>'DO NOT USE 2023-2024 Production'!M299</f>
        <v>0</v>
      </c>
      <c r="N301">
        <f>'DO NOT USE 2023-2024 Production'!N299</f>
        <v>0</v>
      </c>
      <c r="O301" s="167">
        <f>'DO NOT USE 2023-2024 Production'!O299</f>
        <v>0</v>
      </c>
    </row>
    <row r="302" spans="2:15">
      <c r="B302" t="str">
        <f>'DO NOT USE 2023-2024 Production'!A300</f>
        <v xml:space="preserve">Corcoran Police Station </v>
      </c>
      <c r="C302">
        <f>'DO NOT USE 2023-2024 Production'!B300</f>
        <v>0</v>
      </c>
      <c r="D302" t="str">
        <f>'DO NOT USE 2023-2024 Production'!C300</f>
        <v>Diana</v>
      </c>
      <c r="E302">
        <f>'DO NOT USE 2023-2024 Production'!D300</f>
        <v>0</v>
      </c>
      <c r="F302">
        <f>'DO NOT USE 2023-2024 Production'!E300</f>
        <v>0</v>
      </c>
      <c r="G302">
        <f>'DO NOT USE 2023-2024 Production'!F300</f>
        <v>0</v>
      </c>
      <c r="H302">
        <f>'DO NOT USE 2023-2024 Production'!G300</f>
        <v>0</v>
      </c>
      <c r="I302" s="167">
        <f>'DO NOT USE 2023-2024 Production'!H300</f>
        <v>0</v>
      </c>
      <c r="J302">
        <f>'DO NOT USE 2023-2024 Production'!I300</f>
        <v>0</v>
      </c>
      <c r="K302">
        <f>'DO NOT USE 2023-2024 Production'!J300</f>
        <v>0</v>
      </c>
      <c r="L302">
        <f>'DO NOT USE 2023-2024 Production'!L300</f>
        <v>0</v>
      </c>
      <c r="M302">
        <f>'DO NOT USE 2023-2024 Production'!M300</f>
        <v>0</v>
      </c>
      <c r="N302">
        <f>'DO NOT USE 2023-2024 Production'!N300</f>
        <v>0</v>
      </c>
      <c r="O302" s="167">
        <f>'DO NOT USE 2023-2024 Production'!O300</f>
        <v>0</v>
      </c>
    </row>
    <row r="303" spans="2:15">
      <c r="B303" t="str">
        <f>'DO NOT USE 2023-2024 Production'!A301</f>
        <v xml:space="preserve">Mantenca County Fire Station </v>
      </c>
      <c r="C303">
        <f>'DO NOT USE 2023-2024 Production'!B301</f>
        <v>0</v>
      </c>
      <c r="D303" t="str">
        <f>'DO NOT USE 2023-2024 Production'!C301</f>
        <v>Diana</v>
      </c>
      <c r="E303">
        <f>'DO NOT USE 2023-2024 Production'!D301</f>
        <v>0</v>
      </c>
      <c r="F303">
        <f>'DO NOT USE 2023-2024 Production'!E301</f>
        <v>0</v>
      </c>
      <c r="G303">
        <f>'DO NOT USE 2023-2024 Production'!F301</f>
        <v>0</v>
      </c>
      <c r="H303">
        <f>'DO NOT USE 2023-2024 Production'!G301</f>
        <v>0</v>
      </c>
      <c r="I303" s="167">
        <f>'DO NOT USE 2023-2024 Production'!H301</f>
        <v>0</v>
      </c>
      <c r="J303">
        <f>'DO NOT USE 2023-2024 Production'!I301</f>
        <v>0</v>
      </c>
      <c r="K303">
        <f>'DO NOT USE 2023-2024 Production'!J301</f>
        <v>0</v>
      </c>
      <c r="L303">
        <f>'DO NOT USE 2023-2024 Production'!L301</f>
        <v>0</v>
      </c>
      <c r="M303">
        <f>'DO NOT USE 2023-2024 Production'!M301</f>
        <v>0</v>
      </c>
      <c r="N303">
        <f>'DO NOT USE 2023-2024 Production'!N301</f>
        <v>0</v>
      </c>
      <c r="O303" s="167">
        <f>'DO NOT USE 2023-2024 Production'!O301</f>
        <v>0</v>
      </c>
    </row>
    <row r="304" spans="2:15">
      <c r="B304" t="e">
        <f>'DO NOT USE 2023-2024 Production'!#REF!</f>
        <v>#REF!</v>
      </c>
      <c r="C304" t="e">
        <f>'DO NOT USE 2023-2024 Production'!#REF!</f>
        <v>#REF!</v>
      </c>
      <c r="D304" t="e">
        <f>'DO NOT USE 2023-2024 Production'!#REF!</f>
        <v>#REF!</v>
      </c>
      <c r="E304" t="e">
        <f>'DO NOT USE 2023-2024 Production'!#REF!</f>
        <v>#REF!</v>
      </c>
      <c r="F304" t="e">
        <f>'DO NOT USE 2023-2024 Production'!#REF!</f>
        <v>#REF!</v>
      </c>
      <c r="G304" t="e">
        <f>'DO NOT USE 2023-2024 Production'!#REF!</f>
        <v>#REF!</v>
      </c>
      <c r="H304" t="e">
        <f>'DO NOT USE 2023-2024 Production'!#REF!</f>
        <v>#REF!</v>
      </c>
      <c r="I304" s="167" t="e">
        <f>'DO NOT USE 2023-2024 Production'!#REF!</f>
        <v>#REF!</v>
      </c>
      <c r="J304" t="e">
        <f>'DO NOT USE 2023-2024 Production'!#REF!</f>
        <v>#REF!</v>
      </c>
      <c r="K304" t="e">
        <f>'DO NOT USE 2023-2024 Production'!#REF!</f>
        <v>#REF!</v>
      </c>
      <c r="L304" t="e">
        <f>'DO NOT USE 2023-2024 Production'!#REF!</f>
        <v>#REF!</v>
      </c>
      <c r="M304" t="e">
        <f>'DO NOT USE 2023-2024 Production'!#REF!</f>
        <v>#REF!</v>
      </c>
      <c r="N304" t="e">
        <f>'DO NOT USE 2023-2024 Production'!#REF!</f>
        <v>#REF!</v>
      </c>
      <c r="O304" s="167" t="e">
        <f>'DO NOT USE 2023-2024 Production'!#REF!</f>
        <v>#REF!</v>
      </c>
    </row>
    <row r="305" spans="2:15">
      <c r="B305" t="str">
        <f>'DO NOT USE 2023-2024 Production'!A291</f>
        <v xml:space="preserve">Sweetwater Lease </v>
      </c>
      <c r="C305">
        <f>'DO NOT USE 2023-2024 Production'!B291</f>
        <v>0</v>
      </c>
      <c r="D305" t="str">
        <f>'DO NOT USE 2023-2024 Production'!C291</f>
        <v>Diana</v>
      </c>
      <c r="E305">
        <f>'DO NOT USE 2023-2024 Production'!D291</f>
        <v>0</v>
      </c>
      <c r="F305">
        <f>'DO NOT USE 2023-2024 Production'!E291</f>
        <v>0</v>
      </c>
      <c r="G305" t="str">
        <f>'DO NOT USE 2023-2024 Production'!F291</f>
        <v>(50) CR's and RR - various bldg. configurations</v>
      </c>
      <c r="H305">
        <f>'DO NOT USE 2023-2024 Production'!G291</f>
        <v>0</v>
      </c>
      <c r="I305" s="167">
        <f>'DO NOT USE 2023-2024 Production'!H291</f>
        <v>0</v>
      </c>
      <c r="J305">
        <f>'DO NOT USE 2023-2024 Production'!I291</f>
        <v>0</v>
      </c>
      <c r="K305">
        <f>'DO NOT USE 2023-2024 Production'!J291</f>
        <v>0</v>
      </c>
      <c r="L305">
        <f>'DO NOT USE 2023-2024 Production'!L291</f>
        <v>0</v>
      </c>
      <c r="M305">
        <f>'DO NOT USE 2023-2024 Production'!M291</f>
        <v>0</v>
      </c>
      <c r="N305">
        <f>'DO NOT USE 2023-2024 Production'!N291</f>
        <v>0</v>
      </c>
      <c r="O305" s="167">
        <f>'DO NOT USE 2023-2024 Production'!O291</f>
        <v>0</v>
      </c>
    </row>
    <row r="306" spans="2:15">
      <c r="B306">
        <f>'DO NOT USE 2023-2024 Production'!A304</f>
        <v>0</v>
      </c>
      <c r="C306">
        <f>'DO NOT USE 2023-2024 Production'!B304</f>
        <v>0</v>
      </c>
      <c r="D306">
        <f>'DO NOT USE 2023-2024 Production'!C304</f>
        <v>0</v>
      </c>
      <c r="E306">
        <f>'DO NOT USE 2023-2024 Production'!D304</f>
        <v>0</v>
      </c>
      <c r="F306">
        <f>'DO NOT USE 2023-2024 Production'!E304</f>
        <v>0</v>
      </c>
      <c r="G306">
        <f>'DO NOT USE 2023-2024 Production'!F304</f>
        <v>0</v>
      </c>
      <c r="H306">
        <f>'DO NOT USE 2023-2024 Production'!G304</f>
        <v>0</v>
      </c>
      <c r="I306" s="167">
        <f>'DO NOT USE 2023-2024 Production'!H304</f>
        <v>0</v>
      </c>
      <c r="J306">
        <f>'DO NOT USE 2023-2024 Production'!I304</f>
        <v>0</v>
      </c>
      <c r="K306">
        <f>'DO NOT USE 2023-2024 Production'!J304</f>
        <v>0</v>
      </c>
      <c r="L306">
        <f>'DO NOT USE 2023-2024 Production'!L304</f>
        <v>0</v>
      </c>
      <c r="M306">
        <f>'DO NOT USE 2023-2024 Production'!M304</f>
        <v>0</v>
      </c>
      <c r="N306">
        <f>'DO NOT USE 2023-2024 Production'!N304</f>
        <v>0</v>
      </c>
      <c r="O306" s="167">
        <f>'DO NOT USE 2023-2024 Production'!O304</f>
        <v>0</v>
      </c>
    </row>
    <row r="307" spans="2:15">
      <c r="B307">
        <f>'DO NOT USE 2023-2024 Production'!A305</f>
        <v>0</v>
      </c>
      <c r="C307">
        <f>'DO NOT USE 2023-2024 Production'!B305</f>
        <v>0</v>
      </c>
      <c r="D307">
        <f>'DO NOT USE 2023-2024 Production'!C305</f>
        <v>0</v>
      </c>
      <c r="E307">
        <f>'DO NOT USE 2023-2024 Production'!D305</f>
        <v>0</v>
      </c>
      <c r="F307">
        <f>'DO NOT USE 2023-2024 Production'!E305</f>
        <v>0</v>
      </c>
      <c r="G307">
        <f>'DO NOT USE 2023-2024 Production'!F305</f>
        <v>0</v>
      </c>
      <c r="H307">
        <f>'DO NOT USE 2023-2024 Production'!G305</f>
        <v>0</v>
      </c>
      <c r="I307" s="167">
        <f>'DO NOT USE 2023-2024 Production'!H305</f>
        <v>0</v>
      </c>
      <c r="J307">
        <f>'DO NOT USE 2023-2024 Production'!I305</f>
        <v>0</v>
      </c>
      <c r="K307">
        <f>'DO NOT USE 2023-2024 Production'!J305</f>
        <v>0</v>
      </c>
      <c r="L307">
        <f>'DO NOT USE 2023-2024 Production'!L305</f>
        <v>0</v>
      </c>
      <c r="M307">
        <f>'DO NOT USE 2023-2024 Production'!M305</f>
        <v>0</v>
      </c>
      <c r="N307">
        <f>'DO NOT USE 2023-2024 Production'!N305</f>
        <v>0</v>
      </c>
      <c r="O307" s="167">
        <f>'DO NOT USE 2023-2024 Production'!O305</f>
        <v>0</v>
      </c>
    </row>
    <row r="308" spans="2:15">
      <c r="B308" t="str">
        <f>'DO NOT USE 2023-2024 Production'!A306</f>
        <v>Query Leads</v>
      </c>
      <c r="C308">
        <f>'DO NOT USE 2023-2024 Production'!B306</f>
        <v>0</v>
      </c>
      <c r="D308">
        <f>'DO NOT USE 2023-2024 Production'!C306</f>
        <v>0</v>
      </c>
      <c r="E308">
        <f>'DO NOT USE 2023-2024 Production'!D306</f>
        <v>0</v>
      </c>
      <c r="F308">
        <f>'DO NOT USE 2023-2024 Production'!E306</f>
        <v>0</v>
      </c>
      <c r="G308">
        <f>'DO NOT USE 2023-2024 Production'!F306</f>
        <v>0</v>
      </c>
      <c r="H308">
        <f>'DO NOT USE 2023-2024 Production'!G306</f>
        <v>0</v>
      </c>
      <c r="I308" s="167">
        <f>'DO NOT USE 2023-2024 Production'!H306</f>
        <v>0</v>
      </c>
      <c r="J308">
        <f>'DO NOT USE 2023-2024 Production'!I306</f>
        <v>0</v>
      </c>
      <c r="K308">
        <f>'DO NOT USE 2023-2024 Production'!J306</f>
        <v>0</v>
      </c>
      <c r="L308">
        <f>'DO NOT USE 2023-2024 Production'!L306</f>
        <v>0</v>
      </c>
      <c r="M308">
        <f>'DO NOT USE 2023-2024 Production'!M306</f>
        <v>0</v>
      </c>
      <c r="N308">
        <f>'DO NOT USE 2023-2024 Production'!N306</f>
        <v>0</v>
      </c>
      <c r="O308" s="167">
        <f>'DO NOT USE 2023-2024 Production'!O306</f>
        <v>0</v>
      </c>
    </row>
    <row r="309" spans="2:15">
      <c r="B309" t="str">
        <f>'DO NOT USE 2023-2024 Production'!A307</f>
        <v>OCFA</v>
      </c>
      <c r="C309" t="str">
        <f>'DO NOT USE 2023-2024 Production'!B307</f>
        <v>1- Fire Authority</v>
      </c>
      <c r="D309" t="str">
        <f>'DO NOT USE 2023-2024 Production'!C307</f>
        <v>Diana</v>
      </c>
      <c r="E309">
        <f>'DO NOT USE 2023-2024 Production'!D307</f>
        <v>0</v>
      </c>
      <c r="F309">
        <f>'DO NOT USE 2023-2024 Production'!E307</f>
        <v>0</v>
      </c>
      <c r="G309" t="str">
        <f>'DO NOT USE 2023-2024 Production'!F307</f>
        <v>Laundy Building</v>
      </c>
      <c r="H309">
        <f>'DO NOT USE 2023-2024 Production'!G307</f>
        <v>0</v>
      </c>
      <c r="I309" s="167">
        <f>'DO NOT USE 2023-2024 Production'!H307</f>
        <v>0</v>
      </c>
      <c r="J309">
        <f>'DO NOT USE 2023-2024 Production'!I307</f>
        <v>0</v>
      </c>
      <c r="K309">
        <f>'DO NOT USE 2023-2024 Production'!J307</f>
        <v>0</v>
      </c>
      <c r="L309">
        <f>'DO NOT USE 2023-2024 Production'!L307</f>
        <v>0</v>
      </c>
      <c r="M309">
        <f>'DO NOT USE 2023-2024 Production'!M307</f>
        <v>0.25</v>
      </c>
      <c r="N309">
        <f>'DO NOT USE 2023-2024 Production'!N307</f>
        <v>0</v>
      </c>
      <c r="O309" s="167">
        <f>'DO NOT USE 2023-2024 Production'!O307</f>
        <v>0</v>
      </c>
    </row>
    <row r="310" spans="2:15">
      <c r="B310" t="str">
        <f>'DO NOT USE 2023-2024 Production'!A308</f>
        <v xml:space="preserve">City of Shafter </v>
      </c>
      <c r="C310" t="str">
        <f>'DO NOT USE 2023-2024 Production'!B308</f>
        <v xml:space="preserve">Shafter Police Department </v>
      </c>
      <c r="D310" t="str">
        <f>'DO NOT USE 2023-2024 Production'!C308</f>
        <v>Joe</v>
      </c>
      <c r="E310">
        <f>'DO NOT USE 2023-2024 Production'!D308</f>
        <v>0</v>
      </c>
      <c r="F310">
        <f>'DO NOT USE 2023-2024 Production'!E308</f>
        <v>0</v>
      </c>
      <c r="G310">
        <f>'DO NOT USE 2023-2024 Production'!F308</f>
        <v>0</v>
      </c>
      <c r="H310">
        <f>'DO NOT USE 2023-2024 Production'!G308</f>
        <v>0</v>
      </c>
      <c r="I310" s="167">
        <f>'DO NOT USE 2023-2024 Production'!H308</f>
        <v>0</v>
      </c>
      <c r="J310">
        <f>'DO NOT USE 2023-2024 Production'!I308</f>
        <v>0</v>
      </c>
      <c r="K310">
        <f>'DO NOT USE 2023-2024 Production'!J308</f>
        <v>0</v>
      </c>
      <c r="L310">
        <f>'DO NOT USE 2023-2024 Production'!L308</f>
        <v>0</v>
      </c>
      <c r="M310">
        <f>'DO NOT USE 2023-2024 Production'!M308</f>
        <v>0</v>
      </c>
      <c r="N310">
        <f>'DO NOT USE 2023-2024 Production'!N308</f>
        <v>0</v>
      </c>
      <c r="O310" s="167">
        <f>'DO NOT USE 2023-2024 Production'!O308</f>
        <v>0</v>
      </c>
    </row>
    <row r="311" spans="2:15">
      <c r="B311">
        <f>'DO NOT USE 2023-2024 Production'!A309</f>
        <v>0</v>
      </c>
      <c r="C311">
        <f>'DO NOT USE 2023-2024 Production'!B309</f>
        <v>0</v>
      </c>
      <c r="D311">
        <f>'DO NOT USE 2023-2024 Production'!C309</f>
        <v>0</v>
      </c>
      <c r="E311">
        <f>'DO NOT USE 2023-2024 Production'!D309</f>
        <v>0</v>
      </c>
      <c r="F311">
        <f>'DO NOT USE 2023-2024 Production'!E309</f>
        <v>0</v>
      </c>
      <c r="G311">
        <f>'DO NOT USE 2023-2024 Production'!F309</f>
        <v>0</v>
      </c>
      <c r="H311">
        <f>'DO NOT USE 2023-2024 Production'!G309</f>
        <v>0</v>
      </c>
      <c r="I311" s="167">
        <f>'DO NOT USE 2023-2024 Production'!H309</f>
        <v>0</v>
      </c>
      <c r="J311">
        <f>'DO NOT USE 2023-2024 Production'!I309</f>
        <v>0</v>
      </c>
      <c r="K311">
        <f>'DO NOT USE 2023-2024 Production'!J309</f>
        <v>0</v>
      </c>
      <c r="L311">
        <f>'DO NOT USE 2023-2024 Production'!L309</f>
        <v>0</v>
      </c>
      <c r="M311">
        <f>'DO NOT USE 2023-2024 Production'!M309</f>
        <v>0</v>
      </c>
      <c r="N311">
        <f>'DO NOT USE 2023-2024 Production'!N309</f>
        <v>0</v>
      </c>
      <c r="O311" s="167">
        <f>'DO NOT USE 2023-2024 Production'!O309</f>
        <v>0</v>
      </c>
    </row>
    <row r="312" spans="2:15">
      <c r="B312">
        <f>'DO NOT USE 2023-2024 Production'!A310</f>
        <v>0</v>
      </c>
      <c r="C312">
        <f>'DO NOT USE 2023-2024 Production'!B310</f>
        <v>0</v>
      </c>
      <c r="D312">
        <f>'DO NOT USE 2023-2024 Production'!C310</f>
        <v>0</v>
      </c>
      <c r="E312">
        <f>'DO NOT USE 2023-2024 Production'!D310</f>
        <v>0</v>
      </c>
      <c r="F312">
        <f>'DO NOT USE 2023-2024 Production'!E310</f>
        <v>0</v>
      </c>
      <c r="G312">
        <f>'DO NOT USE 2023-2024 Production'!F310</f>
        <v>0</v>
      </c>
      <c r="H312">
        <f>'DO NOT USE 2023-2024 Production'!G310</f>
        <v>0</v>
      </c>
      <c r="I312" s="167">
        <f>'DO NOT USE 2023-2024 Production'!H310</f>
        <v>0</v>
      </c>
      <c r="J312">
        <f>'DO NOT USE 2023-2024 Production'!I310</f>
        <v>0</v>
      </c>
      <c r="K312">
        <f>'DO NOT USE 2023-2024 Production'!J310</f>
        <v>0</v>
      </c>
      <c r="L312">
        <f>'DO NOT USE 2023-2024 Production'!L310</f>
        <v>0</v>
      </c>
      <c r="M312">
        <f>'DO NOT USE 2023-2024 Production'!M310</f>
        <v>0</v>
      </c>
      <c r="N312">
        <f>'DO NOT USE 2023-2024 Production'!N310</f>
        <v>0</v>
      </c>
      <c r="O312" s="167">
        <f>'DO NOT USE 2023-2024 Production'!O310</f>
        <v>0</v>
      </c>
    </row>
    <row r="313" spans="2:15">
      <c r="B313">
        <f>'DO NOT USE 2023-2024 Production'!A311</f>
        <v>0</v>
      </c>
      <c r="C313">
        <f>'DO NOT USE 2023-2024 Production'!B311</f>
        <v>0</v>
      </c>
      <c r="D313">
        <f>'DO NOT USE 2023-2024 Production'!C311</f>
        <v>0</v>
      </c>
      <c r="E313">
        <f>'DO NOT USE 2023-2024 Production'!D311</f>
        <v>0</v>
      </c>
      <c r="F313">
        <f>'DO NOT USE 2023-2024 Production'!E311</f>
        <v>0</v>
      </c>
      <c r="G313">
        <f>'DO NOT USE 2023-2024 Production'!F311</f>
        <v>0</v>
      </c>
      <c r="H313">
        <f>'DO NOT USE 2023-2024 Production'!G311</f>
        <v>0</v>
      </c>
      <c r="I313" s="167">
        <f>'DO NOT USE 2023-2024 Production'!H311</f>
        <v>0</v>
      </c>
      <c r="J313">
        <f>'DO NOT USE 2023-2024 Production'!I311</f>
        <v>0</v>
      </c>
      <c r="K313">
        <f>'DO NOT USE 2023-2024 Production'!J311</f>
        <v>0</v>
      </c>
      <c r="L313">
        <f>'DO NOT USE 2023-2024 Production'!L311</f>
        <v>0</v>
      </c>
      <c r="M313">
        <f>'DO NOT USE 2023-2024 Production'!M311</f>
        <v>0</v>
      </c>
      <c r="N313">
        <f>'DO NOT USE 2023-2024 Production'!N311</f>
        <v>0</v>
      </c>
      <c r="O313" s="167">
        <f>'DO NOT USE 2023-2024 Production'!O311</f>
        <v>0</v>
      </c>
    </row>
    <row r="314" spans="2:15">
      <c r="B314">
        <f>'DO NOT USE 2023-2024 Production'!A312</f>
        <v>0</v>
      </c>
      <c r="C314">
        <f>'DO NOT USE 2023-2024 Production'!B312</f>
        <v>0</v>
      </c>
      <c r="D314">
        <f>'DO NOT USE 2023-2024 Production'!C312</f>
        <v>0</v>
      </c>
      <c r="E314">
        <f>'DO NOT USE 2023-2024 Production'!D312</f>
        <v>0</v>
      </c>
      <c r="F314">
        <f>'DO NOT USE 2023-2024 Production'!E312</f>
        <v>0</v>
      </c>
      <c r="G314">
        <f>'DO NOT USE 2023-2024 Production'!F312</f>
        <v>0</v>
      </c>
      <c r="H314">
        <f>'DO NOT USE 2023-2024 Production'!G312</f>
        <v>0</v>
      </c>
      <c r="I314" s="167">
        <f>'DO NOT USE 2023-2024 Production'!H312</f>
        <v>0</v>
      </c>
      <c r="J314">
        <f>'DO NOT USE 2023-2024 Production'!I312</f>
        <v>0</v>
      </c>
      <c r="K314">
        <f>'DO NOT USE 2023-2024 Production'!J312</f>
        <v>0</v>
      </c>
      <c r="L314">
        <f>'DO NOT USE 2023-2024 Production'!L312</f>
        <v>0</v>
      </c>
      <c r="M314">
        <f>'DO NOT USE 2023-2024 Production'!M312</f>
        <v>0</v>
      </c>
      <c r="N314">
        <f>'DO NOT USE 2023-2024 Production'!N312</f>
        <v>0</v>
      </c>
      <c r="O314" s="167">
        <f>'DO NOT USE 2023-2024 Production'!O312</f>
        <v>0</v>
      </c>
    </row>
    <row r="315" spans="2:15">
      <c r="B315">
        <f>'DO NOT USE 2023-2024 Production'!A313</f>
        <v>0</v>
      </c>
      <c r="C315">
        <f>'DO NOT USE 2023-2024 Production'!B313</f>
        <v>0</v>
      </c>
      <c r="D315">
        <f>'DO NOT USE 2023-2024 Production'!C313</f>
        <v>0</v>
      </c>
      <c r="E315">
        <f>'DO NOT USE 2023-2024 Production'!D313</f>
        <v>0</v>
      </c>
      <c r="F315">
        <f>'DO NOT USE 2023-2024 Production'!E313</f>
        <v>0</v>
      </c>
      <c r="G315">
        <f>'DO NOT USE 2023-2024 Production'!F313</f>
        <v>0</v>
      </c>
      <c r="H315">
        <f>'DO NOT USE 2023-2024 Production'!G313</f>
        <v>0</v>
      </c>
      <c r="I315" s="167">
        <f>'DO NOT USE 2023-2024 Production'!H313</f>
        <v>0</v>
      </c>
      <c r="J315">
        <f>'DO NOT USE 2023-2024 Production'!I313</f>
        <v>0</v>
      </c>
      <c r="K315">
        <f>'DO NOT USE 2023-2024 Production'!J313</f>
        <v>0</v>
      </c>
      <c r="L315">
        <f>'DO NOT USE 2023-2024 Production'!L313</f>
        <v>0</v>
      </c>
      <c r="M315">
        <f>'DO NOT USE 2023-2024 Production'!M313</f>
        <v>0</v>
      </c>
      <c r="N315">
        <f>'DO NOT USE 2023-2024 Production'!N313</f>
        <v>0</v>
      </c>
      <c r="O315" s="167">
        <f>'DO NOT USE 2023-2024 Production'!O313</f>
        <v>0</v>
      </c>
    </row>
    <row r="316" spans="2:15">
      <c r="B316">
        <f>'DO NOT USE 2023-2024 Production'!A314</f>
        <v>0</v>
      </c>
      <c r="C316">
        <f>'DO NOT USE 2023-2024 Production'!B314</f>
        <v>0</v>
      </c>
      <c r="D316">
        <f>'DO NOT USE 2023-2024 Production'!C314</f>
        <v>0</v>
      </c>
      <c r="E316">
        <f>'DO NOT USE 2023-2024 Production'!D314</f>
        <v>0</v>
      </c>
      <c r="F316">
        <f>'DO NOT USE 2023-2024 Production'!E314</f>
        <v>0</v>
      </c>
      <c r="G316">
        <f>'DO NOT USE 2023-2024 Production'!F314</f>
        <v>0</v>
      </c>
      <c r="H316">
        <f>'DO NOT USE 2023-2024 Production'!G314</f>
        <v>0</v>
      </c>
      <c r="I316" s="167">
        <f>'DO NOT USE 2023-2024 Production'!H314</f>
        <v>0</v>
      </c>
      <c r="J316">
        <f>'DO NOT USE 2023-2024 Production'!I314</f>
        <v>0</v>
      </c>
      <c r="K316">
        <f>'DO NOT USE 2023-2024 Production'!J314</f>
        <v>0</v>
      </c>
      <c r="L316">
        <f>'DO NOT USE 2023-2024 Production'!L314</f>
        <v>0</v>
      </c>
      <c r="M316">
        <f>'DO NOT USE 2023-2024 Production'!M314</f>
        <v>0</v>
      </c>
      <c r="N316">
        <f>'DO NOT USE 2023-2024 Production'!N314</f>
        <v>0</v>
      </c>
      <c r="O316" s="167">
        <f>'DO NOT USE 2023-2024 Production'!O314</f>
        <v>0</v>
      </c>
    </row>
    <row r="317" spans="2:15">
      <c r="B317">
        <f>'DO NOT USE 2023-2024 Production'!A315</f>
        <v>0</v>
      </c>
      <c r="C317">
        <f>'DO NOT USE 2023-2024 Production'!B315</f>
        <v>0</v>
      </c>
      <c r="D317">
        <f>'DO NOT USE 2023-2024 Production'!C315</f>
        <v>0</v>
      </c>
      <c r="E317">
        <f>'DO NOT USE 2023-2024 Production'!D315</f>
        <v>0</v>
      </c>
      <c r="F317">
        <f>'DO NOT USE 2023-2024 Production'!E315</f>
        <v>0</v>
      </c>
      <c r="G317">
        <f>'DO NOT USE 2023-2024 Production'!F315</f>
        <v>0</v>
      </c>
      <c r="H317">
        <f>'DO NOT USE 2023-2024 Production'!G315</f>
        <v>0</v>
      </c>
      <c r="I317" s="167">
        <f>'DO NOT USE 2023-2024 Production'!H315</f>
        <v>0</v>
      </c>
      <c r="J317">
        <f>'DO NOT USE 2023-2024 Production'!I315</f>
        <v>0</v>
      </c>
      <c r="K317">
        <f>'DO NOT USE 2023-2024 Production'!J315</f>
        <v>0</v>
      </c>
      <c r="L317">
        <f>'DO NOT USE 2023-2024 Production'!L315</f>
        <v>0</v>
      </c>
      <c r="M317">
        <f>'DO NOT USE 2023-2024 Production'!M315</f>
        <v>0</v>
      </c>
      <c r="N317">
        <f>'DO NOT USE 2023-2024 Production'!N315</f>
        <v>0</v>
      </c>
      <c r="O317" s="167">
        <f>'DO NOT USE 2023-2024 Production'!O315</f>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dimension ref="A1"/>
  <sheetViews>
    <sheetView showGridLines="0" topLeftCell="B1" zoomScale="127" workbookViewId="0"/>
  </sheetViews>
  <sheetFormatPr defaultRowHeight="15"/>
  <sheetData/>
  <sheetProtection selectLockedCells="1" selectUnlockedCells="1"/>
  <pageMargins left="0" right="0" top="0" bottom="0" header="0" footer="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3">
    <outlinePr summaryBelow="0" summaryRight="0"/>
  </sheetPr>
  <dimension ref="A1:T166"/>
  <sheetViews>
    <sheetView workbookViewId="0">
      <pane ySplit="1" topLeftCell="A3" activePane="bottomLeft" state="frozen"/>
      <selection pane="bottomLeft" activeCell="B3" sqref="B3"/>
    </sheetView>
  </sheetViews>
  <sheetFormatPr defaultColWidth="14.42578125" defaultRowHeight="15" customHeight="1"/>
  <sheetData>
    <row r="1" spans="1:20">
      <c r="A1" s="17" t="s">
        <v>544</v>
      </c>
      <c r="B1" s="18" t="s">
        <v>49</v>
      </c>
      <c r="C1" s="18" t="s">
        <v>50</v>
      </c>
      <c r="D1" s="18" t="s">
        <v>51</v>
      </c>
      <c r="E1" s="19" t="s">
        <v>52</v>
      </c>
      <c r="F1" s="18" t="s">
        <v>53</v>
      </c>
      <c r="G1" s="18" t="s">
        <v>545</v>
      </c>
      <c r="H1" s="20" t="s">
        <v>1901</v>
      </c>
      <c r="I1" s="18" t="s">
        <v>2115</v>
      </c>
      <c r="J1" s="18" t="s">
        <v>2116</v>
      </c>
      <c r="K1" s="18" t="s">
        <v>58</v>
      </c>
      <c r="L1" s="21" t="s">
        <v>57</v>
      </c>
      <c r="M1" s="20" t="s">
        <v>2117</v>
      </c>
      <c r="N1" s="18" t="s">
        <v>548</v>
      </c>
      <c r="O1" s="18" t="s">
        <v>1082</v>
      </c>
      <c r="P1" s="20" t="s">
        <v>2118</v>
      </c>
      <c r="Q1" s="20" t="s">
        <v>2119</v>
      </c>
      <c r="R1" s="20" t="s">
        <v>2120</v>
      </c>
      <c r="S1" s="18" t="s">
        <v>2121</v>
      </c>
      <c r="T1" s="22" t="s">
        <v>67</v>
      </c>
    </row>
    <row r="2" spans="1:20">
      <c r="A2" s="630" t="s">
        <v>712</v>
      </c>
      <c r="B2" s="631" t="s">
        <v>972</v>
      </c>
      <c r="C2" s="631" t="s">
        <v>604</v>
      </c>
      <c r="D2" s="631">
        <v>90067</v>
      </c>
      <c r="E2" s="632">
        <v>659821.96500000008</v>
      </c>
      <c r="F2" s="633" t="s">
        <v>1191</v>
      </c>
      <c r="G2" s="633">
        <v>5</v>
      </c>
      <c r="H2" s="634">
        <v>45748</v>
      </c>
      <c r="I2" s="635" t="s">
        <v>1193</v>
      </c>
      <c r="J2" s="631" t="s">
        <v>2103</v>
      </c>
      <c r="K2" s="631" t="s">
        <v>2122</v>
      </c>
      <c r="L2" s="636">
        <v>1</v>
      </c>
      <c r="M2" s="631"/>
      <c r="N2" s="635" t="s">
        <v>89</v>
      </c>
      <c r="O2" s="631" t="s">
        <v>2123</v>
      </c>
      <c r="P2" s="631"/>
      <c r="Q2" s="634" t="s">
        <v>96</v>
      </c>
      <c r="R2" s="631" t="s">
        <v>90</v>
      </c>
      <c r="S2" s="631"/>
      <c r="T2" s="637">
        <v>659821.96500000008</v>
      </c>
    </row>
    <row r="3" spans="1:20">
      <c r="A3" s="630" t="s">
        <v>1630</v>
      </c>
      <c r="B3" s="631" t="s">
        <v>907</v>
      </c>
      <c r="C3" s="631" t="s">
        <v>604</v>
      </c>
      <c r="D3" s="631"/>
      <c r="E3" s="632">
        <v>5697280</v>
      </c>
      <c r="F3" s="633" t="s">
        <v>1632</v>
      </c>
      <c r="G3" s="633">
        <v>24</v>
      </c>
      <c r="H3" s="634">
        <v>45839</v>
      </c>
      <c r="I3" s="635" t="s">
        <v>2124</v>
      </c>
      <c r="J3" s="631" t="s">
        <v>90</v>
      </c>
      <c r="K3" s="631" t="s">
        <v>2125</v>
      </c>
      <c r="L3" s="636">
        <v>0.75</v>
      </c>
      <c r="M3" s="634" t="s">
        <v>90</v>
      </c>
      <c r="N3" s="635" t="s">
        <v>1634</v>
      </c>
      <c r="O3" s="631" t="s">
        <v>366</v>
      </c>
      <c r="P3" s="634" t="s">
        <v>96</v>
      </c>
      <c r="Q3" s="634" t="s">
        <v>90</v>
      </c>
      <c r="R3" s="631" t="s">
        <v>90</v>
      </c>
      <c r="S3" s="631" t="s">
        <v>120</v>
      </c>
      <c r="T3" s="637">
        <v>4272960</v>
      </c>
    </row>
    <row r="4" spans="1:20">
      <c r="A4" s="630" t="s">
        <v>1456</v>
      </c>
      <c r="B4" s="631" t="s">
        <v>1457</v>
      </c>
      <c r="C4" s="631" t="s">
        <v>604</v>
      </c>
      <c r="D4" s="631">
        <v>11494</v>
      </c>
      <c r="E4" s="632">
        <v>637606.79</v>
      </c>
      <c r="F4" s="633" t="s">
        <v>1458</v>
      </c>
      <c r="G4" s="633">
        <v>7</v>
      </c>
      <c r="H4" s="634">
        <v>45377</v>
      </c>
      <c r="I4" s="631" t="s">
        <v>150</v>
      </c>
      <c r="J4" s="631" t="s">
        <v>1117</v>
      </c>
      <c r="K4" s="635" t="s">
        <v>1459</v>
      </c>
      <c r="L4" s="636">
        <v>1</v>
      </c>
      <c r="M4" s="631"/>
      <c r="N4" s="631" t="s">
        <v>89</v>
      </c>
      <c r="O4" s="631" t="s">
        <v>1091</v>
      </c>
      <c r="P4" s="631"/>
      <c r="Q4" s="634" t="s">
        <v>96</v>
      </c>
      <c r="R4" s="631"/>
      <c r="S4" s="631" t="s">
        <v>906</v>
      </c>
      <c r="T4" s="637">
        <v>637606.79</v>
      </c>
    </row>
    <row r="5" spans="1:20">
      <c r="A5" s="630" t="s">
        <v>1456</v>
      </c>
      <c r="B5" s="631" t="s">
        <v>1506</v>
      </c>
      <c r="C5" s="631" t="s">
        <v>604</v>
      </c>
      <c r="D5" s="631">
        <v>11485</v>
      </c>
      <c r="E5" s="632">
        <v>97864.21</v>
      </c>
      <c r="F5" s="633" t="s">
        <v>1507</v>
      </c>
      <c r="G5" s="633">
        <v>1</v>
      </c>
      <c r="H5" s="634">
        <v>45443</v>
      </c>
      <c r="I5" s="631" t="s">
        <v>150</v>
      </c>
      <c r="J5" s="631" t="s">
        <v>1117</v>
      </c>
      <c r="K5" s="635" t="s">
        <v>366</v>
      </c>
      <c r="L5" s="636">
        <v>1</v>
      </c>
      <c r="M5" s="631"/>
      <c r="N5" s="635" t="s">
        <v>89</v>
      </c>
      <c r="O5" s="631" t="s">
        <v>1091</v>
      </c>
      <c r="P5" s="631"/>
      <c r="Q5" s="634" t="s">
        <v>96</v>
      </c>
      <c r="R5" s="631" t="s">
        <v>96</v>
      </c>
      <c r="S5" s="631" t="s">
        <v>906</v>
      </c>
      <c r="T5" s="637">
        <v>97864.21</v>
      </c>
    </row>
    <row r="6" spans="1:20">
      <c r="A6" s="630" t="s">
        <v>275</v>
      </c>
      <c r="B6" s="631" t="s">
        <v>1438</v>
      </c>
      <c r="C6" s="631" t="s">
        <v>604</v>
      </c>
      <c r="D6" s="631">
        <v>11496</v>
      </c>
      <c r="E6" s="632">
        <v>126540.94</v>
      </c>
      <c r="F6" s="633" t="s">
        <v>1439</v>
      </c>
      <c r="G6" s="633">
        <v>1</v>
      </c>
      <c r="H6" s="634">
        <v>45364</v>
      </c>
      <c r="I6" s="635" t="s">
        <v>150</v>
      </c>
      <c r="J6" s="631" t="s">
        <v>1390</v>
      </c>
      <c r="K6" s="635" t="s">
        <v>366</v>
      </c>
      <c r="L6" s="636">
        <v>1</v>
      </c>
      <c r="M6" s="631"/>
      <c r="N6" s="631" t="s">
        <v>89</v>
      </c>
      <c r="O6" s="638">
        <v>45383</v>
      </c>
      <c r="P6" s="631"/>
      <c r="Q6" s="634" t="s">
        <v>96</v>
      </c>
      <c r="R6" s="631" t="s">
        <v>96</v>
      </c>
      <c r="S6" s="631" t="s">
        <v>239</v>
      </c>
      <c r="T6" s="637">
        <v>126540.94</v>
      </c>
    </row>
    <row r="7" spans="1:20">
      <c r="A7" s="630" t="s">
        <v>1620</v>
      </c>
      <c r="B7" s="631" t="s">
        <v>1621</v>
      </c>
      <c r="C7" s="631" t="s">
        <v>604</v>
      </c>
      <c r="D7" s="631">
        <v>11487</v>
      </c>
      <c r="E7" s="632">
        <v>1444491.41</v>
      </c>
      <c r="F7" s="633" t="s">
        <v>1622</v>
      </c>
      <c r="G7" s="633">
        <v>12</v>
      </c>
      <c r="H7" s="634">
        <v>45658</v>
      </c>
      <c r="I7" s="631" t="s">
        <v>2126</v>
      </c>
      <c r="J7" s="631" t="s">
        <v>1623</v>
      </c>
      <c r="K7" s="631" t="s">
        <v>196</v>
      </c>
      <c r="L7" s="636">
        <v>1</v>
      </c>
      <c r="M7" s="631"/>
      <c r="N7" s="631" t="s">
        <v>89</v>
      </c>
      <c r="O7" s="638">
        <v>45809</v>
      </c>
      <c r="P7" s="631"/>
      <c r="Q7" s="631"/>
      <c r="R7" s="631"/>
      <c r="S7" s="631" t="s">
        <v>239</v>
      </c>
      <c r="T7" s="637">
        <v>1444491.41</v>
      </c>
    </row>
    <row r="8" spans="1:20">
      <c r="A8" s="630" t="s">
        <v>1620</v>
      </c>
      <c r="B8" s="631" t="s">
        <v>927</v>
      </c>
      <c r="C8" s="631" t="s">
        <v>604</v>
      </c>
      <c r="D8" s="631">
        <v>11488</v>
      </c>
      <c r="E8" s="632">
        <v>1444491.41</v>
      </c>
      <c r="F8" s="633" t="s">
        <v>1622</v>
      </c>
      <c r="G8" s="633">
        <v>12</v>
      </c>
      <c r="H8" s="634">
        <v>45658</v>
      </c>
      <c r="I8" s="631" t="s">
        <v>2126</v>
      </c>
      <c r="J8" s="631" t="s">
        <v>1921</v>
      </c>
      <c r="K8" s="631" t="s">
        <v>196</v>
      </c>
      <c r="L8" s="636">
        <v>1</v>
      </c>
      <c r="M8" s="631"/>
      <c r="N8" s="631" t="s">
        <v>89</v>
      </c>
      <c r="O8" s="638">
        <v>45810</v>
      </c>
      <c r="P8" s="631"/>
      <c r="Q8" s="631"/>
      <c r="R8" s="631"/>
      <c r="S8" s="631" t="s">
        <v>239</v>
      </c>
      <c r="T8" s="637">
        <v>1444491.41</v>
      </c>
    </row>
    <row r="9" spans="1:20">
      <c r="A9" s="630" t="s">
        <v>1620</v>
      </c>
      <c r="B9" s="631" t="s">
        <v>928</v>
      </c>
      <c r="C9" s="631" t="s">
        <v>604</v>
      </c>
      <c r="D9" s="631">
        <v>11489</v>
      </c>
      <c r="E9" s="632">
        <v>1444491.41</v>
      </c>
      <c r="F9" s="633" t="s">
        <v>1622</v>
      </c>
      <c r="G9" s="633">
        <v>12</v>
      </c>
      <c r="H9" s="634">
        <v>45658</v>
      </c>
      <c r="I9" s="631" t="s">
        <v>2126</v>
      </c>
      <c r="J9" s="631" t="s">
        <v>1921</v>
      </c>
      <c r="K9" s="631" t="s">
        <v>196</v>
      </c>
      <c r="L9" s="636">
        <v>1</v>
      </c>
      <c r="M9" s="631"/>
      <c r="N9" s="631" t="s">
        <v>89</v>
      </c>
      <c r="O9" s="638">
        <v>45811</v>
      </c>
      <c r="P9" s="631"/>
      <c r="Q9" s="631"/>
      <c r="R9" s="631"/>
      <c r="S9" s="631" t="s">
        <v>239</v>
      </c>
      <c r="T9" s="637">
        <v>1444491.41</v>
      </c>
    </row>
    <row r="10" spans="1:20">
      <c r="A10" s="630" t="s">
        <v>645</v>
      </c>
      <c r="B10" s="631" t="s">
        <v>910</v>
      </c>
      <c r="C10" s="631" t="s">
        <v>604</v>
      </c>
      <c r="D10" s="631"/>
      <c r="E10" s="632">
        <v>3153674.85</v>
      </c>
      <c r="F10" s="633" t="s">
        <v>1178</v>
      </c>
      <c r="G10" s="633">
        <v>14</v>
      </c>
      <c r="H10" s="634">
        <v>45839</v>
      </c>
      <c r="I10" s="635" t="s">
        <v>2127</v>
      </c>
      <c r="J10" s="631" t="s">
        <v>90</v>
      </c>
      <c r="K10" s="631" t="s">
        <v>2128</v>
      </c>
      <c r="L10" s="636">
        <v>0.5</v>
      </c>
      <c r="M10" s="634" t="s">
        <v>90</v>
      </c>
      <c r="N10" s="635" t="s">
        <v>89</v>
      </c>
      <c r="O10" s="631" t="s">
        <v>120</v>
      </c>
      <c r="P10" s="634" t="s">
        <v>96</v>
      </c>
      <c r="Q10" s="634" t="s">
        <v>96</v>
      </c>
      <c r="R10" s="631" t="s">
        <v>96</v>
      </c>
      <c r="S10" s="631" t="s">
        <v>90</v>
      </c>
      <c r="T10" s="637">
        <v>1576837.425</v>
      </c>
    </row>
    <row r="11" spans="1:20">
      <c r="A11" s="630" t="s">
        <v>645</v>
      </c>
      <c r="B11" s="631" t="s">
        <v>910</v>
      </c>
      <c r="C11" s="631" t="s">
        <v>604</v>
      </c>
      <c r="D11" s="631"/>
      <c r="E11" s="632">
        <v>1852667.44</v>
      </c>
      <c r="F11" s="633" t="s">
        <v>1181</v>
      </c>
      <c r="G11" s="633">
        <v>7</v>
      </c>
      <c r="H11" s="634">
        <v>45839</v>
      </c>
      <c r="I11" s="635" t="s">
        <v>2127</v>
      </c>
      <c r="J11" s="631" t="s">
        <v>90</v>
      </c>
      <c r="K11" s="631" t="s">
        <v>2128</v>
      </c>
      <c r="L11" s="636">
        <v>0.5</v>
      </c>
      <c r="M11" s="634" t="s">
        <v>90</v>
      </c>
      <c r="N11" s="635" t="s">
        <v>89</v>
      </c>
      <c r="O11" s="631" t="s">
        <v>120</v>
      </c>
      <c r="P11" s="634" t="s">
        <v>96</v>
      </c>
      <c r="Q11" s="634" t="s">
        <v>96</v>
      </c>
      <c r="R11" s="631" t="s">
        <v>96</v>
      </c>
      <c r="S11" s="631" t="s">
        <v>90</v>
      </c>
      <c r="T11" s="637">
        <v>926333.72</v>
      </c>
    </row>
    <row r="12" spans="1:20">
      <c r="A12" s="630" t="s">
        <v>1426</v>
      </c>
      <c r="B12" s="631" t="s">
        <v>1427</v>
      </c>
      <c r="C12" s="631" t="s">
        <v>604</v>
      </c>
      <c r="D12" s="631">
        <v>11475</v>
      </c>
      <c r="E12" s="632">
        <v>3242817</v>
      </c>
      <c r="F12" s="633" t="s">
        <v>1428</v>
      </c>
      <c r="G12" s="633">
        <v>20</v>
      </c>
      <c r="H12" s="634">
        <v>45341</v>
      </c>
      <c r="I12" s="631" t="s">
        <v>150</v>
      </c>
      <c r="J12" s="631" t="s">
        <v>1390</v>
      </c>
      <c r="K12" s="635" t="s">
        <v>366</v>
      </c>
      <c r="L12" s="636">
        <v>1</v>
      </c>
      <c r="M12" s="631"/>
      <c r="N12" s="631" t="s">
        <v>89</v>
      </c>
      <c r="O12" s="639">
        <v>45505</v>
      </c>
      <c r="P12" s="631"/>
      <c r="Q12" s="634" t="s">
        <v>96</v>
      </c>
      <c r="R12" s="631" t="s">
        <v>96</v>
      </c>
      <c r="S12" s="631" t="s">
        <v>920</v>
      </c>
      <c r="T12" s="637">
        <v>3242817</v>
      </c>
    </row>
    <row r="13" spans="1:20">
      <c r="A13" s="630" t="s">
        <v>427</v>
      </c>
      <c r="B13" s="631" t="s">
        <v>930</v>
      </c>
      <c r="C13" s="631" t="s">
        <v>604</v>
      </c>
      <c r="D13" s="631">
        <v>11506</v>
      </c>
      <c r="E13" s="632">
        <v>716288.35</v>
      </c>
      <c r="F13" s="633" t="s">
        <v>2129</v>
      </c>
      <c r="G13" s="633">
        <v>6</v>
      </c>
      <c r="H13" s="634">
        <v>45641</v>
      </c>
      <c r="I13" s="640">
        <v>45595</v>
      </c>
      <c r="J13" s="631" t="s">
        <v>1390</v>
      </c>
      <c r="K13" s="631" t="s">
        <v>2130</v>
      </c>
      <c r="L13" s="636">
        <v>1</v>
      </c>
      <c r="M13" s="631"/>
      <c r="N13" s="631" t="s">
        <v>89</v>
      </c>
      <c r="O13" s="631"/>
      <c r="P13" s="631"/>
      <c r="Q13" s="631"/>
      <c r="R13" s="631"/>
      <c r="S13" s="631" t="s">
        <v>239</v>
      </c>
      <c r="T13" s="637">
        <v>716288.35</v>
      </c>
    </row>
    <row r="14" spans="1:20">
      <c r="A14" s="630" t="s">
        <v>1792</v>
      </c>
      <c r="B14" s="631" t="s">
        <v>980</v>
      </c>
      <c r="C14" s="631" t="s">
        <v>604</v>
      </c>
      <c r="D14" s="631">
        <v>11540</v>
      </c>
      <c r="E14" s="632">
        <v>263148.49</v>
      </c>
      <c r="F14" s="633" t="s">
        <v>1703</v>
      </c>
      <c r="G14" s="633">
        <v>1</v>
      </c>
      <c r="H14" s="634">
        <v>45641</v>
      </c>
      <c r="I14" s="631" t="s">
        <v>2131</v>
      </c>
      <c r="J14" s="631" t="s">
        <v>90</v>
      </c>
      <c r="K14" s="631" t="s">
        <v>2132</v>
      </c>
      <c r="L14" s="636">
        <v>0.85</v>
      </c>
      <c r="M14" s="631"/>
      <c r="N14" s="631" t="s">
        <v>89</v>
      </c>
      <c r="O14" s="631"/>
      <c r="P14" s="631"/>
      <c r="Q14" s="631"/>
      <c r="R14" s="631"/>
      <c r="S14" s="631" t="s">
        <v>906</v>
      </c>
      <c r="T14" s="637">
        <v>223676.21649999998</v>
      </c>
    </row>
    <row r="15" spans="1:20">
      <c r="A15" s="630" t="s">
        <v>634</v>
      </c>
      <c r="B15" s="631" t="s">
        <v>1435</v>
      </c>
      <c r="C15" s="631" t="s">
        <v>604</v>
      </c>
      <c r="D15" s="631">
        <v>11466</v>
      </c>
      <c r="E15" s="632">
        <v>335097.99</v>
      </c>
      <c r="F15" s="633" t="s">
        <v>1436</v>
      </c>
      <c r="G15" s="633">
        <v>6</v>
      </c>
      <c r="H15" s="634">
        <v>45351</v>
      </c>
      <c r="I15" s="631" t="s">
        <v>150</v>
      </c>
      <c r="J15" s="631" t="s">
        <v>1437</v>
      </c>
      <c r="K15" s="635" t="s">
        <v>366</v>
      </c>
      <c r="L15" s="636">
        <v>1</v>
      </c>
      <c r="M15" s="631"/>
      <c r="N15" s="631" t="s">
        <v>89</v>
      </c>
      <c r="O15" s="638">
        <v>45505</v>
      </c>
      <c r="P15" s="631"/>
      <c r="Q15" s="634" t="s">
        <v>96</v>
      </c>
      <c r="R15" s="631" t="s">
        <v>96</v>
      </c>
      <c r="S15" s="631" t="s">
        <v>239</v>
      </c>
      <c r="T15" s="637">
        <v>335097.99</v>
      </c>
    </row>
    <row r="16" spans="1:20">
      <c r="A16" s="630" t="s">
        <v>634</v>
      </c>
      <c r="B16" s="631" t="s">
        <v>1440</v>
      </c>
      <c r="C16" s="631" t="s">
        <v>604</v>
      </c>
      <c r="D16" s="631">
        <v>11471</v>
      </c>
      <c r="E16" s="632">
        <v>251606.72</v>
      </c>
      <c r="F16" s="633" t="s">
        <v>1441</v>
      </c>
      <c r="G16" s="633">
        <v>6</v>
      </c>
      <c r="H16" s="634">
        <v>45352</v>
      </c>
      <c r="I16" s="631" t="s">
        <v>150</v>
      </c>
      <c r="J16" s="631" t="s">
        <v>1442</v>
      </c>
      <c r="K16" s="635" t="s">
        <v>366</v>
      </c>
      <c r="L16" s="636">
        <v>1</v>
      </c>
      <c r="M16" s="631"/>
      <c r="N16" s="631" t="s">
        <v>89</v>
      </c>
      <c r="O16" s="638">
        <v>45505</v>
      </c>
      <c r="P16" s="631"/>
      <c r="Q16" s="634" t="s">
        <v>96</v>
      </c>
      <c r="R16" s="631" t="s">
        <v>96</v>
      </c>
      <c r="S16" s="631" t="s">
        <v>239</v>
      </c>
      <c r="T16" s="637">
        <v>251606.72</v>
      </c>
    </row>
    <row r="17" spans="1:20">
      <c r="A17" s="630" t="s">
        <v>634</v>
      </c>
      <c r="B17" s="631" t="s">
        <v>1445</v>
      </c>
      <c r="C17" s="631" t="s">
        <v>604</v>
      </c>
      <c r="D17" s="631">
        <v>11468</v>
      </c>
      <c r="E17" s="632">
        <v>251606.72</v>
      </c>
      <c r="F17" s="633" t="s">
        <v>1441</v>
      </c>
      <c r="G17" s="633">
        <v>6</v>
      </c>
      <c r="H17" s="634">
        <v>45359</v>
      </c>
      <c r="I17" s="631" t="s">
        <v>150</v>
      </c>
      <c r="J17" s="631" t="s">
        <v>1446</v>
      </c>
      <c r="K17" s="635" t="s">
        <v>366</v>
      </c>
      <c r="L17" s="636">
        <v>1</v>
      </c>
      <c r="M17" s="631"/>
      <c r="N17" s="631" t="s">
        <v>89</v>
      </c>
      <c r="O17" s="638">
        <v>45505</v>
      </c>
      <c r="P17" s="631"/>
      <c r="Q17" s="634" t="s">
        <v>96</v>
      </c>
      <c r="R17" s="631" t="s">
        <v>96</v>
      </c>
      <c r="S17" s="631" t="s">
        <v>239</v>
      </c>
      <c r="T17" s="637">
        <v>251606.72</v>
      </c>
    </row>
    <row r="18" spans="1:20">
      <c r="A18" s="630" t="s">
        <v>634</v>
      </c>
      <c r="B18" s="631" t="s">
        <v>1447</v>
      </c>
      <c r="C18" s="631" t="s">
        <v>604</v>
      </c>
      <c r="D18" s="631">
        <v>11470</v>
      </c>
      <c r="E18" s="632">
        <v>132697</v>
      </c>
      <c r="F18" s="633" t="s">
        <v>1448</v>
      </c>
      <c r="G18" s="633">
        <v>2</v>
      </c>
      <c r="H18" s="634">
        <v>45362</v>
      </c>
      <c r="I18" s="631" t="s">
        <v>150</v>
      </c>
      <c r="J18" s="631" t="s">
        <v>1449</v>
      </c>
      <c r="K18" s="635" t="s">
        <v>366</v>
      </c>
      <c r="L18" s="636">
        <v>1</v>
      </c>
      <c r="M18" s="631"/>
      <c r="N18" s="631" t="s">
        <v>89</v>
      </c>
      <c r="O18" s="638">
        <v>45505</v>
      </c>
      <c r="P18" s="631"/>
      <c r="Q18" s="634" t="s">
        <v>96</v>
      </c>
      <c r="R18" s="631" t="s">
        <v>96</v>
      </c>
      <c r="S18" s="631" t="s">
        <v>239</v>
      </c>
      <c r="T18" s="637">
        <v>132697</v>
      </c>
    </row>
    <row r="19" spans="1:20">
      <c r="A19" s="630" t="s">
        <v>634</v>
      </c>
      <c r="B19" s="631" t="s">
        <v>1454</v>
      </c>
      <c r="C19" s="631" t="s">
        <v>604</v>
      </c>
      <c r="D19" s="631">
        <v>11469</v>
      </c>
      <c r="E19" s="632">
        <v>194365.2</v>
      </c>
      <c r="F19" s="633" t="s">
        <v>302</v>
      </c>
      <c r="G19" s="633">
        <v>1</v>
      </c>
      <c r="H19" s="634">
        <v>45371</v>
      </c>
      <c r="I19" s="635" t="s">
        <v>150</v>
      </c>
      <c r="J19" s="631" t="s">
        <v>1455</v>
      </c>
      <c r="K19" s="635" t="s">
        <v>366</v>
      </c>
      <c r="L19" s="636">
        <v>1</v>
      </c>
      <c r="M19" s="631"/>
      <c r="N19" s="631" t="s">
        <v>89</v>
      </c>
      <c r="O19" s="638">
        <v>45505</v>
      </c>
      <c r="P19" s="631"/>
      <c r="Q19" s="634" t="s">
        <v>96</v>
      </c>
      <c r="R19" s="631" t="s">
        <v>96</v>
      </c>
      <c r="S19" s="631" t="s">
        <v>239</v>
      </c>
      <c r="T19" s="637">
        <v>194365.2</v>
      </c>
    </row>
    <row r="20" spans="1:20">
      <c r="A20" s="630" t="s">
        <v>1392</v>
      </c>
      <c r="B20" s="631" t="s">
        <v>1393</v>
      </c>
      <c r="C20" s="631" t="s">
        <v>604</v>
      </c>
      <c r="D20" s="631">
        <v>11447</v>
      </c>
      <c r="E20" s="632">
        <v>13852000</v>
      </c>
      <c r="F20" s="633" t="s">
        <v>1394</v>
      </c>
      <c r="G20" s="633">
        <v>56</v>
      </c>
      <c r="H20" s="634">
        <v>45239</v>
      </c>
      <c r="I20" s="631" t="s">
        <v>1395</v>
      </c>
      <c r="J20" s="631" t="s">
        <v>1390</v>
      </c>
      <c r="K20" s="635" t="s">
        <v>366</v>
      </c>
      <c r="L20" s="636">
        <v>1</v>
      </c>
      <c r="M20" s="631"/>
      <c r="N20" s="635" t="s">
        <v>89</v>
      </c>
      <c r="O20" s="631" t="s">
        <v>1396</v>
      </c>
      <c r="P20" s="631"/>
      <c r="Q20" s="634" t="s">
        <v>96</v>
      </c>
      <c r="R20" s="631" t="s">
        <v>96</v>
      </c>
      <c r="S20" s="631" t="s">
        <v>44</v>
      </c>
      <c r="T20" s="637">
        <v>13852000</v>
      </c>
    </row>
    <row r="21" spans="1:20">
      <c r="A21" s="630" t="s">
        <v>1392</v>
      </c>
      <c r="B21" s="631" t="s">
        <v>954</v>
      </c>
      <c r="C21" s="631" t="s">
        <v>604</v>
      </c>
      <c r="D21" s="631">
        <v>11535</v>
      </c>
      <c r="E21" s="632">
        <v>728293</v>
      </c>
      <c r="F21" s="633" t="s">
        <v>1711</v>
      </c>
      <c r="G21" s="633">
        <v>4</v>
      </c>
      <c r="H21" s="634">
        <v>45689</v>
      </c>
      <c r="I21" s="631" t="s">
        <v>2133</v>
      </c>
      <c r="J21" s="631" t="s">
        <v>90</v>
      </c>
      <c r="K21" s="631"/>
      <c r="L21" s="636">
        <v>1</v>
      </c>
      <c r="M21" s="631"/>
      <c r="N21" s="631" t="s">
        <v>97</v>
      </c>
      <c r="O21" s="631"/>
      <c r="P21" s="634" t="s">
        <v>90</v>
      </c>
      <c r="Q21" s="631"/>
      <c r="R21" s="631" t="s">
        <v>90</v>
      </c>
      <c r="S21" s="631" t="s">
        <v>44</v>
      </c>
      <c r="T21" s="637">
        <v>728293</v>
      </c>
    </row>
    <row r="22" spans="1:20">
      <c r="A22" s="630" t="s">
        <v>1597</v>
      </c>
      <c r="B22" s="631" t="s">
        <v>1598</v>
      </c>
      <c r="C22" s="631" t="s">
        <v>604</v>
      </c>
      <c r="D22" s="631">
        <v>11503</v>
      </c>
      <c r="E22" s="632">
        <v>3541658.82</v>
      </c>
      <c r="F22" s="633" t="s">
        <v>1599</v>
      </c>
      <c r="G22" s="633">
        <v>28</v>
      </c>
      <c r="H22" s="634">
        <v>45559</v>
      </c>
      <c r="I22" s="631" t="s">
        <v>2134</v>
      </c>
      <c r="J22" s="631" t="s">
        <v>2135</v>
      </c>
      <c r="K22" s="631" t="s">
        <v>2136</v>
      </c>
      <c r="L22" s="636">
        <v>1</v>
      </c>
      <c r="M22" s="631"/>
      <c r="N22" s="631" t="s">
        <v>89</v>
      </c>
      <c r="O22" s="631" t="s">
        <v>1600</v>
      </c>
      <c r="P22" s="631"/>
      <c r="Q22" s="631"/>
      <c r="R22" s="631"/>
      <c r="S22" s="631" t="s">
        <v>44</v>
      </c>
      <c r="T22" s="637">
        <v>3541658.82</v>
      </c>
    </row>
    <row r="23" spans="1:20">
      <c r="A23" s="630" t="s">
        <v>180</v>
      </c>
      <c r="B23" s="631" t="s">
        <v>181</v>
      </c>
      <c r="C23" s="631" t="s">
        <v>604</v>
      </c>
      <c r="D23" s="631"/>
      <c r="E23" s="632">
        <v>0</v>
      </c>
      <c r="F23" s="633" t="s">
        <v>2137</v>
      </c>
      <c r="G23" s="633">
        <v>12</v>
      </c>
      <c r="H23" s="634">
        <v>45748</v>
      </c>
      <c r="I23" s="631"/>
      <c r="J23" s="631" t="s">
        <v>90</v>
      </c>
      <c r="K23" s="631" t="s">
        <v>2138</v>
      </c>
      <c r="L23" s="636">
        <v>0.1</v>
      </c>
      <c r="M23" s="631"/>
      <c r="N23" s="631" t="s">
        <v>89</v>
      </c>
      <c r="O23" s="631"/>
      <c r="P23" s="631"/>
      <c r="Q23" s="631"/>
      <c r="R23" s="631"/>
      <c r="S23" s="631"/>
      <c r="T23" s="637">
        <v>0</v>
      </c>
    </row>
    <row r="24" spans="1:20">
      <c r="A24" s="630" t="s">
        <v>1419</v>
      </c>
      <c r="B24" s="631" t="s">
        <v>1420</v>
      </c>
      <c r="C24" s="631" t="s">
        <v>604</v>
      </c>
      <c r="D24" s="631">
        <v>11453</v>
      </c>
      <c r="E24" s="632">
        <v>287193.06</v>
      </c>
      <c r="F24" s="633" t="s">
        <v>1421</v>
      </c>
      <c r="G24" s="633">
        <v>3</v>
      </c>
      <c r="H24" s="634">
        <v>45341</v>
      </c>
      <c r="I24" s="631" t="s">
        <v>150</v>
      </c>
      <c r="J24" s="631" t="s">
        <v>1422</v>
      </c>
      <c r="K24" s="635" t="s">
        <v>366</v>
      </c>
      <c r="L24" s="636">
        <v>1</v>
      </c>
      <c r="M24" s="631"/>
      <c r="N24" s="631" t="s">
        <v>89</v>
      </c>
      <c r="O24" s="639">
        <v>45505</v>
      </c>
      <c r="P24" s="631"/>
      <c r="Q24" s="634" t="s">
        <v>96</v>
      </c>
      <c r="R24" s="631" t="s">
        <v>96</v>
      </c>
      <c r="S24" s="631" t="s">
        <v>920</v>
      </c>
      <c r="T24" s="637">
        <v>287193.06</v>
      </c>
    </row>
    <row r="25" spans="1:20">
      <c r="A25" s="630" t="s">
        <v>1419</v>
      </c>
      <c r="B25" s="631" t="s">
        <v>1423</v>
      </c>
      <c r="C25" s="631" t="s">
        <v>604</v>
      </c>
      <c r="D25" s="631">
        <v>11454</v>
      </c>
      <c r="E25" s="632">
        <v>287193.06</v>
      </c>
      <c r="F25" s="633" t="s">
        <v>1424</v>
      </c>
      <c r="G25" s="633">
        <v>3</v>
      </c>
      <c r="H25" s="634">
        <v>45341</v>
      </c>
      <c r="I25" s="631" t="s">
        <v>150</v>
      </c>
      <c r="J25" s="631" t="s">
        <v>1425</v>
      </c>
      <c r="K25" s="635" t="s">
        <v>366</v>
      </c>
      <c r="L25" s="636">
        <v>1</v>
      </c>
      <c r="M25" s="631"/>
      <c r="N25" s="631" t="s">
        <v>89</v>
      </c>
      <c r="O25" s="639">
        <v>45505</v>
      </c>
      <c r="P25" s="631"/>
      <c r="Q25" s="634" t="s">
        <v>96</v>
      </c>
      <c r="R25" s="631" t="s">
        <v>96</v>
      </c>
      <c r="S25" s="631" t="s">
        <v>920</v>
      </c>
      <c r="T25" s="637">
        <v>287193.06</v>
      </c>
    </row>
    <row r="26" spans="1:20">
      <c r="A26" s="630" t="s">
        <v>1419</v>
      </c>
      <c r="B26" s="631" t="s">
        <v>1429</v>
      </c>
      <c r="C26" s="631" t="s">
        <v>604</v>
      </c>
      <c r="D26" s="631">
        <v>11452</v>
      </c>
      <c r="E26" s="632">
        <v>287193.06</v>
      </c>
      <c r="F26" s="633" t="s">
        <v>1424</v>
      </c>
      <c r="G26" s="633">
        <v>3</v>
      </c>
      <c r="H26" s="634">
        <v>45344</v>
      </c>
      <c r="I26" s="631" t="s">
        <v>150</v>
      </c>
      <c r="J26" s="631" t="s">
        <v>1430</v>
      </c>
      <c r="K26" s="635" t="s">
        <v>366</v>
      </c>
      <c r="L26" s="636">
        <v>1</v>
      </c>
      <c r="M26" s="631"/>
      <c r="N26" s="631" t="s">
        <v>89</v>
      </c>
      <c r="O26" s="639">
        <v>45505</v>
      </c>
      <c r="P26" s="631"/>
      <c r="Q26" s="634" t="s">
        <v>96</v>
      </c>
      <c r="R26" s="631" t="s">
        <v>96</v>
      </c>
      <c r="S26" s="631" t="s">
        <v>920</v>
      </c>
      <c r="T26" s="637">
        <v>287193.06</v>
      </c>
    </row>
    <row r="27" spans="1:20">
      <c r="A27" s="630" t="s">
        <v>1419</v>
      </c>
      <c r="B27" s="631" t="s">
        <v>1431</v>
      </c>
      <c r="C27" s="631" t="s">
        <v>604</v>
      </c>
      <c r="D27" s="631">
        <v>11460</v>
      </c>
      <c r="E27" s="632">
        <v>287193.06</v>
      </c>
      <c r="F27" s="633" t="s">
        <v>1424</v>
      </c>
      <c r="G27" s="633">
        <v>3</v>
      </c>
      <c r="H27" s="634">
        <v>45349</v>
      </c>
      <c r="I27" s="631" t="s">
        <v>150</v>
      </c>
      <c r="J27" s="631" t="s">
        <v>1432</v>
      </c>
      <c r="K27" s="635" t="s">
        <v>366</v>
      </c>
      <c r="L27" s="636">
        <v>1</v>
      </c>
      <c r="M27" s="631"/>
      <c r="N27" s="631" t="s">
        <v>89</v>
      </c>
      <c r="O27" s="639">
        <v>45505</v>
      </c>
      <c r="P27" s="631"/>
      <c r="Q27" s="634" t="s">
        <v>96</v>
      </c>
      <c r="R27" s="631" t="s">
        <v>96</v>
      </c>
      <c r="S27" s="631" t="s">
        <v>920</v>
      </c>
      <c r="T27" s="637">
        <v>287193.06</v>
      </c>
    </row>
    <row r="28" spans="1:20">
      <c r="A28" s="630" t="s">
        <v>1419</v>
      </c>
      <c r="B28" s="631" t="s">
        <v>1443</v>
      </c>
      <c r="C28" s="631" t="s">
        <v>604</v>
      </c>
      <c r="D28" s="631">
        <v>11455</v>
      </c>
      <c r="E28" s="632">
        <v>287193.06</v>
      </c>
      <c r="F28" s="633" t="s">
        <v>1421</v>
      </c>
      <c r="G28" s="633">
        <v>3</v>
      </c>
      <c r="H28" s="634">
        <v>45355</v>
      </c>
      <c r="I28" s="631" t="s">
        <v>150</v>
      </c>
      <c r="J28" s="631" t="s">
        <v>1444</v>
      </c>
      <c r="K28" s="635" t="s">
        <v>366</v>
      </c>
      <c r="L28" s="636">
        <v>1</v>
      </c>
      <c r="M28" s="631"/>
      <c r="N28" s="631" t="s">
        <v>89</v>
      </c>
      <c r="O28" s="639">
        <v>45505</v>
      </c>
      <c r="P28" s="631"/>
      <c r="Q28" s="634" t="s">
        <v>96</v>
      </c>
      <c r="R28" s="631" t="s">
        <v>96</v>
      </c>
      <c r="S28" s="631" t="s">
        <v>920</v>
      </c>
      <c r="T28" s="637">
        <v>287193.06</v>
      </c>
    </row>
    <row r="29" spans="1:20">
      <c r="A29" s="630" t="s">
        <v>1419</v>
      </c>
      <c r="B29" s="631" t="s">
        <v>1485</v>
      </c>
      <c r="C29" s="631" t="s">
        <v>604</v>
      </c>
      <c r="D29" s="631">
        <v>11456</v>
      </c>
      <c r="E29" s="632">
        <v>256019.13</v>
      </c>
      <c r="F29" s="633" t="s">
        <v>1421</v>
      </c>
      <c r="G29" s="633">
        <v>3</v>
      </c>
      <c r="H29" s="634">
        <v>45408</v>
      </c>
      <c r="I29" s="631" t="s">
        <v>150</v>
      </c>
      <c r="J29" s="631" t="s">
        <v>1486</v>
      </c>
      <c r="K29" s="635" t="s">
        <v>366</v>
      </c>
      <c r="L29" s="636">
        <v>1</v>
      </c>
      <c r="M29" s="631"/>
      <c r="N29" s="631" t="s">
        <v>89</v>
      </c>
      <c r="O29" s="639">
        <v>45505</v>
      </c>
      <c r="P29" s="631"/>
      <c r="Q29" s="634" t="s">
        <v>96</v>
      </c>
      <c r="R29" s="631" t="s">
        <v>96</v>
      </c>
      <c r="S29" s="631" t="s">
        <v>920</v>
      </c>
      <c r="T29" s="637">
        <v>256019.13</v>
      </c>
    </row>
    <row r="30" spans="1:20">
      <c r="A30" s="630" t="s">
        <v>1419</v>
      </c>
      <c r="B30" s="631" t="s">
        <v>1487</v>
      </c>
      <c r="C30" s="631" t="s">
        <v>604</v>
      </c>
      <c r="D30" s="631">
        <v>11457</v>
      </c>
      <c r="E30" s="632">
        <v>256019.13</v>
      </c>
      <c r="F30" s="633" t="s">
        <v>1421</v>
      </c>
      <c r="G30" s="633">
        <v>3</v>
      </c>
      <c r="H30" s="634">
        <v>45413</v>
      </c>
      <c r="I30" s="631" t="s">
        <v>150</v>
      </c>
      <c r="J30" s="631" t="s">
        <v>1488</v>
      </c>
      <c r="K30" s="635" t="s">
        <v>366</v>
      </c>
      <c r="L30" s="636">
        <v>1</v>
      </c>
      <c r="M30" s="631"/>
      <c r="N30" s="631" t="s">
        <v>89</v>
      </c>
      <c r="O30" s="639">
        <v>45505</v>
      </c>
      <c r="P30" s="631"/>
      <c r="Q30" s="634" t="s">
        <v>96</v>
      </c>
      <c r="R30" s="631" t="s">
        <v>96</v>
      </c>
      <c r="S30" s="631" t="s">
        <v>920</v>
      </c>
      <c r="T30" s="637">
        <v>256019.13</v>
      </c>
    </row>
    <row r="31" spans="1:20">
      <c r="A31" s="630" t="s">
        <v>1419</v>
      </c>
      <c r="B31" s="631" t="s">
        <v>1489</v>
      </c>
      <c r="C31" s="631" t="s">
        <v>604</v>
      </c>
      <c r="D31" s="631">
        <v>11461</v>
      </c>
      <c r="E31" s="632">
        <v>475267.38</v>
      </c>
      <c r="F31" s="633" t="s">
        <v>1490</v>
      </c>
      <c r="G31" s="633">
        <v>5</v>
      </c>
      <c r="H31" s="634">
        <v>45413</v>
      </c>
      <c r="I31" s="631" t="s">
        <v>150</v>
      </c>
      <c r="J31" s="631" t="s">
        <v>1491</v>
      </c>
      <c r="K31" s="635" t="s">
        <v>366</v>
      </c>
      <c r="L31" s="636">
        <v>1</v>
      </c>
      <c r="M31" s="631"/>
      <c r="N31" s="631" t="s">
        <v>89</v>
      </c>
      <c r="O31" s="631" t="s">
        <v>1380</v>
      </c>
      <c r="P31" s="631"/>
      <c r="Q31" s="634" t="s">
        <v>96</v>
      </c>
      <c r="R31" s="631" t="s">
        <v>96</v>
      </c>
      <c r="S31" s="631" t="s">
        <v>920</v>
      </c>
      <c r="T31" s="637">
        <v>475267.38</v>
      </c>
    </row>
    <row r="32" spans="1:20">
      <c r="A32" s="630" t="s">
        <v>1419</v>
      </c>
      <c r="B32" s="631" t="s">
        <v>1492</v>
      </c>
      <c r="C32" s="631" t="s">
        <v>604</v>
      </c>
      <c r="D32" s="631">
        <v>11458</v>
      </c>
      <c r="E32" s="632">
        <v>256019.13</v>
      </c>
      <c r="F32" s="633" t="s">
        <v>1421</v>
      </c>
      <c r="G32" s="633">
        <v>3</v>
      </c>
      <c r="H32" s="634">
        <v>45415</v>
      </c>
      <c r="I32" s="631" t="s">
        <v>150</v>
      </c>
      <c r="J32" s="631" t="s">
        <v>1493</v>
      </c>
      <c r="K32" s="635" t="s">
        <v>366</v>
      </c>
      <c r="L32" s="636">
        <v>1</v>
      </c>
      <c r="M32" s="631"/>
      <c r="N32" s="631" t="s">
        <v>89</v>
      </c>
      <c r="O32" s="639">
        <v>45505</v>
      </c>
      <c r="P32" s="631"/>
      <c r="Q32" s="634" t="s">
        <v>96</v>
      </c>
      <c r="R32" s="631" t="s">
        <v>96</v>
      </c>
      <c r="S32" s="631" t="s">
        <v>920</v>
      </c>
      <c r="T32" s="637">
        <v>256019.13</v>
      </c>
    </row>
    <row r="33" spans="1:20">
      <c r="A33" s="630" t="s">
        <v>1419</v>
      </c>
      <c r="B33" s="631" t="s">
        <v>1496</v>
      </c>
      <c r="C33" s="631" t="s">
        <v>604</v>
      </c>
      <c r="D33" s="631">
        <v>11459</v>
      </c>
      <c r="E33" s="632">
        <v>256019.13</v>
      </c>
      <c r="F33" s="633" t="s">
        <v>1421</v>
      </c>
      <c r="G33" s="633">
        <v>3</v>
      </c>
      <c r="H33" s="634">
        <v>45421</v>
      </c>
      <c r="I33" s="631" t="s">
        <v>150</v>
      </c>
      <c r="J33" s="631" t="s">
        <v>1497</v>
      </c>
      <c r="K33" s="635" t="s">
        <v>366</v>
      </c>
      <c r="L33" s="636">
        <v>1</v>
      </c>
      <c r="M33" s="631"/>
      <c r="N33" s="631" t="s">
        <v>89</v>
      </c>
      <c r="O33" s="639">
        <v>45505</v>
      </c>
      <c r="P33" s="631"/>
      <c r="Q33" s="634" t="s">
        <v>96</v>
      </c>
      <c r="R33" s="631" t="s">
        <v>96</v>
      </c>
      <c r="S33" s="631" t="s">
        <v>920</v>
      </c>
      <c r="T33" s="637">
        <v>256019.13</v>
      </c>
    </row>
    <row r="34" spans="1:20">
      <c r="A34" s="630" t="s">
        <v>1665</v>
      </c>
      <c r="B34" s="631" t="s">
        <v>934</v>
      </c>
      <c r="C34" s="631" t="s">
        <v>604</v>
      </c>
      <c r="D34" s="631">
        <v>11507</v>
      </c>
      <c r="E34" s="632">
        <v>191440</v>
      </c>
      <c r="F34" s="633" t="s">
        <v>1666</v>
      </c>
      <c r="G34" s="633">
        <v>2</v>
      </c>
      <c r="H34" s="634">
        <v>45590</v>
      </c>
      <c r="I34" s="635" t="s">
        <v>2139</v>
      </c>
      <c r="J34" s="631" t="s">
        <v>1623</v>
      </c>
      <c r="K34" s="631" t="s">
        <v>2140</v>
      </c>
      <c r="L34" s="636">
        <v>1</v>
      </c>
      <c r="M34" s="631"/>
      <c r="N34" s="635" t="s">
        <v>97</v>
      </c>
      <c r="O34" s="638">
        <v>45597</v>
      </c>
      <c r="P34" s="631"/>
      <c r="Q34" s="634" t="s">
        <v>96</v>
      </c>
      <c r="R34" s="631" t="s">
        <v>96</v>
      </c>
      <c r="S34" s="631" t="s">
        <v>1605</v>
      </c>
      <c r="T34" s="637">
        <v>191440</v>
      </c>
    </row>
    <row r="35" spans="1:20">
      <c r="A35" s="630" t="s">
        <v>1387</v>
      </c>
      <c r="B35" s="631" t="s">
        <v>1388</v>
      </c>
      <c r="C35" s="631" t="s">
        <v>604</v>
      </c>
      <c r="D35" s="631">
        <v>11397</v>
      </c>
      <c r="E35" s="632">
        <v>13916166.76</v>
      </c>
      <c r="F35" s="633" t="s">
        <v>1389</v>
      </c>
      <c r="G35" s="633">
        <v>83</v>
      </c>
      <c r="H35" s="634">
        <v>45187</v>
      </c>
      <c r="I35" s="631" t="s">
        <v>150</v>
      </c>
      <c r="J35" s="631" t="s">
        <v>1390</v>
      </c>
      <c r="K35" s="635" t="s">
        <v>366</v>
      </c>
      <c r="L35" s="636">
        <v>1</v>
      </c>
      <c r="M35" s="631"/>
      <c r="N35" s="635" t="s">
        <v>89</v>
      </c>
      <c r="O35" s="631" t="s">
        <v>1391</v>
      </c>
      <c r="P35" s="631"/>
      <c r="Q35" s="634" t="s">
        <v>96</v>
      </c>
      <c r="R35" s="631" t="s">
        <v>96</v>
      </c>
      <c r="S35" s="631" t="s">
        <v>44</v>
      </c>
      <c r="T35" s="637">
        <v>13916166.76</v>
      </c>
    </row>
    <row r="36" spans="1:20">
      <c r="A36" s="630" t="s">
        <v>1198</v>
      </c>
      <c r="B36" s="631" t="s">
        <v>1588</v>
      </c>
      <c r="C36" s="631" t="s">
        <v>604</v>
      </c>
      <c r="D36" s="631">
        <v>60014</v>
      </c>
      <c r="E36" s="632">
        <v>601290.05000000005</v>
      </c>
      <c r="F36" s="633" t="s">
        <v>1589</v>
      </c>
      <c r="G36" s="633">
        <v>10</v>
      </c>
      <c r="H36" s="634">
        <v>45544</v>
      </c>
      <c r="I36" s="631"/>
      <c r="J36" s="631"/>
      <c r="K36" s="631" t="s">
        <v>1590</v>
      </c>
      <c r="L36" s="636">
        <v>1</v>
      </c>
      <c r="M36" s="631"/>
      <c r="N36" s="631"/>
      <c r="O36" s="631"/>
      <c r="P36" s="631"/>
      <c r="Q36" s="631"/>
      <c r="R36" s="631"/>
      <c r="S36" s="631" t="s">
        <v>239</v>
      </c>
      <c r="T36" s="637">
        <v>601290.05000000005</v>
      </c>
    </row>
    <row r="37" spans="1:20">
      <c r="A37" s="630" t="s">
        <v>1198</v>
      </c>
      <c r="B37" s="631" t="s">
        <v>940</v>
      </c>
      <c r="C37" s="631" t="s">
        <v>604</v>
      </c>
      <c r="D37" s="631">
        <v>11558</v>
      </c>
      <c r="E37" s="631"/>
      <c r="F37" s="633" t="s">
        <v>1654</v>
      </c>
      <c r="G37" s="633">
        <v>9</v>
      </c>
      <c r="H37" s="634">
        <v>45717</v>
      </c>
      <c r="I37" s="631"/>
      <c r="J37" s="631" t="s">
        <v>96</v>
      </c>
      <c r="K37" s="631"/>
      <c r="L37" s="636">
        <v>1</v>
      </c>
      <c r="M37" s="631"/>
      <c r="N37" s="631"/>
      <c r="O37" s="631"/>
      <c r="P37" s="631"/>
      <c r="Q37" s="631"/>
      <c r="R37" s="631"/>
      <c r="S37" s="631" t="s">
        <v>239</v>
      </c>
      <c r="T37" s="641"/>
    </row>
    <row r="38" spans="1:20">
      <c r="A38" s="630" t="s">
        <v>1198</v>
      </c>
      <c r="B38" s="631" t="s">
        <v>969</v>
      </c>
      <c r="C38" s="631" t="s">
        <v>604</v>
      </c>
      <c r="D38" s="631">
        <v>11559</v>
      </c>
      <c r="E38" s="631"/>
      <c r="F38" s="633" t="s">
        <v>882</v>
      </c>
      <c r="G38" s="633">
        <v>3</v>
      </c>
      <c r="H38" s="634">
        <v>45717</v>
      </c>
      <c r="I38" s="631"/>
      <c r="J38" s="631" t="s">
        <v>96</v>
      </c>
      <c r="K38" s="631"/>
      <c r="L38" s="636">
        <v>1</v>
      </c>
      <c r="M38" s="631"/>
      <c r="N38" s="631"/>
      <c r="O38" s="631"/>
      <c r="P38" s="631"/>
      <c r="Q38" s="631"/>
      <c r="R38" s="631"/>
      <c r="S38" s="631"/>
      <c r="T38" s="641"/>
    </row>
    <row r="39" spans="1:20">
      <c r="A39" s="630" t="s">
        <v>1198</v>
      </c>
      <c r="B39" s="631" t="s">
        <v>949</v>
      </c>
      <c r="C39" s="631" t="s">
        <v>604</v>
      </c>
      <c r="D39" s="631">
        <v>11560</v>
      </c>
      <c r="E39" s="631"/>
      <c r="F39" s="633" t="s">
        <v>1659</v>
      </c>
      <c r="G39" s="633">
        <v>12</v>
      </c>
      <c r="H39" s="634">
        <v>45717</v>
      </c>
      <c r="I39" s="631" t="s">
        <v>2141</v>
      </c>
      <c r="J39" s="631" t="s">
        <v>96</v>
      </c>
      <c r="K39" s="631"/>
      <c r="L39" s="636">
        <v>1</v>
      </c>
      <c r="M39" s="631"/>
      <c r="N39" s="631"/>
      <c r="O39" s="631"/>
      <c r="P39" s="631"/>
      <c r="Q39" s="631"/>
      <c r="R39" s="631"/>
      <c r="S39" s="631"/>
      <c r="T39" s="641"/>
    </row>
    <row r="40" spans="1:20">
      <c r="A40" s="630" t="s">
        <v>1198</v>
      </c>
      <c r="B40" s="631" t="s">
        <v>888</v>
      </c>
      <c r="C40" s="631" t="s">
        <v>604</v>
      </c>
      <c r="D40" s="631"/>
      <c r="E40" s="631"/>
      <c r="F40" s="633" t="s">
        <v>2142</v>
      </c>
      <c r="G40" s="633">
        <v>19</v>
      </c>
      <c r="H40" s="634">
        <v>45778</v>
      </c>
      <c r="I40" s="631"/>
      <c r="J40" s="631"/>
      <c r="K40" s="631"/>
      <c r="L40" s="631"/>
      <c r="M40" s="631"/>
      <c r="N40" s="631"/>
      <c r="O40" s="631"/>
      <c r="P40" s="631"/>
      <c r="Q40" s="631"/>
      <c r="R40" s="631"/>
      <c r="S40" s="631"/>
      <c r="T40" s="641"/>
    </row>
    <row r="41" spans="1:20">
      <c r="A41" s="630" t="s">
        <v>1400</v>
      </c>
      <c r="B41" s="631" t="s">
        <v>1401</v>
      </c>
      <c r="C41" s="631" t="s">
        <v>604</v>
      </c>
      <c r="D41" s="631">
        <v>11416</v>
      </c>
      <c r="E41" s="632">
        <v>3408324</v>
      </c>
      <c r="F41" s="633" t="s">
        <v>1402</v>
      </c>
      <c r="G41" s="633">
        <v>21</v>
      </c>
      <c r="H41" s="634">
        <v>45299</v>
      </c>
      <c r="I41" s="631" t="s">
        <v>150</v>
      </c>
      <c r="J41" s="631" t="s">
        <v>1390</v>
      </c>
      <c r="K41" s="635" t="s">
        <v>366</v>
      </c>
      <c r="L41" s="636">
        <v>1</v>
      </c>
      <c r="M41" s="631"/>
      <c r="N41" s="631" t="s">
        <v>89</v>
      </c>
      <c r="O41" s="639">
        <v>45505</v>
      </c>
      <c r="P41" s="631"/>
      <c r="Q41" s="634" t="s">
        <v>96</v>
      </c>
      <c r="R41" s="631" t="s">
        <v>96</v>
      </c>
      <c r="S41" s="631" t="s">
        <v>920</v>
      </c>
      <c r="T41" s="637">
        <v>3408324</v>
      </c>
    </row>
    <row r="42" spans="1:20">
      <c r="A42" s="630" t="s">
        <v>1400</v>
      </c>
      <c r="B42" s="631" t="s">
        <v>1403</v>
      </c>
      <c r="C42" s="631" t="s">
        <v>604</v>
      </c>
      <c r="D42" s="631">
        <v>11417</v>
      </c>
      <c r="E42" s="632">
        <v>795151</v>
      </c>
      <c r="F42" s="633" t="s">
        <v>1404</v>
      </c>
      <c r="G42" s="633">
        <v>5</v>
      </c>
      <c r="H42" s="634">
        <v>45302</v>
      </c>
      <c r="I42" s="635" t="s">
        <v>150</v>
      </c>
      <c r="J42" s="631" t="s">
        <v>1390</v>
      </c>
      <c r="K42" s="635" t="s">
        <v>366</v>
      </c>
      <c r="L42" s="636">
        <v>1</v>
      </c>
      <c r="M42" s="631"/>
      <c r="N42" s="631" t="s">
        <v>89</v>
      </c>
      <c r="O42" s="639">
        <v>45505</v>
      </c>
      <c r="P42" s="631"/>
      <c r="Q42" s="634" t="s">
        <v>96</v>
      </c>
      <c r="R42" s="631" t="s">
        <v>96</v>
      </c>
      <c r="S42" s="631" t="s">
        <v>920</v>
      </c>
      <c r="T42" s="637">
        <v>795151</v>
      </c>
    </row>
    <row r="43" spans="1:20">
      <c r="A43" s="630" t="s">
        <v>1183</v>
      </c>
      <c r="B43" s="631" t="s">
        <v>932</v>
      </c>
      <c r="C43" s="631" t="s">
        <v>604</v>
      </c>
      <c r="D43" s="631"/>
      <c r="E43" s="632">
        <v>1304554.56</v>
      </c>
      <c r="F43" s="633" t="s">
        <v>1184</v>
      </c>
      <c r="G43" s="633">
        <v>8</v>
      </c>
      <c r="H43" s="634">
        <v>45839</v>
      </c>
      <c r="I43" s="631" t="s">
        <v>150</v>
      </c>
      <c r="J43" s="631" t="s">
        <v>90</v>
      </c>
      <c r="K43" s="631" t="s">
        <v>1185</v>
      </c>
      <c r="L43" s="636">
        <v>0.15</v>
      </c>
      <c r="M43" s="634" t="s">
        <v>90</v>
      </c>
      <c r="N43" s="631" t="s">
        <v>89</v>
      </c>
      <c r="O43" s="631" t="s">
        <v>2143</v>
      </c>
      <c r="P43" s="634" t="s">
        <v>96</v>
      </c>
      <c r="Q43" s="634" t="s">
        <v>96</v>
      </c>
      <c r="R43" s="631" t="s">
        <v>96</v>
      </c>
      <c r="S43" s="631" t="s">
        <v>120</v>
      </c>
      <c r="T43" s="637">
        <v>195683.18400000001</v>
      </c>
    </row>
    <row r="44" spans="1:20">
      <c r="A44" s="630" t="s">
        <v>673</v>
      </c>
      <c r="B44" s="631"/>
      <c r="C44" s="631" t="s">
        <v>604</v>
      </c>
      <c r="D44" s="631"/>
      <c r="E44" s="632">
        <v>365832.45</v>
      </c>
      <c r="F44" s="633" t="s">
        <v>674</v>
      </c>
      <c r="G44" s="633">
        <v>2</v>
      </c>
      <c r="H44" s="634" t="s">
        <v>120</v>
      </c>
      <c r="I44" s="631"/>
      <c r="J44" s="631" t="s">
        <v>90</v>
      </c>
      <c r="K44" s="631" t="s">
        <v>2144</v>
      </c>
      <c r="L44" s="636">
        <v>0.25</v>
      </c>
      <c r="M44" s="631"/>
      <c r="N44" s="631"/>
      <c r="O44" s="631"/>
      <c r="P44" s="631"/>
      <c r="Q44" s="631"/>
      <c r="R44" s="631"/>
      <c r="S44" s="631"/>
      <c r="T44" s="637">
        <v>91458.112500000003</v>
      </c>
    </row>
    <row r="45" spans="1:20">
      <c r="A45" s="630" t="s">
        <v>1667</v>
      </c>
      <c r="B45" s="631" t="s">
        <v>912</v>
      </c>
      <c r="C45" s="631" t="s">
        <v>604</v>
      </c>
      <c r="D45" s="631">
        <v>11534</v>
      </c>
      <c r="E45" s="632">
        <v>2816398</v>
      </c>
      <c r="F45" s="633" t="s">
        <v>1668</v>
      </c>
      <c r="G45" s="633">
        <v>18</v>
      </c>
      <c r="H45" s="634">
        <v>45689</v>
      </c>
      <c r="I45" s="631" t="s">
        <v>2133</v>
      </c>
      <c r="J45" s="631" t="s">
        <v>90</v>
      </c>
      <c r="K45" s="631" t="s">
        <v>2145</v>
      </c>
      <c r="L45" s="636">
        <v>1</v>
      </c>
      <c r="M45" s="631"/>
      <c r="N45" s="631" t="s">
        <v>97</v>
      </c>
      <c r="O45" s="631"/>
      <c r="P45" s="634" t="s">
        <v>90</v>
      </c>
      <c r="Q45" s="631"/>
      <c r="R45" s="631" t="s">
        <v>90</v>
      </c>
      <c r="S45" s="631" t="s">
        <v>44</v>
      </c>
      <c r="T45" s="637">
        <v>2816398</v>
      </c>
    </row>
    <row r="46" spans="1:20">
      <c r="A46" s="630" t="s">
        <v>1557</v>
      </c>
      <c r="B46" s="631" t="s">
        <v>1558</v>
      </c>
      <c r="C46" s="631" t="s">
        <v>604</v>
      </c>
      <c r="D46" s="631">
        <v>11451</v>
      </c>
      <c r="E46" s="632">
        <v>1459935.42</v>
      </c>
      <c r="F46" s="633" t="s">
        <v>1559</v>
      </c>
      <c r="G46" s="633">
        <v>9</v>
      </c>
      <c r="H46" s="634">
        <v>45490</v>
      </c>
      <c r="I46" s="631" t="s">
        <v>150</v>
      </c>
      <c r="J46" s="631" t="s">
        <v>1390</v>
      </c>
      <c r="K46" s="635" t="s">
        <v>1560</v>
      </c>
      <c r="L46" s="636">
        <v>1</v>
      </c>
      <c r="M46" s="631"/>
      <c r="N46" s="631" t="s">
        <v>89</v>
      </c>
      <c r="O46" s="642">
        <v>45536</v>
      </c>
      <c r="P46" s="631"/>
      <c r="Q46" s="634" t="s">
        <v>96</v>
      </c>
      <c r="R46" s="631" t="s">
        <v>96</v>
      </c>
      <c r="S46" s="631" t="s">
        <v>920</v>
      </c>
      <c r="T46" s="637">
        <v>1459935.42</v>
      </c>
    </row>
    <row r="47" spans="1:20">
      <c r="A47" s="630" t="s">
        <v>1547</v>
      </c>
      <c r="B47" s="631" t="s">
        <v>1548</v>
      </c>
      <c r="C47" s="631" t="s">
        <v>604</v>
      </c>
      <c r="D47" s="631">
        <v>11508</v>
      </c>
      <c r="E47" s="632">
        <v>149552.4</v>
      </c>
      <c r="F47" s="633" t="s">
        <v>1549</v>
      </c>
      <c r="G47" s="633">
        <v>1</v>
      </c>
      <c r="H47" s="634">
        <v>45485</v>
      </c>
      <c r="I47" s="631" t="s">
        <v>150</v>
      </c>
      <c r="J47" s="631" t="s">
        <v>288</v>
      </c>
      <c r="K47" s="631"/>
      <c r="L47" s="636">
        <v>1</v>
      </c>
      <c r="M47" s="631"/>
      <c r="N47" s="631" t="s">
        <v>89</v>
      </c>
      <c r="O47" s="638">
        <v>45505</v>
      </c>
      <c r="P47" s="631"/>
      <c r="Q47" s="634" t="s">
        <v>96</v>
      </c>
      <c r="R47" s="631" t="s">
        <v>96</v>
      </c>
      <c r="S47" s="631" t="s">
        <v>906</v>
      </c>
      <c r="T47" s="637">
        <v>149552.4</v>
      </c>
    </row>
    <row r="48" spans="1:20">
      <c r="A48" s="630" t="s">
        <v>1547</v>
      </c>
      <c r="B48" s="631" t="s">
        <v>1550</v>
      </c>
      <c r="C48" s="631" t="s">
        <v>604</v>
      </c>
      <c r="D48" s="631">
        <v>11445</v>
      </c>
      <c r="E48" s="632">
        <v>176813.85</v>
      </c>
      <c r="F48" s="633" t="s">
        <v>1216</v>
      </c>
      <c r="G48" s="633">
        <v>1</v>
      </c>
      <c r="H48" s="634">
        <v>45488</v>
      </c>
      <c r="I48" s="631" t="s">
        <v>150</v>
      </c>
      <c r="J48" s="631" t="s">
        <v>1551</v>
      </c>
      <c r="K48" s="631"/>
      <c r="L48" s="636">
        <v>1</v>
      </c>
      <c r="M48" s="631"/>
      <c r="N48" s="631" t="s">
        <v>89</v>
      </c>
      <c r="O48" s="631" t="s">
        <v>1091</v>
      </c>
      <c r="P48" s="631"/>
      <c r="Q48" s="634" t="s">
        <v>96</v>
      </c>
      <c r="R48" s="631" t="s">
        <v>96</v>
      </c>
      <c r="S48" s="631" t="s">
        <v>906</v>
      </c>
      <c r="T48" s="637">
        <v>176813.85</v>
      </c>
    </row>
    <row r="49" spans="1:20">
      <c r="A49" s="630" t="s">
        <v>1638</v>
      </c>
      <c r="B49" s="631" t="s">
        <v>962</v>
      </c>
      <c r="C49" s="631" t="s">
        <v>604</v>
      </c>
      <c r="D49" s="631">
        <v>11530</v>
      </c>
      <c r="E49" s="632">
        <v>262487.93</v>
      </c>
      <c r="F49" s="633" t="s">
        <v>1639</v>
      </c>
      <c r="G49" s="633">
        <v>4</v>
      </c>
      <c r="H49" s="634">
        <v>45641</v>
      </c>
      <c r="I49" s="631" t="s">
        <v>2146</v>
      </c>
      <c r="J49" s="631" t="s">
        <v>96</v>
      </c>
      <c r="K49" s="631" t="s">
        <v>2147</v>
      </c>
      <c r="L49" s="636">
        <v>1</v>
      </c>
      <c r="M49" s="631"/>
      <c r="N49" s="631" t="s">
        <v>89</v>
      </c>
      <c r="O49" s="631"/>
      <c r="P49" s="631"/>
      <c r="Q49" s="631"/>
      <c r="R49" s="631"/>
      <c r="S49" s="631"/>
      <c r="T49" s="637">
        <v>262487.93</v>
      </c>
    </row>
    <row r="50" spans="1:20">
      <c r="A50" s="630" t="s">
        <v>1638</v>
      </c>
      <c r="B50" s="631" t="s">
        <v>961</v>
      </c>
      <c r="C50" s="631" t="s">
        <v>604</v>
      </c>
      <c r="D50" s="631">
        <v>11529</v>
      </c>
      <c r="E50" s="632">
        <v>138298.63</v>
      </c>
      <c r="F50" s="633" t="s">
        <v>1641</v>
      </c>
      <c r="G50" s="633">
        <v>2</v>
      </c>
      <c r="H50" s="634">
        <v>45641</v>
      </c>
      <c r="I50" s="631" t="s">
        <v>2146</v>
      </c>
      <c r="J50" s="631" t="s">
        <v>96</v>
      </c>
      <c r="K50" s="631" t="s">
        <v>2147</v>
      </c>
      <c r="L50" s="636">
        <v>1</v>
      </c>
      <c r="M50" s="631"/>
      <c r="N50" s="631" t="s">
        <v>89</v>
      </c>
      <c r="O50" s="631"/>
      <c r="P50" s="631"/>
      <c r="Q50" s="631"/>
      <c r="R50" s="631"/>
      <c r="S50" s="631" t="s">
        <v>906</v>
      </c>
      <c r="T50" s="637">
        <v>138298.63</v>
      </c>
    </row>
    <row r="51" spans="1:20">
      <c r="A51" s="630" t="s">
        <v>1638</v>
      </c>
      <c r="B51" s="631" t="s">
        <v>966</v>
      </c>
      <c r="C51" s="631" t="s">
        <v>604</v>
      </c>
      <c r="D51" s="631">
        <v>11528</v>
      </c>
      <c r="E51" s="632">
        <v>260370.01</v>
      </c>
      <c r="F51" s="633" t="s">
        <v>1643</v>
      </c>
      <c r="G51" s="633">
        <v>4</v>
      </c>
      <c r="H51" s="634">
        <v>45641</v>
      </c>
      <c r="I51" s="631" t="s">
        <v>2146</v>
      </c>
      <c r="J51" s="631" t="s">
        <v>96</v>
      </c>
      <c r="K51" s="631" t="s">
        <v>2147</v>
      </c>
      <c r="L51" s="636">
        <v>1</v>
      </c>
      <c r="M51" s="631"/>
      <c r="N51" s="631" t="s">
        <v>89</v>
      </c>
      <c r="O51" s="631"/>
      <c r="P51" s="631"/>
      <c r="Q51" s="631"/>
      <c r="R51" s="631"/>
      <c r="S51" s="631" t="s">
        <v>906</v>
      </c>
      <c r="T51" s="637">
        <v>260370.01</v>
      </c>
    </row>
    <row r="52" spans="1:20">
      <c r="A52" s="630" t="s">
        <v>1615</v>
      </c>
      <c r="B52" s="631" t="s">
        <v>1616</v>
      </c>
      <c r="C52" s="631" t="s">
        <v>604</v>
      </c>
      <c r="D52" s="631">
        <v>11557</v>
      </c>
      <c r="E52" s="632">
        <v>23747788.239999998</v>
      </c>
      <c r="F52" s="633" t="s">
        <v>1617</v>
      </c>
      <c r="G52" s="633">
        <v>101</v>
      </c>
      <c r="H52" s="634">
        <v>45618</v>
      </c>
      <c r="I52" s="643">
        <v>45597</v>
      </c>
      <c r="J52" s="631" t="s">
        <v>2148</v>
      </c>
      <c r="K52" s="631" t="s">
        <v>1619</v>
      </c>
      <c r="L52" s="636">
        <v>1</v>
      </c>
      <c r="M52" s="634" t="s">
        <v>90</v>
      </c>
      <c r="N52" s="631" t="s">
        <v>189</v>
      </c>
      <c r="O52" s="631" t="s">
        <v>699</v>
      </c>
      <c r="P52" s="634" t="s">
        <v>96</v>
      </c>
      <c r="Q52" s="634" t="s">
        <v>90</v>
      </c>
      <c r="R52" s="631" t="s">
        <v>96</v>
      </c>
      <c r="S52" s="631" t="s">
        <v>120</v>
      </c>
      <c r="T52" s="637">
        <v>23747788.239999998</v>
      </c>
    </row>
    <row r="53" spans="1:20">
      <c r="A53" s="630" t="s">
        <v>229</v>
      </c>
      <c r="B53" s="631" t="s">
        <v>1462</v>
      </c>
      <c r="C53" s="631" t="s">
        <v>604</v>
      </c>
      <c r="D53" s="631">
        <v>11504</v>
      </c>
      <c r="E53" s="632">
        <v>298215.84000000003</v>
      </c>
      <c r="F53" s="633" t="s">
        <v>1463</v>
      </c>
      <c r="G53" s="633">
        <v>4</v>
      </c>
      <c r="H53" s="634">
        <v>45387</v>
      </c>
      <c r="I53" s="631" t="s">
        <v>150</v>
      </c>
      <c r="J53" s="631" t="s">
        <v>1464</v>
      </c>
      <c r="K53" s="635" t="s">
        <v>366</v>
      </c>
      <c r="L53" s="636">
        <v>1</v>
      </c>
      <c r="M53" s="631"/>
      <c r="N53" s="631" t="s">
        <v>89</v>
      </c>
      <c r="O53" s="638">
        <v>45474</v>
      </c>
      <c r="P53" s="631"/>
      <c r="Q53" s="634" t="s">
        <v>96</v>
      </c>
      <c r="R53" s="631" t="s">
        <v>96</v>
      </c>
      <c r="S53" s="631" t="s">
        <v>906</v>
      </c>
      <c r="T53" s="637">
        <v>298215.84000000003</v>
      </c>
    </row>
    <row r="54" spans="1:20">
      <c r="A54" s="630" t="s">
        <v>229</v>
      </c>
      <c r="B54" s="631" t="s">
        <v>1462</v>
      </c>
      <c r="C54" s="631" t="s">
        <v>604</v>
      </c>
      <c r="D54" s="631">
        <v>11427</v>
      </c>
      <c r="E54" s="632">
        <v>391547.55</v>
      </c>
      <c r="F54" s="633" t="s">
        <v>882</v>
      </c>
      <c r="G54" s="633">
        <v>3</v>
      </c>
      <c r="H54" s="634">
        <v>45392</v>
      </c>
      <c r="I54" s="631" t="s">
        <v>150</v>
      </c>
      <c r="J54" s="631" t="s">
        <v>1379</v>
      </c>
      <c r="K54" s="635" t="s">
        <v>366</v>
      </c>
      <c r="L54" s="636">
        <v>1</v>
      </c>
      <c r="M54" s="631"/>
      <c r="N54" s="631" t="s">
        <v>89</v>
      </c>
      <c r="O54" s="638">
        <v>45474</v>
      </c>
      <c r="P54" s="631"/>
      <c r="Q54" s="634" t="s">
        <v>96</v>
      </c>
      <c r="R54" s="631" t="s">
        <v>96</v>
      </c>
      <c r="S54" s="631" t="s">
        <v>906</v>
      </c>
      <c r="T54" s="637">
        <v>391547.55</v>
      </c>
    </row>
    <row r="55" spans="1:20">
      <c r="A55" s="630" t="s">
        <v>229</v>
      </c>
      <c r="B55" s="631" t="s">
        <v>230</v>
      </c>
      <c r="C55" s="631" t="s">
        <v>604</v>
      </c>
      <c r="D55" s="631"/>
      <c r="E55" s="632">
        <v>260434.8</v>
      </c>
      <c r="F55" s="633" t="s">
        <v>2049</v>
      </c>
      <c r="G55" s="633">
        <v>4</v>
      </c>
      <c r="H55" s="634">
        <v>45717</v>
      </c>
      <c r="I55" s="631" t="s">
        <v>108</v>
      </c>
      <c r="J55" s="631" t="s">
        <v>90</v>
      </c>
      <c r="K55" s="631" t="s">
        <v>120</v>
      </c>
      <c r="L55" s="636">
        <v>0.5</v>
      </c>
      <c r="M55" s="634" t="s">
        <v>90</v>
      </c>
      <c r="N55" s="631" t="s">
        <v>89</v>
      </c>
      <c r="O55" s="638" t="s">
        <v>699</v>
      </c>
      <c r="P55" s="634" t="s">
        <v>96</v>
      </c>
      <c r="Q55" s="634" t="s">
        <v>90</v>
      </c>
      <c r="R55" s="631" t="s">
        <v>90</v>
      </c>
      <c r="S55" s="631" t="s">
        <v>120</v>
      </c>
      <c r="T55" s="637">
        <v>130217.4</v>
      </c>
    </row>
    <row r="56" spans="1:20">
      <c r="A56" s="630" t="s">
        <v>229</v>
      </c>
      <c r="B56" s="631" t="s">
        <v>976</v>
      </c>
      <c r="C56" s="631" t="s">
        <v>604</v>
      </c>
      <c r="D56" s="631">
        <v>11505</v>
      </c>
      <c r="E56" s="632">
        <v>479820.52</v>
      </c>
      <c r="F56" s="633" t="s">
        <v>1744</v>
      </c>
      <c r="G56" s="633">
        <v>4</v>
      </c>
      <c r="H56" s="634">
        <v>45717</v>
      </c>
      <c r="I56" s="635" t="s">
        <v>2149</v>
      </c>
      <c r="J56" s="631" t="s">
        <v>1944</v>
      </c>
      <c r="K56" s="631"/>
      <c r="L56" s="636">
        <v>1</v>
      </c>
      <c r="M56" s="631"/>
      <c r="N56" s="631"/>
      <c r="O56" s="631"/>
      <c r="P56" s="631"/>
      <c r="Q56" s="634" t="s">
        <v>96</v>
      </c>
      <c r="R56" s="631" t="s">
        <v>96</v>
      </c>
      <c r="S56" s="631" t="s">
        <v>239</v>
      </c>
      <c r="T56" s="637">
        <v>479820.52</v>
      </c>
    </row>
    <row r="57" spans="1:20">
      <c r="A57" s="630" t="s">
        <v>229</v>
      </c>
      <c r="B57" s="631" t="s">
        <v>2150</v>
      </c>
      <c r="C57" s="631" t="s">
        <v>604</v>
      </c>
      <c r="D57" s="631"/>
      <c r="E57" s="631"/>
      <c r="F57" s="633" t="s">
        <v>2151</v>
      </c>
      <c r="G57" s="631"/>
      <c r="H57" s="634">
        <v>45717</v>
      </c>
      <c r="I57" s="631"/>
      <c r="J57" s="631"/>
      <c r="K57" s="631"/>
      <c r="L57" s="631"/>
      <c r="M57" s="631"/>
      <c r="N57" s="631"/>
      <c r="O57" s="631"/>
      <c r="P57" s="631"/>
      <c r="Q57" s="631"/>
      <c r="R57" s="631"/>
      <c r="S57" s="631"/>
      <c r="T57" s="641"/>
    </row>
    <row r="58" spans="1:20">
      <c r="A58" s="630" t="s">
        <v>229</v>
      </c>
      <c r="B58" s="631" t="s">
        <v>922</v>
      </c>
      <c r="C58" s="631" t="s">
        <v>604</v>
      </c>
      <c r="D58" s="631"/>
      <c r="E58" s="631"/>
      <c r="F58" s="633" t="s">
        <v>1290</v>
      </c>
      <c r="G58" s="631"/>
      <c r="H58" s="631"/>
      <c r="I58" s="631"/>
      <c r="J58" s="631"/>
      <c r="K58" s="631" t="s">
        <v>2152</v>
      </c>
      <c r="L58" s="631"/>
      <c r="M58" s="631"/>
      <c r="N58" s="631"/>
      <c r="O58" s="631"/>
      <c r="P58" s="631"/>
      <c r="Q58" s="631"/>
      <c r="R58" s="631"/>
      <c r="S58" s="631"/>
      <c r="T58" s="641"/>
    </row>
    <row r="59" spans="1:20">
      <c r="A59" s="630" t="s">
        <v>229</v>
      </c>
      <c r="B59" s="631" t="s">
        <v>922</v>
      </c>
      <c r="C59" s="631" t="s">
        <v>604</v>
      </c>
      <c r="D59" s="631"/>
      <c r="E59" s="631"/>
      <c r="F59" s="633" t="s">
        <v>1292</v>
      </c>
      <c r="G59" s="631"/>
      <c r="H59" s="631"/>
      <c r="I59" s="631"/>
      <c r="J59" s="631"/>
      <c r="K59" s="631" t="s">
        <v>699</v>
      </c>
      <c r="L59" s="631"/>
      <c r="M59" s="631"/>
      <c r="N59" s="631"/>
      <c r="O59" s="631"/>
      <c r="P59" s="631"/>
      <c r="Q59" s="631"/>
      <c r="R59" s="631"/>
      <c r="S59" s="631"/>
      <c r="T59" s="641"/>
    </row>
    <row r="60" spans="1:20">
      <c r="A60" s="630" t="s">
        <v>1411</v>
      </c>
      <c r="B60" s="631" t="s">
        <v>1412</v>
      </c>
      <c r="C60" s="631" t="s">
        <v>604</v>
      </c>
      <c r="D60" s="631">
        <v>11433</v>
      </c>
      <c r="E60" s="632">
        <v>863719</v>
      </c>
      <c r="F60" s="633" t="s">
        <v>1413</v>
      </c>
      <c r="G60" s="633">
        <v>6</v>
      </c>
      <c r="H60" s="634">
        <v>45321</v>
      </c>
      <c r="I60" s="631" t="s">
        <v>150</v>
      </c>
      <c r="J60" s="631" t="s">
        <v>1390</v>
      </c>
      <c r="K60" s="635" t="s">
        <v>366</v>
      </c>
      <c r="L60" s="636">
        <v>1</v>
      </c>
      <c r="M60" s="631"/>
      <c r="N60" s="631" t="s">
        <v>89</v>
      </c>
      <c r="O60" s="631" t="s">
        <v>1380</v>
      </c>
      <c r="P60" s="631"/>
      <c r="Q60" s="634" t="s">
        <v>96</v>
      </c>
      <c r="R60" s="631" t="s">
        <v>96</v>
      </c>
      <c r="S60" s="631" t="s">
        <v>239</v>
      </c>
      <c r="T60" s="637">
        <v>863719</v>
      </c>
    </row>
    <row r="61" spans="1:20">
      <c r="A61" s="630" t="s">
        <v>1411</v>
      </c>
      <c r="B61" s="631" t="s">
        <v>1414</v>
      </c>
      <c r="C61" s="631" t="s">
        <v>604</v>
      </c>
      <c r="D61" s="631">
        <v>11436</v>
      </c>
      <c r="E61" s="632">
        <v>817329</v>
      </c>
      <c r="F61" s="633" t="s">
        <v>1413</v>
      </c>
      <c r="G61" s="633">
        <v>6</v>
      </c>
      <c r="H61" s="634">
        <v>45322</v>
      </c>
      <c r="I61" s="631" t="s">
        <v>150</v>
      </c>
      <c r="J61" s="631" t="s">
        <v>1390</v>
      </c>
      <c r="K61" s="635" t="s">
        <v>366</v>
      </c>
      <c r="L61" s="636">
        <v>1</v>
      </c>
      <c r="M61" s="631"/>
      <c r="N61" s="631" t="s">
        <v>89</v>
      </c>
      <c r="O61" s="631" t="s">
        <v>1380</v>
      </c>
      <c r="P61" s="631"/>
      <c r="Q61" s="634" t="s">
        <v>96</v>
      </c>
      <c r="R61" s="631" t="s">
        <v>96</v>
      </c>
      <c r="S61" s="631" t="s">
        <v>239</v>
      </c>
      <c r="T61" s="637">
        <v>817329</v>
      </c>
    </row>
    <row r="62" spans="1:20">
      <c r="A62" s="630" t="s">
        <v>1411</v>
      </c>
      <c r="B62" s="631" t="s">
        <v>1433</v>
      </c>
      <c r="C62" s="631" t="s">
        <v>604</v>
      </c>
      <c r="D62" s="631">
        <v>11437</v>
      </c>
      <c r="E62" s="632">
        <v>817329</v>
      </c>
      <c r="F62" s="633" t="s">
        <v>1434</v>
      </c>
      <c r="G62" s="633">
        <v>6</v>
      </c>
      <c r="H62" s="634">
        <v>45349</v>
      </c>
      <c r="I62" s="631" t="s">
        <v>150</v>
      </c>
      <c r="J62" s="631" t="s">
        <v>1390</v>
      </c>
      <c r="K62" s="635" t="s">
        <v>366</v>
      </c>
      <c r="L62" s="636">
        <v>1</v>
      </c>
      <c r="M62" s="631"/>
      <c r="N62" s="631" t="s">
        <v>89</v>
      </c>
      <c r="O62" s="631" t="s">
        <v>1380</v>
      </c>
      <c r="P62" s="631"/>
      <c r="Q62" s="634" t="s">
        <v>96</v>
      </c>
      <c r="R62" s="631" t="s">
        <v>96</v>
      </c>
      <c r="S62" s="631" t="s">
        <v>239</v>
      </c>
      <c r="T62" s="637">
        <v>817329</v>
      </c>
    </row>
    <row r="63" spans="1:20">
      <c r="A63" s="630" t="s">
        <v>1411</v>
      </c>
      <c r="B63" s="631" t="s">
        <v>1450</v>
      </c>
      <c r="C63" s="631" t="s">
        <v>604</v>
      </c>
      <c r="D63" s="631">
        <v>11440</v>
      </c>
      <c r="E63" s="632">
        <v>817329</v>
      </c>
      <c r="F63" s="633" t="s">
        <v>1451</v>
      </c>
      <c r="G63" s="633">
        <v>6</v>
      </c>
      <c r="H63" s="634">
        <v>45362</v>
      </c>
      <c r="I63" s="631" t="s">
        <v>150</v>
      </c>
      <c r="J63" s="631" t="s">
        <v>1390</v>
      </c>
      <c r="K63" s="635" t="s">
        <v>366</v>
      </c>
      <c r="L63" s="636">
        <v>1</v>
      </c>
      <c r="M63" s="631"/>
      <c r="N63" s="631" t="s">
        <v>89</v>
      </c>
      <c r="O63" s="631" t="s">
        <v>1452</v>
      </c>
      <c r="P63" s="631"/>
      <c r="Q63" s="634" t="s">
        <v>96</v>
      </c>
      <c r="R63" s="631" t="s">
        <v>96</v>
      </c>
      <c r="S63" s="631" t="s">
        <v>239</v>
      </c>
      <c r="T63" s="637">
        <v>817329</v>
      </c>
    </row>
    <row r="64" spans="1:20">
      <c r="A64" s="630" t="s">
        <v>1411</v>
      </c>
      <c r="B64" s="631" t="s">
        <v>1453</v>
      </c>
      <c r="C64" s="631" t="s">
        <v>604</v>
      </c>
      <c r="D64" s="631">
        <v>11438</v>
      </c>
      <c r="E64" s="632">
        <v>817329</v>
      </c>
      <c r="F64" s="633" t="s">
        <v>1413</v>
      </c>
      <c r="G64" s="633">
        <v>6</v>
      </c>
      <c r="H64" s="634">
        <v>45369</v>
      </c>
      <c r="I64" s="631" t="s">
        <v>150</v>
      </c>
      <c r="J64" s="631" t="s">
        <v>1390</v>
      </c>
      <c r="K64" s="635" t="s">
        <v>366</v>
      </c>
      <c r="L64" s="636">
        <v>1</v>
      </c>
      <c r="M64" s="631"/>
      <c r="N64" s="631" t="s">
        <v>89</v>
      </c>
      <c r="O64" s="631" t="s">
        <v>1452</v>
      </c>
      <c r="P64" s="631"/>
      <c r="Q64" s="634" t="s">
        <v>96</v>
      </c>
      <c r="R64" s="631" t="s">
        <v>96</v>
      </c>
      <c r="S64" s="631" t="s">
        <v>239</v>
      </c>
      <c r="T64" s="637">
        <v>817329</v>
      </c>
    </row>
    <row r="65" spans="1:20">
      <c r="A65" s="630" t="s">
        <v>1411</v>
      </c>
      <c r="B65" s="631" t="s">
        <v>1460</v>
      </c>
      <c r="C65" s="631" t="s">
        <v>604</v>
      </c>
      <c r="D65" s="631">
        <v>11434</v>
      </c>
      <c r="E65" s="632">
        <v>817329</v>
      </c>
      <c r="F65" s="633" t="s">
        <v>1451</v>
      </c>
      <c r="G65" s="633">
        <v>6</v>
      </c>
      <c r="H65" s="634">
        <v>45377</v>
      </c>
      <c r="I65" s="631" t="s">
        <v>150</v>
      </c>
      <c r="J65" s="631" t="s">
        <v>1390</v>
      </c>
      <c r="K65" s="635" t="s">
        <v>366</v>
      </c>
      <c r="L65" s="636">
        <v>1</v>
      </c>
      <c r="M65" s="631"/>
      <c r="N65" s="631" t="s">
        <v>89</v>
      </c>
      <c r="O65" s="631" t="s">
        <v>1380</v>
      </c>
      <c r="P65" s="631"/>
      <c r="Q65" s="634" t="s">
        <v>96</v>
      </c>
      <c r="R65" s="631" t="s">
        <v>96</v>
      </c>
      <c r="S65" s="631" t="s">
        <v>239</v>
      </c>
      <c r="T65" s="637">
        <v>817329</v>
      </c>
    </row>
    <row r="66" spans="1:20">
      <c r="A66" s="630" t="s">
        <v>1411</v>
      </c>
      <c r="B66" s="631" t="s">
        <v>1461</v>
      </c>
      <c r="C66" s="631" t="s">
        <v>604</v>
      </c>
      <c r="D66" s="631">
        <v>11439</v>
      </c>
      <c r="E66" s="632">
        <v>817329</v>
      </c>
      <c r="F66" s="633" t="s">
        <v>1451</v>
      </c>
      <c r="G66" s="633">
        <v>6</v>
      </c>
      <c r="H66" s="634">
        <v>45383</v>
      </c>
      <c r="I66" s="631" t="s">
        <v>150</v>
      </c>
      <c r="J66" s="631" t="s">
        <v>1390</v>
      </c>
      <c r="K66" s="635" t="s">
        <v>366</v>
      </c>
      <c r="L66" s="636">
        <v>1</v>
      </c>
      <c r="M66" s="631"/>
      <c r="N66" s="631" t="s">
        <v>89</v>
      </c>
      <c r="O66" s="631" t="s">
        <v>1452</v>
      </c>
      <c r="P66" s="631"/>
      <c r="Q66" s="634" t="s">
        <v>96</v>
      </c>
      <c r="R66" s="631" t="s">
        <v>96</v>
      </c>
      <c r="S66" s="631" t="s">
        <v>239</v>
      </c>
      <c r="T66" s="637">
        <v>817329</v>
      </c>
    </row>
    <row r="67" spans="1:20">
      <c r="A67" s="630" t="s">
        <v>1411</v>
      </c>
      <c r="B67" s="631" t="s">
        <v>1570</v>
      </c>
      <c r="C67" s="631" t="s">
        <v>604</v>
      </c>
      <c r="D67" s="631">
        <v>11441</v>
      </c>
      <c r="E67" s="632">
        <v>817329</v>
      </c>
      <c r="F67" s="633" t="s">
        <v>1451</v>
      </c>
      <c r="G67" s="633">
        <v>6</v>
      </c>
      <c r="H67" s="634">
        <v>45519</v>
      </c>
      <c r="I67" s="631" t="s">
        <v>150</v>
      </c>
      <c r="J67" s="631" t="s">
        <v>1390</v>
      </c>
      <c r="K67" s="631"/>
      <c r="L67" s="636">
        <v>1</v>
      </c>
      <c r="M67" s="631"/>
      <c r="N67" s="631" t="s">
        <v>89</v>
      </c>
      <c r="O67" s="631" t="s">
        <v>1380</v>
      </c>
      <c r="P67" s="631"/>
      <c r="Q67" s="634" t="s">
        <v>96</v>
      </c>
      <c r="R67" s="631" t="s">
        <v>96</v>
      </c>
      <c r="S67" s="631" t="s">
        <v>239</v>
      </c>
      <c r="T67" s="637">
        <v>817329</v>
      </c>
    </row>
    <row r="68" spans="1:20">
      <c r="A68" s="630" t="s">
        <v>1411</v>
      </c>
      <c r="B68" s="631" t="s">
        <v>336</v>
      </c>
      <c r="C68" s="631" t="s">
        <v>604</v>
      </c>
      <c r="D68" s="631"/>
      <c r="E68" s="632">
        <v>817329</v>
      </c>
      <c r="F68" s="633" t="s">
        <v>1413</v>
      </c>
      <c r="G68" s="633">
        <v>6</v>
      </c>
      <c r="H68" s="634">
        <v>45778</v>
      </c>
      <c r="I68" s="631" t="s">
        <v>2153</v>
      </c>
      <c r="J68" s="631" t="s">
        <v>90</v>
      </c>
      <c r="K68" s="631"/>
      <c r="L68" s="636">
        <v>1</v>
      </c>
      <c r="M68" s="631"/>
      <c r="N68" s="631" t="s">
        <v>89</v>
      </c>
      <c r="O68" s="631"/>
      <c r="P68" s="631"/>
      <c r="Q68" s="634" t="s">
        <v>96</v>
      </c>
      <c r="R68" s="631"/>
      <c r="S68" s="631" t="s">
        <v>239</v>
      </c>
      <c r="T68" s="637">
        <v>817329</v>
      </c>
    </row>
    <row r="69" spans="1:20">
      <c r="A69" s="630" t="s">
        <v>1411</v>
      </c>
      <c r="B69" s="631" t="s">
        <v>950</v>
      </c>
      <c r="C69" s="631" t="s">
        <v>604</v>
      </c>
      <c r="D69" s="631"/>
      <c r="E69" s="632">
        <v>817329</v>
      </c>
      <c r="F69" s="633" t="s">
        <v>1413</v>
      </c>
      <c r="G69" s="633">
        <v>6</v>
      </c>
      <c r="H69" s="634">
        <v>45778</v>
      </c>
      <c r="I69" s="631" t="s">
        <v>2153</v>
      </c>
      <c r="J69" s="631" t="s">
        <v>90</v>
      </c>
      <c r="K69" s="631"/>
      <c r="L69" s="636">
        <v>1</v>
      </c>
      <c r="M69" s="631"/>
      <c r="N69" s="631" t="s">
        <v>89</v>
      </c>
      <c r="O69" s="631"/>
      <c r="P69" s="631"/>
      <c r="Q69" s="634" t="s">
        <v>96</v>
      </c>
      <c r="R69" s="631"/>
      <c r="S69" s="631" t="s">
        <v>239</v>
      </c>
      <c r="T69" s="637">
        <v>817329</v>
      </c>
    </row>
    <row r="70" spans="1:20">
      <c r="A70" s="630" t="s">
        <v>1411</v>
      </c>
      <c r="B70" s="631" t="s">
        <v>953</v>
      </c>
      <c r="C70" s="631" t="s">
        <v>604</v>
      </c>
      <c r="D70" s="631">
        <v>11435</v>
      </c>
      <c r="E70" s="632">
        <v>817329</v>
      </c>
      <c r="F70" s="633" t="s">
        <v>1451</v>
      </c>
      <c r="G70" s="633">
        <v>6</v>
      </c>
      <c r="H70" s="634">
        <v>45778</v>
      </c>
      <c r="I70" s="631" t="s">
        <v>2153</v>
      </c>
      <c r="J70" s="631" t="s">
        <v>90</v>
      </c>
      <c r="K70" s="631"/>
      <c r="L70" s="636">
        <v>1</v>
      </c>
      <c r="M70" s="631"/>
      <c r="N70" s="631" t="s">
        <v>89</v>
      </c>
      <c r="O70" s="631"/>
      <c r="P70" s="631"/>
      <c r="Q70" s="634" t="s">
        <v>96</v>
      </c>
      <c r="R70" s="631" t="s">
        <v>96</v>
      </c>
      <c r="S70" s="631" t="s">
        <v>239</v>
      </c>
      <c r="T70" s="637">
        <v>817329</v>
      </c>
    </row>
    <row r="71" spans="1:20">
      <c r="A71" s="630" t="s">
        <v>335</v>
      </c>
      <c r="B71" s="631" t="s">
        <v>1593</v>
      </c>
      <c r="C71" s="631" t="s">
        <v>604</v>
      </c>
      <c r="D71" s="631">
        <v>11542</v>
      </c>
      <c r="E71" s="632">
        <v>763488</v>
      </c>
      <c r="F71" s="633" t="s">
        <v>1594</v>
      </c>
      <c r="G71" s="633">
        <v>7</v>
      </c>
      <c r="H71" s="634">
        <v>45552</v>
      </c>
      <c r="I71" s="631" t="s">
        <v>2154</v>
      </c>
      <c r="J71" s="631" t="s">
        <v>2155</v>
      </c>
      <c r="K71" s="631" t="s">
        <v>2156</v>
      </c>
      <c r="L71" s="636">
        <v>1</v>
      </c>
      <c r="M71" s="631"/>
      <c r="N71" s="631" t="s">
        <v>89</v>
      </c>
      <c r="O71" s="631"/>
      <c r="P71" s="631"/>
      <c r="Q71" s="631"/>
      <c r="R71" s="631"/>
      <c r="S71" s="631" t="s">
        <v>239</v>
      </c>
      <c r="T71" s="637">
        <v>763488</v>
      </c>
    </row>
    <row r="72" spans="1:20">
      <c r="A72" s="630" t="s">
        <v>335</v>
      </c>
      <c r="B72" s="631" t="s">
        <v>1595</v>
      </c>
      <c r="C72" s="631" t="s">
        <v>604</v>
      </c>
      <c r="D72" s="631">
        <v>11544</v>
      </c>
      <c r="E72" s="632">
        <v>473993</v>
      </c>
      <c r="F72" s="633" t="s">
        <v>1596</v>
      </c>
      <c r="G72" s="633">
        <v>6</v>
      </c>
      <c r="H72" s="634">
        <v>45553</v>
      </c>
      <c r="I72" s="631" t="s">
        <v>2154</v>
      </c>
      <c r="J72" s="631" t="s">
        <v>2155</v>
      </c>
      <c r="K72" s="631" t="s">
        <v>2156</v>
      </c>
      <c r="L72" s="636">
        <v>1</v>
      </c>
      <c r="M72" s="631"/>
      <c r="N72" s="631" t="s">
        <v>89</v>
      </c>
      <c r="O72" s="631"/>
      <c r="P72" s="631"/>
      <c r="Q72" s="631"/>
      <c r="R72" s="631"/>
      <c r="S72" s="631" t="s">
        <v>239</v>
      </c>
      <c r="T72" s="637">
        <v>473993</v>
      </c>
    </row>
    <row r="73" spans="1:20">
      <c r="A73" s="630" t="s">
        <v>335</v>
      </c>
      <c r="B73" s="631" t="s">
        <v>1601</v>
      </c>
      <c r="C73" s="631" t="s">
        <v>604</v>
      </c>
      <c r="D73" s="631">
        <v>11545</v>
      </c>
      <c r="E73" s="632">
        <v>420981.5</v>
      </c>
      <c r="F73" s="633" t="s">
        <v>1596</v>
      </c>
      <c r="G73" s="633">
        <v>6</v>
      </c>
      <c r="H73" s="634">
        <v>45560</v>
      </c>
      <c r="I73" s="631" t="s">
        <v>2154</v>
      </c>
      <c r="J73" s="631" t="s">
        <v>2155</v>
      </c>
      <c r="K73" s="631" t="s">
        <v>2156</v>
      </c>
      <c r="L73" s="636">
        <v>1</v>
      </c>
      <c r="M73" s="631"/>
      <c r="N73" s="631" t="s">
        <v>89</v>
      </c>
      <c r="O73" s="631"/>
      <c r="P73" s="631"/>
      <c r="Q73" s="631"/>
      <c r="R73" s="631"/>
      <c r="S73" s="631" t="s">
        <v>239</v>
      </c>
      <c r="T73" s="637">
        <v>420981.5</v>
      </c>
    </row>
    <row r="74" spans="1:20">
      <c r="A74" s="630" t="s">
        <v>335</v>
      </c>
      <c r="B74" s="631" t="s">
        <v>1602</v>
      </c>
      <c r="C74" s="631" t="s">
        <v>604</v>
      </c>
      <c r="D74" s="631">
        <v>11541</v>
      </c>
      <c r="E74" s="632">
        <v>420981.5</v>
      </c>
      <c r="F74" s="633" t="s">
        <v>1596</v>
      </c>
      <c r="G74" s="633">
        <v>6</v>
      </c>
      <c r="H74" s="634">
        <v>45566</v>
      </c>
      <c r="I74" s="631" t="s">
        <v>2154</v>
      </c>
      <c r="J74" s="631" t="s">
        <v>2155</v>
      </c>
      <c r="K74" s="631" t="s">
        <v>2156</v>
      </c>
      <c r="L74" s="636">
        <v>1</v>
      </c>
      <c r="M74" s="631"/>
      <c r="N74" s="631" t="s">
        <v>89</v>
      </c>
      <c r="O74" s="631"/>
      <c r="P74" s="631"/>
      <c r="Q74" s="631"/>
      <c r="R74" s="631"/>
      <c r="S74" s="631" t="s">
        <v>239</v>
      </c>
      <c r="T74" s="637">
        <v>420981.5</v>
      </c>
    </row>
    <row r="75" spans="1:20">
      <c r="A75" s="630" t="s">
        <v>335</v>
      </c>
      <c r="B75" s="631" t="s">
        <v>1603</v>
      </c>
      <c r="C75" s="631" t="s">
        <v>604</v>
      </c>
      <c r="D75" s="631">
        <v>11549</v>
      </c>
      <c r="E75" s="632">
        <v>420981.5</v>
      </c>
      <c r="F75" s="633" t="s">
        <v>1596</v>
      </c>
      <c r="G75" s="633">
        <v>6</v>
      </c>
      <c r="H75" s="634">
        <v>45573</v>
      </c>
      <c r="I75" s="631" t="s">
        <v>2154</v>
      </c>
      <c r="J75" s="631" t="s">
        <v>2155</v>
      </c>
      <c r="K75" s="631" t="s">
        <v>2156</v>
      </c>
      <c r="L75" s="636">
        <v>1</v>
      </c>
      <c r="M75" s="631"/>
      <c r="N75" s="631" t="s">
        <v>89</v>
      </c>
      <c r="O75" s="631"/>
      <c r="P75" s="631"/>
      <c r="Q75" s="631"/>
      <c r="R75" s="631"/>
      <c r="S75" s="631" t="s">
        <v>239</v>
      </c>
      <c r="T75" s="637">
        <v>420981.5</v>
      </c>
    </row>
    <row r="76" spans="1:20">
      <c r="A76" s="630" t="s">
        <v>335</v>
      </c>
      <c r="B76" s="631" t="s">
        <v>1604</v>
      </c>
      <c r="C76" s="631" t="s">
        <v>604</v>
      </c>
      <c r="D76" s="631">
        <v>11548</v>
      </c>
      <c r="E76" s="632">
        <v>473993</v>
      </c>
      <c r="F76" s="633" t="s">
        <v>1596</v>
      </c>
      <c r="G76" s="633">
        <v>6</v>
      </c>
      <c r="H76" s="634">
        <v>45580</v>
      </c>
      <c r="I76" s="631" t="s">
        <v>2154</v>
      </c>
      <c r="J76" s="631" t="s">
        <v>2155</v>
      </c>
      <c r="K76" s="631" t="s">
        <v>2156</v>
      </c>
      <c r="L76" s="636">
        <v>1</v>
      </c>
      <c r="M76" s="631"/>
      <c r="N76" s="631" t="s">
        <v>89</v>
      </c>
      <c r="O76" s="631"/>
      <c r="P76" s="631"/>
      <c r="Q76" s="631"/>
      <c r="R76" s="631"/>
      <c r="S76" s="631" t="s">
        <v>1605</v>
      </c>
      <c r="T76" s="637">
        <v>473993</v>
      </c>
    </row>
    <row r="77" spans="1:20">
      <c r="A77" s="630" t="s">
        <v>335</v>
      </c>
      <c r="B77" s="631" t="s">
        <v>1610</v>
      </c>
      <c r="C77" s="631" t="s">
        <v>604</v>
      </c>
      <c r="D77" s="631">
        <v>11543</v>
      </c>
      <c r="E77" s="632">
        <v>420981.5</v>
      </c>
      <c r="F77" s="633" t="s">
        <v>1596</v>
      </c>
      <c r="G77" s="633">
        <v>6</v>
      </c>
      <c r="H77" s="634">
        <v>45587</v>
      </c>
      <c r="I77" s="631" t="s">
        <v>2154</v>
      </c>
      <c r="J77" s="631" t="s">
        <v>2155</v>
      </c>
      <c r="K77" s="631" t="s">
        <v>2156</v>
      </c>
      <c r="L77" s="636">
        <v>1</v>
      </c>
      <c r="M77" s="631"/>
      <c r="N77" s="631" t="s">
        <v>89</v>
      </c>
      <c r="O77" s="631"/>
      <c r="P77" s="631"/>
      <c r="Q77" s="631"/>
      <c r="R77" s="631"/>
      <c r="S77" s="631" t="s">
        <v>1605</v>
      </c>
      <c r="T77" s="637">
        <v>420981.5</v>
      </c>
    </row>
    <row r="78" spans="1:20">
      <c r="A78" s="630" t="s">
        <v>335</v>
      </c>
      <c r="B78" s="631" t="s">
        <v>1614</v>
      </c>
      <c r="C78" s="631" t="s">
        <v>604</v>
      </c>
      <c r="D78" s="631">
        <v>11555</v>
      </c>
      <c r="E78" s="632">
        <v>420981.5</v>
      </c>
      <c r="F78" s="633" t="s">
        <v>1596</v>
      </c>
      <c r="G78" s="633">
        <v>6</v>
      </c>
      <c r="H78" s="634">
        <v>45594</v>
      </c>
      <c r="I78" s="631" t="s">
        <v>2154</v>
      </c>
      <c r="J78" s="631" t="s">
        <v>2155</v>
      </c>
      <c r="K78" s="631" t="s">
        <v>2156</v>
      </c>
      <c r="L78" s="636">
        <v>1</v>
      </c>
      <c r="M78" s="631"/>
      <c r="N78" s="631" t="s">
        <v>89</v>
      </c>
      <c r="O78" s="631"/>
      <c r="P78" s="631"/>
      <c r="Q78" s="631"/>
      <c r="R78" s="631"/>
      <c r="S78" s="631" t="s">
        <v>239</v>
      </c>
      <c r="T78" s="637">
        <v>420981.5</v>
      </c>
    </row>
    <row r="79" spans="1:20">
      <c r="A79" s="630" t="s">
        <v>335</v>
      </c>
      <c r="B79" s="631" t="s">
        <v>1606</v>
      </c>
      <c r="C79" s="631" t="s">
        <v>604</v>
      </c>
      <c r="D79" s="631">
        <v>11554</v>
      </c>
      <c r="E79" s="632">
        <v>280655</v>
      </c>
      <c r="F79" s="633" t="s">
        <v>1607</v>
      </c>
      <c r="G79" s="633">
        <v>4</v>
      </c>
      <c r="H79" s="634">
        <v>45601</v>
      </c>
      <c r="I79" s="631" t="s">
        <v>2154</v>
      </c>
      <c r="J79" s="631" t="s">
        <v>2155</v>
      </c>
      <c r="K79" s="631" t="s">
        <v>2156</v>
      </c>
      <c r="L79" s="636">
        <v>1</v>
      </c>
      <c r="M79" s="631"/>
      <c r="N79" s="631" t="s">
        <v>89</v>
      </c>
      <c r="O79" s="631"/>
      <c r="P79" s="631"/>
      <c r="Q79" s="631"/>
      <c r="R79" s="631"/>
      <c r="S79" s="631" t="s">
        <v>239</v>
      </c>
      <c r="T79" s="637">
        <v>280655</v>
      </c>
    </row>
    <row r="80" spans="1:20">
      <c r="A80" s="630" t="s">
        <v>335</v>
      </c>
      <c r="B80" s="631" t="s">
        <v>1611</v>
      </c>
      <c r="C80" s="631" t="s">
        <v>604</v>
      </c>
      <c r="D80" s="631">
        <v>11553</v>
      </c>
      <c r="E80" s="632">
        <v>280655</v>
      </c>
      <c r="F80" s="633" t="s">
        <v>1612</v>
      </c>
      <c r="G80" s="633">
        <v>4</v>
      </c>
      <c r="H80" s="634">
        <v>45604</v>
      </c>
      <c r="I80" s="631" t="s">
        <v>2154</v>
      </c>
      <c r="J80" s="631" t="s">
        <v>2155</v>
      </c>
      <c r="K80" s="631" t="s">
        <v>2156</v>
      </c>
      <c r="L80" s="636">
        <v>1</v>
      </c>
      <c r="M80" s="631"/>
      <c r="N80" s="631" t="s">
        <v>89</v>
      </c>
      <c r="O80" s="631"/>
      <c r="P80" s="631"/>
      <c r="Q80" s="631"/>
      <c r="R80" s="631"/>
      <c r="S80" s="631" t="s">
        <v>239</v>
      </c>
      <c r="T80" s="637">
        <v>280655</v>
      </c>
    </row>
    <row r="81" spans="1:20">
      <c r="A81" s="630" t="s">
        <v>335</v>
      </c>
      <c r="B81" s="631" t="s">
        <v>958</v>
      </c>
      <c r="C81" s="631" t="s">
        <v>604</v>
      </c>
      <c r="D81" s="631">
        <v>11552</v>
      </c>
      <c r="E81" s="632">
        <v>623161</v>
      </c>
      <c r="F81" s="633" t="s">
        <v>1673</v>
      </c>
      <c r="G81" s="633">
        <v>5</v>
      </c>
      <c r="H81" s="634">
        <v>45609</v>
      </c>
      <c r="I81" s="631" t="s">
        <v>2154</v>
      </c>
      <c r="J81" s="631" t="s">
        <v>2155</v>
      </c>
      <c r="K81" s="631" t="s">
        <v>2156</v>
      </c>
      <c r="L81" s="636">
        <v>1</v>
      </c>
      <c r="M81" s="631"/>
      <c r="N81" s="631" t="s">
        <v>89</v>
      </c>
      <c r="O81" s="631"/>
      <c r="P81" s="631"/>
      <c r="Q81" s="631"/>
      <c r="R81" s="631"/>
      <c r="S81" s="631" t="s">
        <v>239</v>
      </c>
      <c r="T81" s="637">
        <v>623161</v>
      </c>
    </row>
    <row r="82" spans="1:20">
      <c r="A82" s="630" t="s">
        <v>335</v>
      </c>
      <c r="B82" s="631" t="s">
        <v>1613</v>
      </c>
      <c r="C82" s="631" t="s">
        <v>604</v>
      </c>
      <c r="D82" s="631">
        <v>11547</v>
      </c>
      <c r="E82" s="632">
        <v>420981.5</v>
      </c>
      <c r="F82" s="633" t="s">
        <v>1596</v>
      </c>
      <c r="G82" s="633">
        <v>6</v>
      </c>
      <c r="H82" s="634">
        <v>45615</v>
      </c>
      <c r="I82" s="631" t="s">
        <v>2154</v>
      </c>
      <c r="J82" s="631" t="s">
        <v>2155</v>
      </c>
      <c r="K82" s="631" t="s">
        <v>2156</v>
      </c>
      <c r="L82" s="636">
        <v>1</v>
      </c>
      <c r="M82" s="631"/>
      <c r="N82" s="631" t="s">
        <v>89</v>
      </c>
      <c r="O82" s="631"/>
      <c r="P82" s="631"/>
      <c r="Q82" s="631"/>
      <c r="R82" s="631"/>
      <c r="S82" s="631" t="s">
        <v>239</v>
      </c>
      <c r="T82" s="637">
        <v>420981.5</v>
      </c>
    </row>
    <row r="83" spans="1:20">
      <c r="A83" s="630" t="s">
        <v>335</v>
      </c>
      <c r="B83" s="631" t="s">
        <v>947</v>
      </c>
      <c r="C83" s="631" t="s">
        <v>604</v>
      </c>
      <c r="D83" s="631">
        <v>11546</v>
      </c>
      <c r="E83" s="632">
        <v>420981.5</v>
      </c>
      <c r="F83" s="633" t="s">
        <v>1596</v>
      </c>
      <c r="G83" s="633">
        <v>6</v>
      </c>
      <c r="H83" s="634">
        <v>45622</v>
      </c>
      <c r="I83" s="631" t="s">
        <v>2154</v>
      </c>
      <c r="J83" s="631" t="s">
        <v>2155</v>
      </c>
      <c r="K83" s="631" t="s">
        <v>2156</v>
      </c>
      <c r="L83" s="636">
        <v>1</v>
      </c>
      <c r="M83" s="631"/>
      <c r="N83" s="631" t="s">
        <v>89</v>
      </c>
      <c r="O83" s="631"/>
      <c r="P83" s="631"/>
      <c r="Q83" s="631"/>
      <c r="R83" s="631"/>
      <c r="S83" s="631" t="s">
        <v>239</v>
      </c>
      <c r="T83" s="637">
        <v>420981.5</v>
      </c>
    </row>
    <row r="84" spans="1:20">
      <c r="A84" s="630" t="s">
        <v>335</v>
      </c>
      <c r="B84" s="631" t="s">
        <v>951</v>
      </c>
      <c r="C84" s="631" t="s">
        <v>604</v>
      </c>
      <c r="D84" s="631">
        <v>11550</v>
      </c>
      <c r="E84" s="632">
        <v>280655</v>
      </c>
      <c r="F84" s="633" t="s">
        <v>1612</v>
      </c>
      <c r="G84" s="633">
        <v>4</v>
      </c>
      <c r="H84" s="634">
        <v>45629</v>
      </c>
      <c r="I84" s="631" t="s">
        <v>2154</v>
      </c>
      <c r="J84" s="631" t="s">
        <v>2155</v>
      </c>
      <c r="K84" s="631" t="s">
        <v>2156</v>
      </c>
      <c r="L84" s="636">
        <v>1</v>
      </c>
      <c r="M84" s="631"/>
      <c r="N84" s="631" t="s">
        <v>89</v>
      </c>
      <c r="O84" s="631"/>
      <c r="P84" s="631"/>
      <c r="Q84" s="631"/>
      <c r="R84" s="631"/>
      <c r="S84" s="631" t="s">
        <v>239</v>
      </c>
      <c r="T84" s="637">
        <v>280655</v>
      </c>
    </row>
    <row r="85" spans="1:20">
      <c r="A85" s="630" t="s">
        <v>335</v>
      </c>
      <c r="B85" s="631" t="s">
        <v>952</v>
      </c>
      <c r="C85" s="631" t="s">
        <v>604</v>
      </c>
      <c r="D85" s="631">
        <v>11551</v>
      </c>
      <c r="E85" s="632">
        <v>280655</v>
      </c>
      <c r="F85" s="633" t="s">
        <v>1726</v>
      </c>
      <c r="G85" s="633">
        <v>4</v>
      </c>
      <c r="H85" s="634">
        <v>45632</v>
      </c>
      <c r="I85" s="631" t="s">
        <v>2154</v>
      </c>
      <c r="J85" s="631" t="s">
        <v>2155</v>
      </c>
      <c r="K85" s="631" t="s">
        <v>2156</v>
      </c>
      <c r="L85" s="636">
        <v>1</v>
      </c>
      <c r="M85" s="631"/>
      <c r="N85" s="631" t="s">
        <v>89</v>
      </c>
      <c r="O85" s="631"/>
      <c r="P85" s="631"/>
      <c r="Q85" s="631"/>
      <c r="R85" s="631"/>
      <c r="S85" s="631" t="s">
        <v>239</v>
      </c>
      <c r="T85" s="637">
        <v>280655</v>
      </c>
    </row>
    <row r="86" spans="1:20">
      <c r="A86" s="630" t="s">
        <v>335</v>
      </c>
      <c r="B86" s="631" t="s">
        <v>970</v>
      </c>
      <c r="C86" s="631" t="s">
        <v>604</v>
      </c>
      <c r="D86" s="631"/>
      <c r="E86" s="632">
        <v>663910.13</v>
      </c>
      <c r="F86" s="633" t="s">
        <v>1719</v>
      </c>
      <c r="G86" s="633">
        <v>7</v>
      </c>
      <c r="H86" s="634">
        <v>45778</v>
      </c>
      <c r="I86" s="631" t="s">
        <v>2153</v>
      </c>
      <c r="J86" s="631" t="s">
        <v>96</v>
      </c>
      <c r="K86" s="631"/>
      <c r="L86" s="636">
        <v>1</v>
      </c>
      <c r="M86" s="631"/>
      <c r="N86" s="631" t="s">
        <v>89</v>
      </c>
      <c r="O86" s="631"/>
      <c r="P86" s="631"/>
      <c r="Q86" s="634" t="s">
        <v>96</v>
      </c>
      <c r="R86" s="631"/>
      <c r="S86" s="631" t="s">
        <v>239</v>
      </c>
      <c r="T86" s="637">
        <v>663910.13</v>
      </c>
    </row>
    <row r="87" spans="1:20">
      <c r="A87" s="630" t="s">
        <v>726</v>
      </c>
      <c r="B87" s="631" t="s">
        <v>727</v>
      </c>
      <c r="C87" s="631" t="s">
        <v>604</v>
      </c>
      <c r="D87" s="631">
        <v>11486</v>
      </c>
      <c r="E87" s="632">
        <v>1712677.8</v>
      </c>
      <c r="F87" s="633" t="s">
        <v>728</v>
      </c>
      <c r="G87" s="633">
        <v>16</v>
      </c>
      <c r="H87" s="634">
        <v>45689</v>
      </c>
      <c r="I87" s="631" t="s">
        <v>150</v>
      </c>
      <c r="J87" s="631" t="s">
        <v>1390</v>
      </c>
      <c r="K87" s="631" t="s">
        <v>2157</v>
      </c>
      <c r="L87" s="636">
        <v>1</v>
      </c>
      <c r="M87" s="631"/>
      <c r="N87" s="631" t="s">
        <v>89</v>
      </c>
      <c r="O87" s="631"/>
      <c r="P87" s="631"/>
      <c r="Q87" s="634" t="s">
        <v>96</v>
      </c>
      <c r="R87" s="631"/>
      <c r="S87" s="631" t="s">
        <v>120</v>
      </c>
      <c r="T87" s="637">
        <v>1712677.8</v>
      </c>
    </row>
    <row r="88" spans="1:20">
      <c r="A88" s="630" t="s">
        <v>166</v>
      </c>
      <c r="B88" s="631" t="s">
        <v>921</v>
      </c>
      <c r="C88" s="631" t="s">
        <v>604</v>
      </c>
      <c r="D88" s="631"/>
      <c r="E88" s="632">
        <v>1998719.7</v>
      </c>
      <c r="F88" s="633" t="s">
        <v>2158</v>
      </c>
      <c r="G88" s="633">
        <v>21</v>
      </c>
      <c r="H88" s="634">
        <v>45717</v>
      </c>
      <c r="I88" s="631" t="s">
        <v>2159</v>
      </c>
      <c r="J88" s="631" t="s">
        <v>90</v>
      </c>
      <c r="K88" s="635" t="s">
        <v>2160</v>
      </c>
      <c r="L88" s="636">
        <v>0.65</v>
      </c>
      <c r="M88" s="634" t="s">
        <v>90</v>
      </c>
      <c r="N88" s="631" t="s">
        <v>89</v>
      </c>
      <c r="O88" s="638">
        <v>45717</v>
      </c>
      <c r="P88" s="634" t="s">
        <v>96</v>
      </c>
      <c r="Q88" s="634" t="s">
        <v>1834</v>
      </c>
      <c r="R88" s="631" t="s">
        <v>1834</v>
      </c>
      <c r="S88" s="631" t="s">
        <v>906</v>
      </c>
      <c r="T88" s="637">
        <v>1299167.8049999999</v>
      </c>
    </row>
    <row r="89" spans="1:20">
      <c r="A89" s="630" t="s">
        <v>696</v>
      </c>
      <c r="B89" s="631" t="s">
        <v>697</v>
      </c>
      <c r="C89" s="631" t="s">
        <v>604</v>
      </c>
      <c r="D89" s="631"/>
      <c r="E89" s="632">
        <v>0</v>
      </c>
      <c r="F89" s="633" t="s">
        <v>2161</v>
      </c>
      <c r="G89" s="633">
        <v>6</v>
      </c>
      <c r="H89" s="634">
        <v>45748</v>
      </c>
      <c r="I89" s="631" t="s">
        <v>108</v>
      </c>
      <c r="J89" s="631" t="s">
        <v>90</v>
      </c>
      <c r="K89" s="631"/>
      <c r="L89" s="636">
        <v>0.75</v>
      </c>
      <c r="M89" s="634" t="s">
        <v>90</v>
      </c>
      <c r="N89" s="631" t="s">
        <v>89</v>
      </c>
      <c r="O89" s="631" t="s">
        <v>366</v>
      </c>
      <c r="P89" s="634" t="s">
        <v>96</v>
      </c>
      <c r="Q89" s="634" t="s">
        <v>90</v>
      </c>
      <c r="R89" s="631" t="s">
        <v>90</v>
      </c>
      <c r="S89" s="631" t="s">
        <v>120</v>
      </c>
      <c r="T89" s="637">
        <v>0</v>
      </c>
    </row>
    <row r="90" spans="1:20">
      <c r="A90" s="630" t="s">
        <v>127</v>
      </c>
      <c r="B90" s="631" t="s">
        <v>128</v>
      </c>
      <c r="C90" s="631" t="s">
        <v>604</v>
      </c>
      <c r="D90" s="631">
        <v>11538</v>
      </c>
      <c r="E90" s="632">
        <v>287144</v>
      </c>
      <c r="F90" s="633" t="s">
        <v>1158</v>
      </c>
      <c r="G90" s="633">
        <v>4</v>
      </c>
      <c r="H90" s="634">
        <v>45641</v>
      </c>
      <c r="I90" s="631" t="s">
        <v>2055</v>
      </c>
      <c r="J90" s="631" t="s">
        <v>96</v>
      </c>
      <c r="K90" s="631"/>
      <c r="L90" s="636">
        <v>1</v>
      </c>
      <c r="M90" s="631"/>
      <c r="N90" s="631" t="s">
        <v>89</v>
      </c>
      <c r="O90" s="631"/>
      <c r="P90" s="634" t="s">
        <v>90</v>
      </c>
      <c r="Q90" s="634" t="s">
        <v>132</v>
      </c>
      <c r="R90" s="631" t="s">
        <v>90</v>
      </c>
      <c r="S90" s="631" t="s">
        <v>120</v>
      </c>
      <c r="T90" s="637">
        <v>287144</v>
      </c>
    </row>
    <row r="91" spans="1:20">
      <c r="A91" s="630" t="s">
        <v>1033</v>
      </c>
      <c r="B91" s="631" t="s">
        <v>939</v>
      </c>
      <c r="C91" s="631" t="s">
        <v>604</v>
      </c>
      <c r="D91" s="631"/>
      <c r="E91" s="632">
        <v>473556.18</v>
      </c>
      <c r="F91" s="633" t="s">
        <v>1034</v>
      </c>
      <c r="G91" s="633">
        <v>2</v>
      </c>
      <c r="H91" s="634">
        <v>45839</v>
      </c>
      <c r="I91" s="631" t="s">
        <v>2055</v>
      </c>
      <c r="J91" s="631" t="s">
        <v>90</v>
      </c>
      <c r="K91" s="631" t="s">
        <v>2056</v>
      </c>
      <c r="L91" s="636">
        <v>0.2</v>
      </c>
      <c r="M91" s="634" t="s">
        <v>90</v>
      </c>
      <c r="N91" s="631" t="s">
        <v>89</v>
      </c>
      <c r="O91" s="631" t="s">
        <v>366</v>
      </c>
      <c r="P91" s="634" t="s">
        <v>96</v>
      </c>
      <c r="Q91" s="634" t="s">
        <v>90</v>
      </c>
      <c r="R91" s="631" t="s">
        <v>90</v>
      </c>
      <c r="S91" s="631" t="s">
        <v>90</v>
      </c>
      <c r="T91" s="637">
        <v>94711.236000000004</v>
      </c>
    </row>
    <row r="92" spans="1:20">
      <c r="A92" s="630" t="s">
        <v>1033</v>
      </c>
      <c r="B92" s="631" t="s">
        <v>937</v>
      </c>
      <c r="C92" s="631" t="s">
        <v>604</v>
      </c>
      <c r="D92" s="631"/>
      <c r="E92" s="632">
        <v>888608.67</v>
      </c>
      <c r="F92" s="633" t="s">
        <v>605</v>
      </c>
      <c r="G92" s="633">
        <v>8</v>
      </c>
      <c r="H92" s="634">
        <v>45839</v>
      </c>
      <c r="I92" s="631" t="s">
        <v>108</v>
      </c>
      <c r="J92" s="631" t="s">
        <v>90</v>
      </c>
      <c r="K92" s="631" t="s">
        <v>1036</v>
      </c>
      <c r="L92" s="636">
        <v>0.2</v>
      </c>
      <c r="M92" s="634" t="s">
        <v>90</v>
      </c>
      <c r="N92" s="631" t="s">
        <v>299</v>
      </c>
      <c r="O92" s="631" t="s">
        <v>120</v>
      </c>
      <c r="P92" s="634" t="s">
        <v>96</v>
      </c>
      <c r="Q92" s="634" t="s">
        <v>90</v>
      </c>
      <c r="R92" s="631" t="s">
        <v>90</v>
      </c>
      <c r="S92" s="631" t="s">
        <v>120</v>
      </c>
      <c r="T92" s="637">
        <v>177721.73400000003</v>
      </c>
    </row>
    <row r="93" spans="1:20">
      <c r="A93" s="630" t="s">
        <v>755</v>
      </c>
      <c r="B93" s="631" t="s">
        <v>956</v>
      </c>
      <c r="C93" s="631" t="s">
        <v>604</v>
      </c>
      <c r="D93" s="631">
        <v>11520</v>
      </c>
      <c r="E93" s="632">
        <v>112000</v>
      </c>
      <c r="F93" s="633" t="s">
        <v>1636</v>
      </c>
      <c r="G93" s="633">
        <v>1</v>
      </c>
      <c r="H93" s="634">
        <v>45641</v>
      </c>
      <c r="I93" s="631" t="s">
        <v>2162</v>
      </c>
      <c r="J93" s="631" t="s">
        <v>90</v>
      </c>
      <c r="K93" s="631" t="s">
        <v>2163</v>
      </c>
      <c r="L93" s="636">
        <v>1</v>
      </c>
      <c r="M93" s="634" t="s">
        <v>1123</v>
      </c>
      <c r="N93" s="631" t="s">
        <v>89</v>
      </c>
      <c r="O93" s="638">
        <v>45689</v>
      </c>
      <c r="P93" s="634" t="s">
        <v>96</v>
      </c>
      <c r="Q93" s="634" t="s">
        <v>90</v>
      </c>
      <c r="R93" s="631" t="s">
        <v>90</v>
      </c>
      <c r="S93" s="631" t="s">
        <v>239</v>
      </c>
      <c r="T93" s="637">
        <v>112000</v>
      </c>
    </row>
    <row r="94" spans="1:20">
      <c r="A94" s="630" t="s">
        <v>755</v>
      </c>
      <c r="B94" s="631" t="s">
        <v>948</v>
      </c>
      <c r="C94" s="631" t="s">
        <v>604</v>
      </c>
      <c r="D94" s="631"/>
      <c r="E94" s="632">
        <v>847260.19</v>
      </c>
      <c r="F94" s="633" t="s">
        <v>1978</v>
      </c>
      <c r="G94" s="633">
        <v>9</v>
      </c>
      <c r="H94" s="640">
        <v>45748</v>
      </c>
      <c r="I94" s="631" t="s">
        <v>108</v>
      </c>
      <c r="J94" s="631"/>
      <c r="K94" s="631" t="s">
        <v>2164</v>
      </c>
      <c r="L94" s="636">
        <v>1</v>
      </c>
      <c r="M94" s="631"/>
      <c r="N94" s="631"/>
      <c r="O94" s="631"/>
      <c r="P94" s="631"/>
      <c r="Q94" s="631"/>
      <c r="R94" s="631"/>
      <c r="S94" s="631"/>
      <c r="T94" s="637">
        <v>847260.19</v>
      </c>
    </row>
    <row r="95" spans="1:20">
      <c r="A95" s="630" t="s">
        <v>661</v>
      </c>
      <c r="B95" s="631"/>
      <c r="C95" s="631" t="s">
        <v>604</v>
      </c>
      <c r="D95" s="631"/>
      <c r="E95" s="632">
        <v>0</v>
      </c>
      <c r="F95" s="633" t="s">
        <v>662</v>
      </c>
      <c r="G95" s="633">
        <v>6</v>
      </c>
      <c r="H95" s="634">
        <v>45748</v>
      </c>
      <c r="I95" s="631"/>
      <c r="J95" s="631" t="s">
        <v>90</v>
      </c>
      <c r="K95" s="631" t="s">
        <v>2165</v>
      </c>
      <c r="L95" s="636">
        <v>0.1</v>
      </c>
      <c r="M95" s="631"/>
      <c r="N95" s="631"/>
      <c r="O95" s="631"/>
      <c r="P95" s="631"/>
      <c r="Q95" s="631"/>
      <c r="R95" s="631"/>
      <c r="S95" s="631"/>
      <c r="T95" s="637">
        <v>0</v>
      </c>
    </row>
    <row r="96" spans="1:20">
      <c r="A96" s="644" t="s">
        <v>1578</v>
      </c>
      <c r="B96" s="631" t="s">
        <v>1579</v>
      </c>
      <c r="C96" s="631" t="s">
        <v>604</v>
      </c>
      <c r="D96" s="631">
        <v>11463</v>
      </c>
      <c r="E96" s="632">
        <v>673076.84</v>
      </c>
      <c r="F96" s="633" t="s">
        <v>1580</v>
      </c>
      <c r="G96" s="633">
        <v>5</v>
      </c>
      <c r="H96" s="634">
        <v>45531</v>
      </c>
      <c r="I96" s="631" t="s">
        <v>2166</v>
      </c>
      <c r="J96" s="631" t="s">
        <v>1581</v>
      </c>
      <c r="K96" s="631" t="s">
        <v>2167</v>
      </c>
      <c r="L96" s="636">
        <v>1</v>
      </c>
      <c r="M96" s="631"/>
      <c r="N96" s="631" t="s">
        <v>89</v>
      </c>
      <c r="O96" s="631" t="s">
        <v>1091</v>
      </c>
      <c r="P96" s="631"/>
      <c r="Q96" s="634" t="s">
        <v>96</v>
      </c>
      <c r="R96" s="631" t="s">
        <v>96</v>
      </c>
      <c r="S96" s="631" t="s">
        <v>920</v>
      </c>
      <c r="T96" s="637">
        <v>673076.84</v>
      </c>
    </row>
    <row r="97" spans="1:20">
      <c r="A97" s="630" t="s">
        <v>2168</v>
      </c>
      <c r="B97" s="631" t="s">
        <v>2169</v>
      </c>
      <c r="C97" s="631" t="s">
        <v>604</v>
      </c>
      <c r="D97" s="631"/>
      <c r="E97" s="631"/>
      <c r="F97" s="633" t="s">
        <v>2170</v>
      </c>
      <c r="G97" s="631"/>
      <c r="H97" s="631"/>
      <c r="I97" s="631"/>
      <c r="J97" s="631"/>
      <c r="K97" s="631" t="s">
        <v>2171</v>
      </c>
      <c r="L97" s="631"/>
      <c r="M97" s="631"/>
      <c r="N97" s="631"/>
      <c r="O97" s="631"/>
      <c r="P97" s="631"/>
      <c r="Q97" s="631"/>
      <c r="R97" s="631"/>
      <c r="S97" s="631"/>
      <c r="T97" s="641"/>
    </row>
    <row r="98" spans="1:20">
      <c r="A98" s="630" t="s">
        <v>1784</v>
      </c>
      <c r="B98" s="631"/>
      <c r="C98" s="631" t="s">
        <v>604</v>
      </c>
      <c r="D98" s="631"/>
      <c r="E98" s="632">
        <v>1801375</v>
      </c>
      <c r="F98" s="633" t="s">
        <v>2015</v>
      </c>
      <c r="G98" s="633">
        <v>9</v>
      </c>
      <c r="H98" s="634">
        <v>45748</v>
      </c>
      <c r="I98" s="631"/>
      <c r="J98" s="631" t="s">
        <v>90</v>
      </c>
      <c r="K98" s="631" t="s">
        <v>2172</v>
      </c>
      <c r="L98" s="636">
        <v>0.1</v>
      </c>
      <c r="M98" s="631"/>
      <c r="N98" s="631" t="s">
        <v>89</v>
      </c>
      <c r="O98" s="631"/>
      <c r="P98" s="631"/>
      <c r="Q98" s="631"/>
      <c r="R98" s="631"/>
      <c r="S98" s="631"/>
      <c r="T98" s="637">
        <v>180137.5</v>
      </c>
    </row>
    <row r="99" spans="1:20">
      <c r="A99" s="630" t="s">
        <v>1784</v>
      </c>
      <c r="B99" s="631"/>
      <c r="C99" s="631" t="s">
        <v>604</v>
      </c>
      <c r="D99" s="631"/>
      <c r="E99" s="632">
        <v>2532016.44</v>
      </c>
      <c r="F99" s="633" t="s">
        <v>1799</v>
      </c>
      <c r="G99" s="633">
        <v>13</v>
      </c>
      <c r="H99" s="634">
        <v>45748</v>
      </c>
      <c r="I99" s="631"/>
      <c r="J99" s="631"/>
      <c r="K99" s="631" t="s">
        <v>2172</v>
      </c>
      <c r="L99" s="636">
        <v>0.1</v>
      </c>
      <c r="M99" s="631"/>
      <c r="N99" s="631"/>
      <c r="O99" s="631"/>
      <c r="P99" s="631"/>
      <c r="Q99" s="631"/>
      <c r="R99" s="631"/>
      <c r="S99" s="631"/>
      <c r="T99" s="637">
        <v>253201.644</v>
      </c>
    </row>
    <row r="100" spans="1:20">
      <c r="A100" s="630" t="s">
        <v>1802</v>
      </c>
      <c r="B100" s="631" t="s">
        <v>1003</v>
      </c>
      <c r="C100" s="631" t="s">
        <v>604</v>
      </c>
      <c r="D100" s="631">
        <v>11512</v>
      </c>
      <c r="E100" s="632">
        <v>23000000</v>
      </c>
      <c r="F100" s="633" t="s">
        <v>1389</v>
      </c>
      <c r="G100" s="633">
        <v>84</v>
      </c>
      <c r="H100" s="634">
        <v>45839</v>
      </c>
      <c r="I100" s="638">
        <v>45717</v>
      </c>
      <c r="J100" s="631" t="s">
        <v>2025</v>
      </c>
      <c r="K100" s="631" t="s">
        <v>2173</v>
      </c>
      <c r="L100" s="636">
        <v>0.5</v>
      </c>
      <c r="M100" s="631"/>
      <c r="N100" s="631" t="s">
        <v>89</v>
      </c>
      <c r="O100" s="631" t="s">
        <v>2174</v>
      </c>
      <c r="P100" s="631"/>
      <c r="Q100" s="631"/>
      <c r="R100" s="631"/>
      <c r="S100" s="631"/>
      <c r="T100" s="637">
        <v>11500000</v>
      </c>
    </row>
    <row r="101" spans="1:20">
      <c r="A101" s="630" t="s">
        <v>894</v>
      </c>
      <c r="B101" s="631" t="s">
        <v>1377</v>
      </c>
      <c r="C101" s="631" t="s">
        <v>604</v>
      </c>
      <c r="D101" s="631">
        <v>11443</v>
      </c>
      <c r="E101" s="632">
        <v>632019.37</v>
      </c>
      <c r="F101" s="633" t="s">
        <v>1378</v>
      </c>
      <c r="G101" s="633">
        <v>5</v>
      </c>
      <c r="H101" s="634">
        <v>45163</v>
      </c>
      <c r="I101" s="635" t="s">
        <v>150</v>
      </c>
      <c r="J101" s="631" t="s">
        <v>1379</v>
      </c>
      <c r="K101" s="635" t="s">
        <v>366</v>
      </c>
      <c r="L101" s="636">
        <v>1</v>
      </c>
      <c r="M101" s="631"/>
      <c r="N101" s="635" t="s">
        <v>89</v>
      </c>
      <c r="O101" s="631" t="s">
        <v>1380</v>
      </c>
      <c r="P101" s="631"/>
      <c r="Q101" s="634" t="s">
        <v>96</v>
      </c>
      <c r="R101" s="631" t="s">
        <v>96</v>
      </c>
      <c r="S101" s="631" t="s">
        <v>906</v>
      </c>
      <c r="T101" s="637">
        <v>632019.37</v>
      </c>
    </row>
    <row r="102" spans="1:20">
      <c r="A102" s="630" t="s">
        <v>894</v>
      </c>
      <c r="B102" s="631" t="s">
        <v>1405</v>
      </c>
      <c r="C102" s="631" t="s">
        <v>604</v>
      </c>
      <c r="D102" s="631">
        <v>11443</v>
      </c>
      <c r="E102" s="632">
        <v>890992.27</v>
      </c>
      <c r="F102" s="633" t="s">
        <v>1406</v>
      </c>
      <c r="G102" s="633">
        <v>10</v>
      </c>
      <c r="H102" s="634">
        <v>45308</v>
      </c>
      <c r="I102" s="631" t="s">
        <v>150</v>
      </c>
      <c r="J102" s="631" t="s">
        <v>1379</v>
      </c>
      <c r="K102" s="635" t="s">
        <v>366</v>
      </c>
      <c r="L102" s="636">
        <v>1</v>
      </c>
      <c r="M102" s="631"/>
      <c r="N102" s="631" t="s">
        <v>89</v>
      </c>
      <c r="O102" s="631" t="s">
        <v>1380</v>
      </c>
      <c r="P102" s="631"/>
      <c r="Q102" s="634" t="s">
        <v>96</v>
      </c>
      <c r="R102" s="631" t="s">
        <v>96</v>
      </c>
      <c r="S102" s="631" t="s">
        <v>906</v>
      </c>
      <c r="T102" s="637">
        <v>890992.27</v>
      </c>
    </row>
    <row r="103" spans="1:20">
      <c r="A103" s="630" t="s">
        <v>894</v>
      </c>
      <c r="B103" s="631" t="s">
        <v>1409</v>
      </c>
      <c r="C103" s="631" t="s">
        <v>604</v>
      </c>
      <c r="D103" s="631">
        <v>11450</v>
      </c>
      <c r="E103" s="632">
        <v>1158613.1299999999</v>
      </c>
      <c r="F103" s="633" t="s">
        <v>1410</v>
      </c>
      <c r="G103" s="633">
        <v>13</v>
      </c>
      <c r="H103" s="634">
        <v>45317</v>
      </c>
      <c r="I103" s="635" t="s">
        <v>150</v>
      </c>
      <c r="J103" s="631" t="s">
        <v>1379</v>
      </c>
      <c r="K103" s="635" t="s">
        <v>366</v>
      </c>
      <c r="L103" s="636">
        <v>1</v>
      </c>
      <c r="M103" s="631"/>
      <c r="N103" s="631" t="s">
        <v>89</v>
      </c>
      <c r="O103" s="631" t="s">
        <v>1380</v>
      </c>
      <c r="P103" s="631"/>
      <c r="Q103" s="634" t="s">
        <v>96</v>
      </c>
      <c r="R103" s="631" t="s">
        <v>96</v>
      </c>
      <c r="S103" s="631" t="s">
        <v>906</v>
      </c>
      <c r="T103" s="637">
        <v>1158613.1299999999</v>
      </c>
    </row>
    <row r="104" spans="1:20">
      <c r="A104" s="630" t="s">
        <v>894</v>
      </c>
      <c r="B104" s="631" t="s">
        <v>1503</v>
      </c>
      <c r="C104" s="631" t="s">
        <v>604</v>
      </c>
      <c r="D104" s="631">
        <v>11465</v>
      </c>
      <c r="E104" s="632">
        <v>3042905.34</v>
      </c>
      <c r="F104" s="633" t="s">
        <v>1504</v>
      </c>
      <c r="G104" s="633">
        <v>18</v>
      </c>
      <c r="H104" s="634">
        <v>45429</v>
      </c>
      <c r="I104" s="635" t="s">
        <v>150</v>
      </c>
      <c r="J104" s="631" t="s">
        <v>1379</v>
      </c>
      <c r="K104" s="635" t="s">
        <v>366</v>
      </c>
      <c r="L104" s="636">
        <v>1</v>
      </c>
      <c r="M104" s="631"/>
      <c r="N104" s="635" t="s">
        <v>89</v>
      </c>
      <c r="O104" s="631" t="s">
        <v>1380</v>
      </c>
      <c r="P104" s="631"/>
      <c r="Q104" s="634" t="s">
        <v>96</v>
      </c>
      <c r="R104" s="631" t="s">
        <v>96</v>
      </c>
      <c r="S104" s="631" t="s">
        <v>906</v>
      </c>
      <c r="T104" s="637">
        <v>3042905.34</v>
      </c>
    </row>
    <row r="105" spans="1:20">
      <c r="A105" s="630" t="s">
        <v>894</v>
      </c>
      <c r="B105" s="631" t="s">
        <v>1503</v>
      </c>
      <c r="C105" s="631" t="s">
        <v>604</v>
      </c>
      <c r="D105" s="631">
        <v>11464</v>
      </c>
      <c r="E105" s="632">
        <v>2536354.5699999998</v>
      </c>
      <c r="F105" s="633" t="s">
        <v>1505</v>
      </c>
      <c r="G105" s="633">
        <v>15</v>
      </c>
      <c r="H105" s="634">
        <v>45435</v>
      </c>
      <c r="I105" s="635" t="s">
        <v>150</v>
      </c>
      <c r="J105" s="631" t="s">
        <v>1379</v>
      </c>
      <c r="K105" s="635" t="s">
        <v>366</v>
      </c>
      <c r="L105" s="636">
        <v>1</v>
      </c>
      <c r="M105" s="631"/>
      <c r="N105" s="635" t="s">
        <v>89</v>
      </c>
      <c r="O105" s="631" t="s">
        <v>1380</v>
      </c>
      <c r="P105" s="631"/>
      <c r="Q105" s="634" t="s">
        <v>96</v>
      </c>
      <c r="R105" s="631" t="s">
        <v>96</v>
      </c>
      <c r="S105" s="631" t="s">
        <v>906</v>
      </c>
      <c r="T105" s="637">
        <v>2536354.5699999998</v>
      </c>
    </row>
    <row r="106" spans="1:20">
      <c r="A106" s="630" t="s">
        <v>894</v>
      </c>
      <c r="B106" s="631" t="s">
        <v>895</v>
      </c>
      <c r="C106" s="631" t="s">
        <v>604</v>
      </c>
      <c r="D106" s="631">
        <v>11473</v>
      </c>
      <c r="E106" s="632">
        <v>1387218.61</v>
      </c>
      <c r="F106" s="633" t="s">
        <v>896</v>
      </c>
      <c r="G106" s="633">
        <v>15</v>
      </c>
      <c r="H106" s="634">
        <v>45748</v>
      </c>
      <c r="I106" s="631" t="s">
        <v>2175</v>
      </c>
      <c r="J106" s="631" t="s">
        <v>90</v>
      </c>
      <c r="K106" s="631" t="s">
        <v>2145</v>
      </c>
      <c r="L106" s="636">
        <v>1</v>
      </c>
      <c r="M106" s="631"/>
      <c r="N106" s="631" t="s">
        <v>89</v>
      </c>
      <c r="O106" s="631"/>
      <c r="P106" s="631"/>
      <c r="Q106" s="634" t="s">
        <v>96</v>
      </c>
      <c r="R106" s="631" t="s">
        <v>96</v>
      </c>
      <c r="S106" s="631"/>
      <c r="T106" s="637">
        <v>1387218.61</v>
      </c>
    </row>
    <row r="107" spans="1:20">
      <c r="A107" s="630" t="s">
        <v>350</v>
      </c>
      <c r="B107" s="631" t="s">
        <v>1407</v>
      </c>
      <c r="C107" s="631" t="s">
        <v>604</v>
      </c>
      <c r="D107" s="631">
        <v>11474</v>
      </c>
      <c r="E107" s="632">
        <v>2842622.53</v>
      </c>
      <c r="F107" s="633" t="s">
        <v>1408</v>
      </c>
      <c r="G107" s="633">
        <v>18</v>
      </c>
      <c r="H107" s="634">
        <v>45309</v>
      </c>
      <c r="I107" s="631" t="s">
        <v>150</v>
      </c>
      <c r="J107" s="631" t="s">
        <v>1390</v>
      </c>
      <c r="K107" s="635" t="s">
        <v>366</v>
      </c>
      <c r="L107" s="636">
        <v>1</v>
      </c>
      <c r="M107" s="631"/>
      <c r="N107" s="631" t="s">
        <v>89</v>
      </c>
      <c r="O107" s="631" t="s">
        <v>1091</v>
      </c>
      <c r="P107" s="631"/>
      <c r="Q107" s="634" t="s">
        <v>96</v>
      </c>
      <c r="R107" s="631" t="s">
        <v>96</v>
      </c>
      <c r="S107" s="631" t="s">
        <v>44</v>
      </c>
      <c r="T107" s="637">
        <v>2842622.53</v>
      </c>
    </row>
    <row r="108" spans="1:20">
      <c r="A108" s="630" t="s">
        <v>350</v>
      </c>
      <c r="B108" s="631" t="s">
        <v>919</v>
      </c>
      <c r="C108" s="631" t="s">
        <v>604</v>
      </c>
      <c r="D108" s="631"/>
      <c r="E108" s="632">
        <v>2137747.88</v>
      </c>
      <c r="F108" s="633" t="s">
        <v>2176</v>
      </c>
      <c r="G108" s="633">
        <v>18</v>
      </c>
      <c r="H108" s="634">
        <v>45748</v>
      </c>
      <c r="I108" s="631" t="s">
        <v>108</v>
      </c>
      <c r="J108" s="631" t="s">
        <v>354</v>
      </c>
      <c r="K108" s="631" t="s">
        <v>2177</v>
      </c>
      <c r="L108" s="636">
        <v>0.2</v>
      </c>
      <c r="M108" s="634" t="s">
        <v>90</v>
      </c>
      <c r="N108" s="631" t="s">
        <v>355</v>
      </c>
      <c r="O108" s="631" t="s">
        <v>704</v>
      </c>
      <c r="P108" s="634" t="s">
        <v>96</v>
      </c>
      <c r="Q108" s="634" t="s">
        <v>356</v>
      </c>
      <c r="R108" s="631" t="s">
        <v>90</v>
      </c>
      <c r="S108" s="631" t="s">
        <v>120</v>
      </c>
      <c r="T108" s="637">
        <v>427549.576</v>
      </c>
    </row>
    <row r="109" spans="1:20">
      <c r="A109" s="630" t="s">
        <v>350</v>
      </c>
      <c r="B109" s="631" t="s">
        <v>2178</v>
      </c>
      <c r="C109" s="631" t="s">
        <v>604</v>
      </c>
      <c r="D109" s="631"/>
      <c r="E109" s="631"/>
      <c r="F109" s="633" t="s">
        <v>2179</v>
      </c>
      <c r="G109" s="631"/>
      <c r="H109" s="634">
        <v>45689</v>
      </c>
      <c r="I109" s="631"/>
      <c r="J109" s="631"/>
      <c r="K109" s="631"/>
      <c r="L109" s="631"/>
      <c r="M109" s="631"/>
      <c r="N109" s="631"/>
      <c r="O109" s="631"/>
      <c r="P109" s="631"/>
      <c r="Q109" s="631"/>
      <c r="R109" s="631"/>
      <c r="S109" s="631"/>
      <c r="T109" s="641"/>
    </row>
    <row r="110" spans="1:20">
      <c r="A110" s="630" t="s">
        <v>350</v>
      </c>
      <c r="B110" s="631" t="s">
        <v>415</v>
      </c>
      <c r="C110" s="631" t="s">
        <v>604</v>
      </c>
      <c r="D110" s="631"/>
      <c r="E110" s="632">
        <v>2467455.73</v>
      </c>
      <c r="F110" s="633" t="s">
        <v>416</v>
      </c>
      <c r="G110" s="633">
        <v>15</v>
      </c>
      <c r="H110" s="634">
        <v>45839</v>
      </c>
      <c r="I110" s="631" t="s">
        <v>108</v>
      </c>
      <c r="J110" s="631" t="s">
        <v>354</v>
      </c>
      <c r="K110" s="631" t="s">
        <v>2054</v>
      </c>
      <c r="L110" s="636">
        <v>0.2</v>
      </c>
      <c r="M110" s="634" t="s">
        <v>90</v>
      </c>
      <c r="N110" s="631" t="s">
        <v>355</v>
      </c>
      <c r="O110" s="631" t="s">
        <v>704</v>
      </c>
      <c r="P110" s="634" t="s">
        <v>96</v>
      </c>
      <c r="Q110" s="634" t="s">
        <v>356</v>
      </c>
      <c r="R110" s="631" t="s">
        <v>90</v>
      </c>
      <c r="S110" s="631" t="s">
        <v>120</v>
      </c>
      <c r="T110" s="637">
        <v>493491.14600000001</v>
      </c>
    </row>
    <row r="111" spans="1:20">
      <c r="A111" s="630" t="s">
        <v>350</v>
      </c>
      <c r="B111" s="631" t="s">
        <v>439</v>
      </c>
      <c r="C111" s="631" t="s">
        <v>604</v>
      </c>
      <c r="D111" s="631"/>
      <c r="E111" s="632">
        <v>2885231.43</v>
      </c>
      <c r="F111" s="633" t="s">
        <v>440</v>
      </c>
      <c r="G111" s="633">
        <v>24</v>
      </c>
      <c r="H111" s="634">
        <v>45839</v>
      </c>
      <c r="I111" s="631" t="s">
        <v>108</v>
      </c>
      <c r="J111" s="631" t="s">
        <v>354</v>
      </c>
      <c r="K111" s="631" t="s">
        <v>2054</v>
      </c>
      <c r="L111" s="636">
        <v>0.2</v>
      </c>
      <c r="M111" s="634" t="s">
        <v>90</v>
      </c>
      <c r="N111" s="631" t="s">
        <v>355</v>
      </c>
      <c r="O111" s="631" t="s">
        <v>704</v>
      </c>
      <c r="P111" s="634" t="s">
        <v>96</v>
      </c>
      <c r="Q111" s="634" t="s">
        <v>356</v>
      </c>
      <c r="R111" s="631" t="s">
        <v>90</v>
      </c>
      <c r="S111" s="631" t="s">
        <v>120</v>
      </c>
      <c r="T111" s="637">
        <v>577046.28600000008</v>
      </c>
    </row>
    <row r="112" spans="1:20">
      <c r="A112" s="630" t="s">
        <v>350</v>
      </c>
      <c r="B112" s="631" t="s">
        <v>351</v>
      </c>
      <c r="C112" s="631" t="s">
        <v>604</v>
      </c>
      <c r="D112" s="631"/>
      <c r="E112" s="632">
        <v>1414508.72</v>
      </c>
      <c r="F112" s="633" t="s">
        <v>352</v>
      </c>
      <c r="G112" s="633">
        <v>12</v>
      </c>
      <c r="H112" s="634">
        <v>45839</v>
      </c>
      <c r="I112" s="631" t="s">
        <v>108</v>
      </c>
      <c r="J112" s="631" t="s">
        <v>354</v>
      </c>
      <c r="K112" s="631" t="s">
        <v>2054</v>
      </c>
      <c r="L112" s="636">
        <v>0.2</v>
      </c>
      <c r="M112" s="634" t="s">
        <v>90</v>
      </c>
      <c r="N112" s="631" t="s">
        <v>355</v>
      </c>
      <c r="O112" s="631" t="s">
        <v>704</v>
      </c>
      <c r="P112" s="634" t="s">
        <v>96</v>
      </c>
      <c r="Q112" s="634" t="s">
        <v>356</v>
      </c>
      <c r="R112" s="631" t="s">
        <v>90</v>
      </c>
      <c r="S112" s="631" t="s">
        <v>120</v>
      </c>
      <c r="T112" s="637">
        <v>282901.74400000001</v>
      </c>
    </row>
    <row r="113" spans="1:20">
      <c r="A113" s="630" t="s">
        <v>310</v>
      </c>
      <c r="B113" s="631" t="s">
        <v>1384</v>
      </c>
      <c r="C113" s="631" t="s">
        <v>604</v>
      </c>
      <c r="D113" s="631">
        <v>11403</v>
      </c>
      <c r="E113" s="632">
        <v>181837</v>
      </c>
      <c r="F113" s="633" t="s">
        <v>1385</v>
      </c>
      <c r="G113" s="633">
        <v>1</v>
      </c>
      <c r="H113" s="634">
        <v>45180</v>
      </c>
      <c r="I113" s="635" t="s">
        <v>150</v>
      </c>
      <c r="J113" s="631" t="s">
        <v>1379</v>
      </c>
      <c r="K113" s="635" t="s">
        <v>366</v>
      </c>
      <c r="L113" s="636">
        <v>1</v>
      </c>
      <c r="M113" s="631"/>
      <c r="N113" s="635" t="s">
        <v>89</v>
      </c>
      <c r="O113" s="631" t="s">
        <v>1386</v>
      </c>
      <c r="P113" s="631"/>
      <c r="Q113" s="634" t="s">
        <v>96</v>
      </c>
      <c r="R113" s="631" t="s">
        <v>96</v>
      </c>
      <c r="S113" s="631" t="s">
        <v>239</v>
      </c>
      <c r="T113" s="637">
        <v>181837</v>
      </c>
    </row>
    <row r="114" spans="1:20">
      <c r="A114" s="630" t="s">
        <v>310</v>
      </c>
      <c r="B114" s="631" t="s">
        <v>948</v>
      </c>
      <c r="C114" s="631" t="s">
        <v>604</v>
      </c>
      <c r="D114" s="631">
        <v>11401</v>
      </c>
      <c r="E114" s="632">
        <v>181837</v>
      </c>
      <c r="F114" s="633" t="s">
        <v>1385</v>
      </c>
      <c r="G114" s="633">
        <v>1</v>
      </c>
      <c r="H114" s="634">
        <v>45181</v>
      </c>
      <c r="I114" s="635" t="s">
        <v>150</v>
      </c>
      <c r="J114" s="631" t="s">
        <v>1379</v>
      </c>
      <c r="K114" s="635" t="s">
        <v>366</v>
      </c>
      <c r="L114" s="636">
        <v>1</v>
      </c>
      <c r="M114" s="631"/>
      <c r="N114" s="631"/>
      <c r="O114" s="631" t="s">
        <v>1386</v>
      </c>
      <c r="P114" s="631"/>
      <c r="Q114" s="634" t="s">
        <v>96</v>
      </c>
      <c r="R114" s="631" t="s">
        <v>96</v>
      </c>
      <c r="S114" s="631" t="s">
        <v>239</v>
      </c>
      <c r="T114" s="637">
        <v>181837</v>
      </c>
    </row>
    <row r="115" spans="1:20">
      <c r="A115" s="630" t="s">
        <v>310</v>
      </c>
      <c r="B115" s="631" t="s">
        <v>2180</v>
      </c>
      <c r="C115" s="631" t="s">
        <v>604</v>
      </c>
      <c r="D115" s="631"/>
      <c r="E115" s="632">
        <v>5226577.54</v>
      </c>
      <c r="F115" s="633" t="s">
        <v>312</v>
      </c>
      <c r="G115" s="633">
        <v>32</v>
      </c>
      <c r="H115" s="634">
        <v>45689</v>
      </c>
      <c r="I115" s="631" t="s">
        <v>2181</v>
      </c>
      <c r="J115" s="631" t="s">
        <v>90</v>
      </c>
      <c r="K115" s="631" t="s">
        <v>2182</v>
      </c>
      <c r="L115" s="636">
        <v>0.5</v>
      </c>
      <c r="M115" s="634" t="s">
        <v>90</v>
      </c>
      <c r="N115" s="631" t="s">
        <v>89</v>
      </c>
      <c r="O115" s="631" t="s">
        <v>699</v>
      </c>
      <c r="P115" s="634" t="s">
        <v>96</v>
      </c>
      <c r="Q115" s="634" t="s">
        <v>96</v>
      </c>
      <c r="R115" s="631" t="s">
        <v>96</v>
      </c>
      <c r="S115" s="631" t="s">
        <v>120</v>
      </c>
      <c r="T115" s="637">
        <v>2613288.77</v>
      </c>
    </row>
    <row r="116" spans="1:20">
      <c r="A116" s="630" t="s">
        <v>404</v>
      </c>
      <c r="B116" s="631"/>
      <c r="C116" s="631" t="s">
        <v>604</v>
      </c>
      <c r="D116" s="631"/>
      <c r="E116" s="631"/>
      <c r="F116" s="633" t="s">
        <v>2183</v>
      </c>
      <c r="G116" s="631"/>
      <c r="H116" s="631"/>
      <c r="I116" s="631"/>
      <c r="J116" s="631"/>
      <c r="K116" s="631"/>
      <c r="L116" s="631"/>
      <c r="M116" s="631"/>
      <c r="N116" s="631"/>
      <c r="O116" s="631"/>
      <c r="P116" s="631"/>
      <c r="Q116" s="631"/>
      <c r="R116" s="631"/>
      <c r="S116" s="631"/>
      <c r="T116" s="641"/>
    </row>
    <row r="117" spans="1:20">
      <c r="A117" s="630" t="s">
        <v>404</v>
      </c>
      <c r="B117" s="631" t="s">
        <v>405</v>
      </c>
      <c r="C117" s="631" t="s">
        <v>604</v>
      </c>
      <c r="D117" s="631"/>
      <c r="E117" s="632">
        <v>758144.44</v>
      </c>
      <c r="F117" s="633" t="s">
        <v>406</v>
      </c>
      <c r="G117" s="633">
        <v>3</v>
      </c>
      <c r="H117" s="634">
        <v>45748</v>
      </c>
      <c r="I117" s="631" t="s">
        <v>150</v>
      </c>
      <c r="J117" s="631" t="s">
        <v>90</v>
      </c>
      <c r="K117" s="631" t="s">
        <v>2184</v>
      </c>
      <c r="L117" s="636">
        <v>0.75</v>
      </c>
      <c r="M117" s="634" t="s">
        <v>90</v>
      </c>
      <c r="N117" s="631"/>
      <c r="O117" s="631" t="s">
        <v>699</v>
      </c>
      <c r="P117" s="634" t="s">
        <v>96</v>
      </c>
      <c r="Q117" s="634" t="s">
        <v>96</v>
      </c>
      <c r="R117" s="631" t="s">
        <v>96</v>
      </c>
      <c r="S117" s="631" t="s">
        <v>120</v>
      </c>
      <c r="T117" s="637">
        <v>568608.32999999996</v>
      </c>
    </row>
    <row r="118" spans="1:20">
      <c r="A118" s="630" t="s">
        <v>404</v>
      </c>
      <c r="B118" s="631" t="s">
        <v>405</v>
      </c>
      <c r="C118" s="631" t="s">
        <v>604</v>
      </c>
      <c r="D118" s="631"/>
      <c r="E118" s="632">
        <v>733915.11</v>
      </c>
      <c r="F118" s="633" t="s">
        <v>409</v>
      </c>
      <c r="G118" s="633">
        <v>3</v>
      </c>
      <c r="H118" s="634">
        <v>45748</v>
      </c>
      <c r="I118" s="631" t="s">
        <v>150</v>
      </c>
      <c r="J118" s="631" t="s">
        <v>90</v>
      </c>
      <c r="K118" s="631" t="s">
        <v>2184</v>
      </c>
      <c r="L118" s="636">
        <v>0.75</v>
      </c>
      <c r="M118" s="634" t="s">
        <v>90</v>
      </c>
      <c r="N118" s="631"/>
      <c r="O118" s="631" t="s">
        <v>699</v>
      </c>
      <c r="P118" s="634" t="s">
        <v>96</v>
      </c>
      <c r="Q118" s="634" t="s">
        <v>96</v>
      </c>
      <c r="R118" s="631" t="s">
        <v>96</v>
      </c>
      <c r="S118" s="631" t="s">
        <v>120</v>
      </c>
      <c r="T118" s="637">
        <v>550436.33250000002</v>
      </c>
    </row>
    <row r="119" spans="1:20">
      <c r="A119" s="630" t="s">
        <v>404</v>
      </c>
      <c r="B119" s="631" t="s">
        <v>405</v>
      </c>
      <c r="C119" s="631" t="s">
        <v>604</v>
      </c>
      <c r="D119" s="631"/>
      <c r="E119" s="632">
        <v>787663.96</v>
      </c>
      <c r="F119" s="633" t="s">
        <v>411</v>
      </c>
      <c r="G119" s="633">
        <v>3</v>
      </c>
      <c r="H119" s="634">
        <v>45748</v>
      </c>
      <c r="I119" s="631" t="s">
        <v>150</v>
      </c>
      <c r="J119" s="631" t="s">
        <v>90</v>
      </c>
      <c r="K119" s="631" t="s">
        <v>2184</v>
      </c>
      <c r="L119" s="636">
        <v>0.75</v>
      </c>
      <c r="M119" s="634" t="s">
        <v>90</v>
      </c>
      <c r="N119" s="631"/>
      <c r="O119" s="631" t="s">
        <v>699</v>
      </c>
      <c r="P119" s="634" t="s">
        <v>96</v>
      </c>
      <c r="Q119" s="634" t="s">
        <v>96</v>
      </c>
      <c r="R119" s="631" t="s">
        <v>96</v>
      </c>
      <c r="S119" s="631" t="s">
        <v>120</v>
      </c>
      <c r="T119" s="637">
        <v>590747.97</v>
      </c>
    </row>
    <row r="120" spans="1:20">
      <c r="A120" s="630" t="s">
        <v>404</v>
      </c>
      <c r="B120" s="631" t="s">
        <v>405</v>
      </c>
      <c r="C120" s="631" t="s">
        <v>604</v>
      </c>
      <c r="D120" s="631"/>
      <c r="E120" s="632">
        <v>743756.62</v>
      </c>
      <c r="F120" s="633" t="s">
        <v>412</v>
      </c>
      <c r="G120" s="633">
        <v>3</v>
      </c>
      <c r="H120" s="634">
        <v>45748</v>
      </c>
      <c r="I120" s="631" t="s">
        <v>150</v>
      </c>
      <c r="J120" s="631" t="s">
        <v>90</v>
      </c>
      <c r="K120" s="631" t="s">
        <v>2184</v>
      </c>
      <c r="L120" s="636">
        <v>0.75</v>
      </c>
      <c r="M120" s="634" t="s">
        <v>90</v>
      </c>
      <c r="N120" s="631"/>
      <c r="O120" s="631" t="s">
        <v>699</v>
      </c>
      <c r="P120" s="634" t="s">
        <v>96</v>
      </c>
      <c r="Q120" s="634" t="s">
        <v>96</v>
      </c>
      <c r="R120" s="631" t="s">
        <v>96</v>
      </c>
      <c r="S120" s="631" t="s">
        <v>120</v>
      </c>
      <c r="T120" s="637">
        <v>557817.46499999997</v>
      </c>
    </row>
    <row r="121" spans="1:20">
      <c r="A121" s="630" t="s">
        <v>404</v>
      </c>
      <c r="B121" s="631" t="s">
        <v>405</v>
      </c>
      <c r="C121" s="631" t="s">
        <v>604</v>
      </c>
      <c r="D121" s="631"/>
      <c r="E121" s="632">
        <v>1</v>
      </c>
      <c r="F121" s="633" t="s">
        <v>2183</v>
      </c>
      <c r="G121" s="631"/>
      <c r="H121" s="631"/>
      <c r="I121" s="631"/>
      <c r="J121" s="631"/>
      <c r="K121" s="631"/>
      <c r="L121" s="631"/>
      <c r="M121" s="631"/>
      <c r="N121" s="631"/>
      <c r="O121" s="631"/>
      <c r="P121" s="631"/>
      <c r="Q121" s="631"/>
      <c r="R121" s="631"/>
      <c r="S121" s="631"/>
      <c r="T121" s="641"/>
    </row>
    <row r="122" spans="1:20">
      <c r="A122" s="630" t="s">
        <v>1514</v>
      </c>
      <c r="B122" s="631" t="s">
        <v>1515</v>
      </c>
      <c r="C122" s="631" t="s">
        <v>604</v>
      </c>
      <c r="D122" s="631">
        <v>11490</v>
      </c>
      <c r="E122" s="632">
        <v>323781.38</v>
      </c>
      <c r="F122" s="633" t="s">
        <v>1463</v>
      </c>
      <c r="G122" s="633">
        <v>4</v>
      </c>
      <c r="H122" s="634">
        <v>45456</v>
      </c>
      <c r="I122" s="631" t="s">
        <v>150</v>
      </c>
      <c r="J122" s="631" t="s">
        <v>1516</v>
      </c>
      <c r="K122" s="635" t="s">
        <v>1459</v>
      </c>
      <c r="L122" s="636">
        <v>1</v>
      </c>
      <c r="M122" s="631"/>
      <c r="N122" s="635" t="s">
        <v>89</v>
      </c>
      <c r="O122" s="631" t="s">
        <v>1517</v>
      </c>
      <c r="P122" s="631"/>
      <c r="Q122" s="634" t="s">
        <v>96</v>
      </c>
      <c r="R122" s="631" t="s">
        <v>96</v>
      </c>
      <c r="S122" s="631" t="s">
        <v>920</v>
      </c>
      <c r="T122" s="637">
        <v>323781.38</v>
      </c>
    </row>
    <row r="123" spans="1:20">
      <c r="A123" s="630" t="s">
        <v>1514</v>
      </c>
      <c r="B123" s="631" t="s">
        <v>1521</v>
      </c>
      <c r="C123" s="631" t="s">
        <v>604</v>
      </c>
      <c r="D123" s="631">
        <v>11493</v>
      </c>
      <c r="E123" s="632">
        <v>640215.19999999995</v>
      </c>
      <c r="F123" s="633" t="s">
        <v>1522</v>
      </c>
      <c r="G123" s="633">
        <v>7</v>
      </c>
      <c r="H123" s="634">
        <v>45462</v>
      </c>
      <c r="I123" s="631" t="s">
        <v>150</v>
      </c>
      <c r="J123" s="631" t="s">
        <v>1523</v>
      </c>
      <c r="K123" s="635" t="s">
        <v>1459</v>
      </c>
      <c r="L123" s="636">
        <v>1</v>
      </c>
      <c r="M123" s="631"/>
      <c r="N123" s="635" t="s">
        <v>89</v>
      </c>
      <c r="O123" s="631" t="s">
        <v>1517</v>
      </c>
      <c r="P123" s="631"/>
      <c r="Q123" s="634" t="s">
        <v>96</v>
      </c>
      <c r="R123" s="631" t="s">
        <v>96</v>
      </c>
      <c r="S123" s="631" t="s">
        <v>920</v>
      </c>
      <c r="T123" s="637">
        <v>640215.19999999995</v>
      </c>
    </row>
    <row r="124" spans="1:20">
      <c r="A124" s="630" t="s">
        <v>1514</v>
      </c>
      <c r="B124" s="631" t="s">
        <v>1524</v>
      </c>
      <c r="C124" s="631" t="s">
        <v>604</v>
      </c>
      <c r="D124" s="631">
        <v>11491</v>
      </c>
      <c r="E124" s="632">
        <v>802105.8</v>
      </c>
      <c r="F124" s="633" t="s">
        <v>1525</v>
      </c>
      <c r="G124" s="633">
        <v>9</v>
      </c>
      <c r="H124" s="634">
        <v>45463</v>
      </c>
      <c r="I124" s="631" t="s">
        <v>150</v>
      </c>
      <c r="J124" s="631" t="s">
        <v>1526</v>
      </c>
      <c r="K124" s="635" t="s">
        <v>1459</v>
      </c>
      <c r="L124" s="636">
        <v>1</v>
      </c>
      <c r="M124" s="631"/>
      <c r="N124" s="635" t="s">
        <v>89</v>
      </c>
      <c r="O124" s="631" t="s">
        <v>1517</v>
      </c>
      <c r="P124" s="631"/>
      <c r="Q124" s="634" t="s">
        <v>96</v>
      </c>
      <c r="R124" s="631" t="s">
        <v>96</v>
      </c>
      <c r="S124" s="631" t="s">
        <v>920</v>
      </c>
      <c r="T124" s="637">
        <v>802105.8</v>
      </c>
    </row>
    <row r="125" spans="1:20">
      <c r="A125" s="630" t="s">
        <v>1514</v>
      </c>
      <c r="B125" s="631" t="s">
        <v>1530</v>
      </c>
      <c r="C125" s="631" t="s">
        <v>604</v>
      </c>
      <c r="D125" s="631">
        <v>11492</v>
      </c>
      <c r="E125" s="632">
        <v>963996.56</v>
      </c>
      <c r="F125" s="633" t="s">
        <v>1531</v>
      </c>
      <c r="G125" s="633">
        <v>11</v>
      </c>
      <c r="H125" s="634">
        <v>45470</v>
      </c>
      <c r="I125" s="631" t="s">
        <v>150</v>
      </c>
      <c r="J125" s="631" t="s">
        <v>1532</v>
      </c>
      <c r="K125" s="635" t="s">
        <v>1459</v>
      </c>
      <c r="L125" s="636">
        <v>1</v>
      </c>
      <c r="M125" s="631"/>
      <c r="N125" s="635" t="s">
        <v>89</v>
      </c>
      <c r="O125" s="631" t="s">
        <v>1517</v>
      </c>
      <c r="P125" s="631"/>
      <c r="Q125" s="634" t="s">
        <v>96</v>
      </c>
      <c r="R125" s="631" t="s">
        <v>96</v>
      </c>
      <c r="S125" s="631" t="s">
        <v>920</v>
      </c>
      <c r="T125" s="637">
        <v>963996.56</v>
      </c>
    </row>
    <row r="126" spans="1:20">
      <c r="A126" s="630" t="s">
        <v>1966</v>
      </c>
      <c r="B126" s="631" t="s">
        <v>986</v>
      </c>
      <c r="C126" s="631" t="s">
        <v>604</v>
      </c>
      <c r="D126" s="631">
        <v>11517</v>
      </c>
      <c r="E126" s="632">
        <v>1859664.95</v>
      </c>
      <c r="F126" s="633" t="s">
        <v>1754</v>
      </c>
      <c r="G126" s="633">
        <v>6</v>
      </c>
      <c r="H126" s="634">
        <v>45717</v>
      </c>
      <c r="I126" s="631" t="s">
        <v>2185</v>
      </c>
      <c r="J126" s="631" t="s">
        <v>1961</v>
      </c>
      <c r="K126" s="631" t="s">
        <v>2186</v>
      </c>
      <c r="L126" s="636">
        <v>1</v>
      </c>
      <c r="M126" s="631"/>
      <c r="N126" s="631" t="s">
        <v>89</v>
      </c>
      <c r="O126" s="631"/>
      <c r="P126" s="634" t="s">
        <v>96</v>
      </c>
      <c r="Q126" s="634" t="s">
        <v>96</v>
      </c>
      <c r="R126" s="631" t="s">
        <v>96</v>
      </c>
      <c r="S126" s="631" t="s">
        <v>906</v>
      </c>
      <c r="T126" s="637">
        <v>1859664.95</v>
      </c>
    </row>
    <row r="127" spans="1:20">
      <c r="A127" s="630" t="s">
        <v>92</v>
      </c>
      <c r="B127" s="631" t="s">
        <v>206</v>
      </c>
      <c r="C127" s="631" t="s">
        <v>604</v>
      </c>
      <c r="D127" s="631">
        <v>11562</v>
      </c>
      <c r="E127" s="632">
        <v>11797264</v>
      </c>
      <c r="F127" s="633" t="s">
        <v>1780</v>
      </c>
      <c r="G127" s="633">
        <v>66</v>
      </c>
      <c r="H127" s="634">
        <v>45748</v>
      </c>
      <c r="I127" s="631"/>
      <c r="J127" s="631" t="s">
        <v>90</v>
      </c>
      <c r="K127" s="631" t="s">
        <v>2187</v>
      </c>
      <c r="L127" s="636">
        <v>1</v>
      </c>
      <c r="M127" s="631"/>
      <c r="N127" s="631" t="s">
        <v>97</v>
      </c>
      <c r="O127" s="631"/>
      <c r="P127" s="631"/>
      <c r="Q127" s="631"/>
      <c r="R127" s="631"/>
      <c r="S127" s="631" t="s">
        <v>44</v>
      </c>
      <c r="T127" s="637">
        <v>11797264</v>
      </c>
    </row>
    <row r="128" spans="1:20">
      <c r="A128" s="630" t="s">
        <v>1415</v>
      </c>
      <c r="B128" s="631" t="s">
        <v>1416</v>
      </c>
      <c r="C128" s="631" t="s">
        <v>604</v>
      </c>
      <c r="D128" s="631">
        <v>11444</v>
      </c>
      <c r="E128" s="632">
        <v>823142.22</v>
      </c>
      <c r="F128" s="633" t="s">
        <v>1417</v>
      </c>
      <c r="G128" s="633">
        <v>7</v>
      </c>
      <c r="H128" s="634">
        <v>45330</v>
      </c>
      <c r="I128" s="631" t="s">
        <v>150</v>
      </c>
      <c r="J128" s="631" t="s">
        <v>1390</v>
      </c>
      <c r="K128" s="635" t="s">
        <v>366</v>
      </c>
      <c r="L128" s="636">
        <v>1</v>
      </c>
      <c r="M128" s="631"/>
      <c r="N128" s="631" t="s">
        <v>89</v>
      </c>
      <c r="O128" s="631"/>
      <c r="P128" s="631"/>
      <c r="Q128" s="634" t="s">
        <v>96</v>
      </c>
      <c r="R128" s="631" t="s">
        <v>96</v>
      </c>
      <c r="S128" s="631" t="s">
        <v>239</v>
      </c>
      <c r="T128" s="637">
        <v>823142.22</v>
      </c>
    </row>
    <row r="129" spans="1:20">
      <c r="A129" s="630" t="s">
        <v>234</v>
      </c>
      <c r="B129" s="631" t="s">
        <v>1539</v>
      </c>
      <c r="C129" s="631" t="s">
        <v>604</v>
      </c>
      <c r="D129" s="631">
        <v>11511</v>
      </c>
      <c r="E129" s="632">
        <v>139024.21</v>
      </c>
      <c r="F129" s="633" t="s">
        <v>1540</v>
      </c>
      <c r="G129" s="633">
        <v>1</v>
      </c>
      <c r="H129" s="634">
        <v>45482</v>
      </c>
      <c r="I129" s="635" t="s">
        <v>150</v>
      </c>
      <c r="J129" s="631" t="s">
        <v>1379</v>
      </c>
      <c r="K129" s="635" t="s">
        <v>1541</v>
      </c>
      <c r="L129" s="636">
        <v>1</v>
      </c>
      <c r="M129" s="631"/>
      <c r="N129" s="631" t="s">
        <v>89</v>
      </c>
      <c r="O129" s="631" t="s">
        <v>1091</v>
      </c>
      <c r="P129" s="631"/>
      <c r="Q129" s="634" t="s">
        <v>96</v>
      </c>
      <c r="R129" s="631" t="s">
        <v>96</v>
      </c>
      <c r="S129" s="631" t="s">
        <v>239</v>
      </c>
      <c r="T129" s="637">
        <v>139024.21</v>
      </c>
    </row>
    <row r="130" spans="1:20">
      <c r="A130" s="630" t="s">
        <v>234</v>
      </c>
      <c r="B130" s="631" t="s">
        <v>964</v>
      </c>
      <c r="C130" s="631" t="s">
        <v>604</v>
      </c>
      <c r="D130" s="631">
        <v>11521</v>
      </c>
      <c r="E130" s="632">
        <v>619793</v>
      </c>
      <c r="F130" s="633" t="s">
        <v>2188</v>
      </c>
      <c r="G130" s="633">
        <v>6</v>
      </c>
      <c r="H130" s="634">
        <v>45641</v>
      </c>
      <c r="I130" s="631" t="s">
        <v>2189</v>
      </c>
      <c r="J130" s="631" t="s">
        <v>90</v>
      </c>
      <c r="K130" s="631" t="s">
        <v>2190</v>
      </c>
      <c r="L130" s="636">
        <v>0.75</v>
      </c>
      <c r="M130" s="631"/>
      <c r="N130" s="631" t="s">
        <v>89</v>
      </c>
      <c r="O130" s="631"/>
      <c r="P130" s="634" t="s">
        <v>96</v>
      </c>
      <c r="Q130" s="634" t="s">
        <v>96</v>
      </c>
      <c r="R130" s="631" t="s">
        <v>90</v>
      </c>
      <c r="S130" s="631" t="s">
        <v>239</v>
      </c>
      <c r="T130" s="637">
        <v>464844.75</v>
      </c>
    </row>
    <row r="131" spans="1:20">
      <c r="A131" s="630" t="s">
        <v>234</v>
      </c>
      <c r="B131" s="631" t="s">
        <v>965</v>
      </c>
      <c r="C131" s="631" t="s">
        <v>604</v>
      </c>
      <c r="D131" s="631">
        <v>11564</v>
      </c>
      <c r="E131" s="632">
        <v>680121</v>
      </c>
      <c r="F131" s="633" t="s">
        <v>2034</v>
      </c>
      <c r="G131" s="633">
        <v>7</v>
      </c>
      <c r="H131" s="634">
        <v>45641</v>
      </c>
      <c r="I131" s="631" t="s">
        <v>2055</v>
      </c>
      <c r="J131" s="631" t="s">
        <v>90</v>
      </c>
      <c r="K131" s="631" t="s">
        <v>2191</v>
      </c>
      <c r="L131" s="636">
        <v>1</v>
      </c>
      <c r="M131" s="631"/>
      <c r="N131" s="631" t="s">
        <v>89</v>
      </c>
      <c r="O131" s="631" t="s">
        <v>2192</v>
      </c>
      <c r="P131" s="634" t="s">
        <v>96</v>
      </c>
      <c r="Q131" s="634" t="s">
        <v>90</v>
      </c>
      <c r="R131" s="631" t="s">
        <v>90</v>
      </c>
      <c r="S131" s="631" t="s">
        <v>120</v>
      </c>
      <c r="T131" s="637">
        <v>680121</v>
      </c>
    </row>
    <row r="132" spans="1:20">
      <c r="A132" s="630" t="s">
        <v>234</v>
      </c>
      <c r="B132" s="631" t="s">
        <v>967</v>
      </c>
      <c r="C132" s="631" t="s">
        <v>604</v>
      </c>
      <c r="D132" s="631">
        <v>11561</v>
      </c>
      <c r="E132" s="632">
        <v>680121</v>
      </c>
      <c r="F132" s="633" t="s">
        <v>2034</v>
      </c>
      <c r="G132" s="633">
        <v>7</v>
      </c>
      <c r="H132" s="634">
        <v>45641</v>
      </c>
      <c r="I132" s="631" t="s">
        <v>2055</v>
      </c>
      <c r="J132" s="631" t="s">
        <v>90</v>
      </c>
      <c r="K132" s="631" t="s">
        <v>2191</v>
      </c>
      <c r="L132" s="636">
        <v>1</v>
      </c>
      <c r="M132" s="631"/>
      <c r="N132" s="631" t="s">
        <v>89</v>
      </c>
      <c r="O132" s="631" t="s">
        <v>2192</v>
      </c>
      <c r="P132" s="634" t="s">
        <v>96</v>
      </c>
      <c r="Q132" s="634" t="s">
        <v>90</v>
      </c>
      <c r="R132" s="631" t="s">
        <v>90</v>
      </c>
      <c r="S132" s="631" t="s">
        <v>239</v>
      </c>
      <c r="T132" s="637">
        <v>680121</v>
      </c>
    </row>
    <row r="133" spans="1:20">
      <c r="A133" s="630" t="s">
        <v>234</v>
      </c>
      <c r="B133" s="631" t="s">
        <v>989</v>
      </c>
      <c r="C133" s="631" t="s">
        <v>604</v>
      </c>
      <c r="D133" s="631">
        <v>11569</v>
      </c>
      <c r="E133" s="632">
        <v>112000</v>
      </c>
      <c r="F133" s="633" t="s">
        <v>236</v>
      </c>
      <c r="G133" s="633">
        <v>1</v>
      </c>
      <c r="H133" s="634">
        <v>45641</v>
      </c>
      <c r="I133" s="631" t="s">
        <v>2055</v>
      </c>
      <c r="J133" s="631" t="s">
        <v>90</v>
      </c>
      <c r="K133" s="631"/>
      <c r="L133" s="636">
        <v>1</v>
      </c>
      <c r="M133" s="631"/>
      <c r="N133" s="631" t="s">
        <v>89</v>
      </c>
      <c r="O133" s="631" t="s">
        <v>2192</v>
      </c>
      <c r="P133" s="634" t="s">
        <v>96</v>
      </c>
      <c r="Q133" s="634" t="s">
        <v>90</v>
      </c>
      <c r="R133" s="631" t="s">
        <v>90</v>
      </c>
      <c r="S133" s="631" t="s">
        <v>239</v>
      </c>
      <c r="T133" s="637">
        <v>112000</v>
      </c>
    </row>
    <row r="134" spans="1:20">
      <c r="A134" s="630" t="s">
        <v>234</v>
      </c>
      <c r="B134" s="631" t="s">
        <v>982</v>
      </c>
      <c r="C134" s="631" t="s">
        <v>604</v>
      </c>
      <c r="D134" s="631">
        <v>11570</v>
      </c>
      <c r="E134" s="632">
        <v>348000</v>
      </c>
      <c r="F134" s="633" t="s">
        <v>2193</v>
      </c>
      <c r="G134" s="633">
        <v>4</v>
      </c>
      <c r="H134" s="634">
        <v>45641</v>
      </c>
      <c r="I134" s="631" t="s">
        <v>2055</v>
      </c>
      <c r="J134" s="631" t="s">
        <v>90</v>
      </c>
      <c r="K134" s="631"/>
      <c r="L134" s="636">
        <v>1</v>
      </c>
      <c r="M134" s="631"/>
      <c r="N134" s="631" t="s">
        <v>89</v>
      </c>
      <c r="O134" s="631" t="s">
        <v>2192</v>
      </c>
      <c r="P134" s="634" t="s">
        <v>96</v>
      </c>
      <c r="Q134" s="634" t="s">
        <v>90</v>
      </c>
      <c r="R134" s="631" t="s">
        <v>90</v>
      </c>
      <c r="S134" s="631" t="s">
        <v>239</v>
      </c>
      <c r="T134" s="637">
        <v>348000</v>
      </c>
    </row>
    <row r="135" spans="1:20">
      <c r="A135" s="630" t="s">
        <v>234</v>
      </c>
      <c r="B135" s="631" t="s">
        <v>968</v>
      </c>
      <c r="C135" s="631" t="s">
        <v>604</v>
      </c>
      <c r="D135" s="631">
        <v>11572</v>
      </c>
      <c r="E135" s="632">
        <v>680000</v>
      </c>
      <c r="F135" s="633" t="s">
        <v>2034</v>
      </c>
      <c r="G135" s="633">
        <v>7</v>
      </c>
      <c r="H135" s="634">
        <v>45641</v>
      </c>
      <c r="I135" s="631" t="s">
        <v>2055</v>
      </c>
      <c r="J135" s="631" t="s">
        <v>90</v>
      </c>
      <c r="K135" s="631"/>
      <c r="L135" s="636">
        <v>1</v>
      </c>
      <c r="M135" s="631"/>
      <c r="N135" s="631" t="s">
        <v>89</v>
      </c>
      <c r="O135" s="631" t="s">
        <v>2192</v>
      </c>
      <c r="P135" s="634" t="s">
        <v>96</v>
      </c>
      <c r="Q135" s="634" t="s">
        <v>90</v>
      </c>
      <c r="R135" s="631" t="s">
        <v>90</v>
      </c>
      <c r="S135" s="631" t="s">
        <v>239</v>
      </c>
      <c r="T135" s="637">
        <v>680000</v>
      </c>
    </row>
    <row r="136" spans="1:20">
      <c r="A136" s="630" t="s">
        <v>234</v>
      </c>
      <c r="B136" s="631" t="s">
        <v>319</v>
      </c>
      <c r="C136" s="631" t="s">
        <v>604</v>
      </c>
      <c r="D136" s="631">
        <v>11563</v>
      </c>
      <c r="E136" s="632">
        <v>112000</v>
      </c>
      <c r="F136" s="633" t="s">
        <v>236</v>
      </c>
      <c r="G136" s="633">
        <v>1</v>
      </c>
      <c r="H136" s="634">
        <v>45748</v>
      </c>
      <c r="I136" s="631" t="s">
        <v>2055</v>
      </c>
      <c r="J136" s="631" t="s">
        <v>90</v>
      </c>
      <c r="K136" s="631"/>
      <c r="L136" s="636">
        <v>1</v>
      </c>
      <c r="M136" s="631"/>
      <c r="N136" s="631" t="s">
        <v>89</v>
      </c>
      <c r="O136" s="631" t="s">
        <v>2192</v>
      </c>
      <c r="P136" s="634" t="s">
        <v>96</v>
      </c>
      <c r="Q136" s="634" t="s">
        <v>90</v>
      </c>
      <c r="R136" s="631" t="s">
        <v>90</v>
      </c>
      <c r="S136" s="631" t="s">
        <v>239</v>
      </c>
      <c r="T136" s="637">
        <v>112000</v>
      </c>
    </row>
    <row r="137" spans="1:20">
      <c r="A137" s="630" t="s">
        <v>234</v>
      </c>
      <c r="B137" s="631" t="s">
        <v>324</v>
      </c>
      <c r="C137" s="631" t="s">
        <v>604</v>
      </c>
      <c r="D137" s="631">
        <v>11565</v>
      </c>
      <c r="E137" s="632">
        <v>112000</v>
      </c>
      <c r="F137" s="633" t="s">
        <v>325</v>
      </c>
      <c r="G137" s="633">
        <v>1</v>
      </c>
      <c r="H137" s="634">
        <v>45748</v>
      </c>
      <c r="I137" s="631" t="s">
        <v>2055</v>
      </c>
      <c r="J137" s="631" t="s">
        <v>90</v>
      </c>
      <c r="K137" s="631"/>
      <c r="L137" s="636">
        <v>1</v>
      </c>
      <c r="M137" s="631"/>
      <c r="N137" s="631" t="s">
        <v>89</v>
      </c>
      <c r="O137" s="631" t="s">
        <v>2192</v>
      </c>
      <c r="P137" s="634" t="s">
        <v>96</v>
      </c>
      <c r="Q137" s="634" t="s">
        <v>90</v>
      </c>
      <c r="R137" s="631" t="s">
        <v>90</v>
      </c>
      <c r="S137" s="631" t="s">
        <v>1605</v>
      </c>
      <c r="T137" s="637">
        <v>112000</v>
      </c>
    </row>
    <row r="138" spans="1:20">
      <c r="A138" s="630" t="s">
        <v>234</v>
      </c>
      <c r="B138" s="631" t="s">
        <v>322</v>
      </c>
      <c r="C138" s="631" t="s">
        <v>604</v>
      </c>
      <c r="D138" s="631">
        <v>11567</v>
      </c>
      <c r="E138" s="632">
        <v>680121</v>
      </c>
      <c r="F138" s="633" t="s">
        <v>2034</v>
      </c>
      <c r="G138" s="633">
        <v>7</v>
      </c>
      <c r="H138" s="634">
        <v>45748</v>
      </c>
      <c r="I138" s="631" t="s">
        <v>2055</v>
      </c>
      <c r="J138" s="631" t="s">
        <v>90</v>
      </c>
      <c r="K138" s="631"/>
      <c r="L138" s="636">
        <v>1</v>
      </c>
      <c r="M138" s="631"/>
      <c r="N138" s="631" t="s">
        <v>89</v>
      </c>
      <c r="O138" s="631" t="s">
        <v>2192</v>
      </c>
      <c r="P138" s="634" t="s">
        <v>96</v>
      </c>
      <c r="Q138" s="634" t="s">
        <v>90</v>
      </c>
      <c r="R138" s="631" t="s">
        <v>90</v>
      </c>
      <c r="S138" s="631" t="s">
        <v>239</v>
      </c>
      <c r="T138" s="637">
        <v>680121</v>
      </c>
    </row>
    <row r="139" spans="1:20">
      <c r="A139" s="630" t="s">
        <v>234</v>
      </c>
      <c r="B139" s="631" t="s">
        <v>321</v>
      </c>
      <c r="C139" s="631" t="s">
        <v>604</v>
      </c>
      <c r="D139" s="631">
        <v>11571</v>
      </c>
      <c r="E139" s="632">
        <v>112000</v>
      </c>
      <c r="F139" s="633" t="s">
        <v>236</v>
      </c>
      <c r="G139" s="633">
        <v>1</v>
      </c>
      <c r="H139" s="634">
        <v>45748</v>
      </c>
      <c r="I139" s="631" t="s">
        <v>2055</v>
      </c>
      <c r="J139" s="631" t="s">
        <v>90</v>
      </c>
      <c r="K139" s="631"/>
      <c r="L139" s="636">
        <v>1</v>
      </c>
      <c r="M139" s="631"/>
      <c r="N139" s="631" t="s">
        <v>89</v>
      </c>
      <c r="O139" s="631" t="s">
        <v>2192</v>
      </c>
      <c r="P139" s="634" t="s">
        <v>96</v>
      </c>
      <c r="Q139" s="634" t="s">
        <v>90</v>
      </c>
      <c r="R139" s="631" t="s">
        <v>90</v>
      </c>
      <c r="S139" s="631" t="s">
        <v>120</v>
      </c>
      <c r="T139" s="637">
        <v>112000</v>
      </c>
    </row>
    <row r="140" spans="1:20">
      <c r="A140" s="630" t="s">
        <v>234</v>
      </c>
      <c r="B140" s="631" t="s">
        <v>235</v>
      </c>
      <c r="C140" s="631" t="s">
        <v>604</v>
      </c>
      <c r="D140" s="631">
        <v>11573</v>
      </c>
      <c r="E140" s="632">
        <v>112000</v>
      </c>
      <c r="F140" s="633" t="s">
        <v>236</v>
      </c>
      <c r="G140" s="633">
        <v>1</v>
      </c>
      <c r="H140" s="634">
        <v>45748</v>
      </c>
      <c r="I140" s="631" t="s">
        <v>2055</v>
      </c>
      <c r="J140" s="631" t="s">
        <v>90</v>
      </c>
      <c r="K140" s="631"/>
      <c r="L140" s="636">
        <v>1</v>
      </c>
      <c r="M140" s="631"/>
      <c r="N140" s="631" t="s">
        <v>89</v>
      </c>
      <c r="O140" s="631" t="s">
        <v>2192</v>
      </c>
      <c r="P140" s="634" t="s">
        <v>96</v>
      </c>
      <c r="Q140" s="634" t="s">
        <v>90</v>
      </c>
      <c r="R140" s="631" t="s">
        <v>90</v>
      </c>
      <c r="S140" s="631" t="s">
        <v>239</v>
      </c>
      <c r="T140" s="637">
        <v>112000</v>
      </c>
    </row>
    <row r="141" spans="1:20">
      <c r="A141" s="630" t="s">
        <v>743</v>
      </c>
      <c r="B141" s="631" t="s">
        <v>1001</v>
      </c>
      <c r="C141" s="631" t="s">
        <v>604</v>
      </c>
      <c r="D141" s="631"/>
      <c r="E141" s="632">
        <v>137980</v>
      </c>
      <c r="F141" s="633" t="s">
        <v>1220</v>
      </c>
      <c r="G141" s="633">
        <v>2</v>
      </c>
      <c r="H141" s="634">
        <v>45778</v>
      </c>
      <c r="I141" s="635" t="s">
        <v>1218</v>
      </c>
      <c r="J141" s="631" t="s">
        <v>90</v>
      </c>
      <c r="K141" s="631" t="s">
        <v>2194</v>
      </c>
      <c r="L141" s="636">
        <v>0.5</v>
      </c>
      <c r="M141" s="634" t="s">
        <v>90</v>
      </c>
      <c r="N141" s="635" t="s">
        <v>89</v>
      </c>
      <c r="O141" s="631" t="s">
        <v>366</v>
      </c>
      <c r="P141" s="634" t="s">
        <v>96</v>
      </c>
      <c r="Q141" s="634" t="s">
        <v>96</v>
      </c>
      <c r="R141" s="631" t="s">
        <v>96</v>
      </c>
      <c r="S141" s="631" t="s">
        <v>120</v>
      </c>
      <c r="T141" s="637">
        <v>68990</v>
      </c>
    </row>
    <row r="142" spans="1:20">
      <c r="A142" s="630" t="s">
        <v>743</v>
      </c>
      <c r="B142" s="631" t="s">
        <v>1001</v>
      </c>
      <c r="C142" s="631" t="s">
        <v>604</v>
      </c>
      <c r="D142" s="631"/>
      <c r="E142" s="632">
        <v>172158</v>
      </c>
      <c r="F142" s="633" t="s">
        <v>1216</v>
      </c>
      <c r="G142" s="633">
        <v>1</v>
      </c>
      <c r="H142" s="634">
        <v>45778</v>
      </c>
      <c r="I142" s="635" t="s">
        <v>1218</v>
      </c>
      <c r="J142" s="631" t="s">
        <v>90</v>
      </c>
      <c r="K142" s="631" t="s">
        <v>2194</v>
      </c>
      <c r="L142" s="636">
        <v>0.5</v>
      </c>
      <c r="M142" s="634" t="s">
        <v>90</v>
      </c>
      <c r="N142" s="635" t="s">
        <v>89</v>
      </c>
      <c r="O142" s="631" t="s">
        <v>366</v>
      </c>
      <c r="P142" s="634" t="s">
        <v>96</v>
      </c>
      <c r="Q142" s="634" t="s">
        <v>96</v>
      </c>
      <c r="R142" s="631" t="s">
        <v>96</v>
      </c>
      <c r="S142" s="631" t="s">
        <v>120</v>
      </c>
      <c r="T142" s="637">
        <v>86079</v>
      </c>
    </row>
    <row r="143" spans="1:20">
      <c r="A143" s="630" t="s">
        <v>743</v>
      </c>
      <c r="B143" s="631" t="s">
        <v>1001</v>
      </c>
      <c r="C143" s="631" t="s">
        <v>604</v>
      </c>
      <c r="D143" s="631"/>
      <c r="E143" s="632">
        <v>235282</v>
      </c>
      <c r="F143" s="633" t="s">
        <v>1219</v>
      </c>
      <c r="G143" s="633">
        <v>3</v>
      </c>
      <c r="H143" s="634">
        <v>45778</v>
      </c>
      <c r="I143" s="635" t="s">
        <v>1218</v>
      </c>
      <c r="J143" s="631" t="s">
        <v>90</v>
      </c>
      <c r="K143" s="631" t="s">
        <v>2194</v>
      </c>
      <c r="L143" s="636">
        <v>0.5</v>
      </c>
      <c r="M143" s="634" t="s">
        <v>90</v>
      </c>
      <c r="N143" s="635" t="s">
        <v>89</v>
      </c>
      <c r="O143" s="631" t="s">
        <v>366</v>
      </c>
      <c r="P143" s="634" t="s">
        <v>96</v>
      </c>
      <c r="Q143" s="634" t="s">
        <v>96</v>
      </c>
      <c r="R143" s="631" t="s">
        <v>96</v>
      </c>
      <c r="S143" s="631" t="s">
        <v>120</v>
      </c>
      <c r="T143" s="637">
        <v>117641</v>
      </c>
    </row>
    <row r="144" spans="1:20">
      <c r="A144" s="630" t="s">
        <v>1533</v>
      </c>
      <c r="B144" s="631" t="s">
        <v>1534</v>
      </c>
      <c r="C144" s="631" t="s">
        <v>604</v>
      </c>
      <c r="D144" s="631">
        <v>11497</v>
      </c>
      <c r="E144" s="632">
        <v>1884496.9</v>
      </c>
      <c r="F144" s="633" t="s">
        <v>1535</v>
      </c>
      <c r="G144" s="633">
        <v>14</v>
      </c>
      <c r="H144" s="634">
        <v>45476</v>
      </c>
      <c r="I144" s="631" t="s">
        <v>150</v>
      </c>
      <c r="J144" s="631" t="s">
        <v>1536</v>
      </c>
      <c r="K144" s="635" t="s">
        <v>1537</v>
      </c>
      <c r="L144" s="636">
        <v>1</v>
      </c>
      <c r="M144" s="631"/>
      <c r="N144" s="631" t="s">
        <v>299</v>
      </c>
      <c r="O144" s="638">
        <v>45627</v>
      </c>
      <c r="P144" s="631"/>
      <c r="Q144" s="634" t="s">
        <v>90</v>
      </c>
      <c r="R144" s="631"/>
      <c r="S144" s="631" t="s">
        <v>44</v>
      </c>
      <c r="T144" s="637">
        <v>1884496.9</v>
      </c>
    </row>
    <row r="145" spans="1:20">
      <c r="A145" s="630" t="s">
        <v>1650</v>
      </c>
      <c r="B145" s="631" t="s">
        <v>944</v>
      </c>
      <c r="C145" s="631" t="s">
        <v>604</v>
      </c>
      <c r="D145" s="631">
        <v>11442</v>
      </c>
      <c r="E145" s="632">
        <v>227900.33</v>
      </c>
      <c r="F145" s="633" t="s">
        <v>1651</v>
      </c>
      <c r="G145" s="633">
        <v>2</v>
      </c>
      <c r="H145" s="634">
        <v>45617</v>
      </c>
      <c r="I145" s="631" t="s">
        <v>150</v>
      </c>
      <c r="J145" s="631" t="s">
        <v>1653</v>
      </c>
      <c r="K145" s="631"/>
      <c r="L145" s="636">
        <v>1</v>
      </c>
      <c r="M145" s="631"/>
      <c r="N145" s="631"/>
      <c r="O145" s="631"/>
      <c r="P145" s="631"/>
      <c r="Q145" s="634" t="s">
        <v>96</v>
      </c>
      <c r="R145" s="631" t="s">
        <v>96</v>
      </c>
      <c r="S145" s="631" t="s">
        <v>906</v>
      </c>
      <c r="T145" s="637">
        <v>227900.33</v>
      </c>
    </row>
    <row r="146" spans="1:20">
      <c r="A146" s="630" t="s">
        <v>222</v>
      </c>
      <c r="B146" s="631" t="s">
        <v>285</v>
      </c>
      <c r="C146" s="631" t="s">
        <v>604</v>
      </c>
      <c r="D146" s="631">
        <v>11509</v>
      </c>
      <c r="E146" s="632">
        <v>875686</v>
      </c>
      <c r="F146" s="633" t="s">
        <v>1436</v>
      </c>
      <c r="G146" s="633">
        <v>6</v>
      </c>
      <c r="H146" s="634">
        <v>45689</v>
      </c>
      <c r="I146" s="631" t="s">
        <v>196</v>
      </c>
      <c r="J146" s="631" t="s">
        <v>288</v>
      </c>
      <c r="K146" s="631" t="s">
        <v>2157</v>
      </c>
      <c r="L146" s="636">
        <v>1</v>
      </c>
      <c r="M146" s="631"/>
      <c r="N146" s="631" t="s">
        <v>89</v>
      </c>
      <c r="O146" s="631"/>
      <c r="P146" s="631"/>
      <c r="Q146" s="634" t="s">
        <v>96</v>
      </c>
      <c r="R146" s="631" t="s">
        <v>96</v>
      </c>
      <c r="S146" s="631" t="s">
        <v>120</v>
      </c>
      <c r="T146" s="637">
        <v>875686</v>
      </c>
    </row>
    <row r="147" spans="1:20">
      <c r="A147" s="630" t="s">
        <v>222</v>
      </c>
      <c r="B147" s="631" t="s">
        <v>955</v>
      </c>
      <c r="C147" s="631" t="s">
        <v>604</v>
      </c>
      <c r="D147" s="631"/>
      <c r="E147" s="632">
        <v>793546.71</v>
      </c>
      <c r="F147" s="633" t="s">
        <v>662</v>
      </c>
      <c r="G147" s="633">
        <v>6</v>
      </c>
      <c r="H147" s="634">
        <v>45689</v>
      </c>
      <c r="I147" s="638">
        <v>45566</v>
      </c>
      <c r="J147" s="631" t="s">
        <v>90</v>
      </c>
      <c r="K147" s="631" t="s">
        <v>120</v>
      </c>
      <c r="L147" s="636">
        <v>0.5</v>
      </c>
      <c r="M147" s="634" t="s">
        <v>90</v>
      </c>
      <c r="N147" s="631" t="s">
        <v>89</v>
      </c>
      <c r="O147" s="631" t="s">
        <v>699</v>
      </c>
      <c r="P147" s="634" t="s">
        <v>96</v>
      </c>
      <c r="Q147" s="634" t="s">
        <v>90</v>
      </c>
      <c r="R147" s="631" t="s">
        <v>96</v>
      </c>
      <c r="S147" s="631" t="s">
        <v>120</v>
      </c>
      <c r="T147" s="637">
        <v>396773.35499999998</v>
      </c>
    </row>
    <row r="148" spans="1:20">
      <c r="A148" s="630" t="s">
        <v>1510</v>
      </c>
      <c r="B148" s="631" t="s">
        <v>1511</v>
      </c>
      <c r="C148" s="631" t="s">
        <v>604</v>
      </c>
      <c r="D148" s="631">
        <v>11514</v>
      </c>
      <c r="E148" s="632">
        <v>421648.87</v>
      </c>
      <c r="F148" s="633" t="s">
        <v>1512</v>
      </c>
      <c r="G148" s="633">
        <v>2</v>
      </c>
      <c r="H148" s="634">
        <v>45450</v>
      </c>
      <c r="I148" s="631" t="s">
        <v>150</v>
      </c>
      <c r="J148" s="631" t="s">
        <v>1513</v>
      </c>
      <c r="K148" s="635" t="s">
        <v>366</v>
      </c>
      <c r="L148" s="636">
        <v>1</v>
      </c>
      <c r="M148" s="631"/>
      <c r="N148" s="635" t="s">
        <v>89</v>
      </c>
      <c r="O148" s="631" t="s">
        <v>1091</v>
      </c>
      <c r="P148" s="631"/>
      <c r="Q148" s="634" t="s">
        <v>96</v>
      </c>
      <c r="R148" s="631" t="s">
        <v>96</v>
      </c>
      <c r="S148" s="631" t="s">
        <v>44</v>
      </c>
      <c r="T148" s="637">
        <v>421648.87</v>
      </c>
    </row>
    <row r="149" spans="1:20">
      <c r="A149" s="630" t="s">
        <v>1689</v>
      </c>
      <c r="B149" s="631" t="s">
        <v>926</v>
      </c>
      <c r="C149" s="631" t="s">
        <v>604</v>
      </c>
      <c r="D149" s="631"/>
      <c r="E149" s="632">
        <v>1565922.81</v>
      </c>
      <c r="F149" s="633" t="s">
        <v>1690</v>
      </c>
      <c r="G149" s="633">
        <v>6</v>
      </c>
      <c r="H149" s="634">
        <v>45689</v>
      </c>
      <c r="I149" s="631" t="s">
        <v>150</v>
      </c>
      <c r="J149" s="631" t="s">
        <v>90</v>
      </c>
      <c r="K149" s="631" t="s">
        <v>2195</v>
      </c>
      <c r="L149" s="636">
        <v>0.75</v>
      </c>
      <c r="M149" s="634" t="s">
        <v>90</v>
      </c>
      <c r="N149" s="631" t="s">
        <v>2196</v>
      </c>
      <c r="O149" s="631" t="s">
        <v>120</v>
      </c>
      <c r="P149" s="634" t="s">
        <v>96</v>
      </c>
      <c r="Q149" s="634" t="s">
        <v>96</v>
      </c>
      <c r="R149" s="631" t="s">
        <v>96</v>
      </c>
      <c r="S149" s="631" t="s">
        <v>120</v>
      </c>
      <c r="T149" s="637">
        <v>1174442.1074999999</v>
      </c>
    </row>
    <row r="150" spans="1:20">
      <c r="A150" s="630" t="s">
        <v>115</v>
      </c>
      <c r="B150" s="631" t="s">
        <v>1564</v>
      </c>
      <c r="C150" s="631" t="s">
        <v>604</v>
      </c>
      <c r="D150" s="631">
        <v>11516</v>
      </c>
      <c r="E150" s="632">
        <v>634535.43999999994</v>
      </c>
      <c r="F150" s="633" t="s">
        <v>1565</v>
      </c>
      <c r="G150" s="633">
        <v>3</v>
      </c>
      <c r="H150" s="634">
        <v>45509</v>
      </c>
      <c r="I150" s="631" t="s">
        <v>1395</v>
      </c>
      <c r="J150" s="631" t="s">
        <v>1566</v>
      </c>
      <c r="K150" s="631" t="s">
        <v>1567</v>
      </c>
      <c r="L150" s="636">
        <v>1</v>
      </c>
      <c r="M150" s="631"/>
      <c r="N150" s="631" t="s">
        <v>89</v>
      </c>
      <c r="O150" s="631"/>
      <c r="P150" s="631"/>
      <c r="Q150" s="634" t="s">
        <v>96</v>
      </c>
      <c r="R150" s="631"/>
      <c r="S150" s="631" t="s">
        <v>239</v>
      </c>
      <c r="T150" s="637">
        <v>634535.43999999994</v>
      </c>
    </row>
    <row r="151" spans="1:20">
      <c r="A151" s="630" t="s">
        <v>647</v>
      </c>
      <c r="B151" s="631" t="s">
        <v>648</v>
      </c>
      <c r="C151" s="631" t="s">
        <v>604</v>
      </c>
      <c r="D151" s="631">
        <v>90064</v>
      </c>
      <c r="E151" s="632">
        <v>644754.52</v>
      </c>
      <c r="F151" s="633" t="s">
        <v>649</v>
      </c>
      <c r="G151" s="633">
        <v>3</v>
      </c>
      <c r="H151" s="631" t="s">
        <v>120</v>
      </c>
      <c r="I151" s="631" t="s">
        <v>150</v>
      </c>
      <c r="J151" s="631" t="s">
        <v>2197</v>
      </c>
      <c r="K151" s="631" t="s">
        <v>1090</v>
      </c>
      <c r="L151" s="636">
        <v>0.5</v>
      </c>
      <c r="M151" s="631"/>
      <c r="N151" s="631" t="s">
        <v>651</v>
      </c>
      <c r="O151" s="631" t="s">
        <v>1091</v>
      </c>
      <c r="P151" s="631"/>
      <c r="Q151" s="634" t="s">
        <v>96</v>
      </c>
      <c r="R151" s="631"/>
      <c r="S151" s="631"/>
      <c r="T151" s="637">
        <v>322377.26</v>
      </c>
    </row>
    <row r="152" spans="1:20">
      <c r="A152" s="630" t="s">
        <v>480</v>
      </c>
      <c r="B152" s="631" t="s">
        <v>481</v>
      </c>
      <c r="C152" s="631" t="s">
        <v>604</v>
      </c>
      <c r="D152" s="631"/>
      <c r="E152" s="632">
        <v>2123331.6800000002</v>
      </c>
      <c r="F152" s="633" t="s">
        <v>2060</v>
      </c>
      <c r="G152" s="633">
        <v>24</v>
      </c>
      <c r="H152" s="634">
        <v>45839</v>
      </c>
      <c r="I152" s="631" t="s">
        <v>2198</v>
      </c>
      <c r="J152" s="631" t="s">
        <v>90</v>
      </c>
      <c r="K152" s="631" t="s">
        <v>2199</v>
      </c>
      <c r="L152" s="636">
        <v>0.25</v>
      </c>
      <c r="M152" s="634" t="s">
        <v>90</v>
      </c>
      <c r="N152" s="631" t="s">
        <v>89</v>
      </c>
      <c r="O152" s="631" t="s">
        <v>120</v>
      </c>
      <c r="P152" s="634" t="s">
        <v>96</v>
      </c>
      <c r="Q152" s="634" t="s">
        <v>96</v>
      </c>
      <c r="R152" s="631" t="s">
        <v>96</v>
      </c>
      <c r="S152" s="631" t="s">
        <v>90</v>
      </c>
      <c r="T152" s="637">
        <v>530832.92000000004</v>
      </c>
    </row>
    <row r="153" spans="1:20">
      <c r="A153" s="630" t="s">
        <v>480</v>
      </c>
      <c r="B153" s="631" t="s">
        <v>481</v>
      </c>
      <c r="C153" s="631" t="s">
        <v>604</v>
      </c>
      <c r="D153" s="631"/>
      <c r="E153" s="632">
        <v>1870996.9</v>
      </c>
      <c r="F153" s="633" t="s">
        <v>2058</v>
      </c>
      <c r="G153" s="633">
        <v>20</v>
      </c>
      <c r="H153" s="634">
        <v>45839</v>
      </c>
      <c r="I153" s="631" t="s">
        <v>2198</v>
      </c>
      <c r="J153" s="631" t="s">
        <v>90</v>
      </c>
      <c r="K153" s="631" t="s">
        <v>2199</v>
      </c>
      <c r="L153" s="636">
        <v>0.25</v>
      </c>
      <c r="M153" s="634" t="s">
        <v>90</v>
      </c>
      <c r="N153" s="631" t="s">
        <v>89</v>
      </c>
      <c r="O153" s="631" t="s">
        <v>120</v>
      </c>
      <c r="P153" s="634" t="s">
        <v>96</v>
      </c>
      <c r="Q153" s="634" t="s">
        <v>96</v>
      </c>
      <c r="R153" s="631" t="s">
        <v>96</v>
      </c>
      <c r="S153" s="631" t="s">
        <v>90</v>
      </c>
      <c r="T153" s="637">
        <v>467749.22499999998</v>
      </c>
    </row>
    <row r="154" spans="1:20">
      <c r="A154" s="630" t="s">
        <v>480</v>
      </c>
      <c r="B154" s="631" t="s">
        <v>481</v>
      </c>
      <c r="C154" s="631" t="s">
        <v>604</v>
      </c>
      <c r="D154" s="631"/>
      <c r="E154" s="632">
        <v>1240813.2</v>
      </c>
      <c r="F154" s="633" t="s">
        <v>352</v>
      </c>
      <c r="G154" s="633">
        <v>12</v>
      </c>
      <c r="H154" s="634">
        <v>45839</v>
      </c>
      <c r="I154" s="631" t="s">
        <v>2198</v>
      </c>
      <c r="J154" s="631" t="s">
        <v>90</v>
      </c>
      <c r="K154" s="631" t="s">
        <v>2199</v>
      </c>
      <c r="L154" s="636">
        <v>0.25</v>
      </c>
      <c r="M154" s="634" t="s">
        <v>90</v>
      </c>
      <c r="N154" s="631" t="s">
        <v>89</v>
      </c>
      <c r="O154" s="631" t="s">
        <v>120</v>
      </c>
      <c r="P154" s="634" t="s">
        <v>96</v>
      </c>
      <c r="Q154" s="634" t="s">
        <v>96</v>
      </c>
      <c r="R154" s="631" t="s">
        <v>96</v>
      </c>
      <c r="S154" s="631" t="s">
        <v>90</v>
      </c>
      <c r="T154" s="637">
        <v>310203.3</v>
      </c>
    </row>
    <row r="155" spans="1:20">
      <c r="A155" s="630" t="s">
        <v>393</v>
      </c>
      <c r="B155" s="631" t="s">
        <v>1582</v>
      </c>
      <c r="C155" s="631" t="s">
        <v>604</v>
      </c>
      <c r="D155" s="631">
        <v>11462</v>
      </c>
      <c r="E155" s="632">
        <v>194636</v>
      </c>
      <c r="F155" s="645" t="s">
        <v>1583</v>
      </c>
      <c r="G155" s="645">
        <v>2</v>
      </c>
      <c r="H155" s="634">
        <v>45538</v>
      </c>
      <c r="I155" s="631" t="s">
        <v>2200</v>
      </c>
      <c r="J155" s="631" t="s">
        <v>1584</v>
      </c>
      <c r="K155" s="631" t="s">
        <v>2201</v>
      </c>
      <c r="L155" s="636">
        <v>1</v>
      </c>
      <c r="M155" s="631"/>
      <c r="N155" s="631" t="s">
        <v>89</v>
      </c>
      <c r="O155" s="631"/>
      <c r="P155" s="634" t="s">
        <v>96</v>
      </c>
      <c r="Q155" s="634" t="s">
        <v>96</v>
      </c>
      <c r="R155" s="631" t="s">
        <v>96</v>
      </c>
      <c r="S155" s="631" t="s">
        <v>44</v>
      </c>
      <c r="T155" s="637">
        <v>194636</v>
      </c>
    </row>
    <row r="156" spans="1:20">
      <c r="A156" s="630" t="s">
        <v>1776</v>
      </c>
      <c r="B156" s="631" t="s">
        <v>985</v>
      </c>
      <c r="C156" s="631" t="s">
        <v>604</v>
      </c>
      <c r="D156" s="631">
        <v>11510</v>
      </c>
      <c r="E156" s="632">
        <v>463190.78</v>
      </c>
      <c r="F156" s="633" t="s">
        <v>1777</v>
      </c>
      <c r="G156" s="633">
        <v>4</v>
      </c>
      <c r="H156" s="634">
        <v>45748</v>
      </c>
      <c r="I156" s="631" t="s">
        <v>2202</v>
      </c>
      <c r="J156" s="631" t="s">
        <v>2203</v>
      </c>
      <c r="K156" s="631" t="s">
        <v>2204</v>
      </c>
      <c r="L156" s="636">
        <v>1</v>
      </c>
      <c r="M156" s="631"/>
      <c r="N156" s="631" t="s">
        <v>89</v>
      </c>
      <c r="O156" s="631"/>
      <c r="P156" s="631"/>
      <c r="Q156" s="634" t="s">
        <v>96</v>
      </c>
      <c r="R156" s="631" t="s">
        <v>96</v>
      </c>
      <c r="S156" s="631"/>
      <c r="T156" s="637">
        <v>463190.78</v>
      </c>
    </row>
    <row r="157" spans="1:20">
      <c r="A157" s="630" t="s">
        <v>1644</v>
      </c>
      <c r="B157" s="631" t="s">
        <v>916</v>
      </c>
      <c r="C157" s="631" t="s">
        <v>604</v>
      </c>
      <c r="D157" s="631">
        <v>11501</v>
      </c>
      <c r="E157" s="632">
        <v>2448024.2200000002</v>
      </c>
      <c r="F157" s="633" t="s">
        <v>1645</v>
      </c>
      <c r="G157" s="633">
        <v>14</v>
      </c>
      <c r="H157" s="634">
        <v>45658</v>
      </c>
      <c r="I157" s="631" t="s">
        <v>2205</v>
      </c>
      <c r="J157" s="631" t="s">
        <v>1390</v>
      </c>
      <c r="K157" s="631" t="s">
        <v>2201</v>
      </c>
      <c r="L157" s="636">
        <v>1</v>
      </c>
      <c r="M157" s="631"/>
      <c r="N157" s="631" t="s">
        <v>89</v>
      </c>
      <c r="O157" s="631"/>
      <c r="P157" s="631"/>
      <c r="Q157" s="634" t="s">
        <v>96</v>
      </c>
      <c r="R157" s="631"/>
      <c r="S157" s="631" t="s">
        <v>906</v>
      </c>
      <c r="T157" s="637">
        <v>2448024.2200000002</v>
      </c>
    </row>
    <row r="158" spans="1:20">
      <c r="A158" s="630" t="s">
        <v>1644</v>
      </c>
      <c r="B158" s="631" t="s">
        <v>917</v>
      </c>
      <c r="C158" s="631" t="s">
        <v>604</v>
      </c>
      <c r="D158" s="631">
        <v>11500</v>
      </c>
      <c r="E158" s="632">
        <v>2392640.86</v>
      </c>
      <c r="F158" s="633" t="s">
        <v>1645</v>
      </c>
      <c r="G158" s="633">
        <v>14</v>
      </c>
      <c r="H158" s="634">
        <v>45658</v>
      </c>
      <c r="I158" s="631" t="s">
        <v>2206</v>
      </c>
      <c r="J158" s="631" t="s">
        <v>1390</v>
      </c>
      <c r="K158" s="631" t="s">
        <v>2201</v>
      </c>
      <c r="L158" s="636">
        <v>1</v>
      </c>
      <c r="M158" s="631"/>
      <c r="N158" s="631" t="s">
        <v>89</v>
      </c>
      <c r="O158" s="631"/>
      <c r="P158" s="631"/>
      <c r="Q158" s="634" t="s">
        <v>96</v>
      </c>
      <c r="R158" s="631"/>
      <c r="S158" s="631" t="s">
        <v>906</v>
      </c>
      <c r="T158" s="637">
        <v>2392640.86</v>
      </c>
    </row>
    <row r="159" spans="1:20">
      <c r="A159" s="630" t="s">
        <v>145</v>
      </c>
      <c r="B159" s="631" t="s">
        <v>1538</v>
      </c>
      <c r="C159" s="631" t="s">
        <v>604</v>
      </c>
      <c r="D159" s="631">
        <v>11484</v>
      </c>
      <c r="E159" s="632">
        <v>348250</v>
      </c>
      <c r="F159" s="645" t="s">
        <v>147</v>
      </c>
      <c r="G159" s="645">
        <v>1</v>
      </c>
      <c r="H159" s="634">
        <v>45476</v>
      </c>
      <c r="I159" s="631" t="s">
        <v>150</v>
      </c>
      <c r="J159" s="631" t="s">
        <v>1117</v>
      </c>
      <c r="K159" s="635" t="s">
        <v>366</v>
      </c>
      <c r="L159" s="636">
        <v>1</v>
      </c>
      <c r="M159" s="631"/>
      <c r="N159" s="631" t="s">
        <v>89</v>
      </c>
      <c r="O159" s="631" t="s">
        <v>1091</v>
      </c>
      <c r="P159" s="631"/>
      <c r="Q159" s="634" t="s">
        <v>96</v>
      </c>
      <c r="R159" s="631" t="s">
        <v>96</v>
      </c>
      <c r="S159" s="631" t="s">
        <v>239</v>
      </c>
      <c r="T159" s="637">
        <v>348250</v>
      </c>
    </row>
    <row r="160" spans="1:20">
      <c r="A160" s="630" t="s">
        <v>1175</v>
      </c>
      <c r="B160" s="631" t="s">
        <v>973</v>
      </c>
      <c r="C160" s="631" t="s">
        <v>604</v>
      </c>
      <c r="D160" s="631"/>
      <c r="E160" s="632">
        <v>642710.44999999995</v>
      </c>
      <c r="F160" s="633" t="s">
        <v>2051</v>
      </c>
      <c r="G160" s="633">
        <v>8</v>
      </c>
      <c r="H160" s="634">
        <v>45748</v>
      </c>
      <c r="I160" s="631" t="s">
        <v>108</v>
      </c>
      <c r="J160" s="631" t="s">
        <v>90</v>
      </c>
      <c r="K160" s="631" t="s">
        <v>2052</v>
      </c>
      <c r="L160" s="636">
        <v>0.8</v>
      </c>
      <c r="M160" s="631"/>
      <c r="N160" s="631" t="s">
        <v>89</v>
      </c>
      <c r="O160" s="631"/>
      <c r="P160" s="631"/>
      <c r="Q160" s="631"/>
      <c r="R160" s="631"/>
      <c r="S160" s="631"/>
      <c r="T160" s="637">
        <v>514168.36</v>
      </c>
    </row>
    <row r="161" spans="1:20">
      <c r="A161" s="630" t="s">
        <v>1465</v>
      </c>
      <c r="B161" s="631" t="s">
        <v>1494</v>
      </c>
      <c r="C161" s="631" t="s">
        <v>604</v>
      </c>
      <c r="D161" s="631">
        <v>11432</v>
      </c>
      <c r="E161" s="632">
        <v>197993.06</v>
      </c>
      <c r="F161" s="633" t="s">
        <v>1220</v>
      </c>
      <c r="G161" s="633">
        <v>2</v>
      </c>
      <c r="H161" s="634">
        <v>45415</v>
      </c>
      <c r="I161" s="631" t="s">
        <v>150</v>
      </c>
      <c r="J161" s="631" t="s">
        <v>1495</v>
      </c>
      <c r="K161" s="635" t="s">
        <v>1459</v>
      </c>
      <c r="L161" s="636">
        <v>1</v>
      </c>
      <c r="M161" s="631"/>
      <c r="N161" s="631" t="s">
        <v>89</v>
      </c>
      <c r="O161" s="631" t="s">
        <v>1091</v>
      </c>
      <c r="P161" s="631"/>
      <c r="Q161" s="634" t="s">
        <v>96</v>
      </c>
      <c r="R161" s="631" t="s">
        <v>96</v>
      </c>
      <c r="S161" s="631" t="s">
        <v>906</v>
      </c>
      <c r="T161" s="637">
        <v>197993.06</v>
      </c>
    </row>
    <row r="162" spans="1:20">
      <c r="A162" s="630" t="s">
        <v>1465</v>
      </c>
      <c r="B162" s="631" t="s">
        <v>1576</v>
      </c>
      <c r="C162" s="631" t="s">
        <v>604</v>
      </c>
      <c r="D162" s="631">
        <v>11429</v>
      </c>
      <c r="E162" s="632">
        <v>198022.13</v>
      </c>
      <c r="F162" s="633" t="s">
        <v>1220</v>
      </c>
      <c r="G162" s="633">
        <v>2</v>
      </c>
      <c r="H162" s="634">
        <v>45527</v>
      </c>
      <c r="I162" s="631" t="s">
        <v>150</v>
      </c>
      <c r="J162" s="631" t="s">
        <v>1577</v>
      </c>
      <c r="K162" s="631" t="s">
        <v>1537</v>
      </c>
      <c r="L162" s="636">
        <v>1</v>
      </c>
      <c r="M162" s="631"/>
      <c r="N162" s="631" t="s">
        <v>89</v>
      </c>
      <c r="O162" s="631" t="s">
        <v>1091</v>
      </c>
      <c r="P162" s="631"/>
      <c r="Q162" s="634" t="s">
        <v>96</v>
      </c>
      <c r="R162" s="631" t="s">
        <v>96</v>
      </c>
      <c r="S162" s="631" t="s">
        <v>906</v>
      </c>
      <c r="T162" s="637">
        <v>198022.13</v>
      </c>
    </row>
    <row r="163" spans="1:20">
      <c r="A163" s="630" t="s">
        <v>1465</v>
      </c>
      <c r="B163" s="631" t="s">
        <v>1591</v>
      </c>
      <c r="C163" s="631" t="s">
        <v>604</v>
      </c>
      <c r="D163" s="631">
        <v>11431</v>
      </c>
      <c r="E163" s="632">
        <v>198022.13</v>
      </c>
      <c r="F163" s="633" t="s">
        <v>1220</v>
      </c>
      <c r="G163" s="633">
        <v>2</v>
      </c>
      <c r="H163" s="634">
        <v>45546</v>
      </c>
      <c r="I163" s="631" t="s">
        <v>2134</v>
      </c>
      <c r="J163" s="631" t="s">
        <v>1592</v>
      </c>
      <c r="K163" s="631" t="s">
        <v>2207</v>
      </c>
      <c r="L163" s="636">
        <v>1</v>
      </c>
      <c r="M163" s="631"/>
      <c r="N163" s="631" t="s">
        <v>89</v>
      </c>
      <c r="O163" s="631"/>
      <c r="P163" s="631"/>
      <c r="Q163" s="634" t="s">
        <v>96</v>
      </c>
      <c r="R163" s="631" t="s">
        <v>96</v>
      </c>
      <c r="S163" s="631" t="s">
        <v>906</v>
      </c>
      <c r="T163" s="637">
        <v>198022.13</v>
      </c>
    </row>
    <row r="164" spans="1:20">
      <c r="A164" s="644" t="s">
        <v>1465</v>
      </c>
      <c r="B164" s="631" t="s">
        <v>979</v>
      </c>
      <c r="C164" s="631" t="s">
        <v>604</v>
      </c>
      <c r="D164" s="631"/>
      <c r="E164" s="632">
        <v>594066.39</v>
      </c>
      <c r="F164" s="633" t="s">
        <v>1436</v>
      </c>
      <c r="G164" s="633">
        <v>6</v>
      </c>
      <c r="H164" s="634">
        <v>45809</v>
      </c>
      <c r="I164" s="631" t="s">
        <v>108</v>
      </c>
      <c r="J164" s="631" t="s">
        <v>90</v>
      </c>
      <c r="K164" s="631" t="s">
        <v>2208</v>
      </c>
      <c r="L164" s="636">
        <v>0.5</v>
      </c>
      <c r="M164" s="634" t="s">
        <v>90</v>
      </c>
      <c r="N164" s="631" t="s">
        <v>89</v>
      </c>
      <c r="O164" s="638">
        <v>45870</v>
      </c>
      <c r="P164" s="634" t="s">
        <v>96</v>
      </c>
      <c r="Q164" s="634" t="s">
        <v>90</v>
      </c>
      <c r="R164" s="631" t="s">
        <v>90</v>
      </c>
      <c r="S164" s="631" t="s">
        <v>90</v>
      </c>
      <c r="T164" s="637">
        <v>297033.19500000001</v>
      </c>
    </row>
    <row r="165" spans="1:20">
      <c r="A165" s="630" t="s">
        <v>1465</v>
      </c>
      <c r="B165" s="631" t="s">
        <v>2209</v>
      </c>
      <c r="C165" s="631" t="s">
        <v>604</v>
      </c>
      <c r="D165" s="631"/>
      <c r="E165" s="632">
        <v>641440.37</v>
      </c>
      <c r="F165" s="633" t="s">
        <v>2210</v>
      </c>
      <c r="G165" s="633">
        <v>6</v>
      </c>
      <c r="H165" s="634">
        <v>45809</v>
      </c>
      <c r="I165" s="631" t="s">
        <v>108</v>
      </c>
      <c r="J165" s="631" t="s">
        <v>90</v>
      </c>
      <c r="K165" s="631" t="s">
        <v>2208</v>
      </c>
      <c r="L165" s="636">
        <v>0.5</v>
      </c>
      <c r="M165" s="634" t="s">
        <v>90</v>
      </c>
      <c r="N165" s="631" t="s">
        <v>89</v>
      </c>
      <c r="O165" s="638">
        <v>45870</v>
      </c>
      <c r="P165" s="634" t="s">
        <v>96</v>
      </c>
      <c r="Q165" s="634" t="s">
        <v>90</v>
      </c>
      <c r="R165" s="631" t="s">
        <v>90</v>
      </c>
      <c r="S165" s="631" t="s">
        <v>90</v>
      </c>
      <c r="T165" s="637">
        <v>320720.185</v>
      </c>
    </row>
    <row r="166" spans="1:20">
      <c r="A166" s="630" t="s">
        <v>1465</v>
      </c>
      <c r="B166" s="631" t="s">
        <v>1466</v>
      </c>
      <c r="C166" s="631" t="s">
        <v>604</v>
      </c>
      <c r="D166" s="631">
        <v>11430</v>
      </c>
      <c r="E166" s="632">
        <v>326942.82</v>
      </c>
      <c r="F166" s="633" t="s">
        <v>1467</v>
      </c>
      <c r="G166" s="633">
        <v>3</v>
      </c>
      <c r="H166" s="634">
        <v>45390</v>
      </c>
      <c r="I166" s="631" t="s">
        <v>150</v>
      </c>
      <c r="J166" s="631" t="s">
        <v>1468</v>
      </c>
      <c r="K166" s="635" t="s">
        <v>1459</v>
      </c>
      <c r="L166" s="636">
        <v>1</v>
      </c>
      <c r="M166" s="631"/>
      <c r="N166" s="631" t="s">
        <v>89</v>
      </c>
      <c r="O166" s="631"/>
      <c r="P166" s="631"/>
      <c r="Q166" s="634" t="s">
        <v>96</v>
      </c>
      <c r="R166" s="631" t="s">
        <v>96</v>
      </c>
      <c r="S166" s="631" t="s">
        <v>906</v>
      </c>
      <c r="T166" s="641"/>
    </row>
  </sheetData>
  <pageMargins left="0" right="0" top="0" bottom="0" header="0" footer="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pageSetUpPr fitToPage="1"/>
  </sheetPr>
  <dimension ref="A1:BY80"/>
  <sheetViews>
    <sheetView workbookViewId="0">
      <pane xSplit="5" ySplit="2" topLeftCell="F3" activePane="bottomRight" state="frozen"/>
      <selection pane="topRight" activeCell="F1" sqref="F1"/>
      <selection pane="bottomLeft" activeCell="A3" sqref="A3"/>
      <selection pane="bottomRight" activeCell="D19" sqref="D19"/>
    </sheetView>
  </sheetViews>
  <sheetFormatPr defaultColWidth="14.42578125" defaultRowHeight="15" customHeight="1"/>
  <cols>
    <col min="1" max="1" width="11" customWidth="1"/>
    <col min="2" max="2" width="13.42578125" customWidth="1"/>
    <col min="3" max="3" width="26.85546875" customWidth="1"/>
    <col min="4" max="4" width="37.42578125" customWidth="1"/>
    <col min="5" max="5" width="17.7109375" customWidth="1"/>
    <col min="6" max="6" width="21.42578125" customWidth="1"/>
    <col min="7" max="7" width="17.85546875" customWidth="1"/>
    <col min="8" max="8" width="15.42578125" customWidth="1"/>
    <col min="9" max="9" width="0.42578125" customWidth="1"/>
    <col min="10" max="10" width="31" customWidth="1"/>
    <col min="11" max="11" width="21.28515625" customWidth="1"/>
    <col min="12" max="13" width="16.7109375" customWidth="1"/>
    <col min="14" max="25" width="21.28515625" customWidth="1"/>
    <col min="26" max="26" width="2.7109375" customWidth="1"/>
    <col min="27" max="27" width="2.140625" customWidth="1"/>
    <col min="28" max="28" width="1.28515625" customWidth="1"/>
    <col min="29" max="29" width="1.5703125" customWidth="1"/>
    <col min="30" max="30" width="21.28515625" customWidth="1"/>
    <col min="31" max="31" width="20.28515625" customWidth="1"/>
    <col min="32" max="32" width="31.140625" customWidth="1"/>
    <col min="33" max="33" width="18" customWidth="1"/>
    <col min="34" max="36" width="16" customWidth="1"/>
    <col min="37" max="37" width="21" customWidth="1"/>
    <col min="38" max="38" width="18.28515625" customWidth="1"/>
    <col min="40" max="40" width="27" customWidth="1"/>
    <col min="41" max="41" width="17" customWidth="1"/>
    <col min="42" max="42" width="10.140625" customWidth="1"/>
    <col min="43" max="43" width="26.42578125" customWidth="1"/>
    <col min="44" max="45" width="10.140625" customWidth="1"/>
    <col min="46" max="46" width="8.7109375" customWidth="1"/>
    <col min="47" max="47" width="10.5703125" customWidth="1"/>
    <col min="48" max="48" width="11" customWidth="1"/>
    <col min="49" max="49" width="15.85546875" customWidth="1"/>
    <col min="52" max="52" width="21.28515625" customWidth="1"/>
    <col min="56" max="56" width="17.28515625" customWidth="1"/>
    <col min="58" max="58" width="8.7109375" customWidth="1"/>
    <col min="59" max="59" width="11.5703125" customWidth="1"/>
    <col min="60" max="60" width="16.140625" customWidth="1"/>
    <col min="61" max="61" width="8.42578125" customWidth="1"/>
    <col min="62" max="62" width="9.5703125" customWidth="1"/>
    <col min="63" max="63" width="31.5703125" customWidth="1"/>
    <col min="64" max="65" width="8.7109375" customWidth="1"/>
    <col min="66" max="72" width="11" customWidth="1"/>
    <col min="73" max="73" width="17.5703125" customWidth="1"/>
    <col min="74" max="76" width="11" customWidth="1"/>
    <col min="77" max="77" width="8.5703125" customWidth="1"/>
    <col min="78" max="163" width="8.7109375" customWidth="1"/>
    <col min="164" max="164" width="9" customWidth="1"/>
  </cols>
  <sheetData>
    <row r="1" spans="1:77" ht="37.5" customHeight="1">
      <c r="A1" s="1"/>
      <c r="B1" s="1"/>
      <c r="C1" s="1"/>
      <c r="D1" s="1"/>
      <c r="E1" s="23" t="s">
        <v>2211</v>
      </c>
      <c r="F1" s="23" t="s">
        <v>2211</v>
      </c>
      <c r="G1" s="23" t="s">
        <v>2212</v>
      </c>
      <c r="H1" s="23" t="s">
        <v>2212</v>
      </c>
      <c r="I1" s="23" t="s">
        <v>2212</v>
      </c>
      <c r="J1" s="23" t="s">
        <v>2212</v>
      </c>
      <c r="K1" s="23" t="s">
        <v>2211</v>
      </c>
      <c r="L1" s="24" t="s">
        <v>2212</v>
      </c>
      <c r="M1" s="24" t="s">
        <v>2212</v>
      </c>
      <c r="N1" s="25" t="s">
        <v>2213</v>
      </c>
      <c r="O1" s="25" t="s">
        <v>2213</v>
      </c>
      <c r="P1" s="25" t="s">
        <v>2213</v>
      </c>
      <c r="Q1" s="25" t="s">
        <v>2213</v>
      </c>
      <c r="R1" s="25" t="s">
        <v>2213</v>
      </c>
      <c r="S1" s="25" t="s">
        <v>2213</v>
      </c>
      <c r="T1" s="25" t="s">
        <v>2213</v>
      </c>
      <c r="U1" s="25" t="s">
        <v>2212</v>
      </c>
      <c r="V1" s="25" t="s">
        <v>2214</v>
      </c>
      <c r="W1" s="25" t="s">
        <v>66</v>
      </c>
      <c r="X1" s="23"/>
      <c r="Y1" s="23"/>
      <c r="Z1" s="23"/>
      <c r="AA1" s="23"/>
      <c r="AB1" s="23"/>
      <c r="AC1" s="23"/>
      <c r="AD1" s="23" t="s">
        <v>2211</v>
      </c>
      <c r="AE1" s="24" t="s">
        <v>2212</v>
      </c>
      <c r="AF1" s="24" t="s">
        <v>66</v>
      </c>
      <c r="AG1" s="24" t="s">
        <v>66</v>
      </c>
      <c r="AH1" s="24" t="s">
        <v>66</v>
      </c>
      <c r="AI1" s="24" t="s">
        <v>66</v>
      </c>
      <c r="AJ1" s="24" t="s">
        <v>1727</v>
      </c>
      <c r="AK1" s="24" t="s">
        <v>66</v>
      </c>
      <c r="AL1" s="24" t="s">
        <v>66</v>
      </c>
      <c r="AM1" s="24" t="s">
        <v>66</v>
      </c>
      <c r="AN1" s="24" t="s">
        <v>66</v>
      </c>
      <c r="AO1" s="24" t="s">
        <v>66</v>
      </c>
      <c r="AP1" s="23" t="s">
        <v>2215</v>
      </c>
      <c r="AQ1" s="23" t="s">
        <v>2211</v>
      </c>
      <c r="AR1" s="23" t="s">
        <v>2215</v>
      </c>
      <c r="AS1" s="24" t="s">
        <v>2215</v>
      </c>
      <c r="AT1" s="23" t="s">
        <v>2216</v>
      </c>
      <c r="AU1" s="23" t="s">
        <v>66</v>
      </c>
      <c r="AV1" s="23" t="s">
        <v>66</v>
      </c>
      <c r="AW1" s="25" t="s">
        <v>2217</v>
      </c>
      <c r="AX1" s="25" t="s">
        <v>2216</v>
      </c>
      <c r="AY1" s="25" t="s">
        <v>2216</v>
      </c>
      <c r="AZ1" s="25" t="s">
        <v>2214</v>
      </c>
      <c r="BA1" s="25" t="s">
        <v>2216</v>
      </c>
      <c r="BB1" s="25" t="s">
        <v>2216</v>
      </c>
      <c r="BC1" s="25" t="s">
        <v>2216</v>
      </c>
      <c r="BD1" s="25" t="s">
        <v>2216</v>
      </c>
      <c r="BE1" s="25" t="s">
        <v>2216</v>
      </c>
      <c r="BF1" s="25" t="s">
        <v>2216</v>
      </c>
      <c r="BG1" s="25" t="s">
        <v>2216</v>
      </c>
      <c r="BH1" s="25" t="s">
        <v>2216</v>
      </c>
      <c r="BI1" s="25" t="s">
        <v>2216</v>
      </c>
      <c r="BJ1" s="25" t="s">
        <v>2216</v>
      </c>
      <c r="BK1" s="25"/>
      <c r="BL1" s="25"/>
      <c r="BM1" s="25"/>
      <c r="BN1" s="25" t="s">
        <v>2213</v>
      </c>
      <c r="BO1" s="25" t="s">
        <v>2213</v>
      </c>
      <c r="BP1" s="25" t="s">
        <v>2213</v>
      </c>
      <c r="BQ1" s="25" t="s">
        <v>2213</v>
      </c>
      <c r="BR1" s="25" t="s">
        <v>2213</v>
      </c>
      <c r="BS1" s="25" t="s">
        <v>2213</v>
      </c>
      <c r="BT1" s="25" t="s">
        <v>2213</v>
      </c>
      <c r="BU1" s="25" t="s">
        <v>2212</v>
      </c>
      <c r="BV1" s="25" t="s">
        <v>2214</v>
      </c>
      <c r="BW1" s="25" t="s">
        <v>2214</v>
      </c>
      <c r="BX1" s="25" t="s">
        <v>66</v>
      </c>
      <c r="BY1" s="1" t="s">
        <v>2218</v>
      </c>
    </row>
    <row r="2" spans="1:77" ht="36" customHeight="1">
      <c r="A2" s="1"/>
      <c r="B2" s="26" t="s">
        <v>2219</v>
      </c>
      <c r="C2" s="26" t="s">
        <v>2220</v>
      </c>
      <c r="D2" s="26" t="s">
        <v>49</v>
      </c>
      <c r="E2" s="26" t="s">
        <v>51</v>
      </c>
      <c r="F2" s="26" t="s">
        <v>2221</v>
      </c>
      <c r="G2" s="26" t="s">
        <v>2222</v>
      </c>
      <c r="H2" s="26" t="s">
        <v>57</v>
      </c>
      <c r="I2" s="26" t="s">
        <v>2223</v>
      </c>
      <c r="J2" s="26" t="s">
        <v>2224</v>
      </c>
      <c r="K2" s="27" t="s">
        <v>2225</v>
      </c>
      <c r="L2" s="26" t="s">
        <v>2226</v>
      </c>
      <c r="M2" s="26" t="s">
        <v>2227</v>
      </c>
      <c r="N2" s="26" t="s">
        <v>2228</v>
      </c>
      <c r="O2" s="26" t="s">
        <v>2229</v>
      </c>
      <c r="P2" s="26" t="s">
        <v>2230</v>
      </c>
      <c r="Q2" s="26" t="s">
        <v>2231</v>
      </c>
      <c r="R2" s="26" t="s">
        <v>2232</v>
      </c>
      <c r="S2" s="26" t="s">
        <v>2233</v>
      </c>
      <c r="T2" s="26" t="s">
        <v>2234</v>
      </c>
      <c r="U2" s="26" t="s">
        <v>2235</v>
      </c>
      <c r="V2" s="26" t="s">
        <v>2236</v>
      </c>
      <c r="W2" s="26" t="s">
        <v>2237</v>
      </c>
      <c r="X2" s="28" t="s">
        <v>2238</v>
      </c>
      <c r="Y2" s="28" t="s">
        <v>2239</v>
      </c>
      <c r="Z2" s="28"/>
      <c r="AA2" s="28"/>
      <c r="AB2" s="28"/>
      <c r="AC2" s="28"/>
      <c r="AD2" s="28" t="s">
        <v>2240</v>
      </c>
      <c r="AE2" s="27" t="s">
        <v>2116</v>
      </c>
      <c r="AF2" s="27" t="s">
        <v>2241</v>
      </c>
      <c r="AG2" s="26" t="s">
        <v>2242</v>
      </c>
      <c r="AH2" s="26" t="s">
        <v>2243</v>
      </c>
      <c r="AI2" s="26" t="s">
        <v>2121</v>
      </c>
      <c r="AJ2" s="26" t="s">
        <v>2244</v>
      </c>
      <c r="AK2" s="26" t="s">
        <v>2245</v>
      </c>
      <c r="AL2" s="26" t="s">
        <v>2246</v>
      </c>
      <c r="AM2" s="27" t="s">
        <v>560</v>
      </c>
      <c r="AN2" s="27" t="s">
        <v>2247</v>
      </c>
      <c r="AO2" s="29" t="s">
        <v>2248</v>
      </c>
      <c r="AP2" s="26" t="s">
        <v>2249</v>
      </c>
      <c r="AQ2" s="27" t="s">
        <v>2250</v>
      </c>
      <c r="AR2" s="26" t="s">
        <v>2251</v>
      </c>
      <c r="AS2" s="27" t="s">
        <v>1858</v>
      </c>
      <c r="AT2" s="26" t="s">
        <v>2252</v>
      </c>
      <c r="AU2" s="26" t="s">
        <v>2253</v>
      </c>
      <c r="AV2" s="26" t="s">
        <v>2254</v>
      </c>
      <c r="AW2" s="29" t="s">
        <v>2255</v>
      </c>
      <c r="AX2" s="29" t="s">
        <v>2256</v>
      </c>
      <c r="AY2" s="29" t="s">
        <v>2257</v>
      </c>
      <c r="AZ2" s="26" t="s">
        <v>2258</v>
      </c>
      <c r="BA2" s="29" t="s">
        <v>2259</v>
      </c>
      <c r="BB2" s="29" t="s">
        <v>2260</v>
      </c>
      <c r="BC2" s="29" t="s">
        <v>2261</v>
      </c>
      <c r="BD2" s="26" t="s">
        <v>2262</v>
      </c>
      <c r="BE2" s="29" t="s">
        <v>2263</v>
      </c>
      <c r="BF2" s="26" t="s">
        <v>2264</v>
      </c>
      <c r="BG2" s="26" t="s">
        <v>2265</v>
      </c>
      <c r="BH2" s="26" t="s">
        <v>2266</v>
      </c>
      <c r="BI2" s="26" t="s">
        <v>2267</v>
      </c>
      <c r="BJ2" s="26" t="s">
        <v>2268</v>
      </c>
      <c r="BK2" s="26" t="s">
        <v>2269</v>
      </c>
      <c r="BL2" s="26" t="s">
        <v>2270</v>
      </c>
      <c r="BM2" s="26" t="s">
        <v>2271</v>
      </c>
      <c r="BN2" s="26" t="s">
        <v>2228</v>
      </c>
      <c r="BO2" s="26" t="s">
        <v>2229</v>
      </c>
      <c r="BP2" s="26" t="s">
        <v>2230</v>
      </c>
      <c r="BQ2" s="26" t="s">
        <v>2231</v>
      </c>
      <c r="BR2" s="26" t="s">
        <v>2232</v>
      </c>
      <c r="BS2" s="26" t="s">
        <v>2233</v>
      </c>
      <c r="BT2" s="26" t="s">
        <v>2234</v>
      </c>
      <c r="BU2" s="26" t="s">
        <v>2235</v>
      </c>
      <c r="BV2" s="26" t="s">
        <v>2236</v>
      </c>
      <c r="BW2" s="26" t="s">
        <v>2258</v>
      </c>
      <c r="BX2" s="26" t="s">
        <v>2237</v>
      </c>
      <c r="BY2" s="1" t="s">
        <v>2272</v>
      </c>
    </row>
    <row r="3" spans="1:77">
      <c r="A3" s="3" t="s">
        <v>2273</v>
      </c>
      <c r="B3" s="3"/>
      <c r="C3" s="3" t="s">
        <v>894</v>
      </c>
      <c r="D3" s="2" t="s">
        <v>1377</v>
      </c>
      <c r="E3" s="3">
        <v>11443</v>
      </c>
      <c r="F3" s="12">
        <v>454749.2</v>
      </c>
      <c r="G3" s="30"/>
      <c r="H3" s="30"/>
      <c r="I3" s="30"/>
      <c r="J3" s="3" t="s">
        <v>1380</v>
      </c>
      <c r="K3" s="12">
        <v>632019.37</v>
      </c>
      <c r="L3" s="3"/>
      <c r="M3" s="3" t="s">
        <v>96</v>
      </c>
      <c r="N3" s="4"/>
      <c r="O3" s="4" t="s">
        <v>2274</v>
      </c>
      <c r="P3" s="4"/>
      <c r="Q3" s="4"/>
      <c r="R3" s="4"/>
      <c r="S3" s="4"/>
      <c r="T3" s="4"/>
      <c r="U3" s="4"/>
      <c r="V3" s="4"/>
      <c r="W3" s="4"/>
      <c r="X3" s="4"/>
      <c r="Y3" s="4"/>
      <c r="Z3" s="4"/>
      <c r="AA3" s="4"/>
      <c r="AB3" s="4"/>
      <c r="AC3" s="4"/>
      <c r="AD3" s="4" t="s">
        <v>150</v>
      </c>
      <c r="AE3" s="3" t="s">
        <v>1379</v>
      </c>
      <c r="AF3" s="3"/>
      <c r="AG3" s="3"/>
      <c r="AH3" s="3"/>
      <c r="AI3" s="3" t="s">
        <v>906</v>
      </c>
      <c r="AJ3" s="3" t="s">
        <v>96</v>
      </c>
      <c r="AK3" s="30">
        <v>44927</v>
      </c>
      <c r="AL3" s="30">
        <v>44934</v>
      </c>
      <c r="AM3" s="31"/>
      <c r="AN3" s="31" t="s">
        <v>120</v>
      </c>
      <c r="AP3" s="30">
        <v>45163</v>
      </c>
      <c r="AQ3" s="4" t="s">
        <v>2275</v>
      </c>
      <c r="AR3" s="32">
        <v>45170</v>
      </c>
      <c r="AS3" s="31" t="s">
        <v>1866</v>
      </c>
      <c r="AT3" s="31" t="s">
        <v>120</v>
      </c>
      <c r="AU3" s="30">
        <v>45163</v>
      </c>
      <c r="AV3" s="32">
        <v>45474</v>
      </c>
      <c r="AW3" s="580" t="s">
        <v>120</v>
      </c>
      <c r="AX3" s="580" t="s">
        <v>120</v>
      </c>
      <c r="AY3" s="580" t="s">
        <v>120</v>
      </c>
      <c r="AZ3" s="4" t="s">
        <v>150</v>
      </c>
      <c r="BA3" s="580" t="s">
        <v>120</v>
      </c>
      <c r="BB3" s="580" t="s">
        <v>120</v>
      </c>
      <c r="BC3" s="580" t="s">
        <v>120</v>
      </c>
      <c r="BD3" s="580" t="s">
        <v>120</v>
      </c>
      <c r="BE3" s="580" t="s">
        <v>120</v>
      </c>
      <c r="BF3" s="580" t="s">
        <v>120</v>
      </c>
      <c r="BG3" s="580" t="s">
        <v>120</v>
      </c>
      <c r="BH3" s="580" t="s">
        <v>120</v>
      </c>
      <c r="BI3" s="580" t="s">
        <v>120</v>
      </c>
      <c r="BJ3" s="580" t="s">
        <v>120</v>
      </c>
    </row>
    <row r="4" spans="1:77">
      <c r="A4" s="3" t="s">
        <v>2273</v>
      </c>
      <c r="B4" s="3"/>
      <c r="C4" s="3" t="s">
        <v>1381</v>
      </c>
      <c r="D4" s="3" t="s">
        <v>2276</v>
      </c>
      <c r="E4" s="3">
        <v>11446</v>
      </c>
      <c r="F4" s="12">
        <v>4015000</v>
      </c>
      <c r="G4" s="30"/>
      <c r="H4" s="30"/>
      <c r="I4" s="30"/>
      <c r="J4" s="3" t="s">
        <v>1452</v>
      </c>
      <c r="K4" s="12">
        <v>5500000</v>
      </c>
      <c r="L4" s="3"/>
      <c r="M4" s="3" t="s">
        <v>96</v>
      </c>
      <c r="N4" s="3" t="s">
        <v>2277</v>
      </c>
      <c r="O4" s="3" t="s">
        <v>2278</v>
      </c>
      <c r="P4" s="3"/>
      <c r="Q4" s="3"/>
      <c r="R4" s="3"/>
      <c r="S4" s="3"/>
      <c r="T4" s="3"/>
      <c r="U4" s="3" t="s">
        <v>2279</v>
      </c>
      <c r="V4" s="3"/>
      <c r="W4" s="3"/>
      <c r="X4" s="3"/>
      <c r="Y4" s="3"/>
      <c r="Z4" s="3"/>
      <c r="AA4" s="3"/>
      <c r="AB4" s="3"/>
      <c r="AC4" s="3"/>
      <c r="AD4" s="3" t="s">
        <v>150</v>
      </c>
      <c r="AE4" s="3" t="s">
        <v>1379</v>
      </c>
      <c r="AF4" s="3"/>
      <c r="AG4" s="3"/>
      <c r="AH4" s="3"/>
      <c r="AI4" s="3" t="s">
        <v>44</v>
      </c>
      <c r="AJ4" s="3" t="s">
        <v>96</v>
      </c>
      <c r="AK4" s="31" t="s">
        <v>1866</v>
      </c>
      <c r="AL4" s="31" t="s">
        <v>120</v>
      </c>
      <c r="AM4" s="31"/>
      <c r="AN4" s="31" t="s">
        <v>120</v>
      </c>
      <c r="AP4" s="30">
        <v>45163</v>
      </c>
      <c r="AQ4" s="3" t="s">
        <v>2275</v>
      </c>
      <c r="AR4" s="32">
        <v>45195</v>
      </c>
      <c r="AS4" s="31" t="s">
        <v>1869</v>
      </c>
      <c r="AT4" s="30"/>
      <c r="AU4" s="30">
        <v>45180</v>
      </c>
      <c r="AV4" s="30">
        <v>45291</v>
      </c>
      <c r="AZ4" s="3" t="s">
        <v>150</v>
      </c>
      <c r="BD4" s="580"/>
      <c r="BE4" s="580"/>
      <c r="BF4" s="580"/>
      <c r="BG4" s="580"/>
      <c r="BH4" s="580"/>
      <c r="BI4" s="580"/>
      <c r="BJ4" s="580"/>
      <c r="BU4" s="580" t="s">
        <v>2279</v>
      </c>
    </row>
    <row r="5" spans="1:77">
      <c r="A5" s="3" t="s">
        <v>2273</v>
      </c>
      <c r="B5" s="3"/>
      <c r="C5" s="3" t="s">
        <v>310</v>
      </c>
      <c r="D5" s="3" t="s">
        <v>1384</v>
      </c>
      <c r="E5" s="3">
        <v>11403</v>
      </c>
      <c r="F5" s="12">
        <v>122693.7</v>
      </c>
      <c r="G5" s="30"/>
      <c r="H5" s="30"/>
      <c r="I5" s="30"/>
      <c r="J5" s="3" t="s">
        <v>1386</v>
      </c>
      <c r="K5" s="12">
        <v>181837</v>
      </c>
      <c r="L5" s="3"/>
      <c r="M5" s="3" t="s">
        <v>96</v>
      </c>
      <c r="N5" s="4"/>
      <c r="O5" s="4" t="s">
        <v>2280</v>
      </c>
      <c r="P5" s="4"/>
      <c r="Q5" s="4"/>
      <c r="R5" s="4"/>
      <c r="S5" s="4"/>
      <c r="T5" s="4"/>
      <c r="U5" s="4"/>
      <c r="V5" s="4"/>
      <c r="W5" s="4"/>
      <c r="X5" s="4"/>
      <c r="Y5" s="4"/>
      <c r="Z5" s="4"/>
      <c r="AA5" s="4"/>
      <c r="AB5" s="4"/>
      <c r="AC5" s="4"/>
      <c r="AD5" s="4" t="s">
        <v>150</v>
      </c>
      <c r="AE5" s="3" t="s">
        <v>1379</v>
      </c>
      <c r="AF5" s="3"/>
      <c r="AG5" s="3"/>
      <c r="AH5" s="3"/>
      <c r="AI5" s="3" t="s">
        <v>239</v>
      </c>
      <c r="AJ5" s="3" t="s">
        <v>96</v>
      </c>
      <c r="AK5" s="31" t="s">
        <v>1869</v>
      </c>
      <c r="AL5" s="31" t="s">
        <v>120</v>
      </c>
      <c r="AM5" s="31"/>
      <c r="AN5" s="31" t="s">
        <v>120</v>
      </c>
      <c r="AP5" s="30">
        <v>45180</v>
      </c>
      <c r="AQ5" s="4" t="s">
        <v>2281</v>
      </c>
      <c r="AR5" s="30">
        <v>45181</v>
      </c>
      <c r="AS5" s="31" t="s">
        <v>1866</v>
      </c>
      <c r="AT5" s="30"/>
      <c r="AU5" s="30">
        <v>45181</v>
      </c>
      <c r="AV5" s="30">
        <v>45291</v>
      </c>
      <c r="AZ5" s="4" t="s">
        <v>150</v>
      </c>
      <c r="BD5" s="580"/>
      <c r="BE5" s="580"/>
      <c r="BF5" s="580"/>
      <c r="BG5" s="580"/>
      <c r="BH5" s="580"/>
      <c r="BI5" s="580"/>
      <c r="BJ5" s="580"/>
    </row>
    <row r="6" spans="1:77">
      <c r="A6" s="3" t="s">
        <v>2273</v>
      </c>
      <c r="B6" s="3"/>
      <c r="C6" s="3" t="s">
        <v>310</v>
      </c>
      <c r="D6" s="3" t="s">
        <v>948</v>
      </c>
      <c r="E6" s="3">
        <v>11401</v>
      </c>
      <c r="F6" s="12">
        <v>107121</v>
      </c>
      <c r="G6" s="30"/>
      <c r="H6" s="30"/>
      <c r="I6" s="30"/>
      <c r="J6" s="3" t="s">
        <v>1386</v>
      </c>
      <c r="K6" s="12">
        <v>181837</v>
      </c>
      <c r="L6" s="3"/>
      <c r="M6" s="3" t="s">
        <v>96</v>
      </c>
      <c r="N6" s="4"/>
      <c r="O6" s="4" t="s">
        <v>2280</v>
      </c>
      <c r="P6" s="4"/>
      <c r="Q6" s="4"/>
      <c r="R6" s="4"/>
      <c r="S6" s="4"/>
      <c r="T6" s="4"/>
      <c r="U6" s="4"/>
      <c r="V6" s="4"/>
      <c r="W6" s="4"/>
      <c r="X6" s="4"/>
      <c r="Y6" s="4"/>
      <c r="Z6" s="4"/>
      <c r="AA6" s="4"/>
      <c r="AB6" s="4"/>
      <c r="AC6" s="4"/>
      <c r="AD6" s="4" t="s">
        <v>150</v>
      </c>
      <c r="AE6" s="3" t="s">
        <v>1379</v>
      </c>
      <c r="AF6" s="3"/>
      <c r="AG6" s="3"/>
      <c r="AH6" s="3"/>
      <c r="AI6" s="3" t="s">
        <v>239</v>
      </c>
      <c r="AJ6" s="3" t="s">
        <v>96</v>
      </c>
      <c r="AK6" s="31" t="s">
        <v>1869</v>
      </c>
      <c r="AL6" s="31" t="s">
        <v>120</v>
      </c>
      <c r="AM6" s="31"/>
      <c r="AN6" s="31" t="s">
        <v>120</v>
      </c>
      <c r="AP6" s="30">
        <v>45181</v>
      </c>
      <c r="AQ6" s="4" t="s">
        <v>2282</v>
      </c>
      <c r="AR6" s="33">
        <v>45182</v>
      </c>
      <c r="AS6" s="31" t="s">
        <v>1866</v>
      </c>
      <c r="AT6" s="30"/>
      <c r="AU6" s="30">
        <v>45187</v>
      </c>
      <c r="AV6" s="32">
        <v>45565</v>
      </c>
      <c r="AZ6" s="4" t="s">
        <v>150</v>
      </c>
      <c r="BD6" s="580"/>
      <c r="BE6" s="580"/>
      <c r="BF6" s="580"/>
      <c r="BG6" s="580"/>
      <c r="BH6" s="580"/>
      <c r="BI6" s="580"/>
      <c r="BJ6" s="580"/>
    </row>
    <row r="7" spans="1:77">
      <c r="A7" s="3" t="s">
        <v>2273</v>
      </c>
      <c r="B7" s="3"/>
      <c r="C7" s="3" t="s">
        <v>1387</v>
      </c>
      <c r="D7" s="3" t="s">
        <v>1388</v>
      </c>
      <c r="E7" s="3">
        <v>11397</v>
      </c>
      <c r="F7" s="12">
        <v>10197373.640000001</v>
      </c>
      <c r="G7" s="30"/>
      <c r="H7" s="30"/>
      <c r="I7" s="30"/>
      <c r="J7" s="3" t="s">
        <v>1391</v>
      </c>
      <c r="K7" s="12">
        <v>13916166.76</v>
      </c>
      <c r="L7" s="3"/>
      <c r="M7" s="3" t="s">
        <v>96</v>
      </c>
      <c r="N7" s="3"/>
      <c r="O7" s="3" t="s">
        <v>2278</v>
      </c>
      <c r="P7" s="3"/>
      <c r="Q7" s="3"/>
      <c r="R7" s="3"/>
      <c r="S7" s="3"/>
      <c r="T7" s="3"/>
      <c r="U7" s="3"/>
      <c r="V7" s="3"/>
      <c r="W7" s="3"/>
      <c r="X7" s="3"/>
      <c r="Y7" s="3"/>
      <c r="Z7" s="3"/>
      <c r="AA7" s="3"/>
      <c r="AB7" s="3"/>
      <c r="AC7" s="3"/>
      <c r="AD7" s="3" t="s">
        <v>150</v>
      </c>
      <c r="AE7" s="3" t="s">
        <v>1390</v>
      </c>
      <c r="AF7" s="3"/>
      <c r="AG7" s="3"/>
      <c r="AH7" s="3"/>
      <c r="AI7" s="3" t="s">
        <v>44</v>
      </c>
      <c r="AJ7" s="3" t="s">
        <v>96</v>
      </c>
      <c r="AK7" s="31" t="s">
        <v>1869</v>
      </c>
      <c r="AL7" s="31" t="s">
        <v>120</v>
      </c>
      <c r="AM7" s="31"/>
      <c r="AN7" s="31" t="s">
        <v>120</v>
      </c>
      <c r="AP7" s="30">
        <v>45196</v>
      </c>
      <c r="AQ7" s="3" t="s">
        <v>2283</v>
      </c>
      <c r="AR7" s="32">
        <v>45259</v>
      </c>
      <c r="AS7" s="31" t="s">
        <v>1869</v>
      </c>
      <c r="AT7" s="30"/>
      <c r="AU7" s="30">
        <v>45209</v>
      </c>
      <c r="AV7" s="31" t="s">
        <v>120</v>
      </c>
      <c r="AZ7" s="3"/>
      <c r="BD7" s="580"/>
      <c r="BE7" s="580"/>
      <c r="BF7" s="580"/>
      <c r="BG7" s="580"/>
      <c r="BH7" s="580"/>
      <c r="BI7" s="580"/>
      <c r="BJ7" s="580"/>
    </row>
    <row r="8" spans="1:77" ht="15.75" customHeight="1">
      <c r="A8" s="3" t="s">
        <v>2273</v>
      </c>
      <c r="B8" s="3"/>
      <c r="C8" s="3" t="s">
        <v>1392</v>
      </c>
      <c r="D8" s="3" t="s">
        <v>1393</v>
      </c>
      <c r="E8" s="3">
        <v>11447</v>
      </c>
      <c r="F8" s="12">
        <v>8943261</v>
      </c>
      <c r="G8" s="30"/>
      <c r="H8" s="30"/>
      <c r="I8" s="30"/>
      <c r="J8" s="3" t="s">
        <v>1396</v>
      </c>
      <c r="K8" s="12">
        <v>13852000</v>
      </c>
      <c r="L8" s="3"/>
      <c r="M8" s="3" t="s">
        <v>96</v>
      </c>
      <c r="N8" s="2"/>
      <c r="O8" s="2" t="s">
        <v>2278</v>
      </c>
      <c r="P8" s="2"/>
      <c r="Q8" s="2"/>
      <c r="R8" s="2"/>
      <c r="S8" s="2"/>
      <c r="T8" s="2"/>
      <c r="U8" s="2"/>
      <c r="V8" s="2"/>
      <c r="W8" s="2"/>
      <c r="X8" s="2"/>
      <c r="Y8" s="2"/>
      <c r="Z8" s="2"/>
      <c r="AA8" s="2"/>
      <c r="AB8" s="2"/>
      <c r="AC8" s="2"/>
      <c r="AD8" s="2" t="s">
        <v>2284</v>
      </c>
      <c r="AE8" s="3" t="s">
        <v>1390</v>
      </c>
      <c r="AF8" s="3"/>
      <c r="AG8" s="3"/>
      <c r="AH8" s="3"/>
      <c r="AI8" s="3" t="s">
        <v>44</v>
      </c>
      <c r="AJ8" s="3" t="s">
        <v>96</v>
      </c>
      <c r="AK8" s="31" t="s">
        <v>1866</v>
      </c>
      <c r="AL8" s="31"/>
      <c r="AM8" s="31"/>
      <c r="AN8" s="31"/>
      <c r="AP8" s="30">
        <v>45229</v>
      </c>
      <c r="AQ8" s="3" t="s">
        <v>2285</v>
      </c>
      <c r="AR8" s="32">
        <v>45293</v>
      </c>
      <c r="AS8" s="31" t="s">
        <v>1866</v>
      </c>
      <c r="AT8" s="30"/>
      <c r="AU8" s="30">
        <v>45236</v>
      </c>
      <c r="AV8" s="30">
        <v>45291</v>
      </c>
      <c r="AZ8" s="2" t="s">
        <v>150</v>
      </c>
      <c r="BD8" s="580"/>
      <c r="BE8" s="580"/>
      <c r="BF8" s="580"/>
      <c r="BG8" s="580"/>
      <c r="BH8" s="580"/>
      <c r="BI8" s="580"/>
      <c r="BJ8" s="580"/>
    </row>
    <row r="9" spans="1:77">
      <c r="A9" s="15" t="s">
        <v>2273</v>
      </c>
      <c r="B9" s="3"/>
      <c r="C9" s="3" t="s">
        <v>1415</v>
      </c>
      <c r="D9" s="3" t="s">
        <v>2286</v>
      </c>
      <c r="E9" s="3">
        <v>11444</v>
      </c>
      <c r="F9" s="12">
        <v>600894</v>
      </c>
      <c r="G9" s="30"/>
      <c r="H9" s="30"/>
      <c r="I9" s="30"/>
      <c r="J9" s="3" t="s">
        <v>2287</v>
      </c>
      <c r="K9" s="34">
        <v>823142.22</v>
      </c>
      <c r="L9" s="3"/>
      <c r="M9" s="3" t="s">
        <v>96</v>
      </c>
      <c r="N9" s="35"/>
      <c r="O9" s="3" t="s">
        <v>2288</v>
      </c>
      <c r="P9" s="35"/>
      <c r="Q9" s="35"/>
      <c r="R9" s="35"/>
      <c r="S9" s="35">
        <v>45273</v>
      </c>
      <c r="T9" s="35"/>
      <c r="U9" s="35"/>
      <c r="V9" s="35"/>
      <c r="W9" s="35"/>
      <c r="X9" s="35"/>
      <c r="Y9" s="35"/>
      <c r="Z9" s="35"/>
      <c r="AA9" s="35"/>
      <c r="AB9" s="35"/>
      <c r="AC9" s="35"/>
      <c r="AD9" s="35">
        <v>45300</v>
      </c>
      <c r="AE9" s="3" t="s">
        <v>1390</v>
      </c>
      <c r="AF9" s="3" t="s">
        <v>96</v>
      </c>
      <c r="AG9" s="3"/>
      <c r="AH9" s="3"/>
      <c r="AI9" s="3" t="s">
        <v>239</v>
      </c>
      <c r="AJ9" s="3"/>
      <c r="AK9" s="31" t="s">
        <v>1866</v>
      </c>
      <c r="AL9" s="31"/>
      <c r="AM9" s="31"/>
      <c r="AN9" s="31"/>
      <c r="AP9" s="30">
        <v>45260</v>
      </c>
      <c r="AQ9" s="3" t="s">
        <v>2289</v>
      </c>
      <c r="AR9" s="32">
        <v>45268</v>
      </c>
      <c r="AS9" s="31" t="s">
        <v>1869</v>
      </c>
      <c r="AT9" s="30"/>
      <c r="AU9" s="30">
        <v>45271</v>
      </c>
      <c r="AV9" s="32">
        <v>45534</v>
      </c>
      <c r="AZ9" s="3" t="s">
        <v>150</v>
      </c>
      <c r="BD9" s="580"/>
      <c r="BE9" s="580"/>
      <c r="BF9" s="580"/>
      <c r="BG9" s="580"/>
      <c r="BH9" s="580"/>
      <c r="BI9" s="580"/>
      <c r="BJ9" s="580"/>
    </row>
    <row r="10" spans="1:77">
      <c r="A10" s="36" t="s">
        <v>2273</v>
      </c>
      <c r="B10" s="3"/>
      <c r="C10" s="3" t="s">
        <v>1411</v>
      </c>
      <c r="D10" s="3" t="s">
        <v>2290</v>
      </c>
      <c r="E10" s="3">
        <v>11437</v>
      </c>
      <c r="F10" s="12">
        <v>596650</v>
      </c>
      <c r="G10" s="30"/>
      <c r="H10" s="30"/>
      <c r="I10" s="30"/>
      <c r="J10" s="3" t="s">
        <v>1380</v>
      </c>
      <c r="K10" s="12">
        <v>817329</v>
      </c>
      <c r="L10" s="3"/>
      <c r="M10" s="3" t="s">
        <v>96</v>
      </c>
      <c r="N10" s="35"/>
      <c r="O10" s="3" t="s">
        <v>2291</v>
      </c>
      <c r="P10" s="35"/>
      <c r="Q10" s="35"/>
      <c r="R10" s="35"/>
      <c r="S10" s="35"/>
      <c r="T10" s="35"/>
      <c r="U10" s="35"/>
      <c r="V10" s="35"/>
      <c r="W10" s="35"/>
      <c r="X10" s="35"/>
      <c r="Y10" s="35"/>
      <c r="Z10" s="35"/>
      <c r="AA10" s="35"/>
      <c r="AB10" s="35"/>
      <c r="AC10" s="35"/>
      <c r="AD10" s="35">
        <v>45246</v>
      </c>
      <c r="AE10" s="3" t="s">
        <v>1390</v>
      </c>
      <c r="AF10" s="3" t="s">
        <v>96</v>
      </c>
      <c r="AG10" s="3"/>
      <c r="AH10" s="3"/>
      <c r="AI10" s="3" t="s">
        <v>239</v>
      </c>
      <c r="AJ10" s="3"/>
      <c r="AK10" s="31" t="s">
        <v>1871</v>
      </c>
      <c r="AL10" s="31"/>
      <c r="AM10" s="31"/>
      <c r="AN10" s="31"/>
      <c r="AP10" s="30">
        <v>45271</v>
      </c>
      <c r="AQ10" s="3" t="s">
        <v>2292</v>
      </c>
      <c r="AR10" s="32">
        <v>45275</v>
      </c>
      <c r="AS10" s="31" t="s">
        <v>1869</v>
      </c>
      <c r="AT10" s="30"/>
      <c r="AU10" s="30">
        <v>45278</v>
      </c>
      <c r="AV10" s="32">
        <v>45534</v>
      </c>
      <c r="AZ10" s="3" t="s">
        <v>150</v>
      </c>
      <c r="BD10" s="580"/>
      <c r="BE10" s="580"/>
      <c r="BF10" s="580"/>
      <c r="BG10" s="580"/>
      <c r="BH10" s="580"/>
      <c r="BI10" s="580"/>
      <c r="BJ10" s="580"/>
    </row>
    <row r="11" spans="1:77">
      <c r="A11" s="36" t="s">
        <v>2273</v>
      </c>
      <c r="B11" s="3"/>
      <c r="C11" s="3" t="s">
        <v>1411</v>
      </c>
      <c r="D11" s="3" t="s">
        <v>2293</v>
      </c>
      <c r="E11" s="3">
        <v>11436</v>
      </c>
      <c r="F11" s="12">
        <v>596650</v>
      </c>
      <c r="G11" s="30"/>
      <c r="H11" s="30"/>
      <c r="I11" s="30"/>
      <c r="J11" s="3" t="s">
        <v>1380</v>
      </c>
      <c r="K11" s="12">
        <v>817329</v>
      </c>
      <c r="L11" s="3"/>
      <c r="M11" s="3" t="s">
        <v>96</v>
      </c>
      <c r="N11" s="35"/>
      <c r="O11" s="3" t="s">
        <v>2291</v>
      </c>
      <c r="P11" s="35"/>
      <c r="Q11" s="35"/>
      <c r="R11" s="35"/>
      <c r="S11" s="35"/>
      <c r="T11" s="35"/>
      <c r="U11" s="35"/>
      <c r="V11" s="35"/>
      <c r="W11" s="35"/>
      <c r="X11" s="35"/>
      <c r="Y11" s="35"/>
      <c r="Z11" s="35"/>
      <c r="AA11" s="35"/>
      <c r="AB11" s="35"/>
      <c r="AC11" s="35"/>
      <c r="AD11" s="35">
        <v>45246</v>
      </c>
      <c r="AE11" s="3" t="s">
        <v>1390</v>
      </c>
      <c r="AF11" s="3" t="s">
        <v>96</v>
      </c>
      <c r="AG11" s="3"/>
      <c r="AH11" s="3"/>
      <c r="AI11" s="3" t="s">
        <v>239</v>
      </c>
      <c r="AJ11" s="3"/>
      <c r="AK11" s="31" t="s">
        <v>2294</v>
      </c>
      <c r="AL11" s="31"/>
      <c r="AM11" s="31"/>
      <c r="AN11" s="31"/>
      <c r="AP11" s="30">
        <v>45278</v>
      </c>
      <c r="AQ11" s="3" t="s">
        <v>2295</v>
      </c>
      <c r="AR11" s="32">
        <v>45282</v>
      </c>
      <c r="AS11" s="31" t="s">
        <v>1869</v>
      </c>
      <c r="AT11" s="30"/>
      <c r="AU11" s="30">
        <v>45292</v>
      </c>
      <c r="AV11" s="32">
        <v>45534</v>
      </c>
      <c r="AZ11" s="3" t="s">
        <v>150</v>
      </c>
      <c r="BD11" s="580"/>
      <c r="BE11" s="580"/>
      <c r="BF11" s="580"/>
      <c r="BG11" s="580"/>
      <c r="BH11" s="580"/>
      <c r="BI11" s="580"/>
      <c r="BJ11" s="580"/>
    </row>
    <row r="12" spans="1:77">
      <c r="A12" s="36" t="s">
        <v>2273</v>
      </c>
      <c r="B12" s="3"/>
      <c r="C12" s="3" t="s">
        <v>1411</v>
      </c>
      <c r="D12" s="3" t="s">
        <v>2296</v>
      </c>
      <c r="E12" s="3">
        <v>11433</v>
      </c>
      <c r="F12" s="12">
        <v>630515</v>
      </c>
      <c r="G12" s="30"/>
      <c r="H12" s="30"/>
      <c r="I12" s="30"/>
      <c r="J12" s="3" t="s">
        <v>1380</v>
      </c>
      <c r="K12" s="12">
        <v>863719</v>
      </c>
      <c r="L12" s="3"/>
      <c r="M12" s="3" t="s">
        <v>96</v>
      </c>
      <c r="N12" s="35"/>
      <c r="O12" s="3" t="s">
        <v>2291</v>
      </c>
      <c r="P12" s="35"/>
      <c r="Q12" s="35"/>
      <c r="R12" s="35"/>
      <c r="S12" s="35"/>
      <c r="T12" s="35"/>
      <c r="U12" s="35"/>
      <c r="V12" s="35"/>
      <c r="W12" s="35"/>
      <c r="X12" s="35"/>
      <c r="Y12" s="35"/>
      <c r="Z12" s="35"/>
      <c r="AA12" s="35"/>
      <c r="AB12" s="35"/>
      <c r="AC12" s="35"/>
      <c r="AD12" s="35">
        <v>45246</v>
      </c>
      <c r="AE12" s="3" t="s">
        <v>1390</v>
      </c>
      <c r="AF12" s="3" t="s">
        <v>96</v>
      </c>
      <c r="AG12" s="3"/>
      <c r="AH12" s="3"/>
      <c r="AI12" s="3" t="s">
        <v>239</v>
      </c>
      <c r="AJ12" s="3"/>
      <c r="AK12" s="31"/>
      <c r="AL12" s="31"/>
      <c r="AM12" s="31"/>
      <c r="AN12" s="31"/>
      <c r="AP12" s="30">
        <v>45292</v>
      </c>
      <c r="AQ12" s="3" t="s">
        <v>2297</v>
      </c>
      <c r="AR12" s="32">
        <v>45296</v>
      </c>
      <c r="AS12" s="31" t="s">
        <v>1869</v>
      </c>
      <c r="AT12" s="30"/>
      <c r="AU12" s="30">
        <v>45313</v>
      </c>
      <c r="AV12" s="30">
        <v>45504</v>
      </c>
      <c r="AZ12" s="3" t="s">
        <v>150</v>
      </c>
      <c r="BD12" s="580"/>
      <c r="BE12" s="580"/>
      <c r="BF12" s="580"/>
      <c r="BG12" s="580"/>
      <c r="BH12" s="580"/>
      <c r="BI12" s="580"/>
      <c r="BJ12" s="580"/>
    </row>
    <row r="13" spans="1:77">
      <c r="A13" s="36" t="s">
        <v>2273</v>
      </c>
      <c r="B13" s="3"/>
      <c r="C13" s="3" t="s">
        <v>1411</v>
      </c>
      <c r="D13" s="3" t="s">
        <v>2298</v>
      </c>
      <c r="E13" s="3">
        <v>11434</v>
      </c>
      <c r="F13" s="12">
        <v>596650</v>
      </c>
      <c r="G13" s="30"/>
      <c r="H13" s="30"/>
      <c r="I13" s="30"/>
      <c r="J13" s="3" t="s">
        <v>1380</v>
      </c>
      <c r="K13" s="12">
        <v>817329</v>
      </c>
      <c r="L13" s="3"/>
      <c r="M13" s="3" t="s">
        <v>96</v>
      </c>
      <c r="N13" s="35"/>
      <c r="O13" s="3" t="s">
        <v>2291</v>
      </c>
      <c r="P13" s="35"/>
      <c r="Q13" s="35"/>
      <c r="R13" s="35"/>
      <c r="S13" s="35"/>
      <c r="T13" s="35"/>
      <c r="U13" s="35"/>
      <c r="V13" s="35"/>
      <c r="W13" s="35"/>
      <c r="X13" s="35"/>
      <c r="Y13" s="35"/>
      <c r="Z13" s="35"/>
      <c r="AA13" s="35"/>
      <c r="AB13" s="35"/>
      <c r="AC13" s="35"/>
      <c r="AD13" s="35">
        <v>45246</v>
      </c>
      <c r="AE13" s="3" t="s">
        <v>1390</v>
      </c>
      <c r="AF13" s="3" t="s">
        <v>96</v>
      </c>
      <c r="AG13" s="3"/>
      <c r="AH13" s="3"/>
      <c r="AI13" s="3" t="s">
        <v>239</v>
      </c>
      <c r="AJ13" s="3"/>
      <c r="AK13" s="31"/>
      <c r="AL13" s="31"/>
      <c r="AM13" s="31"/>
      <c r="AN13" s="31"/>
      <c r="AP13" s="30">
        <v>45299</v>
      </c>
      <c r="AQ13" s="3" t="s">
        <v>2299</v>
      </c>
      <c r="AR13" s="32">
        <v>45303</v>
      </c>
      <c r="AS13" s="31" t="s">
        <v>2300</v>
      </c>
      <c r="AT13" s="30"/>
      <c r="AU13" s="30">
        <v>45320</v>
      </c>
      <c r="AV13" s="32">
        <v>45534</v>
      </c>
      <c r="AZ13" s="3" t="s">
        <v>150</v>
      </c>
      <c r="BD13" s="580"/>
      <c r="BE13" s="580"/>
      <c r="BF13" s="580"/>
      <c r="BG13" s="580"/>
      <c r="BH13" s="580"/>
      <c r="BI13" s="580"/>
      <c r="BJ13" s="580"/>
    </row>
    <row r="14" spans="1:77">
      <c r="A14" s="36" t="s">
        <v>2273</v>
      </c>
      <c r="B14" s="3"/>
      <c r="C14" s="3" t="s">
        <v>1411</v>
      </c>
      <c r="D14" s="3" t="s">
        <v>2301</v>
      </c>
      <c r="E14" s="3">
        <v>11439</v>
      </c>
      <c r="F14" s="12">
        <v>596650</v>
      </c>
      <c r="G14" s="30"/>
      <c r="H14" s="30"/>
      <c r="I14" s="30"/>
      <c r="J14" s="3" t="s">
        <v>1452</v>
      </c>
      <c r="K14" s="12">
        <v>817329</v>
      </c>
      <c r="L14" s="3"/>
      <c r="M14" s="3" t="s">
        <v>96</v>
      </c>
      <c r="N14" s="35"/>
      <c r="O14" s="3" t="s">
        <v>2291</v>
      </c>
      <c r="P14" s="35"/>
      <c r="Q14" s="35"/>
      <c r="R14" s="35"/>
      <c r="S14" s="35"/>
      <c r="T14" s="35"/>
      <c r="U14" s="35"/>
      <c r="V14" s="35"/>
      <c r="W14" s="35"/>
      <c r="X14" s="35"/>
      <c r="Y14" s="35"/>
      <c r="Z14" s="35"/>
      <c r="AA14" s="35"/>
      <c r="AB14" s="35"/>
      <c r="AC14" s="35"/>
      <c r="AD14" s="35">
        <v>45281</v>
      </c>
      <c r="AE14" s="3" t="s">
        <v>1390</v>
      </c>
      <c r="AF14" s="3" t="s">
        <v>96</v>
      </c>
      <c r="AG14" s="3"/>
      <c r="AH14" s="3"/>
      <c r="AI14" s="3" t="s">
        <v>239</v>
      </c>
      <c r="AJ14" s="3"/>
      <c r="AK14" s="31"/>
      <c r="AL14" s="31"/>
      <c r="AM14" s="31"/>
      <c r="AN14" s="31"/>
      <c r="AP14" s="30">
        <v>45306</v>
      </c>
      <c r="AQ14" s="3" t="s">
        <v>2302</v>
      </c>
      <c r="AR14" s="30">
        <v>45310</v>
      </c>
      <c r="AS14" s="31" t="s">
        <v>1869</v>
      </c>
      <c r="AT14" s="30"/>
      <c r="AU14" s="30">
        <v>45327</v>
      </c>
      <c r="AV14" s="32">
        <v>45534</v>
      </c>
      <c r="AZ14" s="3" t="s">
        <v>150</v>
      </c>
      <c r="BD14" s="580"/>
      <c r="BE14" s="580"/>
      <c r="BF14" s="580"/>
      <c r="BG14" s="580"/>
      <c r="BH14" s="580"/>
      <c r="BI14" s="580"/>
      <c r="BJ14" s="580"/>
    </row>
    <row r="15" spans="1:77">
      <c r="A15" s="36" t="s">
        <v>2273</v>
      </c>
      <c r="B15" s="3"/>
      <c r="C15" s="3" t="s">
        <v>1400</v>
      </c>
      <c r="D15" s="3" t="s">
        <v>2303</v>
      </c>
      <c r="E15" s="3">
        <v>11417</v>
      </c>
      <c r="F15" s="12">
        <v>580460</v>
      </c>
      <c r="G15" s="30"/>
      <c r="H15" s="30"/>
      <c r="I15" s="30"/>
      <c r="J15" s="3" t="s">
        <v>120</v>
      </c>
      <c r="K15" s="12">
        <v>795151</v>
      </c>
      <c r="L15" s="3"/>
      <c r="M15" s="3" t="s">
        <v>96</v>
      </c>
      <c r="N15" s="4"/>
      <c r="O15" s="4" t="s">
        <v>2274</v>
      </c>
      <c r="P15" s="4"/>
      <c r="Q15" s="4"/>
      <c r="R15" s="4"/>
      <c r="S15" s="4"/>
      <c r="T15" s="4"/>
      <c r="U15" s="4"/>
      <c r="V15" s="4"/>
      <c r="W15" s="4"/>
      <c r="X15" s="4"/>
      <c r="Y15" s="4"/>
      <c r="Z15" s="4"/>
      <c r="AA15" s="4"/>
      <c r="AB15" s="4"/>
      <c r="AC15" s="4"/>
      <c r="AD15" s="4" t="s">
        <v>150</v>
      </c>
      <c r="AE15" s="3" t="s">
        <v>1390</v>
      </c>
      <c r="AF15" s="3" t="s">
        <v>96</v>
      </c>
      <c r="AG15" s="3"/>
      <c r="AH15" s="3"/>
      <c r="AI15" s="3" t="s">
        <v>920</v>
      </c>
      <c r="AJ15" s="3"/>
      <c r="AK15" s="31"/>
      <c r="AL15" s="31"/>
      <c r="AM15" s="31"/>
      <c r="AN15" s="31"/>
      <c r="AP15" s="30">
        <v>45306</v>
      </c>
      <c r="AQ15" s="4" t="s">
        <v>2302</v>
      </c>
      <c r="AR15" s="33">
        <v>45310</v>
      </c>
      <c r="AS15" s="31" t="s">
        <v>1866</v>
      </c>
      <c r="AT15" s="30"/>
      <c r="AU15" s="30">
        <v>45334</v>
      </c>
      <c r="AV15" s="30">
        <v>45504</v>
      </c>
      <c r="AZ15" s="4" t="s">
        <v>150</v>
      </c>
      <c r="BD15" s="580"/>
      <c r="BE15" s="580"/>
      <c r="BF15" s="580"/>
      <c r="BG15" s="580"/>
      <c r="BH15" s="580"/>
      <c r="BI15" s="580"/>
      <c r="BJ15" s="580"/>
    </row>
    <row r="16" spans="1:77" ht="15.75" customHeight="1">
      <c r="A16" s="36" t="s">
        <v>2273</v>
      </c>
      <c r="B16" s="3"/>
      <c r="C16" s="3" t="s">
        <v>1400</v>
      </c>
      <c r="D16" s="3" t="s">
        <v>2304</v>
      </c>
      <c r="E16" s="3">
        <v>11416</v>
      </c>
      <c r="F16" s="12">
        <f>2488077</f>
        <v>2488077</v>
      </c>
      <c r="G16" s="30"/>
      <c r="H16" s="30"/>
      <c r="I16" s="30"/>
      <c r="J16" s="3" t="s">
        <v>120</v>
      </c>
      <c r="K16" s="12">
        <v>3408324</v>
      </c>
      <c r="L16" s="3"/>
      <c r="M16" s="3" t="s">
        <v>96</v>
      </c>
      <c r="N16" s="3"/>
      <c r="O16" s="3" t="s">
        <v>2274</v>
      </c>
      <c r="P16" s="3"/>
      <c r="Q16" s="3"/>
      <c r="R16" s="3"/>
      <c r="S16" s="3"/>
      <c r="T16" s="3"/>
      <c r="U16" s="3"/>
      <c r="V16" s="3"/>
      <c r="W16" s="3"/>
      <c r="X16" s="3"/>
      <c r="Y16" s="3"/>
      <c r="Z16" s="3"/>
      <c r="AA16" s="3"/>
      <c r="AB16" s="3"/>
      <c r="AC16" s="3"/>
      <c r="AD16" s="3" t="s">
        <v>150</v>
      </c>
      <c r="AE16" s="3" t="s">
        <v>1390</v>
      </c>
      <c r="AF16" s="3" t="s">
        <v>96</v>
      </c>
      <c r="AG16" s="3"/>
      <c r="AH16" s="3"/>
      <c r="AI16" s="3" t="s">
        <v>920</v>
      </c>
      <c r="AJ16" s="3"/>
      <c r="AK16" s="31"/>
      <c r="AL16" s="31"/>
      <c r="AM16" s="31"/>
      <c r="AN16" s="31"/>
      <c r="AP16" s="30">
        <v>45313</v>
      </c>
      <c r="AQ16" s="4" t="s">
        <v>2305</v>
      </c>
      <c r="AR16" s="33">
        <v>45338</v>
      </c>
      <c r="AS16" s="31" t="s">
        <v>1866</v>
      </c>
      <c r="AT16" s="30"/>
      <c r="AU16" s="30">
        <v>45163</v>
      </c>
      <c r="AV16" s="32">
        <v>45534</v>
      </c>
      <c r="AZ16" s="3" t="s">
        <v>2306</v>
      </c>
      <c r="BD16" s="580"/>
      <c r="BE16" s="580"/>
      <c r="BF16" s="580"/>
      <c r="BG16" s="580"/>
      <c r="BH16" s="580"/>
      <c r="BI16" s="580"/>
      <c r="BJ16" s="580"/>
    </row>
    <row r="17" spans="1:62" ht="15.75" customHeight="1">
      <c r="A17" s="36" t="s">
        <v>2273</v>
      </c>
      <c r="B17" s="3"/>
      <c r="C17" s="3" t="s">
        <v>1411</v>
      </c>
      <c r="D17" s="3" t="s">
        <v>2307</v>
      </c>
      <c r="E17" s="3">
        <v>11440</v>
      </c>
      <c r="F17" s="12">
        <v>596650</v>
      </c>
      <c r="G17" s="30"/>
      <c r="H17" s="30"/>
      <c r="I17" s="30"/>
      <c r="J17" s="3" t="s">
        <v>1452</v>
      </c>
      <c r="K17" s="12">
        <v>817329</v>
      </c>
      <c r="L17" s="3"/>
      <c r="M17" s="3" t="s">
        <v>96</v>
      </c>
      <c r="N17" s="35"/>
      <c r="O17" s="3" t="s">
        <v>2291</v>
      </c>
      <c r="P17" s="35"/>
      <c r="Q17" s="35"/>
      <c r="R17" s="35"/>
      <c r="S17" s="35"/>
      <c r="T17" s="35"/>
      <c r="U17" s="35"/>
      <c r="V17" s="35"/>
      <c r="W17" s="35"/>
      <c r="X17" s="35"/>
      <c r="Y17" s="35"/>
      <c r="Z17" s="35"/>
      <c r="AA17" s="35"/>
      <c r="AB17" s="35"/>
      <c r="AC17" s="35"/>
      <c r="AD17" s="35">
        <v>45281</v>
      </c>
      <c r="AE17" s="3" t="s">
        <v>1390</v>
      </c>
      <c r="AF17" s="3" t="s">
        <v>96</v>
      </c>
      <c r="AG17" s="3"/>
      <c r="AH17" s="3"/>
      <c r="AI17" s="3" t="s">
        <v>239</v>
      </c>
      <c r="AJ17" s="3"/>
      <c r="AK17" s="31"/>
      <c r="AL17" s="31"/>
      <c r="AM17" s="31"/>
      <c r="AN17" s="31"/>
      <c r="AP17" s="30">
        <v>45313</v>
      </c>
      <c r="AQ17" s="3" t="s">
        <v>2305</v>
      </c>
      <c r="AR17" s="30">
        <v>45504</v>
      </c>
      <c r="AS17" s="31" t="s">
        <v>1869</v>
      </c>
      <c r="AT17" s="30"/>
      <c r="AU17" s="30">
        <v>45382</v>
      </c>
      <c r="AV17" s="32">
        <v>45534</v>
      </c>
      <c r="AZ17" s="3" t="s">
        <v>150</v>
      </c>
      <c r="BD17" s="580"/>
      <c r="BE17" s="580"/>
      <c r="BF17" s="580"/>
      <c r="BG17" s="580"/>
      <c r="BH17" s="580"/>
      <c r="BI17" s="580"/>
      <c r="BJ17" s="580"/>
    </row>
    <row r="18" spans="1:62" ht="15.75" customHeight="1">
      <c r="A18" s="36" t="s">
        <v>2273</v>
      </c>
      <c r="B18" s="3"/>
      <c r="C18" s="3" t="s">
        <v>1411</v>
      </c>
      <c r="D18" s="3" t="s">
        <v>2308</v>
      </c>
      <c r="E18" s="3">
        <v>11435</v>
      </c>
      <c r="F18" s="12">
        <v>596650</v>
      </c>
      <c r="G18" s="30"/>
      <c r="H18" s="30"/>
      <c r="I18" s="30"/>
      <c r="J18" s="3" t="s">
        <v>1380</v>
      </c>
      <c r="K18" s="12">
        <v>817329</v>
      </c>
      <c r="L18" s="3"/>
      <c r="M18" s="3" t="s">
        <v>96</v>
      </c>
      <c r="N18" s="37"/>
      <c r="O18" s="3" t="s">
        <v>2291</v>
      </c>
      <c r="P18" s="37"/>
      <c r="Q18" s="37"/>
      <c r="R18" s="37"/>
      <c r="S18" s="37"/>
      <c r="T18" s="37"/>
      <c r="U18" s="37"/>
      <c r="V18" s="37"/>
      <c r="W18" s="37"/>
      <c r="X18" s="37"/>
      <c r="Y18" s="37"/>
      <c r="Z18" s="37"/>
      <c r="AA18" s="37"/>
      <c r="AB18" s="37"/>
      <c r="AC18" s="37"/>
      <c r="AD18" s="37">
        <v>45281</v>
      </c>
      <c r="AE18" s="3" t="s">
        <v>1390</v>
      </c>
      <c r="AF18" s="3" t="s">
        <v>96</v>
      </c>
      <c r="AG18" s="3"/>
      <c r="AH18" s="3"/>
      <c r="AI18" s="3" t="s">
        <v>239</v>
      </c>
      <c r="AJ18" s="3"/>
      <c r="AK18" s="31"/>
      <c r="AL18" s="31"/>
      <c r="AM18" s="31"/>
      <c r="AN18" s="31"/>
      <c r="AP18" s="30">
        <v>45320</v>
      </c>
      <c r="AQ18" s="3" t="s">
        <v>2309</v>
      </c>
      <c r="AR18" s="32">
        <v>45534</v>
      </c>
      <c r="AS18" s="31" t="s">
        <v>1869</v>
      </c>
      <c r="AT18" s="30"/>
      <c r="AU18" s="30">
        <v>45382</v>
      </c>
      <c r="AV18" s="32">
        <v>45534</v>
      </c>
      <c r="AZ18" s="3" t="s">
        <v>150</v>
      </c>
      <c r="BD18" s="580"/>
      <c r="BE18" s="580"/>
      <c r="BF18" s="580"/>
      <c r="BG18" s="580"/>
      <c r="BH18" s="580"/>
      <c r="BI18" s="580"/>
      <c r="BJ18" s="580"/>
    </row>
    <row r="19" spans="1:62" ht="15.75" customHeight="1">
      <c r="A19" s="36" t="s">
        <v>2273</v>
      </c>
      <c r="B19" s="3"/>
      <c r="C19" s="3" t="s">
        <v>1411</v>
      </c>
      <c r="D19" s="3" t="s">
        <v>2310</v>
      </c>
      <c r="E19" s="3">
        <v>11441</v>
      </c>
      <c r="F19" s="12">
        <v>596650</v>
      </c>
      <c r="G19" s="30"/>
      <c r="H19" s="30"/>
      <c r="I19" s="30"/>
      <c r="J19" s="3" t="s">
        <v>1380</v>
      </c>
      <c r="K19" s="12">
        <v>817329</v>
      </c>
      <c r="L19" s="3"/>
      <c r="M19" s="3" t="s">
        <v>96</v>
      </c>
      <c r="N19" s="35"/>
      <c r="O19" s="3" t="s">
        <v>2291</v>
      </c>
      <c r="P19" s="35"/>
      <c r="Q19" s="35"/>
      <c r="R19" s="35"/>
      <c r="S19" s="35"/>
      <c r="T19" s="35"/>
      <c r="U19" s="35"/>
      <c r="V19" s="35"/>
      <c r="W19" s="35"/>
      <c r="X19" s="35"/>
      <c r="Y19" s="35"/>
      <c r="Z19" s="35"/>
      <c r="AA19" s="35"/>
      <c r="AB19" s="35"/>
      <c r="AC19" s="35"/>
      <c r="AD19" s="35">
        <v>45281</v>
      </c>
      <c r="AE19" s="3" t="s">
        <v>1390</v>
      </c>
      <c r="AF19" s="3" t="s">
        <v>96</v>
      </c>
      <c r="AG19" s="3"/>
      <c r="AH19" s="3"/>
      <c r="AI19" s="3" t="s">
        <v>239</v>
      </c>
      <c r="AJ19" s="3"/>
      <c r="AK19" s="31"/>
      <c r="AL19" s="31"/>
      <c r="AM19" s="31"/>
      <c r="AN19" s="31"/>
      <c r="AP19" s="30">
        <v>45327</v>
      </c>
      <c r="AQ19" s="3" t="s">
        <v>2311</v>
      </c>
      <c r="AR19" s="32">
        <v>45534</v>
      </c>
      <c r="AS19" s="31" t="s">
        <v>1869</v>
      </c>
      <c r="AT19" s="30"/>
      <c r="AU19" s="30">
        <v>45382</v>
      </c>
      <c r="AV19" s="31" t="s">
        <v>120</v>
      </c>
      <c r="AZ19" s="3" t="s">
        <v>150</v>
      </c>
      <c r="BD19" s="580"/>
      <c r="BE19" s="580"/>
      <c r="BF19" s="580"/>
      <c r="BG19" s="580"/>
      <c r="BH19" s="580"/>
      <c r="BI19" s="580"/>
      <c r="BJ19" s="580"/>
    </row>
    <row r="20" spans="1:62" ht="15.75" customHeight="1">
      <c r="A20" s="36" t="s">
        <v>2273</v>
      </c>
      <c r="B20" s="3"/>
      <c r="C20" s="3" t="s">
        <v>1411</v>
      </c>
      <c r="D20" s="3" t="s">
        <v>2312</v>
      </c>
      <c r="E20" s="3">
        <v>11438</v>
      </c>
      <c r="F20" s="12">
        <v>596650</v>
      </c>
      <c r="G20" s="30"/>
      <c r="H20" s="30"/>
      <c r="I20" s="30"/>
      <c r="J20" s="3" t="s">
        <v>1452</v>
      </c>
      <c r="K20" s="12">
        <v>817329</v>
      </c>
      <c r="L20" s="3"/>
      <c r="M20" s="3" t="s">
        <v>96</v>
      </c>
      <c r="N20" s="35"/>
      <c r="O20" s="3" t="s">
        <v>2291</v>
      </c>
      <c r="P20" s="35"/>
      <c r="Q20" s="35"/>
      <c r="R20" s="35"/>
      <c r="S20" s="35"/>
      <c r="T20" s="35"/>
      <c r="U20" s="35"/>
      <c r="V20" s="35"/>
      <c r="W20" s="35"/>
      <c r="X20" s="35"/>
      <c r="Y20" s="35"/>
      <c r="Z20" s="35"/>
      <c r="AA20" s="35"/>
      <c r="AB20" s="35"/>
      <c r="AC20" s="35"/>
      <c r="AD20" s="35">
        <v>45281</v>
      </c>
      <c r="AE20" s="3" t="s">
        <v>1390</v>
      </c>
      <c r="AF20" s="3" t="s">
        <v>96</v>
      </c>
      <c r="AG20" s="3"/>
      <c r="AH20" s="3"/>
      <c r="AI20" s="3" t="s">
        <v>239</v>
      </c>
      <c r="AJ20" s="3"/>
      <c r="AK20" s="31"/>
      <c r="AL20" s="31"/>
      <c r="AM20" s="31"/>
      <c r="AN20" s="31"/>
      <c r="AP20" s="30">
        <v>45334</v>
      </c>
      <c r="AQ20" s="3" t="s">
        <v>2313</v>
      </c>
      <c r="AR20" s="30">
        <v>45504</v>
      </c>
      <c r="AS20" s="31" t="s">
        <v>1869</v>
      </c>
      <c r="AT20" s="30"/>
      <c r="AU20" s="30">
        <v>45382</v>
      </c>
      <c r="AV20" s="31" t="s">
        <v>120</v>
      </c>
      <c r="AZ20" s="3" t="s">
        <v>150</v>
      </c>
      <c r="BD20" s="580"/>
      <c r="BE20" s="580"/>
      <c r="BF20" s="580"/>
      <c r="BG20" s="580"/>
      <c r="BH20" s="580"/>
      <c r="BI20" s="580"/>
      <c r="BJ20" s="580"/>
    </row>
    <row r="21" spans="1:62" ht="15.75" customHeight="1">
      <c r="A21" s="3" t="s">
        <v>2273</v>
      </c>
      <c r="B21" s="3"/>
      <c r="C21" s="3" t="s">
        <v>894</v>
      </c>
      <c r="D21" s="2" t="s">
        <v>2314</v>
      </c>
      <c r="E21" s="3">
        <v>11443</v>
      </c>
      <c r="F21" s="12">
        <v>650424</v>
      </c>
      <c r="G21" s="30"/>
      <c r="H21" s="30"/>
      <c r="I21" s="30"/>
      <c r="J21" s="3" t="s">
        <v>1380</v>
      </c>
      <c r="K21" s="12">
        <v>890992.27</v>
      </c>
      <c r="L21" s="3"/>
      <c r="M21" s="3" t="s">
        <v>96</v>
      </c>
      <c r="N21" s="4"/>
      <c r="O21" s="4" t="s">
        <v>2274</v>
      </c>
      <c r="P21" s="4"/>
      <c r="Q21" s="4"/>
      <c r="R21" s="4"/>
      <c r="S21" s="4"/>
      <c r="T21" s="4"/>
      <c r="U21" s="4"/>
      <c r="V21" s="13">
        <v>45216</v>
      </c>
      <c r="W21" s="4"/>
      <c r="X21" s="4"/>
      <c r="Y21" s="4"/>
      <c r="Z21" s="4"/>
      <c r="AA21" s="4"/>
      <c r="AB21" s="4"/>
      <c r="AC21" s="4"/>
      <c r="AD21" s="4" t="s">
        <v>150</v>
      </c>
      <c r="AE21" s="3" t="s">
        <v>1379</v>
      </c>
      <c r="AF21" s="3" t="s">
        <v>96</v>
      </c>
      <c r="AG21" s="3"/>
      <c r="AH21" s="3"/>
      <c r="AI21" s="3" t="s">
        <v>906</v>
      </c>
      <c r="AJ21" s="3"/>
      <c r="AK21" s="31"/>
      <c r="AL21" s="31"/>
      <c r="AM21" s="31"/>
      <c r="AN21" s="31"/>
      <c r="AP21" s="30">
        <v>45163</v>
      </c>
      <c r="AQ21" s="4" t="s">
        <v>2315</v>
      </c>
      <c r="AR21" s="32">
        <v>45534</v>
      </c>
      <c r="AS21" s="31"/>
      <c r="AT21" s="30"/>
      <c r="AU21" s="30">
        <v>45382</v>
      </c>
      <c r="AV21" s="31" t="s">
        <v>120</v>
      </c>
      <c r="AZ21" s="4"/>
      <c r="BD21" s="580"/>
      <c r="BE21" s="580"/>
      <c r="BF21" s="580"/>
      <c r="BG21" s="580"/>
      <c r="BH21" s="580"/>
      <c r="BI21" s="580"/>
      <c r="BJ21" s="580"/>
    </row>
    <row r="22" spans="1:62" ht="15.75" customHeight="1">
      <c r="A22" s="3" t="s">
        <v>2273</v>
      </c>
      <c r="B22" s="3"/>
      <c r="C22" s="3" t="s">
        <v>894</v>
      </c>
      <c r="D22" s="38" t="s">
        <v>2316</v>
      </c>
      <c r="E22" s="3">
        <v>90025</v>
      </c>
      <c r="F22" s="12">
        <v>845788</v>
      </c>
      <c r="G22" s="30"/>
      <c r="H22" s="30"/>
      <c r="I22" s="30"/>
      <c r="J22" s="3" t="s">
        <v>1380</v>
      </c>
      <c r="K22" s="12">
        <v>1158613.1299999999</v>
      </c>
      <c r="L22" s="3"/>
      <c r="M22" s="3" t="s">
        <v>96</v>
      </c>
      <c r="N22" s="4"/>
      <c r="O22" s="4" t="s">
        <v>2274</v>
      </c>
      <c r="P22" s="4"/>
      <c r="Q22" s="4"/>
      <c r="R22" s="4"/>
      <c r="S22" s="4"/>
      <c r="T22" s="4"/>
      <c r="U22" s="4"/>
      <c r="V22" s="13">
        <v>45224</v>
      </c>
      <c r="W22" s="4"/>
      <c r="X22" s="4"/>
      <c r="Y22" s="4"/>
      <c r="Z22" s="4"/>
      <c r="AA22" s="4"/>
      <c r="AB22" s="4"/>
      <c r="AC22" s="4"/>
      <c r="AD22" s="4" t="s">
        <v>150</v>
      </c>
      <c r="AE22" s="3" t="s">
        <v>1379</v>
      </c>
      <c r="AF22" s="3"/>
      <c r="AG22" s="3"/>
      <c r="AH22" s="3"/>
      <c r="AI22" s="3" t="s">
        <v>906</v>
      </c>
      <c r="AJ22" s="3"/>
      <c r="AK22" s="31"/>
      <c r="AL22" s="31"/>
      <c r="AM22" s="31"/>
      <c r="AN22" s="31"/>
      <c r="AP22" s="30">
        <v>45382</v>
      </c>
      <c r="AQ22" s="3" t="s">
        <v>2317</v>
      </c>
      <c r="AR22" s="32">
        <v>45534</v>
      </c>
      <c r="AS22" s="31"/>
      <c r="AT22" s="30"/>
      <c r="AU22" s="30">
        <v>45382</v>
      </c>
      <c r="AV22" s="31" t="s">
        <v>120</v>
      </c>
      <c r="AZ22" s="4"/>
      <c r="BD22" s="580"/>
      <c r="BE22" s="580"/>
      <c r="BF22" s="580"/>
      <c r="BG22" s="580"/>
      <c r="BH22" s="580"/>
      <c r="BI22" s="580"/>
      <c r="BJ22" s="580"/>
    </row>
    <row r="23" spans="1:62">
      <c r="A23" s="36" t="s">
        <v>2273</v>
      </c>
      <c r="B23" s="3"/>
      <c r="C23" s="3" t="s">
        <v>894</v>
      </c>
      <c r="D23" s="2" t="s">
        <v>2318</v>
      </c>
      <c r="E23" s="3">
        <v>90027</v>
      </c>
      <c r="F23" s="12">
        <v>1851539</v>
      </c>
      <c r="G23" s="30"/>
      <c r="H23" s="30"/>
      <c r="I23" s="30"/>
      <c r="J23" s="3" t="s">
        <v>1380</v>
      </c>
      <c r="K23" s="12">
        <v>2536354.5699999998</v>
      </c>
      <c r="L23" s="3"/>
      <c r="M23" s="3" t="s">
        <v>96</v>
      </c>
      <c r="N23" s="4"/>
      <c r="O23" s="4" t="s">
        <v>2274</v>
      </c>
      <c r="P23" s="4"/>
      <c r="Q23" s="4"/>
      <c r="R23" s="4"/>
      <c r="S23" s="4"/>
      <c r="T23" s="4"/>
      <c r="U23" s="4"/>
      <c r="V23" s="13">
        <v>45271</v>
      </c>
      <c r="W23" s="4"/>
      <c r="X23" s="4"/>
      <c r="Y23" s="4"/>
      <c r="Z23" s="4"/>
      <c r="AA23" s="4"/>
      <c r="AB23" s="4"/>
      <c r="AC23" s="4"/>
      <c r="AD23" s="4" t="s">
        <v>1193</v>
      </c>
      <c r="AE23" s="3" t="s">
        <v>1379</v>
      </c>
      <c r="AF23" s="3"/>
      <c r="AG23" s="3"/>
      <c r="AH23" s="3"/>
      <c r="AI23" s="3" t="s">
        <v>906</v>
      </c>
      <c r="AJ23" s="3"/>
      <c r="AK23" s="31"/>
      <c r="AL23" s="31"/>
      <c r="AM23" s="31"/>
      <c r="AN23" s="31"/>
      <c r="AP23" s="30">
        <v>45382</v>
      </c>
      <c r="AQ23" s="4" t="s">
        <v>2319</v>
      </c>
      <c r="AR23" s="32">
        <v>45534</v>
      </c>
      <c r="AS23" s="31"/>
      <c r="AT23" s="30"/>
      <c r="AU23" s="30">
        <v>45382</v>
      </c>
      <c r="AV23" s="31" t="s">
        <v>120</v>
      </c>
      <c r="AZ23" s="4"/>
      <c r="BD23" s="580"/>
      <c r="BE23" s="580"/>
      <c r="BF23" s="580"/>
      <c r="BG23" s="580"/>
      <c r="BH23" s="580"/>
      <c r="BI23" s="580"/>
      <c r="BJ23" s="580"/>
    </row>
    <row r="24" spans="1:62" ht="30">
      <c r="A24" s="36" t="s">
        <v>2273</v>
      </c>
      <c r="B24" s="3"/>
      <c r="C24" s="3" t="s">
        <v>1426</v>
      </c>
      <c r="D24" s="3" t="s">
        <v>2320</v>
      </c>
      <c r="E24" s="3"/>
      <c r="F24" s="12">
        <f t="shared" ref="F24:F27" si="0">K24*0.73</f>
        <v>1647290.2818999998</v>
      </c>
      <c r="G24" s="30"/>
      <c r="H24" s="30"/>
      <c r="I24" s="30"/>
      <c r="J24" s="3"/>
      <c r="K24" s="12">
        <v>2256562.0299999998</v>
      </c>
      <c r="L24" s="3"/>
      <c r="M24" s="3" t="s">
        <v>96</v>
      </c>
      <c r="N24" s="2"/>
      <c r="O24" s="2" t="s">
        <v>2288</v>
      </c>
      <c r="P24" s="2"/>
      <c r="Q24" s="2"/>
      <c r="R24" s="2"/>
      <c r="S24" s="2"/>
      <c r="T24" s="2"/>
      <c r="U24" s="2"/>
      <c r="V24" s="39">
        <v>45250</v>
      </c>
      <c r="W24" s="2"/>
      <c r="X24" s="2"/>
      <c r="Y24" s="2"/>
      <c r="Z24" s="2"/>
      <c r="AA24" s="2"/>
      <c r="AB24" s="2"/>
      <c r="AC24" s="2"/>
      <c r="AD24" s="2" t="s">
        <v>2284</v>
      </c>
      <c r="AE24" s="3" t="s">
        <v>2321</v>
      </c>
      <c r="AF24" s="3"/>
      <c r="AK24" s="31"/>
      <c r="AL24" s="31"/>
      <c r="AM24" s="31"/>
      <c r="AN24" s="31"/>
      <c r="AP24" s="30">
        <v>45382</v>
      </c>
      <c r="AQ24" s="3" t="s">
        <v>2322</v>
      </c>
      <c r="AR24" s="31" t="s">
        <v>120</v>
      </c>
      <c r="AS24" s="31"/>
      <c r="AT24" s="30"/>
      <c r="AU24" s="30">
        <v>45382</v>
      </c>
      <c r="AV24" s="31" t="s">
        <v>120</v>
      </c>
      <c r="AZ24" s="2"/>
      <c r="BD24" s="580"/>
      <c r="BE24" s="580"/>
      <c r="BF24" s="580"/>
      <c r="BG24" s="580"/>
      <c r="BH24" s="580"/>
      <c r="BI24" s="580"/>
      <c r="BJ24" s="580"/>
    </row>
    <row r="25" spans="1:62" ht="15.75" customHeight="1">
      <c r="A25" s="36" t="s">
        <v>2273</v>
      </c>
      <c r="B25" s="3"/>
      <c r="C25" s="3" t="s">
        <v>1426</v>
      </c>
      <c r="D25" s="3" t="s">
        <v>2323</v>
      </c>
      <c r="E25" s="3"/>
      <c r="F25" s="12">
        <f t="shared" si="0"/>
        <v>669675.647</v>
      </c>
      <c r="G25" s="30"/>
      <c r="H25" s="30"/>
      <c r="I25" s="30"/>
      <c r="J25" s="3"/>
      <c r="K25" s="12">
        <v>917363.9</v>
      </c>
      <c r="L25" s="3"/>
      <c r="M25" s="3" t="s">
        <v>96</v>
      </c>
      <c r="N25" s="2"/>
      <c r="O25" s="2" t="s">
        <v>2288</v>
      </c>
      <c r="P25" s="2"/>
      <c r="Q25" s="2"/>
      <c r="R25" s="2"/>
      <c r="S25" s="2"/>
      <c r="T25" s="2"/>
      <c r="U25" s="2"/>
      <c r="V25" s="39">
        <v>45250</v>
      </c>
      <c r="W25" s="2"/>
      <c r="X25" s="2"/>
      <c r="Y25" s="2"/>
      <c r="Z25" s="2"/>
      <c r="AA25" s="2"/>
      <c r="AB25" s="2"/>
      <c r="AC25" s="2"/>
      <c r="AD25" s="2" t="s">
        <v>2284</v>
      </c>
      <c r="AE25" s="3" t="s">
        <v>2321</v>
      </c>
      <c r="AF25" s="3"/>
      <c r="AK25" s="31"/>
      <c r="AL25" s="31"/>
      <c r="AM25" s="31"/>
      <c r="AN25" s="31"/>
      <c r="AP25" s="30">
        <v>45382</v>
      </c>
      <c r="AQ25" s="3" t="s">
        <v>2322</v>
      </c>
      <c r="AR25" s="31" t="s">
        <v>120</v>
      </c>
      <c r="AS25" s="31"/>
      <c r="AT25" s="30"/>
      <c r="AU25" s="30">
        <v>45382</v>
      </c>
      <c r="AV25" s="31" t="s">
        <v>120</v>
      </c>
      <c r="AZ25" s="2"/>
      <c r="BD25" s="580"/>
      <c r="BE25" s="580"/>
      <c r="BF25" s="580"/>
      <c r="BG25" s="580"/>
      <c r="BH25" s="580"/>
      <c r="BI25" s="580"/>
      <c r="BJ25" s="580"/>
    </row>
    <row r="26" spans="1:62" ht="15.75" customHeight="1">
      <c r="A26" s="36" t="s">
        <v>2273</v>
      </c>
      <c r="B26" s="3"/>
      <c r="C26" s="3" t="s">
        <v>229</v>
      </c>
      <c r="D26" s="3" t="s">
        <v>2324</v>
      </c>
      <c r="E26" s="3"/>
      <c r="F26" s="12">
        <f t="shared" si="0"/>
        <v>264136.9877</v>
      </c>
      <c r="G26" s="30"/>
      <c r="H26" s="30"/>
      <c r="I26" s="30"/>
      <c r="J26" s="3"/>
      <c r="K26" s="12">
        <v>361831.49</v>
      </c>
      <c r="L26" s="3"/>
      <c r="M26" s="3" t="s">
        <v>96</v>
      </c>
      <c r="N26" s="4"/>
      <c r="O26" s="4" t="s">
        <v>2288</v>
      </c>
      <c r="P26" s="4"/>
      <c r="Q26" s="4"/>
      <c r="R26" s="4"/>
      <c r="S26" s="4"/>
      <c r="T26" s="4"/>
      <c r="U26" s="4"/>
      <c r="V26" s="4"/>
      <c r="W26" s="4"/>
      <c r="X26" s="4"/>
      <c r="Y26" s="4"/>
      <c r="Z26" s="4"/>
      <c r="AA26" s="4"/>
      <c r="AB26" s="4"/>
      <c r="AC26" s="4"/>
      <c r="AD26" s="4" t="s">
        <v>1193</v>
      </c>
      <c r="AE26" s="3" t="s">
        <v>90</v>
      </c>
      <c r="AF26" s="3"/>
      <c r="AK26" s="31"/>
      <c r="AL26" s="31"/>
      <c r="AM26" s="31"/>
      <c r="AN26" s="31"/>
      <c r="AP26" s="30">
        <v>45382</v>
      </c>
      <c r="AQ26" s="3" t="s">
        <v>2325</v>
      </c>
      <c r="AR26" s="31" t="s">
        <v>120</v>
      </c>
      <c r="AS26" s="31"/>
      <c r="AT26" s="30"/>
      <c r="AU26" s="30">
        <v>45473</v>
      </c>
      <c r="AV26" s="31" t="s">
        <v>120</v>
      </c>
      <c r="AZ26" s="4"/>
      <c r="BD26" s="580"/>
      <c r="BE26" s="580"/>
      <c r="BF26" s="580"/>
      <c r="BG26" s="580"/>
      <c r="BH26" s="580"/>
      <c r="BI26" s="580"/>
      <c r="BJ26" s="580"/>
    </row>
    <row r="27" spans="1:62" ht="15.75" customHeight="1">
      <c r="A27" s="36" t="s">
        <v>2273</v>
      </c>
      <c r="B27" s="3"/>
      <c r="C27" s="3" t="s">
        <v>115</v>
      </c>
      <c r="D27" s="3" t="s">
        <v>2326</v>
      </c>
      <c r="E27" s="3"/>
      <c r="F27" s="12">
        <f t="shared" si="0"/>
        <v>463210.87119999994</v>
      </c>
      <c r="G27" s="30"/>
      <c r="H27" s="30"/>
      <c r="I27" s="30"/>
      <c r="J27" s="3"/>
      <c r="K27" s="12">
        <v>634535.43999999994</v>
      </c>
      <c r="L27" s="3"/>
      <c r="M27" s="3" t="s">
        <v>96</v>
      </c>
      <c r="N27" s="3"/>
      <c r="O27" s="3" t="s">
        <v>2288</v>
      </c>
      <c r="P27" s="3"/>
      <c r="Q27" s="3"/>
      <c r="R27" s="3"/>
      <c r="S27" s="3"/>
      <c r="T27" s="3"/>
      <c r="U27" s="3"/>
      <c r="V27" s="13">
        <v>45219</v>
      </c>
      <c r="W27" s="3"/>
      <c r="X27" s="3"/>
      <c r="Y27" s="3"/>
      <c r="Z27" s="3"/>
      <c r="AA27" s="3"/>
      <c r="AB27" s="3"/>
      <c r="AC27" s="3"/>
      <c r="AD27" s="3" t="s">
        <v>150</v>
      </c>
      <c r="AE27" s="3" t="s">
        <v>90</v>
      </c>
      <c r="AF27" s="3"/>
      <c r="AK27" s="31"/>
      <c r="AL27" s="31"/>
      <c r="AM27" s="31"/>
      <c r="AN27" s="31"/>
      <c r="AP27" s="30">
        <v>45382</v>
      </c>
      <c r="AQ27" s="3" t="s">
        <v>2322</v>
      </c>
      <c r="AR27" s="31" t="s">
        <v>120</v>
      </c>
      <c r="AS27" s="31"/>
      <c r="AT27" s="30"/>
      <c r="AU27" s="30">
        <v>45473</v>
      </c>
      <c r="AV27" s="31" t="s">
        <v>120</v>
      </c>
      <c r="AZ27" s="3"/>
      <c r="BD27" s="580"/>
      <c r="BE27" s="580"/>
      <c r="BF27" s="580"/>
      <c r="BG27" s="580"/>
      <c r="BH27" s="580"/>
      <c r="BI27" s="580"/>
      <c r="BJ27" s="580"/>
    </row>
    <row r="28" spans="1:62" ht="15.75" customHeight="1">
      <c r="A28" s="36" t="s">
        <v>2273</v>
      </c>
      <c r="B28" s="3"/>
      <c r="C28" s="3" t="s">
        <v>894</v>
      </c>
      <c r="D28" s="2" t="s">
        <v>2327</v>
      </c>
      <c r="E28" s="3">
        <v>90027</v>
      </c>
      <c r="F28" s="12">
        <v>2221321</v>
      </c>
      <c r="G28" s="30"/>
      <c r="H28" s="30"/>
      <c r="I28" s="30"/>
      <c r="J28" s="3" t="s">
        <v>1380</v>
      </c>
      <c r="K28" s="12">
        <v>3042905.34</v>
      </c>
      <c r="L28" s="3"/>
      <c r="M28" s="3" t="s">
        <v>96</v>
      </c>
      <c r="N28" s="4"/>
      <c r="O28" s="4" t="s">
        <v>2328</v>
      </c>
      <c r="P28" s="4"/>
      <c r="Q28" s="4"/>
      <c r="R28" s="4"/>
      <c r="S28" s="4"/>
      <c r="T28" s="4"/>
      <c r="U28" s="4"/>
      <c r="V28" s="13">
        <v>45271</v>
      </c>
      <c r="W28" s="4"/>
      <c r="X28" s="4"/>
      <c r="Y28" s="4"/>
      <c r="Z28" s="4"/>
      <c r="AA28" s="4"/>
      <c r="AB28" s="4"/>
      <c r="AC28" s="4"/>
      <c r="AD28" s="4" t="s">
        <v>1193</v>
      </c>
      <c r="AE28" s="3" t="s">
        <v>1379</v>
      </c>
      <c r="AF28" s="3"/>
      <c r="AG28" s="3"/>
      <c r="AH28" s="3"/>
      <c r="AI28" s="3" t="s">
        <v>906</v>
      </c>
      <c r="AJ28" s="3"/>
      <c r="AK28" s="31"/>
      <c r="AL28" s="31"/>
      <c r="AM28" s="31"/>
      <c r="AN28" s="31"/>
      <c r="AP28" s="30">
        <v>45473</v>
      </c>
      <c r="AQ28" s="4" t="s">
        <v>2329</v>
      </c>
      <c r="AR28" s="32">
        <v>45534</v>
      </c>
      <c r="AS28" s="31"/>
      <c r="AT28" s="30"/>
      <c r="AU28" s="30">
        <v>45473</v>
      </c>
      <c r="AV28" s="31" t="s">
        <v>120</v>
      </c>
      <c r="AZ28" s="4"/>
      <c r="BD28" s="580"/>
      <c r="BE28" s="580"/>
      <c r="BF28" s="580"/>
      <c r="BG28" s="580"/>
      <c r="BH28" s="580"/>
      <c r="BI28" s="580"/>
      <c r="BJ28" s="580"/>
    </row>
    <row r="29" spans="1:62" ht="15.75" customHeight="1">
      <c r="A29" s="3" t="s">
        <v>2273</v>
      </c>
      <c r="B29" s="3"/>
      <c r="C29" s="3" t="s">
        <v>1183</v>
      </c>
      <c r="D29" s="3" t="s">
        <v>2330</v>
      </c>
      <c r="E29" s="3"/>
      <c r="F29" s="12">
        <f t="shared" ref="F29:F36" si="1">K29*0.73</f>
        <v>952324.82880000002</v>
      </c>
      <c r="G29" s="30"/>
      <c r="H29" s="30"/>
      <c r="I29" s="30"/>
      <c r="J29" s="3"/>
      <c r="K29" s="12">
        <v>1304554.56</v>
      </c>
      <c r="L29" s="3"/>
      <c r="M29" s="3" t="s">
        <v>96</v>
      </c>
      <c r="N29" s="3"/>
      <c r="O29" s="3" t="s">
        <v>2278</v>
      </c>
      <c r="P29" s="3"/>
      <c r="Q29" s="3"/>
      <c r="R29" s="3"/>
      <c r="S29" s="3"/>
      <c r="T29" s="3"/>
      <c r="U29" s="3"/>
      <c r="V29" s="13">
        <v>45146</v>
      </c>
      <c r="W29" s="3"/>
      <c r="X29" s="3"/>
      <c r="Y29" s="3"/>
      <c r="Z29" s="3"/>
      <c r="AA29" s="3"/>
      <c r="AB29" s="3"/>
      <c r="AC29" s="3"/>
      <c r="AD29" s="3" t="s">
        <v>150</v>
      </c>
      <c r="AE29" s="3" t="s">
        <v>90</v>
      </c>
      <c r="AF29" s="3"/>
      <c r="AK29" s="31"/>
      <c r="AL29" s="31"/>
      <c r="AM29" s="31"/>
      <c r="AN29" s="31"/>
      <c r="AP29" s="30">
        <v>45473</v>
      </c>
      <c r="AQ29" s="3" t="s">
        <v>2331</v>
      </c>
      <c r="AR29" s="31" t="s">
        <v>120</v>
      </c>
      <c r="AS29" s="31"/>
      <c r="AT29" s="30"/>
      <c r="AU29" s="30">
        <v>45473</v>
      </c>
      <c r="AV29" s="31" t="s">
        <v>120</v>
      </c>
      <c r="AZ29" s="3" t="s">
        <v>2332</v>
      </c>
      <c r="BD29" s="580"/>
      <c r="BE29" s="580"/>
      <c r="BF29" s="580"/>
      <c r="BG29" s="580"/>
      <c r="BH29" s="580"/>
      <c r="BI29" s="580"/>
      <c r="BJ29" s="580"/>
    </row>
    <row r="30" spans="1:62" ht="15.75" customHeight="1">
      <c r="A30" s="36" t="s">
        <v>2273</v>
      </c>
      <c r="B30" s="3"/>
      <c r="C30" s="3" t="s">
        <v>1557</v>
      </c>
      <c r="D30" s="3" t="s">
        <v>2333</v>
      </c>
      <c r="E30" s="3"/>
      <c r="F30" s="12">
        <f t="shared" si="1"/>
        <v>1065752.8565999998</v>
      </c>
      <c r="G30" s="30"/>
      <c r="H30" s="30"/>
      <c r="I30" s="30"/>
      <c r="J30" s="3"/>
      <c r="K30" s="12">
        <v>1459935.42</v>
      </c>
      <c r="L30" s="3"/>
      <c r="M30" s="3" t="s">
        <v>96</v>
      </c>
      <c r="N30" s="3"/>
      <c r="O30" s="3"/>
      <c r="P30" s="3"/>
      <c r="Q30" s="3"/>
      <c r="R30" s="3"/>
      <c r="S30" s="3"/>
      <c r="T30" s="3"/>
      <c r="U30" s="3"/>
      <c r="V30" s="13">
        <v>45223</v>
      </c>
      <c r="W30" s="3"/>
      <c r="X30" s="3"/>
      <c r="Y30" s="3"/>
      <c r="Z30" s="3"/>
      <c r="AA30" s="3"/>
      <c r="AB30" s="3"/>
      <c r="AC30" s="3"/>
      <c r="AD30" s="3" t="s">
        <v>150</v>
      </c>
      <c r="AE30" s="3" t="s">
        <v>2334</v>
      </c>
      <c r="AF30" s="3"/>
      <c r="AK30" s="31"/>
      <c r="AL30" s="31"/>
      <c r="AM30" s="31"/>
      <c r="AN30" s="31"/>
      <c r="AP30" s="30">
        <v>45473</v>
      </c>
      <c r="AQ30" s="3" t="s">
        <v>2212</v>
      </c>
      <c r="AR30" s="31" t="s">
        <v>120</v>
      </c>
      <c r="AS30" s="31"/>
      <c r="AT30" s="30"/>
      <c r="AU30" s="30">
        <v>45473</v>
      </c>
      <c r="AV30" s="31" t="s">
        <v>120</v>
      </c>
      <c r="AZ30" s="3"/>
      <c r="BD30" s="580"/>
      <c r="BE30" s="580"/>
      <c r="BF30" s="580"/>
      <c r="BG30" s="580"/>
      <c r="BH30" s="580"/>
      <c r="BI30" s="580"/>
      <c r="BJ30" s="580"/>
    </row>
    <row r="31" spans="1:62" ht="15.75" customHeight="1">
      <c r="A31" s="36" t="s">
        <v>2273</v>
      </c>
      <c r="B31" s="3"/>
      <c r="C31" s="3" t="s">
        <v>1033</v>
      </c>
      <c r="D31" s="3" t="s">
        <v>2335</v>
      </c>
      <c r="E31" s="3"/>
      <c r="F31" s="12">
        <f t="shared" si="1"/>
        <v>648684.32909999997</v>
      </c>
      <c r="G31" s="30"/>
      <c r="H31" s="30"/>
      <c r="I31" s="30"/>
      <c r="J31" s="3"/>
      <c r="K31" s="12">
        <v>888608.67</v>
      </c>
      <c r="L31" s="3"/>
      <c r="M31" s="3" t="s">
        <v>90</v>
      </c>
      <c r="N31" s="3"/>
      <c r="O31" s="3"/>
      <c r="P31" s="3"/>
      <c r="Q31" s="3"/>
      <c r="R31" s="3"/>
      <c r="S31" s="3"/>
      <c r="T31" s="3"/>
      <c r="U31" s="3"/>
      <c r="V31" s="3"/>
      <c r="W31" s="3"/>
      <c r="X31" s="3"/>
      <c r="Y31" s="3"/>
      <c r="Z31" s="3"/>
      <c r="AA31" s="3"/>
      <c r="AB31" s="3"/>
      <c r="AC31" s="3"/>
      <c r="AD31" s="3" t="s">
        <v>2055</v>
      </c>
      <c r="AE31" s="3" t="s">
        <v>1623</v>
      </c>
      <c r="AF31" s="3"/>
      <c r="AK31" s="31"/>
      <c r="AL31" s="31"/>
      <c r="AM31" s="31"/>
      <c r="AN31" s="31"/>
      <c r="AP31" s="30">
        <v>45473</v>
      </c>
      <c r="AQ31" s="3" t="s">
        <v>2336</v>
      </c>
      <c r="AR31" s="31" t="s">
        <v>120</v>
      </c>
      <c r="AS31" s="31"/>
      <c r="AT31" s="30"/>
      <c r="AU31" s="30">
        <v>45473</v>
      </c>
      <c r="AV31" s="31" t="s">
        <v>120</v>
      </c>
      <c r="AZ31" s="3"/>
      <c r="BD31" s="580"/>
      <c r="BE31" s="580"/>
      <c r="BF31" s="580"/>
      <c r="BG31" s="580"/>
      <c r="BH31" s="580"/>
      <c r="BI31" s="580"/>
      <c r="BJ31" s="580"/>
    </row>
    <row r="32" spans="1:62" ht="15.75" customHeight="1">
      <c r="A32" s="36" t="s">
        <v>2273</v>
      </c>
      <c r="B32" s="3"/>
      <c r="C32" s="3" t="s">
        <v>350</v>
      </c>
      <c r="D32" s="3" t="s">
        <v>2337</v>
      </c>
      <c r="E32" s="3"/>
      <c r="F32" s="12">
        <f t="shared" si="1"/>
        <v>1877430.0892</v>
      </c>
      <c r="G32" s="30"/>
      <c r="H32" s="30"/>
      <c r="I32" s="30"/>
      <c r="J32" s="3"/>
      <c r="K32" s="12">
        <v>2571822.04</v>
      </c>
      <c r="L32" s="3"/>
      <c r="M32" s="3" t="s">
        <v>96</v>
      </c>
      <c r="N32" s="3"/>
      <c r="O32" s="3" t="s">
        <v>2280</v>
      </c>
      <c r="P32" s="3"/>
      <c r="Q32" s="3"/>
      <c r="R32" s="3"/>
      <c r="S32" s="3"/>
      <c r="T32" s="3"/>
      <c r="U32" s="3"/>
      <c r="V32" s="3" t="s">
        <v>150</v>
      </c>
      <c r="W32" s="3"/>
      <c r="X32" s="3"/>
      <c r="Y32" s="3"/>
      <c r="Z32" s="3"/>
      <c r="AA32" s="3"/>
      <c r="AB32" s="3"/>
      <c r="AC32" s="3"/>
      <c r="AD32" s="3" t="s">
        <v>150</v>
      </c>
      <c r="AE32" s="3" t="s">
        <v>2334</v>
      </c>
      <c r="AF32" s="3"/>
      <c r="AK32" s="31"/>
      <c r="AL32" s="31"/>
      <c r="AM32" s="31"/>
      <c r="AN32" s="31"/>
      <c r="AP32" s="30">
        <v>45473</v>
      </c>
      <c r="AQ32" s="3" t="s">
        <v>2325</v>
      </c>
      <c r="AR32" s="31" t="s">
        <v>120</v>
      </c>
      <c r="AS32" s="31"/>
      <c r="AT32" s="30"/>
      <c r="AU32" s="30">
        <v>45473</v>
      </c>
      <c r="AV32" s="31" t="s">
        <v>120</v>
      </c>
      <c r="AZ32" s="3"/>
      <c r="BD32" s="580"/>
      <c r="BE32" s="580"/>
      <c r="BF32" s="580"/>
      <c r="BG32" s="580"/>
      <c r="BH32" s="580"/>
      <c r="BI32" s="580"/>
      <c r="BJ32" s="580"/>
    </row>
    <row r="33" spans="1:62" ht="15.75" customHeight="1">
      <c r="A33" s="36" t="s">
        <v>2273</v>
      </c>
      <c r="B33" s="3"/>
      <c r="C33" s="3" t="s">
        <v>1689</v>
      </c>
      <c r="D33" s="3" t="s">
        <v>2338</v>
      </c>
      <c r="E33" s="3"/>
      <c r="F33" s="12">
        <f t="shared" si="1"/>
        <v>1142305.0585</v>
      </c>
      <c r="G33" s="30"/>
      <c r="H33" s="30"/>
      <c r="I33" s="30"/>
      <c r="J33" s="3"/>
      <c r="K33" s="12">
        <v>1564801.45</v>
      </c>
      <c r="L33" s="3"/>
      <c r="M33" s="3" t="s">
        <v>96</v>
      </c>
      <c r="N33" s="3"/>
      <c r="O33" s="3" t="s">
        <v>2339</v>
      </c>
      <c r="P33" s="3"/>
      <c r="Q33" s="3"/>
      <c r="R33" s="3"/>
      <c r="S33" s="3"/>
      <c r="T33" s="3"/>
      <c r="U33" s="3"/>
      <c r="V33" s="3"/>
      <c r="W33" s="3"/>
      <c r="X33" s="3"/>
      <c r="Y33" s="3"/>
      <c r="Z33" s="3"/>
      <c r="AA33" s="3"/>
      <c r="AB33" s="3"/>
      <c r="AC33" s="3"/>
      <c r="AD33" s="3" t="s">
        <v>150</v>
      </c>
      <c r="AE33" s="3" t="s">
        <v>90</v>
      </c>
      <c r="AF33" s="3"/>
      <c r="AK33" s="31"/>
      <c r="AL33" s="31"/>
      <c r="AM33" s="31"/>
      <c r="AN33" s="31"/>
      <c r="AP33" s="30">
        <v>45473</v>
      </c>
      <c r="AQ33" s="3" t="s">
        <v>2322</v>
      </c>
      <c r="AR33" s="31" t="s">
        <v>120</v>
      </c>
      <c r="AS33" s="31"/>
      <c r="AT33" s="30"/>
      <c r="AU33" s="30">
        <v>45565</v>
      </c>
      <c r="AV33" s="31" t="s">
        <v>120</v>
      </c>
      <c r="AZ33" s="3"/>
      <c r="BD33" s="580"/>
      <c r="BE33" s="580"/>
      <c r="BF33" s="580"/>
      <c r="BG33" s="580"/>
      <c r="BH33" s="580"/>
      <c r="BI33" s="580"/>
      <c r="BJ33" s="580"/>
    </row>
    <row r="34" spans="1:62" ht="15.75" customHeight="1">
      <c r="A34" s="36" t="s">
        <v>2273</v>
      </c>
      <c r="B34" s="3"/>
      <c r="C34" s="3" t="s">
        <v>647</v>
      </c>
      <c r="D34" s="3" t="s">
        <v>2340</v>
      </c>
      <c r="E34" s="3"/>
      <c r="F34" s="12">
        <f t="shared" si="1"/>
        <v>367948.83499999996</v>
      </c>
      <c r="G34" s="30"/>
      <c r="H34" s="30"/>
      <c r="I34" s="30"/>
      <c r="J34" s="3"/>
      <c r="K34" s="12">
        <v>504039.5</v>
      </c>
      <c r="L34" s="3"/>
      <c r="M34" s="3" t="s">
        <v>96</v>
      </c>
      <c r="N34" s="3"/>
      <c r="O34" s="3" t="s">
        <v>2341</v>
      </c>
      <c r="P34" s="3"/>
      <c r="Q34" s="3"/>
      <c r="R34" s="3"/>
      <c r="S34" s="3"/>
      <c r="T34" s="3"/>
      <c r="U34" s="3"/>
      <c r="V34" s="3"/>
      <c r="W34" s="3"/>
      <c r="X34" s="3"/>
      <c r="Y34" s="3"/>
      <c r="Z34" s="3"/>
      <c r="AA34" s="3"/>
      <c r="AB34" s="3"/>
      <c r="AC34" s="3"/>
      <c r="AD34" s="3" t="s">
        <v>2342</v>
      </c>
      <c r="AE34" s="3" t="s">
        <v>2343</v>
      </c>
      <c r="AF34" s="3"/>
      <c r="AK34" s="31"/>
      <c r="AL34" s="31"/>
      <c r="AM34" s="31"/>
      <c r="AN34" s="31"/>
      <c r="AP34" s="30">
        <v>45473</v>
      </c>
      <c r="AQ34" s="3" t="s">
        <v>2325</v>
      </c>
      <c r="AR34" s="31" t="s">
        <v>120</v>
      </c>
      <c r="AS34" s="31"/>
      <c r="AT34" s="30"/>
      <c r="AU34" s="30">
        <v>45565</v>
      </c>
      <c r="AV34" s="31" t="s">
        <v>120</v>
      </c>
      <c r="AZ34" s="3"/>
      <c r="BD34" s="580"/>
      <c r="BE34" s="580"/>
      <c r="BF34" s="580"/>
      <c r="BG34" s="580"/>
      <c r="BH34" s="580"/>
      <c r="BI34" s="580"/>
      <c r="BJ34" s="580"/>
    </row>
    <row r="35" spans="1:62" ht="15.75" customHeight="1">
      <c r="A35" s="36" t="s">
        <v>2273</v>
      </c>
      <c r="B35" s="3"/>
      <c r="C35" s="3" t="s">
        <v>647</v>
      </c>
      <c r="D35" s="3" t="s">
        <v>2344</v>
      </c>
      <c r="E35" s="3"/>
      <c r="F35" s="12">
        <f t="shared" si="1"/>
        <v>102721.96459999999</v>
      </c>
      <c r="G35" s="30"/>
      <c r="H35" s="30"/>
      <c r="I35" s="30"/>
      <c r="J35" s="3"/>
      <c r="K35" s="12">
        <v>140715.01999999999</v>
      </c>
      <c r="L35" s="3"/>
      <c r="M35" s="3" t="s">
        <v>96</v>
      </c>
      <c r="N35" s="3"/>
      <c r="O35" s="3" t="s">
        <v>2341</v>
      </c>
      <c r="P35" s="3"/>
      <c r="Q35" s="3"/>
      <c r="R35" s="3"/>
      <c r="S35" s="3"/>
      <c r="T35" s="3"/>
      <c r="U35" s="3"/>
      <c r="V35" s="3"/>
      <c r="W35" s="3"/>
      <c r="X35" s="3"/>
      <c r="Y35" s="3"/>
      <c r="Z35" s="3"/>
      <c r="AA35" s="3"/>
      <c r="AB35" s="3"/>
      <c r="AC35" s="3"/>
      <c r="AD35" s="3" t="s">
        <v>2342</v>
      </c>
      <c r="AE35" s="3" t="s">
        <v>2343</v>
      </c>
      <c r="AF35" s="3"/>
      <c r="AK35" s="31"/>
      <c r="AL35" s="31"/>
      <c r="AM35" s="31"/>
      <c r="AN35" s="31"/>
      <c r="AP35" s="30">
        <v>45473</v>
      </c>
      <c r="AQ35" s="3" t="s">
        <v>2325</v>
      </c>
      <c r="AR35" s="31" t="s">
        <v>120</v>
      </c>
      <c r="AS35" s="31"/>
      <c r="AT35" s="30"/>
      <c r="AU35" s="30">
        <v>45565</v>
      </c>
      <c r="AV35" s="31" t="s">
        <v>120</v>
      </c>
      <c r="AZ35" s="3"/>
      <c r="BD35" s="580"/>
      <c r="BE35" s="580"/>
      <c r="BF35" s="580"/>
      <c r="BG35" s="580"/>
      <c r="BH35" s="580"/>
      <c r="BI35" s="580"/>
      <c r="BJ35" s="580"/>
    </row>
    <row r="36" spans="1:62" ht="15.75" customHeight="1">
      <c r="A36" s="3" t="s">
        <v>2273</v>
      </c>
      <c r="B36" s="3"/>
      <c r="C36" s="3" t="s">
        <v>357</v>
      </c>
      <c r="D36" s="3" t="s">
        <v>358</v>
      </c>
      <c r="E36" s="3">
        <v>11372</v>
      </c>
      <c r="F36" s="12">
        <f t="shared" si="1"/>
        <v>15695000</v>
      </c>
      <c r="G36" s="30"/>
      <c r="H36" s="31"/>
      <c r="I36" s="30"/>
      <c r="J36" s="6">
        <v>45839</v>
      </c>
      <c r="K36" s="12">
        <v>21500000</v>
      </c>
      <c r="L36" s="3"/>
      <c r="M36" s="3" t="s">
        <v>96</v>
      </c>
      <c r="N36" s="3" t="s">
        <v>2345</v>
      </c>
      <c r="O36" s="3"/>
      <c r="P36" s="3"/>
      <c r="Q36" s="3"/>
      <c r="R36" s="3"/>
      <c r="S36" s="3"/>
      <c r="T36" s="3"/>
      <c r="U36" s="3" t="s">
        <v>2346</v>
      </c>
      <c r="V36" s="3"/>
      <c r="W36" s="3"/>
      <c r="X36" s="3"/>
      <c r="Y36" s="3"/>
      <c r="Z36" s="3"/>
      <c r="AA36" s="3"/>
      <c r="AB36" s="3"/>
      <c r="AC36" s="3"/>
      <c r="AD36" s="3" t="s">
        <v>150</v>
      </c>
      <c r="AE36" s="3" t="s">
        <v>2347</v>
      </c>
      <c r="AF36" s="3" t="s">
        <v>96</v>
      </c>
      <c r="AG36" s="3"/>
      <c r="AH36" s="3"/>
      <c r="AI36" s="3" t="s">
        <v>41</v>
      </c>
      <c r="AJ36" s="3"/>
      <c r="AK36" s="31"/>
      <c r="AL36" s="31"/>
      <c r="AM36" s="31"/>
      <c r="AN36" s="31"/>
      <c r="AP36" s="30">
        <v>45565</v>
      </c>
      <c r="AQ36" s="3" t="s">
        <v>1740</v>
      </c>
      <c r="AR36" s="31" t="s">
        <v>120</v>
      </c>
      <c r="AS36" s="31"/>
      <c r="AT36" s="30"/>
      <c r="AU36" s="30">
        <v>45657</v>
      </c>
      <c r="AV36" s="31" t="s">
        <v>120</v>
      </c>
      <c r="AZ36" s="3"/>
      <c r="BD36" s="580"/>
      <c r="BE36" s="580"/>
      <c r="BF36" s="580"/>
      <c r="BG36" s="580"/>
      <c r="BH36" s="580"/>
      <c r="BI36" s="580"/>
      <c r="BJ36" s="580"/>
    </row>
    <row r="37" spans="1:62" ht="15.75" customHeight="1">
      <c r="A37" s="3" t="s">
        <v>2348</v>
      </c>
      <c r="B37" s="3"/>
      <c r="C37" s="3" t="s">
        <v>229</v>
      </c>
      <c r="D37" s="3" t="s">
        <v>2349</v>
      </c>
      <c r="E37" s="3">
        <v>11427</v>
      </c>
      <c r="F37" s="12">
        <v>420331</v>
      </c>
      <c r="G37" s="30"/>
      <c r="H37" s="30"/>
      <c r="I37" s="30"/>
      <c r="J37" s="3" t="s">
        <v>1386</v>
      </c>
      <c r="K37" s="12">
        <v>575796</v>
      </c>
      <c r="L37" s="3"/>
      <c r="M37" s="3" t="s">
        <v>96</v>
      </c>
      <c r="N37" s="35"/>
      <c r="O37" s="3" t="s">
        <v>2288</v>
      </c>
      <c r="P37" s="35"/>
      <c r="Q37" s="35"/>
      <c r="R37" s="35"/>
      <c r="S37" s="35"/>
      <c r="T37" s="35"/>
      <c r="U37" s="35"/>
      <c r="V37" s="35"/>
      <c r="W37" s="35"/>
      <c r="X37" s="35"/>
      <c r="Y37" s="35"/>
      <c r="Z37" s="35"/>
      <c r="AA37" s="35"/>
      <c r="AB37" s="35"/>
      <c r="AC37" s="35"/>
      <c r="AD37" s="35">
        <v>45212</v>
      </c>
      <c r="AE37" s="3" t="s">
        <v>2347</v>
      </c>
      <c r="AF37" s="3"/>
      <c r="AK37" s="31" t="s">
        <v>1866</v>
      </c>
      <c r="AL37" s="31"/>
      <c r="AM37" s="31"/>
      <c r="AN37" s="31"/>
      <c r="AP37" s="30">
        <v>45236</v>
      </c>
      <c r="AQ37" s="3" t="s">
        <v>2350</v>
      </c>
      <c r="AR37" s="30">
        <v>45239</v>
      </c>
      <c r="AS37" s="31" t="s">
        <v>1871</v>
      </c>
      <c r="AT37" s="30"/>
      <c r="AU37" s="30">
        <v>45260</v>
      </c>
      <c r="AV37" s="32">
        <v>45382</v>
      </c>
      <c r="AZ37" s="3" t="s">
        <v>2351</v>
      </c>
      <c r="BD37" s="580"/>
      <c r="BE37" s="580"/>
      <c r="BF37" s="580"/>
      <c r="BG37" s="580"/>
      <c r="BH37" s="580"/>
      <c r="BI37" s="580"/>
      <c r="BJ37" s="580"/>
    </row>
    <row r="38" spans="1:62" ht="15.75" customHeight="1">
      <c r="A38" s="36" t="s">
        <v>2348</v>
      </c>
      <c r="B38" s="3"/>
      <c r="C38" s="3" t="s">
        <v>712</v>
      </c>
      <c r="D38" s="3" t="s">
        <v>2352</v>
      </c>
      <c r="E38" s="3"/>
      <c r="F38" s="12">
        <f t="shared" ref="F38:F76" si="2">K38*0.73</f>
        <v>396719.90890000004</v>
      </c>
      <c r="G38" s="30"/>
      <c r="H38" s="30"/>
      <c r="I38" s="30"/>
      <c r="J38" s="3"/>
      <c r="K38" s="12">
        <v>543451.93000000005</v>
      </c>
      <c r="L38" s="3"/>
      <c r="M38" s="3" t="s">
        <v>96</v>
      </c>
      <c r="N38" s="4"/>
      <c r="O38" s="4" t="s">
        <v>2280</v>
      </c>
      <c r="P38" s="4"/>
      <c r="Q38" s="4"/>
      <c r="R38" s="4"/>
      <c r="S38" s="4"/>
      <c r="T38" s="4"/>
      <c r="U38" s="4"/>
      <c r="V38" s="13">
        <v>45219</v>
      </c>
      <c r="W38" s="4"/>
      <c r="X38" s="4"/>
      <c r="Y38" s="4"/>
      <c r="Z38" s="4"/>
      <c r="AA38" s="4"/>
      <c r="AB38" s="4"/>
      <c r="AC38" s="4"/>
      <c r="AD38" s="4" t="s">
        <v>1193</v>
      </c>
      <c r="AE38" s="3" t="s">
        <v>90</v>
      </c>
      <c r="AF38" s="3"/>
      <c r="AK38" s="31"/>
      <c r="AL38" s="31"/>
      <c r="AM38" s="31"/>
      <c r="AN38" s="31"/>
      <c r="AP38" s="30">
        <v>45382</v>
      </c>
      <c r="AQ38" s="3" t="s">
        <v>2322</v>
      </c>
      <c r="AR38" s="31" t="s">
        <v>120</v>
      </c>
      <c r="AS38" s="31"/>
      <c r="AT38" s="30"/>
      <c r="AU38" s="30">
        <v>45382</v>
      </c>
      <c r="AV38" s="32">
        <v>45534</v>
      </c>
      <c r="AZ38" s="4"/>
      <c r="BD38" s="580"/>
      <c r="BE38" s="580"/>
      <c r="BF38" s="580"/>
      <c r="BG38" s="580"/>
      <c r="BH38" s="580"/>
      <c r="BI38" s="580"/>
      <c r="BJ38" s="580"/>
    </row>
    <row r="39" spans="1:62" ht="15.75" customHeight="1">
      <c r="A39" s="36" t="s">
        <v>2348</v>
      </c>
      <c r="B39" s="3"/>
      <c r="C39" s="3" t="s">
        <v>712</v>
      </c>
      <c r="D39" s="3" t="s">
        <v>2353</v>
      </c>
      <c r="E39" s="3"/>
      <c r="F39" s="12">
        <f t="shared" si="2"/>
        <v>181849.13199999998</v>
      </c>
      <c r="G39" s="30"/>
      <c r="H39" s="30"/>
      <c r="I39" s="30"/>
      <c r="J39" s="3"/>
      <c r="K39" s="12">
        <v>249108.4</v>
      </c>
      <c r="L39" s="3"/>
      <c r="M39" s="3" t="s">
        <v>96</v>
      </c>
      <c r="N39" s="4"/>
      <c r="O39" s="4" t="s">
        <v>2280</v>
      </c>
      <c r="P39" s="4"/>
      <c r="Q39" s="4"/>
      <c r="R39" s="4"/>
      <c r="S39" s="4"/>
      <c r="T39" s="4"/>
      <c r="U39" s="4"/>
      <c r="V39" s="13">
        <v>45219</v>
      </c>
      <c r="W39" s="4"/>
      <c r="X39" s="4"/>
      <c r="Y39" s="4"/>
      <c r="Z39" s="4"/>
      <c r="AA39" s="4"/>
      <c r="AB39" s="4"/>
      <c r="AC39" s="4"/>
      <c r="AD39" s="4" t="s">
        <v>1193</v>
      </c>
      <c r="AE39" s="3" t="s">
        <v>90</v>
      </c>
      <c r="AF39" s="3"/>
      <c r="AK39" s="31"/>
      <c r="AL39" s="31"/>
      <c r="AM39" s="31"/>
      <c r="AN39" s="31"/>
      <c r="AP39" s="30">
        <v>45382</v>
      </c>
      <c r="AQ39" s="3" t="s">
        <v>2322</v>
      </c>
      <c r="AR39" s="31" t="s">
        <v>120</v>
      </c>
      <c r="AS39" s="31"/>
      <c r="AT39" s="30"/>
      <c r="AU39" s="30">
        <v>45382</v>
      </c>
      <c r="AV39" s="32">
        <v>45534</v>
      </c>
      <c r="AZ39" s="4"/>
      <c r="BD39" s="580"/>
      <c r="BE39" s="580"/>
      <c r="BF39" s="580"/>
      <c r="BG39" s="580"/>
      <c r="BH39" s="580"/>
      <c r="BI39" s="580"/>
      <c r="BJ39" s="580"/>
    </row>
    <row r="40" spans="1:62" ht="15.75" customHeight="1">
      <c r="A40" s="36" t="s">
        <v>2348</v>
      </c>
      <c r="B40" s="3"/>
      <c r="C40" s="3" t="s">
        <v>712</v>
      </c>
      <c r="D40" s="3" t="s">
        <v>2354</v>
      </c>
      <c r="E40" s="3"/>
      <c r="F40" s="12">
        <f t="shared" si="2"/>
        <v>101461.37139999999</v>
      </c>
      <c r="G40" s="30"/>
      <c r="H40" s="30"/>
      <c r="I40" s="30"/>
      <c r="J40" s="3"/>
      <c r="K40" s="12">
        <v>138988.18</v>
      </c>
      <c r="L40" s="3"/>
      <c r="M40" s="3" t="s">
        <v>96</v>
      </c>
      <c r="N40" s="4"/>
      <c r="O40" s="4" t="s">
        <v>2280</v>
      </c>
      <c r="P40" s="4"/>
      <c r="Q40" s="4"/>
      <c r="R40" s="4"/>
      <c r="S40" s="4"/>
      <c r="T40" s="4"/>
      <c r="U40" s="4"/>
      <c r="V40" s="13">
        <v>45219</v>
      </c>
      <c r="W40" s="4"/>
      <c r="X40" s="4"/>
      <c r="Y40" s="4"/>
      <c r="Z40" s="4"/>
      <c r="AA40" s="4"/>
      <c r="AB40" s="4"/>
      <c r="AC40" s="4"/>
      <c r="AD40" s="4" t="s">
        <v>1193</v>
      </c>
      <c r="AE40" s="3" t="s">
        <v>90</v>
      </c>
      <c r="AF40" s="3"/>
      <c r="AK40" s="31"/>
      <c r="AL40" s="31"/>
      <c r="AM40" s="31"/>
      <c r="AN40" s="31"/>
      <c r="AP40" s="30">
        <v>45382</v>
      </c>
      <c r="AQ40" s="3" t="s">
        <v>2322</v>
      </c>
      <c r="AR40" s="31" t="s">
        <v>120</v>
      </c>
      <c r="AS40" s="31"/>
      <c r="AT40" s="30"/>
      <c r="AU40" s="30">
        <v>45382</v>
      </c>
      <c r="AV40" s="31" t="s">
        <v>120</v>
      </c>
      <c r="AZ40" s="4"/>
      <c r="BD40" s="580"/>
      <c r="BE40" s="580"/>
      <c r="BF40" s="580"/>
      <c r="BG40" s="580"/>
      <c r="BH40" s="580"/>
      <c r="BI40" s="580"/>
      <c r="BJ40" s="580"/>
    </row>
    <row r="41" spans="1:62" ht="15.75" customHeight="1">
      <c r="A41" s="36" t="s">
        <v>2348</v>
      </c>
      <c r="B41" s="3"/>
      <c r="C41" s="3" t="s">
        <v>1419</v>
      </c>
      <c r="D41" s="3" t="s">
        <v>2355</v>
      </c>
      <c r="E41" s="3"/>
      <c r="F41" s="12">
        <f t="shared" si="2"/>
        <v>1292300.0784</v>
      </c>
      <c r="G41" s="30"/>
      <c r="H41" s="30"/>
      <c r="I41" s="30"/>
      <c r="J41" s="40" t="s">
        <v>1380</v>
      </c>
      <c r="K41" s="12">
        <v>1770274.08</v>
      </c>
      <c r="L41" s="3"/>
      <c r="M41" s="3" t="s">
        <v>96</v>
      </c>
      <c r="N41" s="3"/>
      <c r="O41" s="3" t="s">
        <v>2274</v>
      </c>
      <c r="P41" s="3"/>
      <c r="Q41" s="3"/>
      <c r="R41" s="3"/>
      <c r="S41" s="3"/>
      <c r="T41" s="3"/>
      <c r="U41" s="3"/>
      <c r="V41" s="13">
        <v>45229</v>
      </c>
      <c r="W41" s="3"/>
      <c r="X41" s="3"/>
      <c r="Y41" s="3"/>
      <c r="Z41" s="3"/>
      <c r="AA41" s="3"/>
      <c r="AB41" s="3"/>
      <c r="AC41" s="3"/>
      <c r="AD41" s="3" t="s">
        <v>2356</v>
      </c>
      <c r="AE41" s="3" t="s">
        <v>1491</v>
      </c>
      <c r="AF41" s="3"/>
      <c r="AK41" s="31"/>
      <c r="AL41" s="31"/>
      <c r="AM41" s="31"/>
      <c r="AN41" s="31"/>
      <c r="AP41" s="30">
        <v>45382</v>
      </c>
      <c r="AQ41" s="3" t="s">
        <v>2322</v>
      </c>
      <c r="AR41" s="32">
        <v>45534</v>
      </c>
      <c r="AS41" s="31"/>
      <c r="AT41" s="30"/>
      <c r="AU41" s="30">
        <v>45473</v>
      </c>
      <c r="AV41" s="32">
        <v>45534</v>
      </c>
      <c r="AZ41" s="3"/>
      <c r="BD41" s="580"/>
      <c r="BE41" s="580"/>
      <c r="BF41" s="580"/>
      <c r="BG41" s="580"/>
      <c r="BH41" s="580"/>
      <c r="BI41" s="580"/>
      <c r="BJ41" s="580"/>
    </row>
    <row r="42" spans="1:62" ht="15.75" customHeight="1">
      <c r="A42" s="36" t="s">
        <v>2348</v>
      </c>
      <c r="B42" s="3"/>
      <c r="C42" s="3" t="s">
        <v>1419</v>
      </c>
      <c r="D42" s="3" t="s">
        <v>2357</v>
      </c>
      <c r="E42" s="3"/>
      <c r="F42" s="12">
        <f t="shared" si="2"/>
        <v>301185.5024</v>
      </c>
      <c r="G42" s="30"/>
      <c r="H42" s="30"/>
      <c r="I42" s="30"/>
      <c r="J42" s="3" t="s">
        <v>1380</v>
      </c>
      <c r="K42" s="12">
        <v>412582.88</v>
      </c>
      <c r="L42" s="3"/>
      <c r="M42" s="3" t="s">
        <v>96</v>
      </c>
      <c r="N42" s="3"/>
      <c r="O42" s="3" t="s">
        <v>2280</v>
      </c>
      <c r="P42" s="3"/>
      <c r="Q42" s="3"/>
      <c r="R42" s="3"/>
      <c r="S42" s="3"/>
      <c r="T42" s="3"/>
      <c r="U42" s="3"/>
      <c r="V42" s="13">
        <v>45226</v>
      </c>
      <c r="W42" s="3"/>
      <c r="X42" s="3"/>
      <c r="Y42" s="3"/>
      <c r="Z42" s="3"/>
      <c r="AA42" s="3"/>
      <c r="AB42" s="3"/>
      <c r="AC42" s="3"/>
      <c r="AD42" s="3" t="s">
        <v>2356</v>
      </c>
      <c r="AE42" s="3" t="s">
        <v>1497</v>
      </c>
      <c r="AF42" s="3"/>
      <c r="AK42" s="31"/>
      <c r="AL42" s="31"/>
      <c r="AM42" s="31"/>
      <c r="AN42" s="31"/>
      <c r="AP42" s="30">
        <v>45382</v>
      </c>
      <c r="AQ42" s="3" t="s">
        <v>2322</v>
      </c>
      <c r="AR42" s="32">
        <v>45534</v>
      </c>
      <c r="AS42" s="31"/>
      <c r="AT42" s="30"/>
      <c r="AU42" s="30">
        <v>45473</v>
      </c>
      <c r="AV42" s="31" t="s">
        <v>120</v>
      </c>
      <c r="AZ42" s="3"/>
      <c r="BD42" s="580"/>
      <c r="BE42" s="580"/>
      <c r="BF42" s="580"/>
      <c r="BG42" s="580"/>
      <c r="BH42" s="580"/>
      <c r="BI42" s="580"/>
      <c r="BJ42" s="580"/>
    </row>
    <row r="43" spans="1:62" ht="15.75" customHeight="1">
      <c r="A43" s="36" t="s">
        <v>2348</v>
      </c>
      <c r="B43" s="3"/>
      <c r="C43" s="3" t="s">
        <v>1650</v>
      </c>
      <c r="D43" s="3" t="s">
        <v>2358</v>
      </c>
      <c r="E43" s="3">
        <v>11442</v>
      </c>
      <c r="F43" s="12">
        <f t="shared" si="2"/>
        <v>166367.24089999998</v>
      </c>
      <c r="G43" s="30"/>
      <c r="H43" s="30"/>
      <c r="I43" s="30"/>
      <c r="J43" s="3"/>
      <c r="K43" s="12">
        <v>227900.33</v>
      </c>
      <c r="L43" s="3"/>
      <c r="M43" s="3" t="s">
        <v>96</v>
      </c>
      <c r="N43" s="3"/>
      <c r="O43" s="3" t="s">
        <v>2274</v>
      </c>
      <c r="P43" s="3"/>
      <c r="Q43" s="3"/>
      <c r="R43" s="3"/>
      <c r="S43" s="3"/>
      <c r="T43" s="3"/>
      <c r="U43" s="3"/>
      <c r="V43" s="13">
        <v>45245</v>
      </c>
      <c r="W43" s="3"/>
      <c r="X43" s="3"/>
      <c r="Y43" s="3"/>
      <c r="Z43" s="3"/>
      <c r="AA43" s="3"/>
      <c r="AB43" s="3"/>
      <c r="AC43" s="3"/>
      <c r="AD43" s="3" t="s">
        <v>2359</v>
      </c>
      <c r="AE43" s="3" t="s">
        <v>1653</v>
      </c>
      <c r="AF43" s="3" t="s">
        <v>96</v>
      </c>
      <c r="AK43" s="31"/>
      <c r="AL43" s="31"/>
      <c r="AM43" s="31"/>
      <c r="AN43" s="31"/>
      <c r="AP43" s="30">
        <v>45382</v>
      </c>
      <c r="AQ43" s="3" t="s">
        <v>2325</v>
      </c>
      <c r="AR43" s="31" t="s">
        <v>120</v>
      </c>
      <c r="AS43" s="31"/>
      <c r="AT43" s="30"/>
      <c r="AU43" s="30">
        <v>45473</v>
      </c>
      <c r="AV43" s="31" t="s">
        <v>120</v>
      </c>
      <c r="AZ43" s="3"/>
      <c r="BD43" s="580"/>
      <c r="BE43" s="580"/>
      <c r="BF43" s="580"/>
      <c r="BG43" s="580"/>
      <c r="BH43" s="580"/>
      <c r="BI43" s="580"/>
      <c r="BJ43" s="580"/>
    </row>
    <row r="44" spans="1:62" ht="15.75" customHeight="1">
      <c r="A44" s="41" t="s">
        <v>2348</v>
      </c>
      <c r="B44" s="2"/>
      <c r="C44" s="2" t="s">
        <v>609</v>
      </c>
      <c r="D44" s="3" t="s">
        <v>2360</v>
      </c>
      <c r="E44" s="3"/>
      <c r="F44" s="12">
        <f t="shared" si="2"/>
        <v>426912.32930000004</v>
      </c>
      <c r="G44" s="30"/>
      <c r="H44" s="30"/>
      <c r="I44" s="30"/>
      <c r="J44" s="3"/>
      <c r="K44" s="12">
        <v>584811.41</v>
      </c>
      <c r="L44" s="3"/>
      <c r="M44" s="3" t="s">
        <v>90</v>
      </c>
      <c r="N44" s="3"/>
      <c r="O44" s="3"/>
      <c r="P44" s="3"/>
      <c r="Q44" s="3"/>
      <c r="R44" s="3"/>
      <c r="S44" s="3"/>
      <c r="T44" s="3"/>
      <c r="U44" s="3"/>
      <c r="V44" s="3"/>
      <c r="W44" s="3"/>
      <c r="X44" s="3"/>
      <c r="Y44" s="3"/>
      <c r="Z44" s="3"/>
      <c r="AA44" s="3"/>
      <c r="AB44" s="3"/>
      <c r="AC44" s="3"/>
      <c r="AD44" s="3" t="s">
        <v>2361</v>
      </c>
      <c r="AE44" s="3" t="s">
        <v>90</v>
      </c>
      <c r="AF44" s="3"/>
      <c r="AK44" s="31"/>
      <c r="AL44" s="31"/>
      <c r="AM44" s="31"/>
      <c r="AN44" s="31"/>
      <c r="AP44" s="30">
        <v>45473</v>
      </c>
      <c r="AQ44" s="3" t="s">
        <v>2212</v>
      </c>
      <c r="AR44" s="31" t="s">
        <v>120</v>
      </c>
      <c r="AS44" s="31"/>
      <c r="AT44" s="30"/>
      <c r="AU44" s="30">
        <v>45473</v>
      </c>
      <c r="AV44" s="31" t="s">
        <v>120</v>
      </c>
      <c r="AZ44" s="3"/>
      <c r="BD44" s="580"/>
      <c r="BE44" s="580"/>
      <c r="BF44" s="580"/>
      <c r="BG44" s="580"/>
      <c r="BH44" s="580"/>
      <c r="BI44" s="580"/>
      <c r="BJ44" s="580"/>
    </row>
    <row r="45" spans="1:62" ht="15.75" customHeight="1">
      <c r="A45" s="36" t="s">
        <v>2348</v>
      </c>
      <c r="B45" s="3"/>
      <c r="C45" s="3" t="s">
        <v>1547</v>
      </c>
      <c r="D45" s="3" t="s">
        <v>2362</v>
      </c>
      <c r="E45" s="3">
        <v>11445</v>
      </c>
      <c r="F45" s="12">
        <f t="shared" si="2"/>
        <v>129074.1105</v>
      </c>
      <c r="G45" s="30"/>
      <c r="H45" s="30"/>
      <c r="I45" s="30"/>
      <c r="J45" s="3"/>
      <c r="K45" s="12">
        <v>176813.85</v>
      </c>
      <c r="L45" s="3"/>
      <c r="M45" s="3" t="s">
        <v>96</v>
      </c>
      <c r="N45" s="3"/>
      <c r="O45" s="3" t="s">
        <v>2363</v>
      </c>
      <c r="P45" s="3"/>
      <c r="Q45" s="3"/>
      <c r="R45" s="3"/>
      <c r="S45" s="3"/>
      <c r="T45" s="3"/>
      <c r="U45" s="3"/>
      <c r="V45" s="13">
        <v>45218</v>
      </c>
      <c r="W45" s="3"/>
      <c r="X45" s="3"/>
      <c r="Y45" s="3"/>
      <c r="Z45" s="3"/>
      <c r="AA45" s="3"/>
      <c r="AB45" s="3"/>
      <c r="AC45" s="3"/>
      <c r="AD45" s="3" t="s">
        <v>2364</v>
      </c>
      <c r="AE45" s="3" t="s">
        <v>1551</v>
      </c>
      <c r="AF45" s="3" t="s">
        <v>96</v>
      </c>
      <c r="AK45" s="31"/>
      <c r="AL45" s="31"/>
      <c r="AM45" s="31"/>
      <c r="AN45" s="31"/>
      <c r="AP45" s="30">
        <v>45473</v>
      </c>
      <c r="AQ45" s="3" t="s">
        <v>2365</v>
      </c>
      <c r="AR45" s="31" t="s">
        <v>120</v>
      </c>
      <c r="AS45" s="31"/>
      <c r="AT45" s="30"/>
      <c r="AU45" s="30">
        <v>45473</v>
      </c>
      <c r="AV45" s="31" t="s">
        <v>120</v>
      </c>
      <c r="AZ45" s="3"/>
      <c r="BD45" s="580"/>
      <c r="BE45" s="580"/>
      <c r="BF45" s="580"/>
      <c r="BG45" s="580"/>
      <c r="BH45" s="580"/>
      <c r="BI45" s="580"/>
      <c r="BJ45" s="580"/>
    </row>
    <row r="46" spans="1:62" ht="15.75" customHeight="1">
      <c r="A46" s="36" t="s">
        <v>2348</v>
      </c>
      <c r="B46" s="3"/>
      <c r="C46" s="3" t="s">
        <v>743</v>
      </c>
      <c r="D46" s="3" t="s">
        <v>2366</v>
      </c>
      <c r="E46" s="3"/>
      <c r="F46" s="12">
        <f t="shared" si="2"/>
        <v>125675.34</v>
      </c>
      <c r="G46" s="30"/>
      <c r="H46" s="30"/>
      <c r="I46" s="30"/>
      <c r="J46" s="3"/>
      <c r="K46" s="12">
        <v>172158</v>
      </c>
      <c r="L46" s="3"/>
      <c r="M46" s="3" t="s">
        <v>96</v>
      </c>
      <c r="N46" s="4"/>
      <c r="O46" s="4"/>
      <c r="P46" s="4"/>
      <c r="Q46" s="4"/>
      <c r="R46" s="4"/>
      <c r="S46" s="4"/>
      <c r="T46" s="4"/>
      <c r="U46" s="4"/>
      <c r="V46" s="4"/>
      <c r="W46" s="4"/>
      <c r="X46" s="4"/>
      <c r="Y46" s="4"/>
      <c r="Z46" s="4"/>
      <c r="AA46" s="4"/>
      <c r="AB46" s="4"/>
      <c r="AC46" s="4"/>
      <c r="AD46" s="4" t="s">
        <v>1218</v>
      </c>
      <c r="AE46" s="3" t="s">
        <v>90</v>
      </c>
      <c r="AF46" s="3"/>
      <c r="AK46" s="31"/>
      <c r="AL46" s="31"/>
      <c r="AM46" s="31"/>
      <c r="AN46" s="31"/>
      <c r="AP46" s="30">
        <v>45473</v>
      </c>
      <c r="AQ46" s="3" t="s">
        <v>2322</v>
      </c>
      <c r="AR46" s="31" t="s">
        <v>120</v>
      </c>
      <c r="AS46" s="31"/>
      <c r="AT46" s="30"/>
      <c r="AU46" s="30">
        <v>45473</v>
      </c>
      <c r="AV46" s="31" t="s">
        <v>120</v>
      </c>
      <c r="AZ46" s="4"/>
      <c r="BD46" s="580"/>
      <c r="BE46" s="580"/>
      <c r="BF46" s="580"/>
      <c r="BG46" s="580"/>
      <c r="BH46" s="580"/>
      <c r="BI46" s="580"/>
      <c r="BJ46" s="580"/>
    </row>
    <row r="47" spans="1:62" ht="15.75" customHeight="1">
      <c r="A47" s="36" t="s">
        <v>2348</v>
      </c>
      <c r="B47" s="3"/>
      <c r="C47" s="3" t="s">
        <v>743</v>
      </c>
      <c r="D47" s="3" t="s">
        <v>2367</v>
      </c>
      <c r="E47" s="3"/>
      <c r="F47" s="12">
        <f t="shared" si="2"/>
        <v>100725.4</v>
      </c>
      <c r="G47" s="30"/>
      <c r="H47" s="30"/>
      <c r="I47" s="30"/>
      <c r="J47" s="3"/>
      <c r="K47" s="12">
        <v>137980</v>
      </c>
      <c r="L47" s="3"/>
      <c r="M47" s="3" t="s">
        <v>96</v>
      </c>
      <c r="N47" s="4"/>
      <c r="O47" s="4"/>
      <c r="P47" s="4"/>
      <c r="Q47" s="4"/>
      <c r="R47" s="4"/>
      <c r="S47" s="4"/>
      <c r="T47" s="4"/>
      <c r="U47" s="4"/>
      <c r="V47" s="4"/>
      <c r="W47" s="4"/>
      <c r="X47" s="4"/>
      <c r="Y47" s="4"/>
      <c r="Z47" s="4"/>
      <c r="AA47" s="4"/>
      <c r="AB47" s="4"/>
      <c r="AC47" s="4"/>
      <c r="AD47" s="4" t="s">
        <v>1218</v>
      </c>
      <c r="AE47" s="3" t="s">
        <v>90</v>
      </c>
      <c r="AF47" s="3"/>
      <c r="AK47" s="31"/>
      <c r="AL47" s="31"/>
      <c r="AM47" s="31"/>
      <c r="AN47" s="31"/>
      <c r="AP47" s="30">
        <v>45473</v>
      </c>
      <c r="AQ47" s="3" t="s">
        <v>2322</v>
      </c>
      <c r="AR47" s="31" t="s">
        <v>120</v>
      </c>
      <c r="AS47" s="31"/>
      <c r="AT47" s="30"/>
      <c r="AU47" s="30">
        <v>45473</v>
      </c>
      <c r="AV47" s="31" t="s">
        <v>120</v>
      </c>
      <c r="AZ47" s="4"/>
      <c r="BD47" s="580"/>
      <c r="BE47" s="580"/>
      <c r="BF47" s="580"/>
      <c r="BG47" s="580"/>
      <c r="BH47" s="580"/>
      <c r="BI47" s="580"/>
      <c r="BJ47" s="580"/>
    </row>
    <row r="48" spans="1:62" ht="15.75" customHeight="1">
      <c r="A48" s="36" t="s">
        <v>2348</v>
      </c>
      <c r="B48" s="3"/>
      <c r="C48" s="3" t="s">
        <v>743</v>
      </c>
      <c r="D48" s="3" t="s">
        <v>2368</v>
      </c>
      <c r="E48" s="3"/>
      <c r="F48" s="12">
        <f t="shared" si="2"/>
        <v>171755.86</v>
      </c>
      <c r="G48" s="30"/>
      <c r="H48" s="30"/>
      <c r="I48" s="30"/>
      <c r="J48" s="3"/>
      <c r="K48" s="12">
        <v>235282</v>
      </c>
      <c r="L48" s="3"/>
      <c r="M48" s="3" t="s">
        <v>96</v>
      </c>
      <c r="N48" s="4"/>
      <c r="O48" s="4"/>
      <c r="P48" s="4"/>
      <c r="Q48" s="4"/>
      <c r="R48" s="4"/>
      <c r="S48" s="4"/>
      <c r="T48" s="4"/>
      <c r="U48" s="4"/>
      <c r="V48" s="4"/>
      <c r="W48" s="4"/>
      <c r="X48" s="4"/>
      <c r="Y48" s="4"/>
      <c r="Z48" s="4"/>
      <c r="AA48" s="4"/>
      <c r="AB48" s="4"/>
      <c r="AC48" s="4"/>
      <c r="AD48" s="4" t="s">
        <v>1218</v>
      </c>
      <c r="AE48" s="3" t="s">
        <v>90</v>
      </c>
      <c r="AF48" s="3"/>
      <c r="AK48" s="31"/>
      <c r="AL48" s="31"/>
      <c r="AM48" s="31"/>
      <c r="AN48" s="31"/>
      <c r="AP48" s="30">
        <v>45473</v>
      </c>
      <c r="AQ48" s="3" t="s">
        <v>2322</v>
      </c>
      <c r="AR48" s="31" t="s">
        <v>120</v>
      </c>
      <c r="AS48" s="31"/>
      <c r="AT48" s="30"/>
      <c r="AU48" s="30">
        <v>45473</v>
      </c>
      <c r="AV48" s="31" t="s">
        <v>120</v>
      </c>
      <c r="AZ48" s="4"/>
      <c r="BD48" s="580"/>
      <c r="BE48" s="580"/>
      <c r="BF48" s="580"/>
      <c r="BG48" s="580"/>
      <c r="BH48" s="580"/>
      <c r="BI48" s="580"/>
      <c r="BJ48" s="580"/>
    </row>
    <row r="49" spans="1:62" ht="15.75" customHeight="1">
      <c r="A49" s="36" t="s">
        <v>2348</v>
      </c>
      <c r="B49" s="3"/>
      <c r="C49" s="3" t="s">
        <v>1533</v>
      </c>
      <c r="D49" s="3" t="s">
        <v>2369</v>
      </c>
      <c r="E49" s="3"/>
      <c r="F49" s="12">
        <f t="shared" si="2"/>
        <v>770691.90820000006</v>
      </c>
      <c r="G49" s="30"/>
      <c r="H49" s="30"/>
      <c r="I49" s="30"/>
      <c r="J49" s="3"/>
      <c r="K49" s="12">
        <v>1055742.3400000001</v>
      </c>
      <c r="L49" s="3"/>
      <c r="M49" s="3" t="s">
        <v>90</v>
      </c>
      <c r="N49" s="7"/>
      <c r="O49" s="3" t="s">
        <v>2288</v>
      </c>
      <c r="P49" s="7"/>
      <c r="Q49" s="7"/>
      <c r="R49" s="7"/>
      <c r="S49" s="7"/>
      <c r="T49" s="7"/>
      <c r="U49" s="7"/>
      <c r="V49" s="7"/>
      <c r="W49" s="7"/>
      <c r="X49" s="7"/>
      <c r="Y49" s="7"/>
      <c r="Z49" s="7"/>
      <c r="AA49" s="7"/>
      <c r="AB49" s="7"/>
      <c r="AC49" s="7"/>
      <c r="AD49" s="7">
        <v>45352</v>
      </c>
      <c r="AE49" s="3" t="s">
        <v>2343</v>
      </c>
      <c r="AF49" s="3"/>
      <c r="AK49" s="31"/>
      <c r="AL49" s="31"/>
      <c r="AM49" s="31"/>
      <c r="AN49" s="31"/>
      <c r="AP49" s="30">
        <v>45473</v>
      </c>
      <c r="AQ49" s="3" t="s">
        <v>2370</v>
      </c>
      <c r="AR49" s="31" t="s">
        <v>120</v>
      </c>
      <c r="AS49" s="31"/>
      <c r="AT49" s="30"/>
      <c r="AU49" s="30">
        <v>45473</v>
      </c>
      <c r="AV49" s="31" t="s">
        <v>120</v>
      </c>
      <c r="AZ49" s="7"/>
      <c r="BD49" s="580"/>
      <c r="BE49" s="580"/>
      <c r="BF49" s="580"/>
      <c r="BG49" s="580"/>
      <c r="BH49" s="580"/>
      <c r="BI49" s="580"/>
      <c r="BJ49" s="580"/>
    </row>
    <row r="50" spans="1:62" ht="15.75" customHeight="1">
      <c r="A50" s="3" t="s">
        <v>2348</v>
      </c>
      <c r="B50" s="3"/>
      <c r="C50" s="3" t="s">
        <v>1465</v>
      </c>
      <c r="D50" s="3" t="s">
        <v>2371</v>
      </c>
      <c r="E50" s="3">
        <v>11430</v>
      </c>
      <c r="F50" s="12">
        <f t="shared" si="2"/>
        <v>238668.2586</v>
      </c>
      <c r="G50" s="30"/>
      <c r="H50" s="30"/>
      <c r="I50" s="30"/>
      <c r="J50" s="3"/>
      <c r="K50" s="12">
        <v>326942.82</v>
      </c>
      <c r="L50" s="3"/>
      <c r="M50" s="3" t="s">
        <v>96</v>
      </c>
      <c r="N50" s="7"/>
      <c r="O50" s="3" t="s">
        <v>2274</v>
      </c>
      <c r="P50" s="7"/>
      <c r="Q50" s="7"/>
      <c r="R50" s="7"/>
      <c r="S50" s="7"/>
      <c r="T50" s="7"/>
      <c r="U50" s="7"/>
      <c r="V50" s="7"/>
      <c r="W50" s="7"/>
      <c r="X50" s="7"/>
      <c r="Y50" s="7"/>
      <c r="Z50" s="7"/>
      <c r="AA50" s="7"/>
      <c r="AB50" s="7"/>
      <c r="AC50" s="7"/>
      <c r="AD50" s="7">
        <v>45352</v>
      </c>
      <c r="AE50" s="3" t="s">
        <v>2343</v>
      </c>
      <c r="AF50" s="3" t="s">
        <v>96</v>
      </c>
      <c r="AK50" s="31"/>
      <c r="AL50" s="31"/>
      <c r="AM50" s="31"/>
      <c r="AN50" s="31"/>
      <c r="AP50" s="30">
        <v>45473</v>
      </c>
      <c r="AQ50" s="3" t="s">
        <v>2325</v>
      </c>
      <c r="AR50" s="31" t="s">
        <v>120</v>
      </c>
      <c r="AS50" s="31"/>
      <c r="AT50" s="30"/>
      <c r="AU50" s="30">
        <v>45565</v>
      </c>
      <c r="AV50" s="31" t="s">
        <v>120</v>
      </c>
      <c r="AZ50" s="7"/>
      <c r="BD50" s="580"/>
      <c r="BE50" s="580"/>
      <c r="BF50" s="580"/>
      <c r="BG50" s="580"/>
      <c r="BH50" s="580"/>
      <c r="BI50" s="580"/>
      <c r="BJ50" s="580"/>
    </row>
    <row r="51" spans="1:62" ht="15.75" customHeight="1">
      <c r="A51" s="3" t="s">
        <v>2348</v>
      </c>
      <c r="B51" s="3"/>
      <c r="C51" s="3" t="s">
        <v>1465</v>
      </c>
      <c r="D51" s="3" t="s">
        <v>2372</v>
      </c>
      <c r="E51" s="3">
        <v>11431</v>
      </c>
      <c r="F51" s="12">
        <f t="shared" si="2"/>
        <v>144556.15489999999</v>
      </c>
      <c r="G51" s="30"/>
      <c r="H51" s="30"/>
      <c r="I51" s="30"/>
      <c r="J51" s="3"/>
      <c r="K51" s="12">
        <v>198022.13</v>
      </c>
      <c r="L51" s="3"/>
      <c r="M51" s="3" t="s">
        <v>96</v>
      </c>
      <c r="N51" s="7"/>
      <c r="O51" s="3" t="s">
        <v>2274</v>
      </c>
      <c r="P51" s="7"/>
      <c r="Q51" s="7"/>
      <c r="R51" s="7"/>
      <c r="S51" s="7"/>
      <c r="T51" s="7"/>
      <c r="U51" s="7"/>
      <c r="V51" s="7"/>
      <c r="W51" s="7"/>
      <c r="X51" s="7"/>
      <c r="Y51" s="7"/>
      <c r="Z51" s="7"/>
      <c r="AA51" s="7"/>
      <c r="AB51" s="7"/>
      <c r="AC51" s="7"/>
      <c r="AD51" s="7">
        <v>45352</v>
      </c>
      <c r="AE51" s="3" t="s">
        <v>2343</v>
      </c>
      <c r="AF51" s="3" t="s">
        <v>96</v>
      </c>
      <c r="AK51" s="31"/>
      <c r="AL51" s="31"/>
      <c r="AM51" s="31"/>
      <c r="AN51" s="31"/>
      <c r="AP51" s="30">
        <v>45473</v>
      </c>
      <c r="AQ51" s="3" t="s">
        <v>2325</v>
      </c>
      <c r="AR51" s="31" t="s">
        <v>120</v>
      </c>
      <c r="AS51" s="31"/>
      <c r="AT51" s="30"/>
      <c r="AU51" s="30">
        <v>45565</v>
      </c>
      <c r="AV51" s="31" t="s">
        <v>120</v>
      </c>
      <c r="AZ51" s="7"/>
      <c r="BD51" s="580"/>
      <c r="BE51" s="580"/>
      <c r="BF51" s="580"/>
      <c r="BG51" s="580"/>
      <c r="BH51" s="580"/>
      <c r="BI51" s="580"/>
      <c r="BJ51" s="580"/>
    </row>
    <row r="52" spans="1:62" ht="15.75" customHeight="1">
      <c r="A52" s="3" t="s">
        <v>2348</v>
      </c>
      <c r="B52" s="3"/>
      <c r="C52" s="3" t="s">
        <v>1465</v>
      </c>
      <c r="D52" s="3" t="s">
        <v>2373</v>
      </c>
      <c r="E52" s="3">
        <v>11432</v>
      </c>
      <c r="F52" s="12">
        <f t="shared" si="2"/>
        <v>144534.9338</v>
      </c>
      <c r="G52" s="30"/>
      <c r="H52" s="30"/>
      <c r="I52" s="30"/>
      <c r="J52" s="3"/>
      <c r="K52" s="12">
        <v>197993.06</v>
      </c>
      <c r="L52" s="3"/>
      <c r="M52" s="3" t="s">
        <v>96</v>
      </c>
      <c r="N52" s="7"/>
      <c r="O52" s="3" t="s">
        <v>2274</v>
      </c>
      <c r="P52" s="7"/>
      <c r="Q52" s="7"/>
      <c r="R52" s="7"/>
      <c r="S52" s="7"/>
      <c r="T52" s="7"/>
      <c r="U52" s="7"/>
      <c r="V52" s="7"/>
      <c r="W52" s="7"/>
      <c r="X52" s="7"/>
      <c r="Y52" s="7"/>
      <c r="Z52" s="7"/>
      <c r="AA52" s="7"/>
      <c r="AB52" s="7"/>
      <c r="AC52" s="7"/>
      <c r="AD52" s="7">
        <v>45352</v>
      </c>
      <c r="AE52" s="3" t="s">
        <v>1495</v>
      </c>
      <c r="AF52" s="3" t="s">
        <v>96</v>
      </c>
      <c r="AK52" s="31"/>
      <c r="AL52" s="31"/>
      <c r="AM52" s="31"/>
      <c r="AN52" s="31"/>
      <c r="AP52" s="30">
        <v>45473</v>
      </c>
      <c r="AQ52" s="3" t="s">
        <v>2325</v>
      </c>
      <c r="AR52" s="31" t="s">
        <v>120</v>
      </c>
      <c r="AS52" s="31"/>
      <c r="AT52" s="30"/>
      <c r="AU52" s="30">
        <v>45565</v>
      </c>
      <c r="AV52" s="31" t="s">
        <v>120</v>
      </c>
      <c r="AZ52" s="7"/>
      <c r="BD52" s="580"/>
      <c r="BE52" s="580"/>
      <c r="BF52" s="580"/>
      <c r="BG52" s="580"/>
      <c r="BH52" s="580"/>
      <c r="BI52" s="580"/>
      <c r="BJ52" s="580"/>
    </row>
    <row r="53" spans="1:62" ht="15.75" customHeight="1">
      <c r="A53" s="3" t="s">
        <v>2348</v>
      </c>
      <c r="B53" s="3"/>
      <c r="C53" s="3" t="s">
        <v>1465</v>
      </c>
      <c r="D53" s="3" t="s">
        <v>2374</v>
      </c>
      <c r="E53" s="3">
        <v>11429</v>
      </c>
      <c r="F53" s="12">
        <f t="shared" si="2"/>
        <v>144556.15489999999</v>
      </c>
      <c r="G53" s="30"/>
      <c r="H53" s="30"/>
      <c r="I53" s="30"/>
      <c r="J53" s="3"/>
      <c r="K53" s="12">
        <v>198022.13</v>
      </c>
      <c r="L53" s="3"/>
      <c r="M53" s="3" t="s">
        <v>96</v>
      </c>
      <c r="N53" s="7"/>
      <c r="O53" s="3" t="s">
        <v>2274</v>
      </c>
      <c r="P53" s="7"/>
      <c r="Q53" s="7"/>
      <c r="R53" s="7"/>
      <c r="S53" s="7"/>
      <c r="T53" s="7"/>
      <c r="U53" s="7"/>
      <c r="V53" s="7"/>
      <c r="W53" s="7"/>
      <c r="X53" s="7"/>
      <c r="Y53" s="7"/>
      <c r="Z53" s="7"/>
      <c r="AA53" s="7"/>
      <c r="AB53" s="7"/>
      <c r="AC53" s="7"/>
      <c r="AD53" s="7">
        <v>45352</v>
      </c>
      <c r="AE53" s="3" t="s">
        <v>1577</v>
      </c>
      <c r="AF53" s="3" t="s">
        <v>96</v>
      </c>
      <c r="AK53" s="31"/>
      <c r="AL53" s="31"/>
      <c r="AM53" s="31"/>
      <c r="AN53" s="31"/>
      <c r="AP53" s="30">
        <v>45473</v>
      </c>
      <c r="AQ53" s="3" t="s">
        <v>2325</v>
      </c>
      <c r="AR53" s="31" t="s">
        <v>120</v>
      </c>
      <c r="AS53" s="31"/>
      <c r="AT53" s="30"/>
      <c r="AU53" s="30">
        <v>45565</v>
      </c>
      <c r="AV53" s="31" t="s">
        <v>120</v>
      </c>
      <c r="AZ53" s="7"/>
      <c r="BD53" s="580"/>
      <c r="BE53" s="580"/>
      <c r="BF53" s="580"/>
      <c r="BG53" s="580"/>
      <c r="BH53" s="580"/>
      <c r="BI53" s="580"/>
      <c r="BJ53" s="580"/>
    </row>
    <row r="54" spans="1:62" ht="15.75" customHeight="1">
      <c r="A54" s="36" t="s">
        <v>2348</v>
      </c>
      <c r="B54" s="3"/>
      <c r="C54" s="3" t="s">
        <v>229</v>
      </c>
      <c r="D54" s="3" t="s">
        <v>2375</v>
      </c>
      <c r="E54" s="3"/>
      <c r="F54" s="12">
        <f t="shared" si="2"/>
        <v>190117.40399999998</v>
      </c>
      <c r="G54" s="30"/>
      <c r="H54" s="30"/>
      <c r="I54" s="30"/>
      <c r="J54" s="3"/>
      <c r="K54" s="12">
        <v>260434.8</v>
      </c>
      <c r="L54" s="3"/>
      <c r="M54" s="3" t="s">
        <v>90</v>
      </c>
      <c r="N54" s="3"/>
      <c r="O54" s="3"/>
      <c r="P54" s="3"/>
      <c r="Q54" s="3"/>
      <c r="R54" s="3"/>
      <c r="S54" s="3"/>
      <c r="T54" s="3"/>
      <c r="U54" s="3"/>
      <c r="V54" s="3"/>
      <c r="W54" s="3"/>
      <c r="X54" s="3"/>
      <c r="Y54" s="3"/>
      <c r="Z54" s="3"/>
      <c r="AA54" s="3"/>
      <c r="AB54" s="3"/>
      <c r="AC54" s="3"/>
      <c r="AD54" s="3"/>
      <c r="AE54" s="3" t="s">
        <v>2343</v>
      </c>
      <c r="AF54" s="3"/>
      <c r="AK54" s="31"/>
      <c r="AL54" s="31"/>
      <c r="AM54" s="31"/>
      <c r="AN54" s="31"/>
      <c r="AP54" s="30">
        <v>45473</v>
      </c>
      <c r="AQ54" s="3" t="s">
        <v>2212</v>
      </c>
      <c r="AR54" s="31" t="s">
        <v>120</v>
      </c>
      <c r="AS54" s="31"/>
      <c r="AT54" s="30"/>
      <c r="AU54" s="30">
        <v>45565</v>
      </c>
      <c r="AV54" s="31" t="s">
        <v>120</v>
      </c>
      <c r="AZ54" s="3"/>
      <c r="BD54" s="580"/>
      <c r="BE54" s="580"/>
      <c r="BF54" s="580"/>
      <c r="BG54" s="580"/>
      <c r="BH54" s="580"/>
      <c r="BI54" s="580"/>
      <c r="BJ54" s="580"/>
    </row>
    <row r="55" spans="1:62" ht="15.75" customHeight="1">
      <c r="A55" s="3"/>
      <c r="B55" s="3"/>
      <c r="C55" s="3" t="s">
        <v>700</v>
      </c>
      <c r="D55" s="3" t="s">
        <v>1397</v>
      </c>
      <c r="E55" s="3">
        <v>11448</v>
      </c>
      <c r="F55" s="12">
        <f t="shared" si="2"/>
        <v>94494.849999999991</v>
      </c>
      <c r="G55" s="30"/>
      <c r="H55" s="30"/>
      <c r="I55" s="30"/>
      <c r="J55" s="7">
        <v>45231</v>
      </c>
      <c r="K55" s="12">
        <v>129445</v>
      </c>
      <c r="L55" s="3"/>
      <c r="M55" s="3" t="s">
        <v>96</v>
      </c>
      <c r="N55" s="3"/>
      <c r="O55" s="3"/>
      <c r="P55" s="3"/>
      <c r="Q55" s="3"/>
      <c r="R55" s="3"/>
      <c r="S55" s="3"/>
      <c r="T55" s="3"/>
      <c r="U55" s="3"/>
      <c r="V55" s="3"/>
      <c r="W55" s="3"/>
      <c r="X55" s="3"/>
      <c r="Y55" s="3"/>
      <c r="Z55" s="3"/>
      <c r="AA55" s="3"/>
      <c r="AB55" s="3"/>
      <c r="AC55" s="3"/>
      <c r="AD55" s="3" t="s">
        <v>150</v>
      </c>
      <c r="AE55" s="3" t="s">
        <v>1379</v>
      </c>
      <c r="AF55" s="3"/>
      <c r="AG55" s="589"/>
      <c r="AH55" s="589"/>
      <c r="AI55" s="589" t="s">
        <v>906</v>
      </c>
      <c r="AJ55" s="3" t="s">
        <v>96</v>
      </c>
      <c r="AK55" s="31" t="s">
        <v>1866</v>
      </c>
      <c r="AL55" s="31" t="s">
        <v>120</v>
      </c>
      <c r="AM55" s="31"/>
      <c r="AN55" s="31" t="s">
        <v>120</v>
      </c>
      <c r="AP55" s="30">
        <v>45209</v>
      </c>
      <c r="AQ55" s="3" t="s">
        <v>2376</v>
      </c>
      <c r="AR55" s="33">
        <v>45210</v>
      </c>
      <c r="AS55" s="31" t="s">
        <v>1866</v>
      </c>
      <c r="AT55" s="30"/>
      <c r="AU55" s="30">
        <v>45229</v>
      </c>
      <c r="AV55" s="32">
        <v>45473</v>
      </c>
      <c r="AZ55" s="3" t="s">
        <v>150</v>
      </c>
      <c r="BD55" s="580"/>
      <c r="BE55" s="580"/>
      <c r="BF55" s="580"/>
      <c r="BG55" s="580"/>
      <c r="BH55" s="580"/>
      <c r="BI55" s="580"/>
      <c r="BJ55" s="580"/>
    </row>
    <row r="56" spans="1:62" ht="15.75" customHeight="1">
      <c r="A56" s="3"/>
      <c r="B56" s="3"/>
      <c r="C56" s="3" t="s">
        <v>1578</v>
      </c>
      <c r="D56" s="3" t="s">
        <v>2377</v>
      </c>
      <c r="E56" s="3"/>
      <c r="F56" s="12">
        <f t="shared" si="2"/>
        <v>491346.09319999994</v>
      </c>
      <c r="G56" s="30"/>
      <c r="H56" s="30"/>
      <c r="I56" s="30"/>
      <c r="J56" s="3"/>
      <c r="K56" s="12">
        <v>673076.84</v>
      </c>
      <c r="L56" s="3"/>
      <c r="M56" s="3" t="s">
        <v>96</v>
      </c>
      <c r="N56" s="3"/>
      <c r="O56" s="3" t="s">
        <v>2274</v>
      </c>
      <c r="P56" s="3"/>
      <c r="Q56" s="3"/>
      <c r="R56" s="3"/>
      <c r="S56" s="3"/>
      <c r="T56" s="3"/>
      <c r="U56" s="3"/>
      <c r="V56" s="13">
        <v>45219</v>
      </c>
      <c r="W56" s="3"/>
      <c r="X56" s="3"/>
      <c r="Y56" s="3"/>
      <c r="Z56" s="3"/>
      <c r="AA56" s="3"/>
      <c r="AB56" s="3"/>
      <c r="AC56" s="3"/>
      <c r="AD56" s="3" t="s">
        <v>2378</v>
      </c>
      <c r="AE56" s="3" t="s">
        <v>288</v>
      </c>
      <c r="AF56" s="3"/>
      <c r="AK56" s="31"/>
      <c r="AL56" s="31"/>
      <c r="AM56" s="31"/>
      <c r="AN56" s="31"/>
      <c r="AP56" s="30">
        <v>45473</v>
      </c>
      <c r="AQ56" s="3" t="s">
        <v>2325</v>
      </c>
      <c r="AR56" s="31" t="s">
        <v>120</v>
      </c>
      <c r="AS56" s="31"/>
      <c r="AT56" s="30"/>
      <c r="AU56" s="30">
        <v>45473</v>
      </c>
      <c r="AV56" s="31" t="s">
        <v>120</v>
      </c>
      <c r="AZ56" s="3"/>
      <c r="BD56" s="580"/>
      <c r="BE56" s="580"/>
      <c r="BF56" s="580"/>
      <c r="BG56" s="580"/>
      <c r="BH56" s="580"/>
      <c r="BI56" s="580"/>
      <c r="BJ56" s="580"/>
    </row>
    <row r="57" spans="1:62" ht="15.75" customHeight="1">
      <c r="A57" s="3"/>
      <c r="B57" s="3"/>
      <c r="C57" s="3" t="s">
        <v>645</v>
      </c>
      <c r="D57" s="3" t="s">
        <v>2379</v>
      </c>
      <c r="E57" s="3"/>
      <c r="F57" s="12">
        <f t="shared" si="2"/>
        <v>2302182.6405000002</v>
      </c>
      <c r="G57" s="30"/>
      <c r="H57" s="30"/>
      <c r="I57" s="30"/>
      <c r="J57" s="3"/>
      <c r="K57" s="12">
        <v>3153674.85</v>
      </c>
      <c r="L57" s="3"/>
      <c r="M57" s="3" t="s">
        <v>96</v>
      </c>
      <c r="N57" s="4"/>
      <c r="O57" s="4" t="s">
        <v>2288</v>
      </c>
      <c r="P57" s="4"/>
      <c r="Q57" s="4"/>
      <c r="R57" s="4"/>
      <c r="S57" s="4"/>
      <c r="T57" s="4"/>
      <c r="U57" s="4"/>
      <c r="V57" s="4"/>
      <c r="W57" s="4"/>
      <c r="X57" s="4"/>
      <c r="Y57" s="4"/>
      <c r="Z57" s="4"/>
      <c r="AA57" s="4"/>
      <c r="AB57" s="4"/>
      <c r="AC57" s="4"/>
      <c r="AD57" s="4" t="s">
        <v>1193</v>
      </c>
      <c r="AE57" s="3" t="s">
        <v>90</v>
      </c>
      <c r="AF57" s="3"/>
      <c r="AK57" s="31"/>
      <c r="AL57" s="31"/>
      <c r="AM57" s="31"/>
      <c r="AN57" s="31"/>
      <c r="AP57" s="30">
        <v>45565</v>
      </c>
      <c r="AQ57" s="3" t="s">
        <v>2380</v>
      </c>
      <c r="AR57" s="31" t="s">
        <v>120</v>
      </c>
      <c r="AS57" s="31"/>
      <c r="AT57" s="30"/>
      <c r="AU57" s="30">
        <v>45565</v>
      </c>
      <c r="AV57" s="31" t="s">
        <v>120</v>
      </c>
      <c r="AZ57" s="4"/>
      <c r="BD57" s="580"/>
      <c r="BE57" s="580"/>
      <c r="BF57" s="580"/>
      <c r="BG57" s="580"/>
      <c r="BH57" s="580"/>
      <c r="BI57" s="580"/>
      <c r="BJ57" s="580"/>
    </row>
    <row r="58" spans="1:62" ht="15.75" customHeight="1">
      <c r="A58" s="3"/>
      <c r="B58" s="3"/>
      <c r="C58" s="3" t="s">
        <v>645</v>
      </c>
      <c r="D58" s="3" t="s">
        <v>2381</v>
      </c>
      <c r="E58" s="3"/>
      <c r="F58" s="12">
        <f t="shared" si="2"/>
        <v>1352447.2312</v>
      </c>
      <c r="G58" s="30"/>
      <c r="H58" s="30"/>
      <c r="I58" s="30"/>
      <c r="J58" s="3"/>
      <c r="K58" s="12">
        <v>1852667.44</v>
      </c>
      <c r="L58" s="3"/>
      <c r="M58" s="3" t="s">
        <v>96</v>
      </c>
      <c r="N58" s="4"/>
      <c r="O58" s="4" t="s">
        <v>2288</v>
      </c>
      <c r="P58" s="4"/>
      <c r="Q58" s="4"/>
      <c r="R58" s="4"/>
      <c r="S58" s="4"/>
      <c r="T58" s="4"/>
      <c r="U58" s="4"/>
      <c r="V58" s="4"/>
      <c r="W58" s="4"/>
      <c r="X58" s="4"/>
      <c r="Y58" s="4"/>
      <c r="Z58" s="4"/>
      <c r="AA58" s="4"/>
      <c r="AB58" s="4"/>
      <c r="AC58" s="4"/>
      <c r="AD58" s="4" t="s">
        <v>1193</v>
      </c>
      <c r="AE58" s="3" t="s">
        <v>90</v>
      </c>
      <c r="AF58" s="3"/>
      <c r="AK58" s="31"/>
      <c r="AL58" s="31"/>
      <c r="AM58" s="31"/>
      <c r="AN58" s="31"/>
      <c r="AP58" s="30">
        <v>45565</v>
      </c>
      <c r="AQ58" s="3" t="s">
        <v>2380</v>
      </c>
      <c r="AR58" s="31" t="s">
        <v>120</v>
      </c>
      <c r="AS58" s="31"/>
      <c r="AT58" s="30"/>
      <c r="AU58" s="30">
        <v>45565</v>
      </c>
      <c r="AV58" s="31" t="s">
        <v>120</v>
      </c>
      <c r="AZ58" s="4"/>
      <c r="BD58" s="580"/>
      <c r="BE58" s="580"/>
      <c r="BF58" s="580"/>
      <c r="BG58" s="580"/>
      <c r="BH58" s="580"/>
      <c r="BI58" s="580"/>
      <c r="BJ58" s="580"/>
    </row>
    <row r="59" spans="1:62" ht="15.75" customHeight="1">
      <c r="A59" s="3"/>
      <c r="B59" s="3"/>
      <c r="C59" s="3" t="s">
        <v>1033</v>
      </c>
      <c r="D59" s="3" t="s">
        <v>2382</v>
      </c>
      <c r="E59" s="3"/>
      <c r="F59" s="12">
        <f t="shared" si="2"/>
        <v>345696.01139999996</v>
      </c>
      <c r="G59" s="30"/>
      <c r="H59" s="30"/>
      <c r="I59" s="30"/>
      <c r="J59" s="3"/>
      <c r="K59" s="12">
        <v>473556.18</v>
      </c>
      <c r="L59" s="3"/>
      <c r="M59" s="3" t="s">
        <v>90</v>
      </c>
      <c r="N59" s="3"/>
      <c r="O59" s="3"/>
      <c r="P59" s="3"/>
      <c r="Q59" s="3"/>
      <c r="R59" s="3"/>
      <c r="S59" s="3"/>
      <c r="T59" s="3"/>
      <c r="U59" s="3"/>
      <c r="V59" s="3"/>
      <c r="W59" s="3"/>
      <c r="X59" s="3"/>
      <c r="Y59" s="3"/>
      <c r="Z59" s="3"/>
      <c r="AA59" s="3"/>
      <c r="AB59" s="3"/>
      <c r="AC59" s="3"/>
      <c r="AD59" s="3" t="s">
        <v>2055</v>
      </c>
      <c r="AE59" s="3" t="s">
        <v>90</v>
      </c>
      <c r="AF59" s="3"/>
      <c r="AK59" s="31"/>
      <c r="AL59" s="31"/>
      <c r="AM59" s="31"/>
      <c r="AN59" s="31"/>
      <c r="AP59" s="30">
        <v>45565</v>
      </c>
      <c r="AQ59" s="3" t="s">
        <v>2212</v>
      </c>
      <c r="AR59" s="31" t="s">
        <v>120</v>
      </c>
      <c r="AS59" s="31"/>
      <c r="AT59" s="30"/>
      <c r="AU59" s="30">
        <v>45565</v>
      </c>
      <c r="AV59" s="31" t="s">
        <v>120</v>
      </c>
      <c r="AZ59" s="3"/>
      <c r="BD59" s="580"/>
      <c r="BE59" s="580"/>
      <c r="BF59" s="580"/>
      <c r="BG59" s="580"/>
      <c r="BH59" s="580"/>
      <c r="BI59" s="580"/>
      <c r="BJ59" s="580"/>
    </row>
    <row r="60" spans="1:62" ht="15.75" customHeight="1">
      <c r="A60" s="3"/>
      <c r="B60" s="3"/>
      <c r="C60" s="3" t="s">
        <v>894</v>
      </c>
      <c r="D60" s="3" t="s">
        <v>2383</v>
      </c>
      <c r="E60" s="3"/>
      <c r="F60" s="12">
        <f t="shared" si="2"/>
        <v>1011302.58</v>
      </c>
      <c r="G60" s="30"/>
      <c r="H60" s="30"/>
      <c r="I60" s="30"/>
      <c r="J60" s="3"/>
      <c r="K60" s="12">
        <v>1385346</v>
      </c>
      <c r="L60" s="3"/>
      <c r="M60" s="3" t="s">
        <v>90</v>
      </c>
      <c r="N60" s="3"/>
      <c r="O60" s="3" t="s">
        <v>2274</v>
      </c>
      <c r="P60" s="3"/>
      <c r="Q60" s="3"/>
      <c r="R60" s="3"/>
      <c r="S60" s="3"/>
      <c r="T60" s="3"/>
      <c r="U60" s="3"/>
      <c r="V60" s="3"/>
      <c r="W60" s="3"/>
      <c r="X60" s="3"/>
      <c r="Y60" s="3"/>
      <c r="Z60" s="3"/>
      <c r="AA60" s="3"/>
      <c r="AB60" s="3"/>
      <c r="AC60" s="3"/>
      <c r="AD60" s="3" t="s">
        <v>2055</v>
      </c>
      <c r="AE60" s="3" t="s">
        <v>90</v>
      </c>
      <c r="AF60" s="3"/>
      <c r="AK60" s="31"/>
      <c r="AL60" s="31"/>
      <c r="AM60" s="31"/>
      <c r="AN60" s="31"/>
      <c r="AP60" s="30">
        <v>45565</v>
      </c>
      <c r="AQ60" s="3" t="s">
        <v>2212</v>
      </c>
      <c r="AR60" s="31" t="s">
        <v>120</v>
      </c>
      <c r="AS60" s="31"/>
      <c r="AT60" s="30"/>
      <c r="AU60" s="30">
        <v>45565</v>
      </c>
      <c r="AV60" s="31" t="s">
        <v>120</v>
      </c>
      <c r="AZ60" s="3"/>
      <c r="BD60" s="580"/>
      <c r="BE60" s="580"/>
      <c r="BF60" s="580"/>
      <c r="BG60" s="580"/>
      <c r="BH60" s="580"/>
      <c r="BI60" s="580"/>
      <c r="BJ60" s="580"/>
    </row>
    <row r="61" spans="1:62" ht="15.75" customHeight="1">
      <c r="A61" s="3"/>
      <c r="B61" s="3"/>
      <c r="C61" s="3" t="s">
        <v>404</v>
      </c>
      <c r="D61" s="3" t="s">
        <v>2384</v>
      </c>
      <c r="E61" s="3"/>
      <c r="F61" s="12">
        <f t="shared" si="2"/>
        <v>553445.4412</v>
      </c>
      <c r="G61" s="30"/>
      <c r="H61" s="30"/>
      <c r="I61" s="30"/>
      <c r="J61" s="3"/>
      <c r="K61" s="12">
        <v>758144.44</v>
      </c>
      <c r="L61" s="3"/>
      <c r="M61" s="3" t="s">
        <v>96</v>
      </c>
      <c r="N61" s="3"/>
      <c r="O61" s="3" t="s">
        <v>2274</v>
      </c>
      <c r="P61" s="3"/>
      <c r="Q61" s="3"/>
      <c r="R61" s="3"/>
      <c r="S61" s="3"/>
      <c r="T61" s="3"/>
      <c r="U61" s="3"/>
      <c r="V61" s="3"/>
      <c r="W61" s="3"/>
      <c r="X61" s="3"/>
      <c r="Y61" s="3"/>
      <c r="Z61" s="3"/>
      <c r="AA61" s="3"/>
      <c r="AB61" s="3"/>
      <c r="AC61" s="3"/>
      <c r="AD61" s="3" t="s">
        <v>2385</v>
      </c>
      <c r="AE61" s="3" t="s">
        <v>2386</v>
      </c>
      <c r="AF61" s="3"/>
      <c r="AK61" s="31"/>
      <c r="AL61" s="31"/>
      <c r="AM61" s="31"/>
      <c r="AN61" s="31"/>
      <c r="AP61" s="30">
        <v>45565</v>
      </c>
      <c r="AQ61" s="3" t="s">
        <v>2380</v>
      </c>
      <c r="AR61" s="31" t="s">
        <v>120</v>
      </c>
      <c r="AS61" s="31"/>
      <c r="AT61" s="30"/>
      <c r="AU61" s="30">
        <v>45657</v>
      </c>
      <c r="AV61" s="31" t="s">
        <v>120</v>
      </c>
      <c r="AZ61" s="3"/>
      <c r="BD61" s="580"/>
      <c r="BE61" s="580"/>
      <c r="BF61" s="580"/>
      <c r="BG61" s="580"/>
      <c r="BH61" s="580"/>
      <c r="BI61" s="580"/>
      <c r="BJ61" s="580"/>
    </row>
    <row r="62" spans="1:62" ht="15.75" customHeight="1">
      <c r="A62" s="3"/>
      <c r="B62" s="3"/>
      <c r="C62" s="3" t="s">
        <v>404</v>
      </c>
      <c r="D62" s="3" t="s">
        <v>2387</v>
      </c>
      <c r="E62" s="3"/>
      <c r="F62" s="12">
        <f t="shared" si="2"/>
        <v>535758.03029999998</v>
      </c>
      <c r="G62" s="30"/>
      <c r="H62" s="30"/>
      <c r="I62" s="30"/>
      <c r="J62" s="3"/>
      <c r="K62" s="12">
        <v>733915.11</v>
      </c>
      <c r="L62" s="3"/>
      <c r="M62" s="3" t="s">
        <v>96</v>
      </c>
      <c r="N62" s="3"/>
      <c r="O62" s="3" t="s">
        <v>2274</v>
      </c>
      <c r="P62" s="3"/>
      <c r="Q62" s="3"/>
      <c r="R62" s="3"/>
      <c r="S62" s="3"/>
      <c r="T62" s="3"/>
      <c r="U62" s="3"/>
      <c r="V62" s="3"/>
      <c r="W62" s="3"/>
      <c r="X62" s="3"/>
      <c r="Y62" s="3"/>
      <c r="Z62" s="3"/>
      <c r="AA62" s="3"/>
      <c r="AB62" s="3"/>
      <c r="AC62" s="3"/>
      <c r="AD62" s="3" t="s">
        <v>2385</v>
      </c>
      <c r="AE62" s="3" t="s">
        <v>2386</v>
      </c>
      <c r="AF62" s="3"/>
      <c r="AK62" s="31"/>
      <c r="AL62" s="31"/>
      <c r="AM62" s="31"/>
      <c r="AN62" s="31"/>
      <c r="AP62" s="30">
        <v>45565</v>
      </c>
      <c r="AQ62" s="3" t="s">
        <v>2380</v>
      </c>
      <c r="AR62" s="31" t="s">
        <v>120</v>
      </c>
      <c r="AS62" s="31"/>
      <c r="AT62" s="30"/>
      <c r="AU62" s="30">
        <v>45657</v>
      </c>
      <c r="AV62" s="31" t="s">
        <v>120</v>
      </c>
      <c r="AZ62" s="3"/>
      <c r="BD62" s="580"/>
      <c r="BE62" s="580"/>
      <c r="BF62" s="580"/>
      <c r="BG62" s="580"/>
      <c r="BH62" s="580"/>
      <c r="BI62" s="580"/>
      <c r="BJ62" s="580"/>
    </row>
    <row r="63" spans="1:62" ht="15.75" customHeight="1">
      <c r="A63" s="3"/>
      <c r="B63" s="3"/>
      <c r="C63" s="3" t="s">
        <v>404</v>
      </c>
      <c r="D63" s="3" t="s">
        <v>2388</v>
      </c>
      <c r="E63" s="3"/>
      <c r="F63" s="12">
        <f t="shared" si="2"/>
        <v>574994.69079999998</v>
      </c>
      <c r="G63" s="30"/>
      <c r="H63" s="30"/>
      <c r="I63" s="30"/>
      <c r="J63" s="3"/>
      <c r="K63" s="12">
        <v>787663.96</v>
      </c>
      <c r="L63" s="3"/>
      <c r="M63" s="3" t="s">
        <v>96</v>
      </c>
      <c r="N63" s="3"/>
      <c r="O63" s="3" t="s">
        <v>2274</v>
      </c>
      <c r="P63" s="3"/>
      <c r="Q63" s="3"/>
      <c r="R63" s="3"/>
      <c r="S63" s="3"/>
      <c r="T63" s="3"/>
      <c r="U63" s="3"/>
      <c r="V63" s="3"/>
      <c r="W63" s="3"/>
      <c r="X63" s="3"/>
      <c r="Y63" s="3"/>
      <c r="Z63" s="3"/>
      <c r="AA63" s="3"/>
      <c r="AB63" s="3"/>
      <c r="AC63" s="3"/>
      <c r="AD63" s="3" t="s">
        <v>2385</v>
      </c>
      <c r="AE63" s="3" t="s">
        <v>2386</v>
      </c>
      <c r="AF63" s="3"/>
      <c r="AK63" s="31"/>
      <c r="AL63" s="31"/>
      <c r="AM63" s="31"/>
      <c r="AN63" s="31"/>
      <c r="AP63" s="30">
        <v>45565</v>
      </c>
      <c r="AQ63" s="3" t="s">
        <v>2380</v>
      </c>
      <c r="AR63" s="31" t="s">
        <v>120</v>
      </c>
      <c r="AS63" s="31"/>
      <c r="AT63" s="30"/>
      <c r="AU63" s="30">
        <v>45657</v>
      </c>
      <c r="AV63" s="31" t="s">
        <v>120</v>
      </c>
      <c r="AZ63" s="3"/>
      <c r="BD63" s="580"/>
      <c r="BE63" s="580"/>
      <c r="BF63" s="580"/>
      <c r="BG63" s="580"/>
      <c r="BH63" s="580"/>
      <c r="BI63" s="580"/>
      <c r="BJ63" s="580"/>
    </row>
    <row r="64" spans="1:62" ht="15.75" customHeight="1">
      <c r="A64" s="3"/>
      <c r="B64" s="3"/>
      <c r="C64" s="3" t="s">
        <v>404</v>
      </c>
      <c r="D64" s="3" t="s">
        <v>2389</v>
      </c>
      <c r="E64" s="3"/>
      <c r="F64" s="12">
        <f t="shared" si="2"/>
        <v>542942.33259999997</v>
      </c>
      <c r="G64" s="30"/>
      <c r="H64" s="30"/>
      <c r="I64" s="30"/>
      <c r="J64" s="3"/>
      <c r="K64" s="12">
        <v>743756.62</v>
      </c>
      <c r="L64" s="3"/>
      <c r="M64" s="3" t="s">
        <v>96</v>
      </c>
      <c r="N64" s="3"/>
      <c r="O64" s="3" t="s">
        <v>2274</v>
      </c>
      <c r="P64" s="3"/>
      <c r="Q64" s="3"/>
      <c r="R64" s="3"/>
      <c r="S64" s="3"/>
      <c r="T64" s="3"/>
      <c r="U64" s="3"/>
      <c r="V64" s="3"/>
      <c r="W64" s="3"/>
      <c r="X64" s="3"/>
      <c r="Y64" s="3"/>
      <c r="Z64" s="3"/>
      <c r="AA64" s="3"/>
      <c r="AB64" s="3"/>
      <c r="AC64" s="3"/>
      <c r="AD64" s="3" t="s">
        <v>2385</v>
      </c>
      <c r="AE64" s="3" t="s">
        <v>2386</v>
      </c>
      <c r="AF64" s="3"/>
      <c r="AK64" s="31"/>
      <c r="AL64" s="31"/>
      <c r="AM64" s="31"/>
      <c r="AN64" s="31"/>
      <c r="AP64" s="30">
        <v>45565</v>
      </c>
      <c r="AQ64" s="3" t="s">
        <v>2380</v>
      </c>
      <c r="AR64" s="31" t="s">
        <v>120</v>
      </c>
      <c r="AS64" s="31"/>
      <c r="AT64" s="30"/>
      <c r="AU64" s="30">
        <v>45657</v>
      </c>
      <c r="AV64" s="31" t="s">
        <v>120</v>
      </c>
      <c r="AZ64" s="3"/>
      <c r="BD64" s="580"/>
      <c r="BE64" s="580"/>
      <c r="BF64" s="580"/>
      <c r="BG64" s="580"/>
      <c r="BH64" s="580"/>
      <c r="BI64" s="580"/>
      <c r="BJ64" s="580"/>
    </row>
    <row r="65" spans="1:62" ht="15.75" customHeight="1">
      <c r="A65" s="3"/>
      <c r="B65" s="3"/>
      <c r="C65" s="3" t="s">
        <v>404</v>
      </c>
      <c r="D65" s="3" t="s">
        <v>2390</v>
      </c>
      <c r="E65" s="3"/>
      <c r="F65" s="12">
        <f t="shared" si="2"/>
        <v>1628356.98</v>
      </c>
      <c r="G65" s="30"/>
      <c r="H65" s="30"/>
      <c r="I65" s="30"/>
      <c r="J65" s="3"/>
      <c r="K65" s="12">
        <v>2230626</v>
      </c>
      <c r="L65" s="3"/>
      <c r="M65" s="3" t="s">
        <v>90</v>
      </c>
      <c r="N65" s="3"/>
      <c r="O65" s="3" t="s">
        <v>2274</v>
      </c>
      <c r="P65" s="3"/>
      <c r="Q65" s="3"/>
      <c r="R65" s="3"/>
      <c r="S65" s="3"/>
      <c r="T65" s="3"/>
      <c r="U65" s="3"/>
      <c r="V65" s="3"/>
      <c r="W65" s="3"/>
      <c r="X65" s="3"/>
      <c r="Y65" s="3"/>
      <c r="Z65" s="3"/>
      <c r="AA65" s="3"/>
      <c r="AB65" s="3"/>
      <c r="AC65" s="3"/>
      <c r="AD65" s="3" t="s">
        <v>2055</v>
      </c>
      <c r="AE65" s="3" t="s">
        <v>2386</v>
      </c>
      <c r="AF65" s="3"/>
      <c r="AK65" s="31"/>
      <c r="AL65" s="31"/>
      <c r="AM65" s="31"/>
      <c r="AN65" s="31"/>
      <c r="AP65" s="30">
        <v>45565</v>
      </c>
      <c r="AQ65" s="3" t="s">
        <v>2212</v>
      </c>
      <c r="AR65" s="31" t="s">
        <v>120</v>
      </c>
      <c r="AS65" s="31"/>
      <c r="AT65" s="30"/>
      <c r="AU65" s="30">
        <v>45657</v>
      </c>
      <c r="AV65" s="31" t="s">
        <v>120</v>
      </c>
      <c r="AZ65" s="3"/>
      <c r="BD65" s="580"/>
      <c r="BE65" s="580"/>
      <c r="BF65" s="580"/>
      <c r="BG65" s="580"/>
      <c r="BH65" s="580"/>
      <c r="BI65" s="580"/>
      <c r="BJ65" s="580"/>
    </row>
    <row r="66" spans="1:62" ht="15.75" customHeight="1">
      <c r="A66" s="3"/>
      <c r="B66" s="3"/>
      <c r="C66" s="3" t="s">
        <v>1510</v>
      </c>
      <c r="D66" s="3" t="s">
        <v>2391</v>
      </c>
      <c r="E66" s="3"/>
      <c r="F66" s="12">
        <f t="shared" si="2"/>
        <v>142916.06389999998</v>
      </c>
      <c r="G66" s="30"/>
      <c r="H66" s="30"/>
      <c r="I66" s="30"/>
      <c r="J66" s="3"/>
      <c r="K66" s="12">
        <v>195775.43</v>
      </c>
      <c r="L66" s="3"/>
      <c r="M66" s="3" t="s">
        <v>96</v>
      </c>
      <c r="N66" s="3"/>
      <c r="O66" s="3" t="s">
        <v>2363</v>
      </c>
      <c r="P66" s="3"/>
      <c r="Q66" s="3"/>
      <c r="R66" s="3"/>
      <c r="S66" s="3"/>
      <c r="T66" s="3"/>
      <c r="U66" s="3"/>
      <c r="V66" s="3"/>
      <c r="W66" s="3"/>
      <c r="X66" s="3"/>
      <c r="Y66" s="3"/>
      <c r="Z66" s="3"/>
      <c r="AA66" s="3"/>
      <c r="AB66" s="3"/>
      <c r="AC66" s="3"/>
      <c r="AD66" s="3" t="s">
        <v>2392</v>
      </c>
      <c r="AE66" s="3" t="s">
        <v>2321</v>
      </c>
      <c r="AF66" s="3"/>
      <c r="AK66" s="31"/>
      <c r="AL66" s="31"/>
      <c r="AM66" s="31"/>
      <c r="AN66" s="31"/>
      <c r="AP66" s="30">
        <v>45565</v>
      </c>
      <c r="AQ66" s="3" t="s">
        <v>2322</v>
      </c>
      <c r="AR66" s="31" t="s">
        <v>120</v>
      </c>
      <c r="AS66" s="31"/>
      <c r="AT66" s="31"/>
      <c r="AU66" s="31"/>
      <c r="AV66" s="31"/>
      <c r="AZ66" s="3"/>
      <c r="BD66" s="580"/>
      <c r="BE66" s="580"/>
      <c r="BF66" s="580"/>
      <c r="BG66" s="580"/>
      <c r="BH66" s="580"/>
      <c r="BI66" s="580"/>
      <c r="BJ66" s="580"/>
    </row>
    <row r="67" spans="1:62" ht="15.75" customHeight="1">
      <c r="A67" s="3"/>
      <c r="B67" s="3"/>
      <c r="C67" s="3" t="s">
        <v>1510</v>
      </c>
      <c r="D67" s="3" t="s">
        <v>2393</v>
      </c>
      <c r="E67" s="3"/>
      <c r="F67" s="12">
        <f t="shared" si="2"/>
        <v>156107.8063</v>
      </c>
      <c r="G67" s="30"/>
      <c r="H67" s="30"/>
      <c r="I67" s="30"/>
      <c r="J67" s="3"/>
      <c r="K67" s="12">
        <v>213846.31</v>
      </c>
      <c r="L67" s="3"/>
      <c r="M67" s="3" t="s">
        <v>96</v>
      </c>
      <c r="N67" s="3"/>
      <c r="O67" s="3" t="s">
        <v>2363</v>
      </c>
      <c r="P67" s="3"/>
      <c r="Q67" s="3"/>
      <c r="R67" s="3"/>
      <c r="S67" s="3"/>
      <c r="T67" s="3"/>
      <c r="U67" s="3"/>
      <c r="V67" s="3"/>
      <c r="W67" s="3"/>
      <c r="X67" s="3"/>
      <c r="Y67" s="3"/>
      <c r="Z67" s="3"/>
      <c r="AA67" s="3"/>
      <c r="AB67" s="3"/>
      <c r="AC67" s="3"/>
      <c r="AD67" s="3" t="s">
        <v>2392</v>
      </c>
      <c r="AE67" s="3" t="s">
        <v>2321</v>
      </c>
      <c r="AF67" s="3"/>
      <c r="AK67" s="31"/>
      <c r="AL67" s="31"/>
      <c r="AM67" s="31"/>
      <c r="AN67" s="31"/>
      <c r="AP67" s="30">
        <v>45565</v>
      </c>
      <c r="AQ67" s="3" t="s">
        <v>2322</v>
      </c>
      <c r="AR67" s="31" t="s">
        <v>120</v>
      </c>
      <c r="AS67" s="31"/>
      <c r="AT67" s="31"/>
      <c r="AU67" s="31"/>
      <c r="AV67" s="31"/>
      <c r="AZ67" s="3"/>
      <c r="BD67" s="580"/>
      <c r="BE67" s="580"/>
      <c r="BF67" s="580"/>
      <c r="BG67" s="580"/>
      <c r="BH67" s="580"/>
      <c r="BI67" s="580"/>
      <c r="BJ67" s="580"/>
    </row>
    <row r="68" spans="1:62" ht="15.75" customHeight="1">
      <c r="A68" s="3"/>
      <c r="B68" s="3"/>
      <c r="C68" s="3" t="s">
        <v>480</v>
      </c>
      <c r="D68" s="3" t="s">
        <v>2394</v>
      </c>
      <c r="E68" s="3"/>
      <c r="F68" s="12">
        <f t="shared" si="2"/>
        <v>1550032.1264000002</v>
      </c>
      <c r="G68" s="30"/>
      <c r="H68" s="30"/>
      <c r="I68" s="30"/>
      <c r="J68" s="3"/>
      <c r="K68" s="12">
        <v>2123331.6800000002</v>
      </c>
      <c r="L68" s="3"/>
      <c r="M68" s="3" t="s">
        <v>96</v>
      </c>
      <c r="N68" s="3"/>
      <c r="O68" s="3" t="s">
        <v>2274</v>
      </c>
      <c r="P68" s="3"/>
      <c r="Q68" s="3"/>
      <c r="R68" s="3"/>
      <c r="S68" s="3"/>
      <c r="T68" s="3"/>
      <c r="U68" s="3"/>
      <c r="V68" s="3"/>
      <c r="W68" s="3"/>
      <c r="X68" s="3"/>
      <c r="Y68" s="3"/>
      <c r="Z68" s="3"/>
      <c r="AA68" s="3"/>
      <c r="AB68" s="3"/>
      <c r="AC68" s="3"/>
      <c r="AD68" s="3" t="s">
        <v>2198</v>
      </c>
      <c r="AE68" s="3" t="s">
        <v>90</v>
      </c>
      <c r="AF68" s="3"/>
      <c r="AK68" s="31"/>
      <c r="AL68" s="31"/>
      <c r="AM68" s="31"/>
      <c r="AN68" s="31"/>
      <c r="AP68" s="30">
        <v>45565</v>
      </c>
      <c r="AQ68" s="3" t="s">
        <v>2198</v>
      </c>
      <c r="AR68" s="31" t="s">
        <v>120</v>
      </c>
      <c r="AS68" s="31"/>
      <c r="AT68" s="31"/>
      <c r="AU68" s="31"/>
      <c r="AV68" s="31"/>
      <c r="AZ68" s="3"/>
      <c r="BD68" s="580"/>
      <c r="BE68" s="580"/>
      <c r="BF68" s="580"/>
      <c r="BG68" s="580"/>
      <c r="BH68" s="580"/>
      <c r="BI68" s="580"/>
      <c r="BJ68" s="580"/>
    </row>
    <row r="69" spans="1:62" ht="15.75" customHeight="1">
      <c r="A69" s="3"/>
      <c r="B69" s="3"/>
      <c r="C69" s="3" t="s">
        <v>480</v>
      </c>
      <c r="D69" s="3" t="s">
        <v>2395</v>
      </c>
      <c r="E69" s="3"/>
      <c r="F69" s="12">
        <f t="shared" si="2"/>
        <v>1365827.737</v>
      </c>
      <c r="G69" s="30"/>
      <c r="H69" s="30"/>
      <c r="I69" s="30"/>
      <c r="J69" s="3"/>
      <c r="K69" s="12">
        <v>1870996.9</v>
      </c>
      <c r="L69" s="3"/>
      <c r="M69" s="3" t="s">
        <v>96</v>
      </c>
      <c r="N69" s="3"/>
      <c r="O69" s="3" t="s">
        <v>2274</v>
      </c>
      <c r="P69" s="3"/>
      <c r="Q69" s="3"/>
      <c r="R69" s="3"/>
      <c r="S69" s="3"/>
      <c r="T69" s="3"/>
      <c r="U69" s="3"/>
      <c r="V69" s="3"/>
      <c r="W69" s="3"/>
      <c r="X69" s="3"/>
      <c r="Y69" s="3"/>
      <c r="Z69" s="3"/>
      <c r="AA69" s="3"/>
      <c r="AB69" s="3"/>
      <c r="AC69" s="3"/>
      <c r="AD69" s="3" t="s">
        <v>2198</v>
      </c>
      <c r="AE69" s="3" t="s">
        <v>90</v>
      </c>
      <c r="AF69" s="3"/>
      <c r="AK69" s="31"/>
      <c r="AL69" s="31"/>
      <c r="AM69" s="31"/>
      <c r="AN69" s="31"/>
      <c r="AP69" s="30">
        <v>45565</v>
      </c>
      <c r="AQ69" s="3" t="s">
        <v>2198</v>
      </c>
      <c r="AR69" s="31" t="s">
        <v>120</v>
      </c>
      <c r="AS69" s="31"/>
      <c r="AT69" s="31"/>
      <c r="AU69" s="31"/>
      <c r="AV69" s="31"/>
      <c r="AZ69" s="3"/>
      <c r="BD69" s="580"/>
      <c r="BE69" s="580"/>
      <c r="BF69" s="580"/>
      <c r="BG69" s="580"/>
      <c r="BH69" s="580"/>
      <c r="BI69" s="580"/>
      <c r="BJ69" s="580"/>
    </row>
    <row r="70" spans="1:62" ht="15.75" customHeight="1">
      <c r="A70" s="3"/>
      <c r="B70" s="3"/>
      <c r="C70" s="3" t="s">
        <v>480</v>
      </c>
      <c r="D70" s="3" t="s">
        <v>2396</v>
      </c>
      <c r="E70" s="3"/>
      <c r="F70" s="12">
        <f t="shared" si="2"/>
        <v>905793.63599999994</v>
      </c>
      <c r="G70" s="30"/>
      <c r="H70" s="30"/>
      <c r="I70" s="30"/>
      <c r="J70" s="3"/>
      <c r="K70" s="12">
        <v>1240813.2</v>
      </c>
      <c r="L70" s="3"/>
      <c r="M70" s="3" t="s">
        <v>96</v>
      </c>
      <c r="N70" s="3"/>
      <c r="O70" s="3" t="s">
        <v>2274</v>
      </c>
      <c r="P70" s="3"/>
      <c r="Q70" s="3"/>
      <c r="R70" s="3"/>
      <c r="S70" s="3"/>
      <c r="T70" s="3"/>
      <c r="U70" s="3"/>
      <c r="V70" s="3"/>
      <c r="W70" s="3"/>
      <c r="X70" s="3"/>
      <c r="Y70" s="3"/>
      <c r="Z70" s="3"/>
      <c r="AA70" s="3"/>
      <c r="AB70" s="3"/>
      <c r="AC70" s="3"/>
      <c r="AD70" s="3" t="s">
        <v>2198</v>
      </c>
      <c r="AE70" s="3" t="s">
        <v>90</v>
      </c>
      <c r="AF70" s="3"/>
      <c r="AK70" s="31"/>
      <c r="AL70" s="31"/>
      <c r="AM70" s="31"/>
      <c r="AN70" s="31"/>
      <c r="AP70" s="30">
        <v>45565</v>
      </c>
      <c r="AQ70" s="3" t="s">
        <v>2198</v>
      </c>
      <c r="AR70" s="31" t="s">
        <v>120</v>
      </c>
      <c r="AS70" s="31"/>
      <c r="AT70" s="31"/>
      <c r="AU70" s="31"/>
      <c r="AV70" s="31"/>
      <c r="AZ70" s="3"/>
      <c r="BD70" s="580"/>
      <c r="BE70" s="580"/>
      <c r="BF70" s="580"/>
      <c r="BG70" s="580"/>
      <c r="BH70" s="580"/>
      <c r="BI70" s="580"/>
      <c r="BJ70" s="580"/>
    </row>
    <row r="71" spans="1:62" ht="15.75" customHeight="1">
      <c r="A71" s="3"/>
      <c r="B71" s="3"/>
      <c r="C71" s="3" t="s">
        <v>1615</v>
      </c>
      <c r="D71" s="3" t="s">
        <v>2397</v>
      </c>
      <c r="E71" s="3"/>
      <c r="F71" s="12">
        <f t="shared" si="2"/>
        <v>10635237.775099998</v>
      </c>
      <c r="G71" s="30"/>
      <c r="H71" s="30"/>
      <c r="I71" s="30"/>
      <c r="J71" s="3"/>
      <c r="K71" s="12">
        <v>14568818.869999999</v>
      </c>
      <c r="L71" s="3"/>
      <c r="M71" s="3" t="s">
        <v>90</v>
      </c>
      <c r="N71" s="3"/>
      <c r="O71" s="3"/>
      <c r="P71" s="3"/>
      <c r="Q71" s="3"/>
      <c r="R71" s="3"/>
      <c r="S71" s="3"/>
      <c r="T71" s="3"/>
      <c r="U71" s="3"/>
      <c r="V71" s="3"/>
      <c r="W71" s="3"/>
      <c r="X71" s="3"/>
      <c r="Y71" s="3"/>
      <c r="Z71" s="3"/>
      <c r="AA71" s="3"/>
      <c r="AB71" s="3"/>
      <c r="AC71" s="3"/>
      <c r="AD71" s="3" t="s">
        <v>2055</v>
      </c>
      <c r="AE71" s="3" t="s">
        <v>90</v>
      </c>
      <c r="AF71" s="3"/>
      <c r="AK71" s="31"/>
      <c r="AL71" s="31"/>
      <c r="AM71" s="31"/>
      <c r="AN71" s="31"/>
      <c r="AP71" s="30">
        <v>45657</v>
      </c>
      <c r="AQ71" s="3" t="s">
        <v>2398</v>
      </c>
      <c r="AR71" s="31" t="s">
        <v>120</v>
      </c>
      <c r="AT71" s="31"/>
      <c r="AU71" s="31"/>
      <c r="AV71" s="31"/>
      <c r="AZ71" s="3"/>
    </row>
    <row r="72" spans="1:62" ht="15.75" customHeight="1">
      <c r="A72" s="3"/>
      <c r="B72" s="3"/>
      <c r="C72" s="3" t="s">
        <v>1615</v>
      </c>
      <c r="D72" s="3" t="s">
        <v>2399</v>
      </c>
      <c r="E72" s="3"/>
      <c r="F72" s="12">
        <f t="shared" si="2"/>
        <v>3343648.7912999997</v>
      </c>
      <c r="G72" s="30"/>
      <c r="H72" s="30"/>
      <c r="I72" s="30"/>
      <c r="J72" s="3"/>
      <c r="K72" s="12">
        <v>4580340.8099999996</v>
      </c>
      <c r="L72" s="3"/>
      <c r="M72" s="3" t="s">
        <v>90</v>
      </c>
      <c r="N72" s="3"/>
      <c r="O72" s="3"/>
      <c r="P72" s="3"/>
      <c r="Q72" s="3"/>
      <c r="R72" s="3"/>
      <c r="S72" s="3"/>
      <c r="T72" s="3"/>
      <c r="U72" s="3"/>
      <c r="V72" s="3"/>
      <c r="W72" s="3"/>
      <c r="X72" s="3"/>
      <c r="Y72" s="3"/>
      <c r="Z72" s="3"/>
      <c r="AA72" s="3"/>
      <c r="AB72" s="3"/>
      <c r="AC72" s="3"/>
      <c r="AD72" s="3" t="s">
        <v>2055</v>
      </c>
      <c r="AE72" s="3" t="s">
        <v>90</v>
      </c>
      <c r="AF72" s="3"/>
      <c r="AK72" s="31"/>
      <c r="AL72" s="31"/>
      <c r="AM72" s="31"/>
      <c r="AN72" s="31"/>
      <c r="AP72" s="30">
        <v>45657</v>
      </c>
      <c r="AQ72" s="3" t="s">
        <v>2398</v>
      </c>
      <c r="AR72" s="31" t="s">
        <v>120</v>
      </c>
      <c r="AT72" s="31"/>
      <c r="AU72" s="31"/>
      <c r="AV72" s="31"/>
      <c r="AZ72" s="3"/>
    </row>
    <row r="73" spans="1:62" ht="15.75" customHeight="1">
      <c r="A73" s="3"/>
      <c r="B73" s="3"/>
      <c r="C73" s="3" t="s">
        <v>350</v>
      </c>
      <c r="D73" s="3" t="s">
        <v>2400</v>
      </c>
      <c r="E73" s="3"/>
      <c r="F73" s="12">
        <f t="shared" si="2"/>
        <v>1560555.9523999998</v>
      </c>
      <c r="G73" s="30"/>
      <c r="H73" s="30"/>
      <c r="I73" s="30"/>
      <c r="J73" s="3"/>
      <c r="K73" s="12">
        <v>2137747.88</v>
      </c>
      <c r="L73" s="3"/>
      <c r="M73" s="3" t="s">
        <v>356</v>
      </c>
      <c r="N73" s="3"/>
      <c r="O73" s="3"/>
      <c r="P73" s="3"/>
      <c r="Q73" s="3"/>
      <c r="R73" s="3"/>
      <c r="S73" s="3"/>
      <c r="T73" s="3"/>
      <c r="U73" s="3"/>
      <c r="V73" s="3"/>
      <c r="W73" s="3"/>
      <c r="X73" s="3"/>
      <c r="Y73" s="3"/>
      <c r="Z73" s="3"/>
      <c r="AA73" s="3"/>
      <c r="AB73" s="3"/>
      <c r="AC73" s="3"/>
      <c r="AD73" s="3" t="s">
        <v>2401</v>
      </c>
      <c r="AE73" s="3" t="s">
        <v>354</v>
      </c>
      <c r="AF73" s="3"/>
      <c r="AK73" s="31"/>
      <c r="AL73" s="31"/>
      <c r="AM73" s="31"/>
      <c r="AN73" s="31"/>
      <c r="AP73" s="30">
        <v>45657</v>
      </c>
      <c r="AQ73" s="3" t="s">
        <v>2212</v>
      </c>
      <c r="AR73" s="31" t="s">
        <v>120</v>
      </c>
      <c r="AT73" s="31"/>
      <c r="AU73" s="31"/>
      <c r="AV73" s="31"/>
      <c r="AZ73" s="3"/>
    </row>
    <row r="74" spans="1:62" ht="15.75" customHeight="1">
      <c r="A74" s="3"/>
      <c r="B74" s="3"/>
      <c r="C74" s="3" t="s">
        <v>350</v>
      </c>
      <c r="D74" s="3" t="s">
        <v>2402</v>
      </c>
      <c r="E74" s="3"/>
      <c r="F74" s="12">
        <f t="shared" si="2"/>
        <v>1801242.6828999999</v>
      </c>
      <c r="G74" s="30"/>
      <c r="H74" s="30"/>
      <c r="I74" s="30"/>
      <c r="J74" s="3"/>
      <c r="K74" s="12">
        <v>2467455.73</v>
      </c>
      <c r="L74" s="3"/>
      <c r="M74" s="3" t="s">
        <v>356</v>
      </c>
      <c r="N74" s="3"/>
      <c r="O74" s="3"/>
      <c r="P74" s="3"/>
      <c r="Q74" s="3"/>
      <c r="R74" s="3"/>
      <c r="S74" s="3"/>
      <c r="T74" s="3"/>
      <c r="U74" s="3"/>
      <c r="V74" s="3"/>
      <c r="W74" s="3"/>
      <c r="X74" s="3"/>
      <c r="Y74" s="3"/>
      <c r="Z74" s="3"/>
      <c r="AA74" s="3"/>
      <c r="AB74" s="3"/>
      <c r="AC74" s="3"/>
      <c r="AD74" s="3" t="s">
        <v>2401</v>
      </c>
      <c r="AE74" s="3" t="s">
        <v>354</v>
      </c>
      <c r="AF74" s="3"/>
      <c r="AK74" s="31"/>
      <c r="AL74" s="31"/>
      <c r="AM74" s="31"/>
      <c r="AN74" s="31"/>
      <c r="AP74" s="30">
        <v>45657</v>
      </c>
      <c r="AQ74" s="3" t="s">
        <v>2212</v>
      </c>
      <c r="AR74" s="31" t="s">
        <v>120</v>
      </c>
      <c r="AT74" s="31"/>
      <c r="AU74" s="31"/>
      <c r="AV74" s="31"/>
      <c r="AZ74" s="3"/>
    </row>
    <row r="75" spans="1:62" ht="15.75" customHeight="1">
      <c r="A75" s="3"/>
      <c r="B75" s="3"/>
      <c r="C75" s="3" t="s">
        <v>350</v>
      </c>
      <c r="D75" s="3" t="s">
        <v>2403</v>
      </c>
      <c r="E75" s="3"/>
      <c r="F75" s="12">
        <f t="shared" si="2"/>
        <v>2106218.9439000003</v>
      </c>
      <c r="G75" s="30"/>
      <c r="H75" s="30"/>
      <c r="I75" s="30"/>
      <c r="J75" s="3"/>
      <c r="K75" s="12">
        <v>2885231.43</v>
      </c>
      <c r="L75" s="3"/>
      <c r="M75" s="3" t="s">
        <v>356</v>
      </c>
      <c r="N75" s="3"/>
      <c r="O75" s="3"/>
      <c r="P75" s="3"/>
      <c r="Q75" s="3"/>
      <c r="R75" s="3"/>
      <c r="S75" s="3"/>
      <c r="T75" s="3"/>
      <c r="U75" s="3"/>
      <c r="V75" s="3"/>
      <c r="W75" s="3"/>
      <c r="X75" s="3"/>
      <c r="Y75" s="3"/>
      <c r="Z75" s="3"/>
      <c r="AA75" s="3"/>
      <c r="AB75" s="3"/>
      <c r="AC75" s="3"/>
      <c r="AD75" s="3" t="s">
        <v>2401</v>
      </c>
      <c r="AE75" s="3" t="s">
        <v>354</v>
      </c>
      <c r="AF75" s="3"/>
      <c r="AK75" s="31"/>
      <c r="AL75" s="31"/>
      <c r="AM75" s="31"/>
      <c r="AN75" s="31"/>
      <c r="AP75" s="30">
        <v>45657</v>
      </c>
      <c r="AQ75" s="3" t="s">
        <v>2212</v>
      </c>
      <c r="AR75" s="31" t="s">
        <v>120</v>
      </c>
      <c r="AT75" s="31"/>
      <c r="AU75" s="31"/>
      <c r="AV75" s="31"/>
      <c r="AZ75" s="3"/>
    </row>
    <row r="76" spans="1:62" ht="15.75" customHeight="1">
      <c r="A76" s="3"/>
      <c r="B76" s="3"/>
      <c r="C76" s="3" t="s">
        <v>350</v>
      </c>
      <c r="D76" s="3" t="s">
        <v>2404</v>
      </c>
      <c r="E76" s="3"/>
      <c r="F76" s="12">
        <f t="shared" si="2"/>
        <v>1032591.3655999999</v>
      </c>
      <c r="G76" s="30"/>
      <c r="H76" s="30"/>
      <c r="I76" s="30"/>
      <c r="J76" s="3"/>
      <c r="K76" s="12">
        <v>1414508.72</v>
      </c>
      <c r="L76" s="3"/>
      <c r="M76" s="3" t="s">
        <v>356</v>
      </c>
      <c r="N76" s="3"/>
      <c r="O76" s="3"/>
      <c r="P76" s="3"/>
      <c r="Q76" s="3"/>
      <c r="R76" s="3"/>
      <c r="S76" s="3"/>
      <c r="T76" s="3"/>
      <c r="U76" s="3"/>
      <c r="V76" s="3"/>
      <c r="W76" s="3"/>
      <c r="X76" s="3"/>
      <c r="Y76" s="3"/>
      <c r="Z76" s="3"/>
      <c r="AA76" s="3"/>
      <c r="AB76" s="3"/>
      <c r="AC76" s="3"/>
      <c r="AD76" s="3" t="s">
        <v>2401</v>
      </c>
      <c r="AE76" s="3" t="s">
        <v>354</v>
      </c>
      <c r="AF76" s="3"/>
      <c r="AK76" s="31"/>
      <c r="AL76" s="31"/>
      <c r="AM76" s="31"/>
      <c r="AN76" s="31"/>
      <c r="AP76" s="30">
        <v>45657</v>
      </c>
      <c r="AQ76" s="3" t="s">
        <v>2212</v>
      </c>
      <c r="AR76" s="31" t="s">
        <v>120</v>
      </c>
      <c r="AT76" s="31"/>
      <c r="AU76" s="31"/>
      <c r="AV76" s="31"/>
      <c r="AZ76" s="3"/>
    </row>
    <row r="77" spans="1:62" ht="15.75" customHeight="1">
      <c r="A77" s="3"/>
      <c r="B77" s="3"/>
      <c r="C77" s="3"/>
      <c r="D77" s="3"/>
      <c r="E77" s="3"/>
      <c r="F77" s="3"/>
      <c r="J77" s="3"/>
      <c r="K77" s="12"/>
      <c r="N77" s="3"/>
      <c r="O77" s="3"/>
      <c r="P77" s="3"/>
      <c r="Q77" s="3"/>
      <c r="R77" s="3"/>
      <c r="S77" s="3"/>
      <c r="T77" s="3"/>
      <c r="U77" s="3"/>
      <c r="V77" s="3"/>
      <c r="W77" s="3"/>
      <c r="X77" s="3"/>
      <c r="Y77" s="3"/>
      <c r="Z77" s="3"/>
      <c r="AA77" s="3"/>
      <c r="AB77" s="3"/>
      <c r="AC77" s="3"/>
      <c r="AD77" s="3"/>
      <c r="AE77" s="3"/>
      <c r="AK77" s="31"/>
      <c r="AL77" s="31"/>
      <c r="AM77" s="31"/>
      <c r="AN77" s="31"/>
      <c r="AQ77" s="3"/>
      <c r="AT77" s="31"/>
      <c r="AU77" s="31"/>
      <c r="AV77" s="31"/>
      <c r="AZ77" s="3"/>
    </row>
    <row r="78" spans="1:62" ht="15.75" customHeight="1">
      <c r="A78" s="3"/>
      <c r="B78" s="3"/>
      <c r="C78" s="3"/>
      <c r="D78" s="3"/>
      <c r="E78" s="3"/>
      <c r="F78" s="3"/>
      <c r="J78" s="3"/>
      <c r="K78" s="12"/>
      <c r="N78" s="3"/>
      <c r="O78" s="3"/>
      <c r="P78" s="3"/>
      <c r="Q78" s="3"/>
      <c r="R78" s="3"/>
      <c r="S78" s="3"/>
      <c r="T78" s="3"/>
      <c r="U78" s="3"/>
      <c r="V78" s="3"/>
      <c r="W78" s="3"/>
      <c r="X78" s="3"/>
      <c r="Y78" s="3"/>
      <c r="Z78" s="3"/>
      <c r="AA78" s="3"/>
      <c r="AB78" s="3"/>
      <c r="AC78" s="3"/>
      <c r="AD78" s="3"/>
      <c r="AE78" s="3"/>
      <c r="AK78" s="31"/>
      <c r="AL78" s="31"/>
      <c r="AM78" s="31"/>
      <c r="AN78" s="31"/>
      <c r="AQ78" s="3"/>
      <c r="AT78" s="31"/>
      <c r="AU78" s="31"/>
      <c r="AV78" s="31"/>
      <c r="AZ78" s="3"/>
    </row>
    <row r="79" spans="1:62" ht="15.75" customHeight="1">
      <c r="A79" s="3"/>
      <c r="B79" s="3"/>
      <c r="C79" s="3" t="s">
        <v>726</v>
      </c>
      <c r="D79" s="3"/>
      <c r="E79" s="3"/>
      <c r="F79" s="3"/>
      <c r="J79" s="3"/>
      <c r="K79" s="12"/>
      <c r="N79" s="3"/>
      <c r="O79" s="3"/>
      <c r="P79" s="3"/>
      <c r="Q79" s="3"/>
      <c r="R79" s="3"/>
      <c r="S79" s="3"/>
      <c r="T79" s="3"/>
      <c r="U79" s="3"/>
      <c r="V79" s="3"/>
      <c r="W79" s="3"/>
      <c r="X79" s="3"/>
      <c r="Y79" s="3"/>
      <c r="Z79" s="3"/>
      <c r="AA79" s="3"/>
      <c r="AB79" s="3"/>
      <c r="AC79" s="3"/>
      <c r="AD79" s="3"/>
      <c r="AE79" s="3"/>
      <c r="AK79" s="31"/>
      <c r="AL79" s="31"/>
      <c r="AM79" s="31"/>
      <c r="AN79" s="31"/>
      <c r="AQ79" s="3"/>
      <c r="AT79" s="31"/>
      <c r="AU79" s="31"/>
      <c r="AV79" s="31"/>
      <c r="AZ79" s="3"/>
    </row>
    <row r="80" spans="1:62" ht="15.75" customHeight="1">
      <c r="A80" s="3"/>
      <c r="B80" s="3"/>
      <c r="C80" s="3" t="s">
        <v>1514</v>
      </c>
      <c r="D80" s="3"/>
      <c r="E80" s="3"/>
      <c r="F80" s="3"/>
      <c r="J80" s="3"/>
      <c r="K80" s="12"/>
      <c r="N80" s="3"/>
      <c r="O80" s="3"/>
      <c r="P80" s="3"/>
      <c r="Q80" s="3"/>
      <c r="R80" s="3"/>
      <c r="S80" s="3"/>
      <c r="T80" s="3"/>
      <c r="U80" s="3"/>
      <c r="V80" s="3"/>
      <c r="W80" s="3"/>
      <c r="X80" s="3"/>
      <c r="Y80" s="3"/>
      <c r="Z80" s="3"/>
      <c r="AA80" s="3"/>
      <c r="AB80" s="3"/>
      <c r="AC80" s="3"/>
      <c r="AD80" s="3"/>
      <c r="AE80" s="3"/>
      <c r="AK80" s="31"/>
      <c r="AL80" s="31"/>
      <c r="AM80" s="31"/>
      <c r="AN80" s="31"/>
      <c r="AQ80" s="3"/>
      <c r="AT80" s="31"/>
      <c r="AU80" s="31"/>
      <c r="AV80" s="31"/>
      <c r="AZ80" s="3"/>
    </row>
  </sheetData>
  <printOptions gridLines="1"/>
  <pageMargins left="0.7" right="0" top="0.75" bottom="0.75" header="0" footer="0"/>
  <pageSetup paperSize="3" scale="54" fitToWidth="0" orientation="landscape"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outlinePr summaryBelow="0" summaryRight="0"/>
  </sheetPr>
  <dimension ref="A1:Z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2578125" defaultRowHeight="15" customHeight="1"/>
  <cols>
    <col min="1" max="1" width="46" customWidth="1"/>
    <col min="2" max="2" width="14.42578125" style="47" customWidth="1"/>
    <col min="3" max="3" width="17.140625" style="54" customWidth="1"/>
    <col min="4" max="4" width="17" style="54" customWidth="1"/>
    <col min="5" max="5" width="36.140625" style="47" customWidth="1"/>
    <col min="6" max="6" width="12.5703125" style="62" customWidth="1"/>
    <col min="7" max="7" width="16.42578125" style="62" customWidth="1"/>
    <col min="8" max="8" width="7.42578125" style="47" customWidth="1"/>
    <col min="9" max="9" width="36.140625" customWidth="1"/>
    <col min="10" max="10" width="24.7109375" customWidth="1"/>
    <col min="11" max="11" width="14.42578125" customWidth="1"/>
    <col min="14" max="26" width="14.42578125" style="47"/>
  </cols>
  <sheetData>
    <row r="1" spans="1:11">
      <c r="A1" s="42"/>
      <c r="B1" s="43" t="s">
        <v>2211</v>
      </c>
      <c r="C1" s="44" t="s">
        <v>2211</v>
      </c>
      <c r="D1" s="44" t="s">
        <v>2211</v>
      </c>
      <c r="E1" s="43" t="s">
        <v>2211</v>
      </c>
      <c r="F1" s="45" t="s">
        <v>2215</v>
      </c>
      <c r="G1" s="45" t="s">
        <v>2215</v>
      </c>
      <c r="H1" s="42" t="s">
        <v>2215</v>
      </c>
      <c r="I1" s="43"/>
      <c r="J1" s="42"/>
      <c r="K1" s="42"/>
    </row>
    <row r="2" spans="1:11">
      <c r="A2" s="48" t="s">
        <v>49</v>
      </c>
      <c r="B2" s="49" t="s">
        <v>51</v>
      </c>
      <c r="C2" s="50" t="s">
        <v>2225</v>
      </c>
      <c r="D2" s="51" t="s">
        <v>2221</v>
      </c>
      <c r="E2" s="49" t="s">
        <v>2240</v>
      </c>
      <c r="F2" s="52" t="s">
        <v>2249</v>
      </c>
      <c r="G2" s="52" t="s">
        <v>2251</v>
      </c>
      <c r="H2" s="49" t="s">
        <v>1858</v>
      </c>
      <c r="I2" s="49"/>
      <c r="J2" s="48"/>
      <c r="K2" s="48"/>
    </row>
    <row r="3" spans="1:11">
      <c r="A3" s="56" t="s">
        <v>1377</v>
      </c>
      <c r="B3" s="60">
        <f t="array" ref="B3">IFERROR(INDEX(Master!$E$3:$FG$202,MATCH($A3,Master!$D$3:$D$202,0),MATCH(B$2,Master!$E$2:$FG$2,0)),"")</f>
        <v>11443</v>
      </c>
      <c r="C3" s="61">
        <f t="array" ref="C3">IFERROR(INDEX(Master!$E$3:$FG$202,MATCH($A3,Master!$D$3:$D$202,0),MATCH(C$2,Master!$E$2:$FG$2,0)),"")</f>
        <v>632019.37</v>
      </c>
      <c r="D3" s="61">
        <f t="array" ref="D3">IFERROR(INDEX(Master!$E$3:$FG$202,MATCH($A3,Master!$D$3:$D$202,0),MATCH(D$2,Master!$E$2:$FG$2,0)),"")</f>
        <v>454749.2</v>
      </c>
      <c r="E3" s="60" t="str">
        <f t="array" ref="E3">IFERROR(INDEX(Master!$E$3:$FG$202,MATCH($A3,Master!$D$3:$D$202,0),MATCH(E$2,Master!$E$2:$FG$2,0)),"")</f>
        <v>Approved</v>
      </c>
      <c r="F3" s="55">
        <f t="array" ref="F3">IFERROR(INDEX(Master!$E$3:$FG$202,MATCH($A3,Master!$D$3:$D$202,0),MATCH(F$2,Master!$E$2:$FG$2,0)),"")</f>
        <v>45163</v>
      </c>
      <c r="G3" s="55">
        <f t="array" ref="G3">IFERROR(INDEX(Master!$E$3:$FG$202,MATCH($A3,Master!$D$3:$D$202,0),MATCH(G$2,Master!$E$2:$FG$2,0)),"")</f>
        <v>45170</v>
      </c>
      <c r="H3" s="60" t="str">
        <f t="array" ref="H3">IFERROR(INDEX(Master!$E$3:$FG$202,MATCH($A3,Master!$D$3:$D$202,0),MATCH(H$2,Master!$E$2:$FG$2,0)),"")</f>
        <v>Line 2</v>
      </c>
      <c r="I3" s="47"/>
      <c r="J3" s="47"/>
      <c r="K3" s="47"/>
    </row>
    <row r="4" spans="1:11">
      <c r="A4" s="53" t="s">
        <v>2405</v>
      </c>
      <c r="B4" s="60" t="str">
        <f t="array" ref="B4">IFERROR(INDEX(Master!$E$3:$FG$202,MATCH($A4,Master!$D$3:$D$202,0),MATCH(B$2,Master!$E$2:$FG$2,0)),"")</f>
        <v/>
      </c>
      <c r="C4" s="61" t="str">
        <f t="array" ref="C4">IFERROR(INDEX(Master!$E$3:$FG$202,MATCH($A4,Master!$D$3:$D$202,0),MATCH(C$2,Master!$E$2:$FG$2,0)),"")</f>
        <v/>
      </c>
      <c r="D4" s="61" t="str">
        <f t="array" ref="D4">IFERROR(INDEX(Master!$E$3:$FG$202,MATCH($A4,Master!$D$3:$D$202,0),MATCH(D$2,Master!$E$2:$FG$2,0)),"")</f>
        <v/>
      </c>
      <c r="E4" s="60" t="str">
        <f t="array" ref="E4">IFERROR(INDEX(Master!$E$3:$FG$202,MATCH($A4,Master!$D$3:$D$202,0),MATCH(E$2,Master!$E$2:$FG$2,0)),"")</f>
        <v/>
      </c>
      <c r="F4" s="55" t="str">
        <f t="array" ref="F4">IFERROR(INDEX(Master!$E$3:$FG$202,MATCH($A4,Master!$D$3:$D$202,0),MATCH(F$2,Master!$E$2:$FG$2,0)),"")</f>
        <v/>
      </c>
      <c r="G4" s="55" t="str">
        <f t="array" ref="G4">IFERROR(INDEX(Master!$E$3:$FG$202,MATCH($A4,Master!$D$3:$D$202,0),MATCH(G$2,Master!$E$2:$FG$2,0)),"")</f>
        <v/>
      </c>
      <c r="H4" s="60" t="str">
        <f t="array" ref="H4">IFERROR(INDEX(Master!$E$3:$FG$202,MATCH($A4,Master!$D$3:$D$202,0),MATCH(H$2,Master!$E$2:$FG$2,0)),"")</f>
        <v/>
      </c>
      <c r="I4" s="47"/>
      <c r="J4" s="47"/>
      <c r="K4" s="47"/>
    </row>
    <row r="5" spans="1:11">
      <c r="A5" s="53" t="s">
        <v>1384</v>
      </c>
      <c r="B5" s="60">
        <f t="array" ref="B5">IFERROR(INDEX(Master!$E$3:$FG$202,MATCH($A5,Master!$D$3:$D$202,0),MATCH(B$2,Master!$E$2:$FG$2,0)),"")</f>
        <v>11403</v>
      </c>
      <c r="C5" s="61">
        <f t="array" ref="C5">IFERROR(INDEX(Master!$E$3:$FG$202,MATCH($A5,Master!$D$3:$D$202,0),MATCH(C$2,Master!$E$2:$FG$2,0)),"")</f>
        <v>181837</v>
      </c>
      <c r="D5" s="61">
        <f t="array" ref="D5">IFERROR(INDEX(Master!$E$3:$FG$202,MATCH($A5,Master!$D$3:$D$202,0),MATCH(D$2,Master!$E$2:$FG$2,0)),"")</f>
        <v>122693.7</v>
      </c>
      <c r="E5" s="60" t="str">
        <f t="array" ref="E5">IFERROR(INDEX(Master!$E$3:$FG$202,MATCH($A5,Master!$D$3:$D$202,0),MATCH(E$2,Master!$E$2:$FG$2,0)),"")</f>
        <v>Approved</v>
      </c>
      <c r="F5" s="55">
        <f t="array" ref="F5">IFERROR(INDEX(Master!$E$3:$FG$202,MATCH($A5,Master!$D$3:$D$202,0),MATCH(F$2,Master!$E$2:$FG$2,0)),"")</f>
        <v>45180</v>
      </c>
      <c r="G5" s="55">
        <f t="array" ref="G5">IFERROR(INDEX(Master!$E$3:$FG$202,MATCH($A5,Master!$D$3:$D$202,0),MATCH(G$2,Master!$E$2:$FG$2,0)),"")</f>
        <v>45181</v>
      </c>
      <c r="H5" s="60" t="str">
        <f t="array" ref="H5">IFERROR(INDEX(Master!$E$3:$FG$202,MATCH($A5,Master!$D$3:$D$202,0),MATCH(H$2,Master!$E$2:$FG$2,0)),"")</f>
        <v>Line 2</v>
      </c>
      <c r="I5" s="47"/>
      <c r="J5" s="47"/>
      <c r="K5" s="47"/>
    </row>
    <row r="6" spans="1:11">
      <c r="A6" s="53" t="s">
        <v>948</v>
      </c>
      <c r="B6" s="60">
        <f t="array" ref="B6">IFERROR(INDEX(Master!$E$3:$FG$202,MATCH($A6,Master!$D$3:$D$202,0),MATCH(B$2,Master!$E$2:$FG$2,0)),"")</f>
        <v>11401</v>
      </c>
      <c r="C6" s="61">
        <f t="array" ref="C6">IFERROR(INDEX(Master!$E$3:$FG$202,MATCH($A6,Master!$D$3:$D$202,0),MATCH(C$2,Master!$E$2:$FG$2,0)),"")</f>
        <v>181837</v>
      </c>
      <c r="D6" s="61">
        <f t="array" ref="D6">IFERROR(INDEX(Master!$E$3:$FG$202,MATCH($A6,Master!$D$3:$D$202,0),MATCH(D$2,Master!$E$2:$FG$2,0)),"")</f>
        <v>107121</v>
      </c>
      <c r="E6" s="60" t="str">
        <f t="array" ref="E6">IFERROR(INDEX(Master!$E$3:$FG$202,MATCH($A6,Master!$D$3:$D$202,0),MATCH(E$2,Master!$E$2:$FG$2,0)),"")</f>
        <v>Approved</v>
      </c>
      <c r="F6" s="55">
        <f t="array" ref="F6">IFERROR(INDEX(Master!$E$3:$FG$202,MATCH($A6,Master!$D$3:$D$202,0),MATCH(F$2,Master!$E$2:$FG$2,0)),"")</f>
        <v>45181</v>
      </c>
      <c r="G6" s="55">
        <f t="array" ref="G6">IFERROR(INDEX(Master!$E$3:$FG$202,MATCH($A6,Master!$D$3:$D$202,0),MATCH(G$2,Master!$E$2:$FG$2,0)),"")</f>
        <v>45182</v>
      </c>
      <c r="H6" s="60" t="str">
        <f t="array" ref="H6">IFERROR(INDEX(Master!$E$3:$FG$202,MATCH($A6,Master!$D$3:$D$202,0),MATCH(H$2,Master!$E$2:$FG$2,0)),"")</f>
        <v>Line 2</v>
      </c>
      <c r="I6" s="47"/>
      <c r="J6" s="47"/>
      <c r="K6" s="47"/>
    </row>
    <row r="7" spans="1:11">
      <c r="A7" s="53" t="s">
        <v>1388</v>
      </c>
      <c r="B7" s="60">
        <f t="array" ref="B7">IFERROR(INDEX(Master!$E$3:$FG$202,MATCH($A7,Master!$D$3:$D$202,0),MATCH(B$2,Master!$E$2:$FG$2,0)),"")</f>
        <v>11397</v>
      </c>
      <c r="C7" s="61">
        <f t="array" ref="C7">IFERROR(INDEX(Master!$E$3:$FG$202,MATCH($A7,Master!$D$3:$D$202,0),MATCH(C$2,Master!$E$2:$FG$2,0)),"")</f>
        <v>13916166.76</v>
      </c>
      <c r="D7" s="61">
        <f t="array" ref="D7">IFERROR(INDEX(Master!$E$3:$FG$202,MATCH($A7,Master!$D$3:$D$202,0),MATCH(D$2,Master!$E$2:$FG$2,0)),"")</f>
        <v>10197373.640000001</v>
      </c>
      <c r="E7" s="60" t="str">
        <f t="array" ref="E7">IFERROR(INDEX(Master!$E$3:$FG$202,MATCH($A7,Master!$D$3:$D$202,0),MATCH(E$2,Master!$E$2:$FG$2,0)),"")</f>
        <v>Approved</v>
      </c>
      <c r="F7" s="55">
        <f t="array" ref="F7">IFERROR(INDEX(Master!$E$3:$FG$202,MATCH($A7,Master!$D$3:$D$202,0),MATCH(F$2,Master!$E$2:$FG$2,0)),"")</f>
        <v>45196</v>
      </c>
      <c r="G7" s="55">
        <f t="array" ref="G7">IFERROR(INDEX(Master!$E$3:$FG$202,MATCH($A7,Master!$D$3:$D$202,0),MATCH(G$2,Master!$E$2:$FG$2,0)),"")</f>
        <v>45259</v>
      </c>
      <c r="H7" s="60" t="str">
        <f t="array" ref="H7">IFERROR(INDEX(Master!$E$3:$FG$202,MATCH($A7,Master!$D$3:$D$202,0),MATCH(H$2,Master!$E$2:$FG$2,0)),"")</f>
        <v>Line 1</v>
      </c>
      <c r="I7" s="47"/>
      <c r="J7" s="47"/>
      <c r="K7" s="47"/>
    </row>
    <row r="8" spans="1:11">
      <c r="A8" s="53" t="s">
        <v>1397</v>
      </c>
      <c r="B8" s="60">
        <f t="array" ref="B8">IFERROR(INDEX(Master!$E$3:$FG$202,MATCH($A8,Master!$D$3:$D$202,0),MATCH(B$2,Master!$E$2:$FG$2,0)),"")</f>
        <v>11448</v>
      </c>
      <c r="C8" s="61">
        <f t="array" ref="C8">IFERROR(INDEX(Master!$E$3:$FG$202,MATCH($A8,Master!$D$3:$D$202,0),MATCH(C$2,Master!$E$2:$FG$2,0)),"")</f>
        <v>129445</v>
      </c>
      <c r="D8" s="61">
        <f t="array" ref="D8">IFERROR(INDEX(Master!$E$3:$FG$202,MATCH($A8,Master!$D$3:$D$202,0),MATCH(D$2,Master!$E$2:$FG$2,0)),"")</f>
        <v>94494.849999999991</v>
      </c>
      <c r="E8" s="60" t="str">
        <f t="array" ref="E8">IFERROR(INDEX(Master!$E$3:$FG$202,MATCH($A8,Master!$D$3:$D$202,0),MATCH(E$2,Master!$E$2:$FG$2,0)),"")</f>
        <v>Approved</v>
      </c>
      <c r="F8" s="55">
        <f t="array" ref="F8">IFERROR(INDEX(Master!$E$3:$FG$202,MATCH($A8,Master!$D$3:$D$202,0),MATCH(F$2,Master!$E$2:$FG$2,0)),"")</f>
        <v>45209</v>
      </c>
      <c r="G8" s="55">
        <f t="array" ref="G8">IFERROR(INDEX(Master!$E$3:$FG$202,MATCH($A8,Master!$D$3:$D$202,0),MATCH(G$2,Master!$E$2:$FG$2,0)),"")</f>
        <v>45210</v>
      </c>
      <c r="H8" s="60" t="str">
        <f t="array" ref="H8">IFERROR(INDEX(Master!$E$3:$FG$202,MATCH($A8,Master!$D$3:$D$202,0),MATCH(H$2,Master!$E$2:$FG$2,0)),"")</f>
        <v>Line 2</v>
      </c>
      <c r="I8" s="47"/>
      <c r="J8" s="47"/>
      <c r="K8" s="47"/>
    </row>
    <row r="9" spans="1:11">
      <c r="A9" s="53" t="s">
        <v>1393</v>
      </c>
      <c r="B9" s="60">
        <f t="array" ref="B9">IFERROR(INDEX(Master!$E$3:$FG$202,MATCH($A9,Master!$D$3:$D$202,0),MATCH(B$2,Master!$E$2:$FG$2,0)),"")</f>
        <v>11447</v>
      </c>
      <c r="C9" s="61">
        <f t="array" ref="C9">IFERROR(INDEX(Master!$E$3:$FG$202,MATCH($A9,Master!$D$3:$D$202,0),MATCH(C$2,Master!$E$2:$FG$2,0)),"")</f>
        <v>13852000</v>
      </c>
      <c r="D9" s="61">
        <f t="array" ref="D9">IFERROR(INDEX(Master!$E$3:$FG$202,MATCH($A9,Master!$D$3:$D$202,0),MATCH(D$2,Master!$E$2:$FG$2,0)),"")</f>
        <v>8943261</v>
      </c>
      <c r="E9" s="60" t="str">
        <f t="array" ref="E9">IFERROR(INDEX(Master!$E$3:$FG$202,MATCH($A9,Master!$D$3:$D$202,0),MATCH(E$2,Master!$E$2:$FG$2,0)),"")</f>
        <v>Approved (Revision pending AOR)</v>
      </c>
      <c r="F9" s="55">
        <f t="array" ref="F9">IFERROR(INDEX(Master!$E$3:$FG$202,MATCH($A9,Master!$D$3:$D$202,0),MATCH(F$2,Master!$E$2:$FG$2,0)),"")</f>
        <v>45229</v>
      </c>
      <c r="G9" s="55">
        <f t="array" ref="G9">IFERROR(INDEX(Master!$E$3:$FG$202,MATCH($A9,Master!$D$3:$D$202,0),MATCH(G$2,Master!$E$2:$FG$2,0)),"")</f>
        <v>45293</v>
      </c>
      <c r="H9" s="60" t="str">
        <f t="array" ref="H9">IFERROR(INDEX(Master!$E$3:$FG$202,MATCH($A9,Master!$D$3:$D$202,0),MATCH(H$2,Master!$E$2:$FG$2,0)),"")</f>
        <v>Line 2</v>
      </c>
      <c r="I9" s="47"/>
      <c r="J9" s="47"/>
      <c r="K9" s="47"/>
    </row>
    <row r="10" spans="1:11">
      <c r="A10" s="53" t="s">
        <v>2349</v>
      </c>
      <c r="B10" s="60">
        <f t="array" ref="B10">IFERROR(INDEX(Master!$E$3:$FG$202,MATCH($A10,Master!$D$3:$D$202,0),MATCH(B$2,Master!$E$2:$FG$2,0)),"")</f>
        <v>11427</v>
      </c>
      <c r="C10" s="61">
        <f t="array" ref="C10">IFERROR(INDEX(Master!$E$3:$FG$202,MATCH($A10,Master!$D$3:$D$202,0),MATCH(C$2,Master!$E$2:$FG$2,0)),"")</f>
        <v>575796</v>
      </c>
      <c r="D10" s="61">
        <f t="array" ref="D10">IFERROR(INDEX(Master!$E$3:$FG$202,MATCH($A10,Master!$D$3:$D$202,0),MATCH(D$2,Master!$E$2:$FG$2,0)),"")</f>
        <v>420331</v>
      </c>
      <c r="E10" s="60">
        <f t="array" ref="E10">IFERROR(INDEX(Master!$E$3:$FG$202,MATCH($A10,Master!$D$3:$D$202,0),MATCH(E$2,Master!$E$2:$FG$2,0)),"")</f>
        <v>45212</v>
      </c>
      <c r="F10" s="55">
        <f t="array" ref="F10">IFERROR(INDEX(Master!$E$3:$FG$202,MATCH($A10,Master!$D$3:$D$202,0),MATCH(F$2,Master!$E$2:$FG$2,0)),"")</f>
        <v>45236</v>
      </c>
      <c r="G10" s="55">
        <f t="array" ref="G10">IFERROR(INDEX(Master!$E$3:$FG$202,MATCH($A10,Master!$D$3:$D$202,0),MATCH(G$2,Master!$E$2:$FG$2,0)),"")</f>
        <v>45239</v>
      </c>
      <c r="H10" s="60" t="str">
        <f t="array" ref="H10">IFERROR(INDEX(Master!$E$3:$FG$202,MATCH($A10,Master!$D$3:$D$202,0),MATCH(H$2,Master!$E$2:$FG$2,0)),"")</f>
        <v>Line 3</v>
      </c>
      <c r="I10" s="47"/>
      <c r="J10" s="47"/>
      <c r="K10" s="47"/>
    </row>
    <row r="11" spans="1:11">
      <c r="A11" s="53" t="s">
        <v>2286</v>
      </c>
      <c r="B11" s="60">
        <f t="array" ref="B11">IFERROR(INDEX(Master!$E$3:$FG$202,MATCH($A11,Master!$D$3:$D$202,0),MATCH(B$2,Master!$E$2:$FG$2,0)),"")</f>
        <v>11444</v>
      </c>
      <c r="C11" s="61">
        <f t="array" ref="C11">IFERROR(INDEX(Master!$E$3:$FG$202,MATCH($A11,Master!$D$3:$D$202,0),MATCH(C$2,Master!$E$2:$FG$2,0)),"")</f>
        <v>823142.22</v>
      </c>
      <c r="D11" s="61">
        <f t="array" ref="D11">IFERROR(INDEX(Master!$E$3:$FG$202,MATCH($A11,Master!$D$3:$D$202,0),MATCH(D$2,Master!$E$2:$FG$2,0)),"")</f>
        <v>600894</v>
      </c>
      <c r="E11" s="60">
        <f t="array" ref="E11">IFERROR(INDEX(Master!$E$3:$FG$202,MATCH($A11,Master!$D$3:$D$202,0),MATCH(E$2,Master!$E$2:$FG$2,0)),"")</f>
        <v>45300</v>
      </c>
      <c r="F11" s="55">
        <f t="array" ref="F11">IFERROR(INDEX(Master!$E$3:$FG$202,MATCH($A11,Master!$D$3:$D$202,0),MATCH(F$2,Master!$E$2:$FG$2,0)),"")</f>
        <v>45260</v>
      </c>
      <c r="G11" s="55">
        <f t="array" ref="G11">IFERROR(INDEX(Master!$E$3:$FG$202,MATCH($A11,Master!$D$3:$D$202,0),MATCH(G$2,Master!$E$2:$FG$2,0)),"")</f>
        <v>45268</v>
      </c>
      <c r="H11" s="60" t="str">
        <f t="array" ref="H11">IFERROR(INDEX(Master!$E$3:$FG$202,MATCH($A11,Master!$D$3:$D$202,0),MATCH(H$2,Master!$E$2:$FG$2,0)),"")</f>
        <v>Line 1</v>
      </c>
      <c r="I11" s="47"/>
      <c r="J11" s="47"/>
      <c r="K11" s="47"/>
    </row>
    <row r="12" spans="1:11">
      <c r="A12" s="53" t="s">
        <v>2290</v>
      </c>
      <c r="B12" s="60">
        <f t="array" ref="B12">IFERROR(INDEX(Master!$E$3:$FG$202,MATCH($A12,Master!$D$3:$D$202,0),MATCH(B$2,Master!$E$2:$FG$2,0)),"")</f>
        <v>11437</v>
      </c>
      <c r="C12" s="61">
        <f t="array" ref="C12">IFERROR(INDEX(Master!$E$3:$FG$202,MATCH($A12,Master!$D$3:$D$202,0),MATCH(C$2,Master!$E$2:$FG$2,0)),"")</f>
        <v>817329</v>
      </c>
      <c r="D12" s="61">
        <f t="array" ref="D12">IFERROR(INDEX(Master!$E$3:$FG$202,MATCH($A12,Master!$D$3:$D$202,0),MATCH(D$2,Master!$E$2:$FG$2,0)),"")</f>
        <v>596650</v>
      </c>
      <c r="E12" s="60">
        <f t="array" ref="E12">IFERROR(INDEX(Master!$E$3:$FG$202,MATCH($A12,Master!$D$3:$D$202,0),MATCH(E$2,Master!$E$2:$FG$2,0)),"")</f>
        <v>45246</v>
      </c>
      <c r="F12" s="55">
        <f t="array" ref="F12">IFERROR(INDEX(Master!$E$3:$FG$202,MATCH($A12,Master!$D$3:$D$202,0),MATCH(F$2,Master!$E$2:$FG$2,0)),"")</f>
        <v>45271</v>
      </c>
      <c r="G12" s="55">
        <f t="array" ref="G12">IFERROR(INDEX(Master!$E$3:$FG$202,MATCH($A12,Master!$D$3:$D$202,0),MATCH(G$2,Master!$E$2:$FG$2,0)),"")</f>
        <v>45275</v>
      </c>
      <c r="H12" s="60" t="str">
        <f t="array" ref="H12">IFERROR(INDEX(Master!$E$3:$FG$202,MATCH($A12,Master!$D$3:$D$202,0),MATCH(H$2,Master!$E$2:$FG$2,0)),"")</f>
        <v>Line 1</v>
      </c>
      <c r="I12" s="47"/>
      <c r="J12" s="47"/>
      <c r="K12" s="47"/>
    </row>
    <row r="13" spans="1:11">
      <c r="A13" s="53" t="s">
        <v>2293</v>
      </c>
      <c r="B13" s="60">
        <f t="array" ref="B13">IFERROR(INDEX(Master!$E$3:$FG$202,MATCH($A13,Master!$D$3:$D$202,0),MATCH(B$2,Master!$E$2:$FG$2,0)),"")</f>
        <v>11436</v>
      </c>
      <c r="C13" s="61">
        <f t="array" ref="C13">IFERROR(INDEX(Master!$E$3:$FG$202,MATCH($A13,Master!$D$3:$D$202,0),MATCH(C$2,Master!$E$2:$FG$2,0)),"")</f>
        <v>817329</v>
      </c>
      <c r="D13" s="61">
        <f t="array" ref="D13">IFERROR(INDEX(Master!$E$3:$FG$202,MATCH($A13,Master!$D$3:$D$202,0),MATCH(D$2,Master!$E$2:$FG$2,0)),"")</f>
        <v>596650</v>
      </c>
      <c r="E13" s="60">
        <f t="array" ref="E13">IFERROR(INDEX(Master!$E$3:$FG$202,MATCH($A13,Master!$D$3:$D$202,0),MATCH(E$2,Master!$E$2:$FG$2,0)),"")</f>
        <v>45246</v>
      </c>
      <c r="F13" s="55">
        <f t="array" ref="F13">IFERROR(INDEX(Master!$E$3:$FG$202,MATCH($A13,Master!$D$3:$D$202,0),MATCH(F$2,Master!$E$2:$FG$2,0)),"")</f>
        <v>45278</v>
      </c>
      <c r="G13" s="55">
        <f t="array" ref="G13">IFERROR(INDEX(Master!$E$3:$FG$202,MATCH($A13,Master!$D$3:$D$202,0),MATCH(G$2,Master!$E$2:$FG$2,0)),"")</f>
        <v>45282</v>
      </c>
      <c r="H13" s="60" t="str">
        <f t="array" ref="H13">IFERROR(INDEX(Master!$E$3:$FG$202,MATCH($A13,Master!$D$3:$D$202,0),MATCH(H$2,Master!$E$2:$FG$2,0)),"")</f>
        <v>Line 1</v>
      </c>
      <c r="I13" s="47"/>
      <c r="J13" s="47"/>
      <c r="K13" s="47"/>
    </row>
    <row r="14" spans="1:11">
      <c r="A14" s="53" t="s">
        <v>2296</v>
      </c>
      <c r="B14" s="60">
        <f t="array" ref="B14">IFERROR(INDEX(Master!$E$3:$FG$202,MATCH($A14,Master!$D$3:$D$202,0),MATCH(B$2,Master!$E$2:$FG$2,0)),"")</f>
        <v>11433</v>
      </c>
      <c r="C14" s="61">
        <f t="array" ref="C14">IFERROR(INDEX(Master!$E$3:$FG$202,MATCH($A14,Master!$D$3:$D$202,0),MATCH(C$2,Master!$E$2:$FG$2,0)),"")</f>
        <v>863719</v>
      </c>
      <c r="D14" s="61">
        <f t="array" ref="D14">IFERROR(INDEX(Master!$E$3:$FG$202,MATCH($A14,Master!$D$3:$D$202,0),MATCH(D$2,Master!$E$2:$FG$2,0)),"")</f>
        <v>630515</v>
      </c>
      <c r="E14" s="60">
        <f t="array" ref="E14">IFERROR(INDEX(Master!$E$3:$FG$202,MATCH($A14,Master!$D$3:$D$202,0),MATCH(E$2,Master!$E$2:$FG$2,0)),"")</f>
        <v>45246</v>
      </c>
      <c r="F14" s="55">
        <f t="array" ref="F14">IFERROR(INDEX(Master!$E$3:$FG$202,MATCH($A14,Master!$D$3:$D$202,0),MATCH(F$2,Master!$E$2:$FG$2,0)),"")</f>
        <v>45292</v>
      </c>
      <c r="G14" s="55">
        <f t="array" ref="G14">IFERROR(INDEX(Master!$E$3:$FG$202,MATCH($A14,Master!$D$3:$D$202,0),MATCH(G$2,Master!$E$2:$FG$2,0)),"")</f>
        <v>45296</v>
      </c>
      <c r="H14" s="60" t="str">
        <f t="array" ref="H14">IFERROR(INDEX(Master!$E$3:$FG$202,MATCH($A14,Master!$D$3:$D$202,0),MATCH(H$2,Master!$E$2:$FG$2,0)),"")</f>
        <v>Line 1</v>
      </c>
      <c r="I14" s="47"/>
      <c r="J14" s="47"/>
      <c r="K14" s="47"/>
    </row>
    <row r="15" spans="1:11">
      <c r="A15" s="53" t="s">
        <v>2298</v>
      </c>
      <c r="B15" s="60">
        <f t="array" ref="B15">IFERROR(INDEX(Master!$E$3:$FG$202,MATCH($A15,Master!$D$3:$D$202,0),MATCH(B$2,Master!$E$2:$FG$2,0)),"")</f>
        <v>11434</v>
      </c>
      <c r="C15" s="61">
        <f t="array" ref="C15">IFERROR(INDEX(Master!$E$3:$FG$202,MATCH($A15,Master!$D$3:$D$202,0),MATCH(C$2,Master!$E$2:$FG$2,0)),"")</f>
        <v>817329</v>
      </c>
      <c r="D15" s="61">
        <f t="array" ref="D15">IFERROR(INDEX(Master!$E$3:$FG$202,MATCH($A15,Master!$D$3:$D$202,0),MATCH(D$2,Master!$E$2:$FG$2,0)),"")</f>
        <v>596650</v>
      </c>
      <c r="E15" s="60">
        <f t="array" ref="E15">IFERROR(INDEX(Master!$E$3:$FG$202,MATCH($A15,Master!$D$3:$D$202,0),MATCH(E$2,Master!$E$2:$FG$2,0)),"")</f>
        <v>45246</v>
      </c>
      <c r="F15" s="55">
        <f t="array" ref="F15">IFERROR(INDEX(Master!$E$3:$FG$202,MATCH($A15,Master!$D$3:$D$202,0),MATCH(F$2,Master!$E$2:$FG$2,0)),"")</f>
        <v>45299</v>
      </c>
      <c r="G15" s="55">
        <f t="array" ref="G15">IFERROR(INDEX(Master!$E$3:$FG$202,MATCH($A15,Master!$D$3:$D$202,0),MATCH(G$2,Master!$E$2:$FG$2,0)),"")</f>
        <v>45303</v>
      </c>
      <c r="H15" s="60" t="str">
        <f t="array" ref="H15">IFERROR(INDEX(Master!$E$3:$FG$202,MATCH($A15,Master!$D$3:$D$202,0),MATCH(H$2,Master!$E$2:$FG$2,0)),"")</f>
        <v>Line1</v>
      </c>
      <c r="I15" s="47"/>
      <c r="J15" s="47"/>
      <c r="K15" s="47"/>
    </row>
    <row r="16" spans="1:11">
      <c r="A16" s="53" t="s">
        <v>2301</v>
      </c>
      <c r="B16" s="60">
        <f t="array" ref="B16">IFERROR(INDEX(Master!$E$3:$FG$202,MATCH($A16,Master!$D$3:$D$202,0),MATCH(B$2,Master!$E$2:$FG$2,0)),"")</f>
        <v>11439</v>
      </c>
      <c r="C16" s="61">
        <f t="array" ref="C16">IFERROR(INDEX(Master!$E$3:$FG$202,MATCH($A16,Master!$D$3:$D$202,0),MATCH(C$2,Master!$E$2:$FG$2,0)),"")</f>
        <v>817329</v>
      </c>
      <c r="D16" s="61">
        <f t="array" ref="D16">IFERROR(INDEX(Master!$E$3:$FG$202,MATCH($A16,Master!$D$3:$D$202,0),MATCH(D$2,Master!$E$2:$FG$2,0)),"")</f>
        <v>596650</v>
      </c>
      <c r="E16" s="60">
        <f t="array" ref="E16">IFERROR(INDEX(Master!$E$3:$FG$202,MATCH($A16,Master!$D$3:$D$202,0),MATCH(E$2,Master!$E$2:$FG$2,0)),"")</f>
        <v>45281</v>
      </c>
      <c r="F16" s="55">
        <f t="array" ref="F16">IFERROR(INDEX(Master!$E$3:$FG$202,MATCH($A16,Master!$D$3:$D$202,0),MATCH(F$2,Master!$E$2:$FG$2,0)),"")</f>
        <v>45306</v>
      </c>
      <c r="G16" s="55">
        <f t="array" ref="G16">IFERROR(INDEX(Master!$E$3:$FG$202,MATCH($A16,Master!$D$3:$D$202,0),MATCH(G$2,Master!$E$2:$FG$2,0)),"")</f>
        <v>45310</v>
      </c>
      <c r="H16" s="60" t="str">
        <f t="array" ref="H16">IFERROR(INDEX(Master!$E$3:$FG$202,MATCH($A16,Master!$D$3:$D$202,0),MATCH(H$2,Master!$E$2:$FG$2,0)),"")</f>
        <v>Line 1</v>
      </c>
      <c r="I16" s="47"/>
      <c r="J16" s="47"/>
      <c r="K16" s="47"/>
    </row>
    <row r="17" spans="1:11">
      <c r="A17" s="53" t="s">
        <v>2303</v>
      </c>
      <c r="B17" s="60">
        <f t="array" ref="B17">IFERROR(INDEX(Master!$E$3:$FG$202,MATCH($A17,Master!$D$3:$D$202,0),MATCH(B$2,Master!$E$2:$FG$2,0)),"")</f>
        <v>11417</v>
      </c>
      <c r="C17" s="61">
        <f t="array" ref="C17">IFERROR(INDEX(Master!$E$3:$FG$202,MATCH($A17,Master!$D$3:$D$202,0),MATCH(C$2,Master!$E$2:$FG$2,0)),"")</f>
        <v>795151</v>
      </c>
      <c r="D17" s="61">
        <f t="array" ref="D17">IFERROR(INDEX(Master!$E$3:$FG$202,MATCH($A17,Master!$D$3:$D$202,0),MATCH(D$2,Master!$E$2:$FG$2,0)),"")</f>
        <v>580460</v>
      </c>
      <c r="E17" s="60" t="str">
        <f t="array" ref="E17">IFERROR(INDEX(Master!$E$3:$FG$202,MATCH($A17,Master!$D$3:$D$202,0),MATCH(E$2,Master!$E$2:$FG$2,0)),"")</f>
        <v>Approved</v>
      </c>
      <c r="F17" s="55">
        <f t="array" ref="F17">IFERROR(INDEX(Master!$E$3:$FG$202,MATCH($A17,Master!$D$3:$D$202,0),MATCH(F$2,Master!$E$2:$FG$2,0)),"")</f>
        <v>45306</v>
      </c>
      <c r="G17" s="55">
        <f t="array" ref="G17">IFERROR(INDEX(Master!$E$3:$FG$202,MATCH($A17,Master!$D$3:$D$202,0),MATCH(G$2,Master!$E$2:$FG$2,0)),"")</f>
        <v>45310</v>
      </c>
      <c r="H17" s="60" t="str">
        <f t="array" ref="H17">IFERROR(INDEX(Master!$E$3:$FG$202,MATCH($A17,Master!$D$3:$D$202,0),MATCH(H$2,Master!$E$2:$FG$2,0)),"")</f>
        <v>Line 2</v>
      </c>
      <c r="I17" s="47"/>
      <c r="J17" s="47"/>
      <c r="K17" s="47"/>
    </row>
    <row r="18" spans="1:11">
      <c r="A18" s="53" t="s">
        <v>2304</v>
      </c>
      <c r="B18" s="60">
        <f t="array" ref="B18">IFERROR(INDEX(Master!$E$3:$FG$202,MATCH($A18,Master!$D$3:$D$202,0),MATCH(B$2,Master!$E$2:$FG$2,0)),"")</f>
        <v>11416</v>
      </c>
      <c r="C18" s="61">
        <f t="array" ref="C18">IFERROR(INDEX(Master!$E$3:$FG$202,MATCH($A18,Master!$D$3:$D$202,0),MATCH(C$2,Master!$E$2:$FG$2,0)),"")</f>
        <v>3408324</v>
      </c>
      <c r="D18" s="61">
        <f t="array" ref="D18">IFERROR(INDEX(Master!$E$3:$FG$202,MATCH($A18,Master!$D$3:$D$202,0),MATCH(D$2,Master!$E$2:$FG$2,0)),"")</f>
        <v>2488077</v>
      </c>
      <c r="E18" s="60" t="str">
        <f t="array" ref="E18">IFERROR(INDEX(Master!$E$3:$FG$202,MATCH($A18,Master!$D$3:$D$202,0),MATCH(E$2,Master!$E$2:$FG$2,0)),"")</f>
        <v>Approved</v>
      </c>
      <c r="F18" s="55">
        <f t="array" ref="F18">IFERROR(INDEX(Master!$E$3:$FG$202,MATCH($A18,Master!$D$3:$D$202,0),MATCH(F$2,Master!$E$2:$FG$2,0)),"")</f>
        <v>45313</v>
      </c>
      <c r="G18" s="55">
        <f t="array" ref="G18">IFERROR(INDEX(Master!$E$3:$FG$202,MATCH($A18,Master!$D$3:$D$202,0),MATCH(G$2,Master!$E$2:$FG$2,0)),"")</f>
        <v>45338</v>
      </c>
      <c r="H18" s="60" t="str">
        <f t="array" ref="H18">IFERROR(INDEX(Master!$E$3:$FG$202,MATCH($A18,Master!$D$3:$D$202,0),MATCH(H$2,Master!$E$2:$FG$2,0)),"")</f>
        <v>Line 2</v>
      </c>
      <c r="I18" s="47"/>
      <c r="J18" s="47"/>
      <c r="K18" s="47"/>
    </row>
    <row r="19" spans="1:11">
      <c r="A19" s="53" t="s">
        <v>2307</v>
      </c>
      <c r="B19" s="60">
        <f t="array" ref="B19">IFERROR(INDEX(Master!$E$3:$FG$202,MATCH($A19,Master!$D$3:$D$202,0),MATCH(B$2,Master!$E$2:$FG$2,0)),"")</f>
        <v>11440</v>
      </c>
      <c r="C19" s="61">
        <f t="array" ref="C19">IFERROR(INDEX(Master!$E$3:$FG$202,MATCH($A19,Master!$D$3:$D$202,0),MATCH(C$2,Master!$E$2:$FG$2,0)),"")</f>
        <v>817329</v>
      </c>
      <c r="D19" s="61">
        <f t="array" ref="D19">IFERROR(INDEX(Master!$E$3:$FG$202,MATCH($A19,Master!$D$3:$D$202,0),MATCH(D$2,Master!$E$2:$FG$2,0)),"")</f>
        <v>596650</v>
      </c>
      <c r="E19" s="60">
        <f t="array" ref="E19">IFERROR(INDEX(Master!$E$3:$FG$202,MATCH($A19,Master!$D$3:$D$202,0),MATCH(E$2,Master!$E$2:$FG$2,0)),"")</f>
        <v>45281</v>
      </c>
      <c r="F19" s="55">
        <f t="array" ref="F19">IFERROR(INDEX(Master!$E$3:$FG$202,MATCH($A19,Master!$D$3:$D$202,0),MATCH(F$2,Master!$E$2:$FG$2,0)),"")</f>
        <v>45313</v>
      </c>
      <c r="G19" s="55">
        <f t="array" ref="G19">IFERROR(INDEX(Master!$E$3:$FG$202,MATCH($A19,Master!$D$3:$D$202,0),MATCH(G$2,Master!$E$2:$FG$2,0)),"")</f>
        <v>45504</v>
      </c>
      <c r="H19" s="60" t="str">
        <f t="array" ref="H19">IFERROR(INDEX(Master!$E$3:$FG$202,MATCH($A19,Master!$D$3:$D$202,0),MATCH(H$2,Master!$E$2:$FG$2,0)),"")</f>
        <v>Line 1</v>
      </c>
      <c r="I19" s="47"/>
      <c r="J19" s="47"/>
      <c r="K19" s="47"/>
    </row>
    <row r="20" spans="1:11">
      <c r="A20" s="53" t="s">
        <v>2308</v>
      </c>
      <c r="B20" s="60">
        <f t="array" ref="B20">IFERROR(INDEX(Master!$E$3:$FG$202,MATCH($A20,Master!$D$3:$D$202,0),MATCH(B$2,Master!$E$2:$FG$2,0)),"")</f>
        <v>11435</v>
      </c>
      <c r="C20" s="61">
        <f t="array" ref="C20">IFERROR(INDEX(Master!$E$3:$FG$202,MATCH($A20,Master!$D$3:$D$202,0),MATCH(C$2,Master!$E$2:$FG$2,0)),"")</f>
        <v>817329</v>
      </c>
      <c r="D20" s="61">
        <f t="array" ref="D20">IFERROR(INDEX(Master!$E$3:$FG$202,MATCH($A20,Master!$D$3:$D$202,0),MATCH(D$2,Master!$E$2:$FG$2,0)),"")</f>
        <v>596650</v>
      </c>
      <c r="E20" s="60">
        <f t="array" ref="E20">IFERROR(INDEX(Master!$E$3:$FG$202,MATCH($A20,Master!$D$3:$D$202,0),MATCH(E$2,Master!$E$2:$FG$2,0)),"")</f>
        <v>45281</v>
      </c>
      <c r="F20" s="55">
        <f t="array" ref="F20">IFERROR(INDEX(Master!$E$3:$FG$202,MATCH($A20,Master!$D$3:$D$202,0),MATCH(F$2,Master!$E$2:$FG$2,0)),"")</f>
        <v>45320</v>
      </c>
      <c r="G20" s="55">
        <f t="array" ref="G20">IFERROR(INDEX(Master!$E$3:$FG$202,MATCH($A20,Master!$D$3:$D$202,0),MATCH(G$2,Master!$E$2:$FG$2,0)),"")</f>
        <v>45534</v>
      </c>
      <c r="H20" s="60" t="str">
        <f t="array" ref="H20">IFERROR(INDEX(Master!$E$3:$FG$202,MATCH($A20,Master!$D$3:$D$202,0),MATCH(H$2,Master!$E$2:$FG$2,0)),"")</f>
        <v>Line 1</v>
      </c>
      <c r="I20" s="47"/>
      <c r="J20" s="47"/>
      <c r="K20" s="47"/>
    </row>
    <row r="21" spans="1:11">
      <c r="A21" s="53" t="s">
        <v>2310</v>
      </c>
      <c r="B21" s="60">
        <f t="array" ref="B21">IFERROR(INDEX(Master!$E$3:$FG$202,MATCH($A21,Master!$D$3:$D$202,0),MATCH(B$2,Master!$E$2:$FG$2,0)),"")</f>
        <v>11441</v>
      </c>
      <c r="C21" s="61">
        <f t="array" ref="C21">IFERROR(INDEX(Master!$E$3:$FG$202,MATCH($A21,Master!$D$3:$D$202,0),MATCH(C$2,Master!$E$2:$FG$2,0)),"")</f>
        <v>817329</v>
      </c>
      <c r="D21" s="61">
        <f t="array" ref="D21">IFERROR(INDEX(Master!$E$3:$FG$202,MATCH($A21,Master!$D$3:$D$202,0),MATCH(D$2,Master!$E$2:$FG$2,0)),"")</f>
        <v>596650</v>
      </c>
      <c r="E21" s="60">
        <f t="array" ref="E21">IFERROR(INDEX(Master!$E$3:$FG$202,MATCH($A21,Master!$D$3:$D$202,0),MATCH(E$2,Master!$E$2:$FG$2,0)),"")</f>
        <v>45281</v>
      </c>
      <c r="F21" s="55">
        <f t="array" ref="F21">IFERROR(INDEX(Master!$E$3:$FG$202,MATCH($A21,Master!$D$3:$D$202,0),MATCH(F$2,Master!$E$2:$FG$2,0)),"")</f>
        <v>45327</v>
      </c>
      <c r="G21" s="55">
        <f t="array" ref="G21">IFERROR(INDEX(Master!$E$3:$FG$202,MATCH($A21,Master!$D$3:$D$202,0),MATCH(G$2,Master!$E$2:$FG$2,0)),"")</f>
        <v>45534</v>
      </c>
      <c r="H21" s="60" t="str">
        <f t="array" ref="H21">IFERROR(INDEX(Master!$E$3:$FG$202,MATCH($A21,Master!$D$3:$D$202,0),MATCH(H$2,Master!$E$2:$FG$2,0)),"")</f>
        <v>Line 1</v>
      </c>
      <c r="I21" s="47"/>
      <c r="J21" s="47"/>
      <c r="K21" s="47"/>
    </row>
    <row r="22" spans="1:11">
      <c r="A22" s="53" t="s">
        <v>2312</v>
      </c>
      <c r="B22" s="60">
        <f t="array" ref="B22">IFERROR(INDEX(Master!$E$3:$FG$202,MATCH($A22,Master!$D$3:$D$202,0),MATCH(B$2,Master!$E$2:$FG$2,0)),"")</f>
        <v>11438</v>
      </c>
      <c r="C22" s="61">
        <f t="array" ref="C22">IFERROR(INDEX(Master!$E$3:$FG$202,MATCH($A22,Master!$D$3:$D$202,0),MATCH(C$2,Master!$E$2:$FG$2,0)),"")</f>
        <v>817329</v>
      </c>
      <c r="D22" s="61">
        <f t="array" ref="D22">IFERROR(INDEX(Master!$E$3:$FG$202,MATCH($A22,Master!$D$3:$D$202,0),MATCH(D$2,Master!$E$2:$FG$2,0)),"")</f>
        <v>596650</v>
      </c>
      <c r="E22" s="60">
        <f t="array" ref="E22">IFERROR(INDEX(Master!$E$3:$FG$202,MATCH($A22,Master!$D$3:$D$202,0),MATCH(E$2,Master!$E$2:$FG$2,0)),"")</f>
        <v>45281</v>
      </c>
      <c r="F22" s="55">
        <f t="array" ref="F22">IFERROR(INDEX(Master!$E$3:$FG$202,MATCH($A22,Master!$D$3:$D$202,0),MATCH(F$2,Master!$E$2:$FG$2,0)),"")</f>
        <v>45334</v>
      </c>
      <c r="G22" s="55">
        <f t="array" ref="G22">IFERROR(INDEX(Master!$E$3:$FG$202,MATCH($A22,Master!$D$3:$D$202,0),MATCH(G$2,Master!$E$2:$FG$2,0)),"")</f>
        <v>45504</v>
      </c>
      <c r="H22" s="60" t="str">
        <f t="array" ref="H22">IFERROR(INDEX(Master!$E$3:$FG$202,MATCH($A22,Master!$D$3:$D$202,0),MATCH(H$2,Master!$E$2:$FG$2,0)),"")</f>
        <v>Line 1</v>
      </c>
      <c r="I22" s="47"/>
      <c r="J22" s="47"/>
      <c r="K22" s="47"/>
    </row>
    <row r="23" spans="1:11">
      <c r="A23" s="56" t="s">
        <v>2314</v>
      </c>
      <c r="B23" s="60">
        <f t="array" ref="B23">IFERROR(INDEX(Master!$E$3:$FG$202,MATCH($A23,Master!$D$3:$D$202,0),MATCH(B$2,Master!$E$2:$FG$2,0)),"")</f>
        <v>11443</v>
      </c>
      <c r="C23" s="61">
        <f t="array" ref="C23">IFERROR(INDEX(Master!$E$3:$FG$202,MATCH($A23,Master!$D$3:$D$202,0),MATCH(C$2,Master!$E$2:$FG$2,0)),"")</f>
        <v>890992.27</v>
      </c>
      <c r="D23" s="61">
        <f t="array" ref="D23">IFERROR(INDEX(Master!$E$3:$FG$202,MATCH($A23,Master!$D$3:$D$202,0),MATCH(D$2,Master!$E$2:$FG$2,0)),"")</f>
        <v>650424</v>
      </c>
      <c r="E23" s="60" t="str">
        <f t="array" ref="E23">IFERROR(INDEX(Master!$E$3:$FG$202,MATCH($A23,Master!$D$3:$D$202,0),MATCH(E$2,Master!$E$2:$FG$2,0)),"")</f>
        <v>Approved</v>
      </c>
      <c r="F23" s="55">
        <f t="array" ref="F23">IFERROR(INDEX(Master!$E$3:$FG$202,MATCH($A23,Master!$D$3:$D$202,0),MATCH(F$2,Master!$E$2:$FG$2,0)),"")</f>
        <v>45163</v>
      </c>
      <c r="G23" s="55">
        <f t="array" ref="G23">IFERROR(INDEX(Master!$E$3:$FG$202,MATCH($A23,Master!$D$3:$D$202,0),MATCH(G$2,Master!$E$2:$FG$2,0)),"")</f>
        <v>45534</v>
      </c>
      <c r="H23" s="60">
        <f t="array" ref="H23">IFERROR(INDEX(Master!$E$3:$FG$202,MATCH($A23,Master!$D$3:$D$202,0),MATCH(H$2,Master!$E$2:$FG$2,0)),"")</f>
        <v>0</v>
      </c>
      <c r="I23" s="47"/>
      <c r="J23" s="47"/>
      <c r="K23" s="47"/>
    </row>
    <row r="24" spans="1:11">
      <c r="A24" s="56" t="s">
        <v>2316</v>
      </c>
      <c r="B24" s="60">
        <f t="array" ref="B24">IFERROR(INDEX(Master!$E$3:$FG$202,MATCH($A24,Master!$D$3:$D$202,0),MATCH(B$2,Master!$E$2:$FG$2,0)),"")</f>
        <v>90025</v>
      </c>
      <c r="C24" s="61">
        <f t="array" ref="C24">IFERROR(INDEX(Master!$E$3:$FG$202,MATCH($A24,Master!$D$3:$D$202,0),MATCH(C$2,Master!$E$2:$FG$2,0)),"")</f>
        <v>1158613.1299999999</v>
      </c>
      <c r="D24" s="61">
        <f t="array" ref="D24">IFERROR(INDEX(Master!$E$3:$FG$202,MATCH($A24,Master!$D$3:$D$202,0),MATCH(D$2,Master!$E$2:$FG$2,0)),"")</f>
        <v>845788</v>
      </c>
      <c r="E24" s="60" t="str">
        <f t="array" ref="E24">IFERROR(INDEX(Master!$E$3:$FG$202,MATCH($A24,Master!$D$3:$D$202,0),MATCH(E$2,Master!$E$2:$FG$2,0)),"")</f>
        <v>Approved</v>
      </c>
      <c r="F24" s="55">
        <f t="array" ref="F24">IFERROR(INDEX(Master!$E$3:$FG$202,MATCH($A24,Master!$D$3:$D$202,0),MATCH(F$2,Master!$E$2:$FG$2,0)),"")</f>
        <v>45382</v>
      </c>
      <c r="G24" s="55">
        <f t="array" ref="G24">IFERROR(INDEX(Master!$E$3:$FG$202,MATCH($A24,Master!$D$3:$D$202,0),MATCH(G$2,Master!$E$2:$FG$2,0)),"")</f>
        <v>45534</v>
      </c>
      <c r="H24" s="60">
        <f t="array" ref="H24">IFERROR(INDEX(Master!$E$3:$FG$202,MATCH($A24,Master!$D$3:$D$202,0),MATCH(H$2,Master!$E$2:$FG$2,0)),"")</f>
        <v>0</v>
      </c>
      <c r="I24" s="47"/>
      <c r="J24" s="47"/>
      <c r="K24" s="47"/>
    </row>
    <row r="25" spans="1:11">
      <c r="A25" s="56" t="s">
        <v>2318</v>
      </c>
      <c r="B25" s="60">
        <f t="array" ref="B25">IFERROR(INDEX(Master!$E$3:$FG$202,MATCH($A25,Master!$D$3:$D$202,0),MATCH(B$2,Master!$E$2:$FG$2,0)),"")</f>
        <v>90027</v>
      </c>
      <c r="C25" s="61">
        <f t="array" ref="C25">IFERROR(INDEX(Master!$E$3:$FG$202,MATCH($A25,Master!$D$3:$D$202,0),MATCH(C$2,Master!$E$2:$FG$2,0)),"")</f>
        <v>2536354.5699999998</v>
      </c>
      <c r="D25" s="61">
        <f t="array" ref="D25">IFERROR(INDEX(Master!$E$3:$FG$202,MATCH($A25,Master!$D$3:$D$202,0),MATCH(D$2,Master!$E$2:$FG$2,0)),"")</f>
        <v>1851539</v>
      </c>
      <c r="E25" s="60" t="str">
        <f t="array" ref="E25">IFERROR(INDEX(Master!$E$3:$FG$202,MATCH($A25,Master!$D$3:$D$202,0),MATCH(E$2,Master!$E$2:$FG$2,0)),"")</f>
        <v>Pending Architect</v>
      </c>
      <c r="F25" s="55">
        <f t="array" ref="F25">IFERROR(INDEX(Master!$E$3:$FG$202,MATCH($A25,Master!$D$3:$D$202,0),MATCH(F$2,Master!$E$2:$FG$2,0)),"")</f>
        <v>45382</v>
      </c>
      <c r="G25" s="55">
        <f t="array" ref="G25">IFERROR(INDEX(Master!$E$3:$FG$202,MATCH($A25,Master!$D$3:$D$202,0),MATCH(G$2,Master!$E$2:$FG$2,0)),"")</f>
        <v>45534</v>
      </c>
      <c r="H25" s="60">
        <f t="array" ref="H25">IFERROR(INDEX(Master!$E$3:$FG$202,MATCH($A25,Master!$D$3:$D$202,0),MATCH(H$2,Master!$E$2:$FG$2,0)),"")</f>
        <v>0</v>
      </c>
      <c r="I25" s="47"/>
      <c r="J25" s="47"/>
      <c r="K25" s="47"/>
    </row>
    <row r="26" spans="1:11">
      <c r="A26" s="53" t="s">
        <v>2352</v>
      </c>
      <c r="B26" s="60">
        <f t="array" ref="B26">IFERROR(INDEX(Master!$E$3:$FG$202,MATCH($A26,Master!$D$3:$D$202,0),MATCH(B$2,Master!$E$2:$FG$2,0)),"")</f>
        <v>0</v>
      </c>
      <c r="C26" s="61">
        <f t="array" ref="C26">IFERROR(INDEX(Master!$E$3:$FG$202,MATCH($A26,Master!$D$3:$D$202,0),MATCH(C$2,Master!$E$2:$FG$2,0)),"")</f>
        <v>543451.93000000005</v>
      </c>
      <c r="D26" s="61">
        <f t="array" ref="D26">IFERROR(INDEX(Master!$E$3:$FG$202,MATCH($A26,Master!$D$3:$D$202,0),MATCH(D$2,Master!$E$2:$FG$2,0)),"")</f>
        <v>396719.90890000004</v>
      </c>
      <c r="E26" s="60" t="str">
        <f t="array" ref="E26">IFERROR(INDEX(Master!$E$3:$FG$202,MATCH($A26,Master!$D$3:$D$202,0),MATCH(E$2,Master!$E$2:$FG$2,0)),"")</f>
        <v>Pending Architect</v>
      </c>
      <c r="F26" s="55">
        <f t="array" ref="F26">IFERROR(INDEX(Master!$E$3:$FG$202,MATCH($A26,Master!$D$3:$D$202,0),MATCH(F$2,Master!$E$2:$FG$2,0)),"")</f>
        <v>45382</v>
      </c>
      <c r="G26" s="55" t="str">
        <f t="array" ref="G26">IFERROR(INDEX(Master!$E$3:$FG$202,MATCH($A26,Master!$D$3:$D$202,0),MATCH(G$2,Master!$E$2:$FG$2,0)),"")</f>
        <v>TBD</v>
      </c>
      <c r="H26" s="60">
        <f t="array" ref="H26">IFERROR(INDEX(Master!$E$3:$FG$202,MATCH($A26,Master!$D$3:$D$202,0),MATCH(H$2,Master!$E$2:$FG$2,0)),"")</f>
        <v>0</v>
      </c>
      <c r="I26" s="47"/>
      <c r="J26" s="47"/>
      <c r="K26" s="47"/>
    </row>
    <row r="27" spans="1:11">
      <c r="A27" s="53" t="s">
        <v>2353</v>
      </c>
      <c r="B27" s="60">
        <f t="array" ref="B27">IFERROR(INDEX(Master!$E$3:$FG$202,MATCH($A27,Master!$D$3:$D$202,0),MATCH(B$2,Master!$E$2:$FG$2,0)),"")</f>
        <v>0</v>
      </c>
      <c r="C27" s="61">
        <f t="array" ref="C27">IFERROR(INDEX(Master!$E$3:$FG$202,MATCH($A27,Master!$D$3:$D$202,0),MATCH(C$2,Master!$E$2:$FG$2,0)),"")</f>
        <v>249108.4</v>
      </c>
      <c r="D27" s="61">
        <f t="array" ref="D27">IFERROR(INDEX(Master!$E$3:$FG$202,MATCH($A27,Master!$D$3:$D$202,0),MATCH(D$2,Master!$E$2:$FG$2,0)),"")</f>
        <v>181849.13199999998</v>
      </c>
      <c r="E27" s="60" t="str">
        <f t="array" ref="E27">IFERROR(INDEX(Master!$E$3:$FG$202,MATCH($A27,Master!$D$3:$D$202,0),MATCH(E$2,Master!$E$2:$FG$2,0)),"")</f>
        <v>Pending Architect</v>
      </c>
      <c r="F27" s="55">
        <f t="array" ref="F27">IFERROR(INDEX(Master!$E$3:$FG$202,MATCH($A27,Master!$D$3:$D$202,0),MATCH(F$2,Master!$E$2:$FG$2,0)),"")</f>
        <v>45382</v>
      </c>
      <c r="G27" s="55" t="str">
        <f t="array" ref="G27">IFERROR(INDEX(Master!$E$3:$FG$202,MATCH($A27,Master!$D$3:$D$202,0),MATCH(G$2,Master!$E$2:$FG$2,0)),"")</f>
        <v>TBD</v>
      </c>
      <c r="H27" s="60">
        <f t="array" ref="H27">IFERROR(INDEX(Master!$E$3:$FG$202,MATCH($A27,Master!$D$3:$D$202,0),MATCH(H$2,Master!$E$2:$FG$2,0)),"")</f>
        <v>0</v>
      </c>
      <c r="I27" s="47"/>
      <c r="J27" s="47"/>
      <c r="K27" s="47"/>
    </row>
    <row r="28" spans="1:11">
      <c r="A28" s="53" t="s">
        <v>2354</v>
      </c>
      <c r="B28" s="60">
        <f t="array" ref="B28">IFERROR(INDEX(Master!$E$3:$FG$202,MATCH($A28,Master!$D$3:$D$202,0),MATCH(B$2,Master!$E$2:$FG$2,0)),"")</f>
        <v>0</v>
      </c>
      <c r="C28" s="61">
        <f t="array" ref="C28">IFERROR(INDEX(Master!$E$3:$FG$202,MATCH($A28,Master!$D$3:$D$202,0),MATCH(C$2,Master!$E$2:$FG$2,0)),"")</f>
        <v>138988.18</v>
      </c>
      <c r="D28" s="61">
        <f t="array" ref="D28">IFERROR(INDEX(Master!$E$3:$FG$202,MATCH($A28,Master!$D$3:$D$202,0),MATCH(D$2,Master!$E$2:$FG$2,0)),"")</f>
        <v>101461.37139999999</v>
      </c>
      <c r="E28" s="60" t="str">
        <f t="array" ref="E28">IFERROR(INDEX(Master!$E$3:$FG$202,MATCH($A28,Master!$D$3:$D$202,0),MATCH(E$2,Master!$E$2:$FG$2,0)),"")</f>
        <v>Pending Architect</v>
      </c>
      <c r="F28" s="55">
        <f t="array" ref="F28">IFERROR(INDEX(Master!$E$3:$FG$202,MATCH($A28,Master!$D$3:$D$202,0),MATCH(F$2,Master!$E$2:$FG$2,0)),"")</f>
        <v>45382</v>
      </c>
      <c r="G28" s="55" t="str">
        <f t="array" ref="G28">IFERROR(INDEX(Master!$E$3:$FG$202,MATCH($A28,Master!$D$3:$D$202,0),MATCH(G$2,Master!$E$2:$FG$2,0)),"")</f>
        <v>TBD</v>
      </c>
      <c r="H28" s="60">
        <f t="array" ref="H28">IFERROR(INDEX(Master!$E$3:$FG$202,MATCH($A28,Master!$D$3:$D$202,0),MATCH(H$2,Master!$E$2:$FG$2,0)),"")</f>
        <v>0</v>
      </c>
      <c r="I28" s="47"/>
      <c r="J28" s="47"/>
      <c r="K28" s="47"/>
    </row>
    <row r="29" spans="1:11">
      <c r="A29" s="53" t="s">
        <v>2320</v>
      </c>
      <c r="B29" s="60">
        <f t="array" ref="B29">IFERROR(INDEX(Master!$E$3:$FG$202,MATCH($A29,Master!$D$3:$D$202,0),MATCH(B$2,Master!$E$2:$FG$2,0)),"")</f>
        <v>0</v>
      </c>
      <c r="C29" s="61">
        <f t="array" ref="C29">IFERROR(INDEX(Master!$E$3:$FG$202,MATCH($A29,Master!$D$3:$D$202,0),MATCH(C$2,Master!$E$2:$FG$2,0)),"")</f>
        <v>2256562.0299999998</v>
      </c>
      <c r="D29" s="61">
        <f t="array" ref="D29">IFERROR(INDEX(Master!$E$3:$FG$202,MATCH($A29,Master!$D$3:$D$202,0),MATCH(D$2,Master!$E$2:$FG$2,0)),"")</f>
        <v>1647290.2818999998</v>
      </c>
      <c r="E29" s="60" t="str">
        <f t="array" ref="E29">IFERROR(INDEX(Master!$E$3:$FG$202,MATCH($A29,Master!$D$3:$D$202,0),MATCH(E$2,Master!$E$2:$FG$2,0)),"")</f>
        <v>Approved (Revision pending AOR)</v>
      </c>
      <c r="F29" s="55">
        <f t="array" ref="F29">IFERROR(INDEX(Master!$E$3:$FG$202,MATCH($A29,Master!$D$3:$D$202,0),MATCH(F$2,Master!$E$2:$FG$2,0)),"")</f>
        <v>45382</v>
      </c>
      <c r="G29" s="55" t="str">
        <f t="array" ref="G29">IFERROR(INDEX(Master!$E$3:$FG$202,MATCH($A29,Master!$D$3:$D$202,0),MATCH(G$2,Master!$E$2:$FG$2,0)),"")</f>
        <v>TBD</v>
      </c>
      <c r="H29" s="60">
        <f t="array" ref="H29">IFERROR(INDEX(Master!$E$3:$FG$202,MATCH($A29,Master!$D$3:$D$202,0),MATCH(H$2,Master!$E$2:$FG$2,0)),"")</f>
        <v>0</v>
      </c>
      <c r="I29" s="47"/>
      <c r="J29" s="47"/>
      <c r="K29" s="47"/>
    </row>
    <row r="30" spans="1:11">
      <c r="A30" s="53" t="s">
        <v>2323</v>
      </c>
      <c r="B30" s="60">
        <f t="array" ref="B30">IFERROR(INDEX(Master!$E$3:$FG$202,MATCH($A30,Master!$D$3:$D$202,0),MATCH(B$2,Master!$E$2:$FG$2,0)),"")</f>
        <v>0</v>
      </c>
      <c r="C30" s="61">
        <f t="array" ref="C30">IFERROR(INDEX(Master!$E$3:$FG$202,MATCH($A30,Master!$D$3:$D$202,0),MATCH(C$2,Master!$E$2:$FG$2,0)),"")</f>
        <v>917363.9</v>
      </c>
      <c r="D30" s="61">
        <f t="array" ref="D30">IFERROR(INDEX(Master!$E$3:$FG$202,MATCH($A30,Master!$D$3:$D$202,0),MATCH(D$2,Master!$E$2:$FG$2,0)),"")</f>
        <v>669675.647</v>
      </c>
      <c r="E30" s="60" t="str">
        <f t="array" ref="E30">IFERROR(INDEX(Master!$E$3:$FG$202,MATCH($A30,Master!$D$3:$D$202,0),MATCH(E$2,Master!$E$2:$FG$2,0)),"")</f>
        <v>Approved (Revision pending AOR)</v>
      </c>
      <c r="F30" s="55">
        <f t="array" ref="F30">IFERROR(INDEX(Master!$E$3:$FG$202,MATCH($A30,Master!$D$3:$D$202,0),MATCH(F$2,Master!$E$2:$FG$2,0)),"")</f>
        <v>45382</v>
      </c>
      <c r="G30" s="55" t="str">
        <f t="array" ref="G30">IFERROR(INDEX(Master!$E$3:$FG$202,MATCH($A30,Master!$D$3:$D$202,0),MATCH(G$2,Master!$E$2:$FG$2,0)),"")</f>
        <v>TBD</v>
      </c>
      <c r="H30" s="60">
        <f t="array" ref="H30">IFERROR(INDEX(Master!$E$3:$FG$202,MATCH($A30,Master!$D$3:$D$202,0),MATCH(H$2,Master!$E$2:$FG$2,0)),"")</f>
        <v>0</v>
      </c>
      <c r="I30" s="47"/>
      <c r="J30" s="47"/>
      <c r="K30" s="47"/>
    </row>
    <row r="31" spans="1:11">
      <c r="A31" s="53" t="s">
        <v>2355</v>
      </c>
      <c r="B31" s="60">
        <f t="array" ref="B31">IFERROR(INDEX(Master!$E$3:$FG$202,MATCH($A31,Master!$D$3:$D$202,0),MATCH(B$2,Master!$E$2:$FG$2,0)),"")</f>
        <v>0</v>
      </c>
      <c r="C31" s="61">
        <f t="array" ref="C31">IFERROR(INDEX(Master!$E$3:$FG$202,MATCH($A31,Master!$D$3:$D$202,0),MATCH(C$2,Master!$E$2:$FG$2,0)),"")</f>
        <v>1770274.08</v>
      </c>
      <c r="D31" s="61">
        <f t="array" ref="D31">IFERROR(INDEX(Master!$E$3:$FG$202,MATCH($A31,Master!$D$3:$D$202,0),MATCH(D$2,Master!$E$2:$FG$2,0)),"")</f>
        <v>1292300.0784</v>
      </c>
      <c r="E31" s="60" t="str">
        <f t="array" ref="E31">IFERROR(INDEX(Master!$E$3:$FG$202,MATCH($A31,Master!$D$3:$D$202,0),MATCH(E$2,Master!$E$2:$FG$2,0)),"")</f>
        <v>Early Jan 2024</v>
      </c>
      <c r="F31" s="55">
        <f t="array" ref="F31">IFERROR(INDEX(Master!$E$3:$FG$202,MATCH($A31,Master!$D$3:$D$202,0),MATCH(F$2,Master!$E$2:$FG$2,0)),"")</f>
        <v>45382</v>
      </c>
      <c r="G31" s="55">
        <f t="array" ref="G31">IFERROR(INDEX(Master!$E$3:$FG$202,MATCH($A31,Master!$D$3:$D$202,0),MATCH(G$2,Master!$E$2:$FG$2,0)),"")</f>
        <v>45534</v>
      </c>
      <c r="H31" s="60">
        <f t="array" ref="H31">IFERROR(INDEX(Master!$E$3:$FG$202,MATCH($A31,Master!$D$3:$D$202,0),MATCH(H$2,Master!$E$2:$FG$2,0)),"")</f>
        <v>0</v>
      </c>
      <c r="I31" s="47"/>
      <c r="J31" s="47"/>
      <c r="K31" s="47"/>
    </row>
    <row r="32" spans="1:11">
      <c r="A32" s="53" t="s">
        <v>2357</v>
      </c>
      <c r="B32" s="60">
        <f t="array" ref="B32">IFERROR(INDEX(Master!$E$3:$FG$202,MATCH($A32,Master!$D$3:$D$202,0),MATCH(B$2,Master!$E$2:$FG$2,0)),"")</f>
        <v>0</v>
      </c>
      <c r="C32" s="61">
        <f t="array" ref="C32">IFERROR(INDEX(Master!$E$3:$FG$202,MATCH($A32,Master!$D$3:$D$202,0),MATCH(C$2,Master!$E$2:$FG$2,0)),"")</f>
        <v>412582.88</v>
      </c>
      <c r="D32" s="61">
        <f t="array" ref="D32">IFERROR(INDEX(Master!$E$3:$FG$202,MATCH($A32,Master!$D$3:$D$202,0),MATCH(D$2,Master!$E$2:$FG$2,0)),"")</f>
        <v>301185.5024</v>
      </c>
      <c r="E32" s="60" t="str">
        <f t="array" ref="E32">IFERROR(INDEX(Master!$E$3:$FG$202,MATCH($A32,Master!$D$3:$D$202,0),MATCH(E$2,Master!$E$2:$FG$2,0)),"")</f>
        <v>Early Jan 2024</v>
      </c>
      <c r="F32" s="55">
        <f t="array" ref="F32">IFERROR(INDEX(Master!$E$3:$FG$202,MATCH($A32,Master!$D$3:$D$202,0),MATCH(F$2,Master!$E$2:$FG$2,0)),"")</f>
        <v>45382</v>
      </c>
      <c r="G32" s="55">
        <f t="array" ref="G32">IFERROR(INDEX(Master!$E$3:$FG$202,MATCH($A32,Master!$D$3:$D$202,0),MATCH(G$2,Master!$E$2:$FG$2,0)),"")</f>
        <v>45534</v>
      </c>
      <c r="H32" s="60">
        <f t="array" ref="H32">IFERROR(INDEX(Master!$E$3:$FG$202,MATCH($A32,Master!$D$3:$D$202,0),MATCH(H$2,Master!$E$2:$FG$2,0)),"")</f>
        <v>0</v>
      </c>
      <c r="I32" s="47"/>
      <c r="J32" s="47"/>
      <c r="K32" s="47"/>
    </row>
    <row r="33" spans="1:11">
      <c r="A33" s="53" t="s">
        <v>2324</v>
      </c>
      <c r="B33" s="60">
        <f t="array" ref="B33">IFERROR(INDEX(Master!$E$3:$FG$202,MATCH($A33,Master!$D$3:$D$202,0),MATCH(B$2,Master!$E$2:$FG$2,0)),"")</f>
        <v>0</v>
      </c>
      <c r="C33" s="61">
        <f t="array" ref="C33">IFERROR(INDEX(Master!$E$3:$FG$202,MATCH($A33,Master!$D$3:$D$202,0),MATCH(C$2,Master!$E$2:$FG$2,0)),"")</f>
        <v>361831.49</v>
      </c>
      <c r="D33" s="61">
        <f t="array" ref="D33">IFERROR(INDEX(Master!$E$3:$FG$202,MATCH($A33,Master!$D$3:$D$202,0),MATCH(D$2,Master!$E$2:$FG$2,0)),"")</f>
        <v>264136.9877</v>
      </c>
      <c r="E33" s="60" t="str">
        <f t="array" ref="E33">IFERROR(INDEX(Master!$E$3:$FG$202,MATCH($A33,Master!$D$3:$D$202,0),MATCH(E$2,Master!$E$2:$FG$2,0)),"")</f>
        <v>Pending Architect</v>
      </c>
      <c r="F33" s="55">
        <f t="array" ref="F33">IFERROR(INDEX(Master!$E$3:$FG$202,MATCH($A33,Master!$D$3:$D$202,0),MATCH(F$2,Master!$E$2:$FG$2,0)),"")</f>
        <v>45382</v>
      </c>
      <c r="G33" s="55" t="str">
        <f t="array" ref="G33">IFERROR(INDEX(Master!$E$3:$FG$202,MATCH($A33,Master!$D$3:$D$202,0),MATCH(G$2,Master!$E$2:$FG$2,0)),"")</f>
        <v>TBD</v>
      </c>
      <c r="H33" s="60">
        <f t="array" ref="H33">IFERROR(INDEX(Master!$E$3:$FG$202,MATCH($A33,Master!$D$3:$D$202,0),MATCH(H$2,Master!$E$2:$FG$2,0)),"")</f>
        <v>0</v>
      </c>
      <c r="I33" s="47"/>
      <c r="J33" s="47"/>
      <c r="K33" s="47"/>
    </row>
    <row r="34" spans="1:11">
      <c r="A34" s="53" t="s">
        <v>2358</v>
      </c>
      <c r="B34" s="60">
        <f t="array" ref="B34">IFERROR(INDEX(Master!$E$3:$FG$202,MATCH($A34,Master!$D$3:$D$202,0),MATCH(B$2,Master!$E$2:$FG$2,0)),"")</f>
        <v>11442</v>
      </c>
      <c r="C34" s="61">
        <f t="array" ref="C34">IFERROR(INDEX(Master!$E$3:$FG$202,MATCH($A34,Master!$D$3:$D$202,0),MATCH(C$2,Master!$E$2:$FG$2,0)),"")</f>
        <v>227900.33</v>
      </c>
      <c r="D34" s="61">
        <f t="array" ref="D34">IFERROR(INDEX(Master!$E$3:$FG$202,MATCH($A34,Master!$D$3:$D$202,0),MATCH(D$2,Master!$E$2:$FG$2,0)),"")</f>
        <v>166367.24089999998</v>
      </c>
      <c r="E34" s="60" t="str">
        <f t="array" ref="E34">IFERROR(INDEX(Master!$E$3:$FG$202,MATCH($A34,Master!$D$3:$D$202,0),MATCH(E$2,Master!$E$2:$FG$2,0)),"")</f>
        <v>Late Jan/Early Feb 2024</v>
      </c>
      <c r="F34" s="55">
        <f t="array" ref="F34">IFERROR(INDEX(Master!$E$3:$FG$202,MATCH($A34,Master!$D$3:$D$202,0),MATCH(F$2,Master!$E$2:$FG$2,0)),"")</f>
        <v>45382</v>
      </c>
      <c r="G34" s="55" t="str">
        <f t="array" ref="G34">IFERROR(INDEX(Master!$E$3:$FG$202,MATCH($A34,Master!$D$3:$D$202,0),MATCH(G$2,Master!$E$2:$FG$2,0)),"")</f>
        <v>TBD</v>
      </c>
      <c r="H34" s="60">
        <f t="array" ref="H34">IFERROR(INDEX(Master!$E$3:$FG$202,MATCH($A34,Master!$D$3:$D$202,0),MATCH(H$2,Master!$E$2:$FG$2,0)),"")</f>
        <v>0</v>
      </c>
      <c r="I34" s="47"/>
      <c r="J34" s="47"/>
      <c r="K34" s="47"/>
    </row>
    <row r="35" spans="1:11">
      <c r="A35" s="53" t="s">
        <v>2326</v>
      </c>
      <c r="B35" s="60">
        <f t="array" ref="B35">IFERROR(INDEX(Master!$E$3:$FG$202,MATCH($A35,Master!$D$3:$D$202,0),MATCH(B$2,Master!$E$2:$FG$2,0)),"")</f>
        <v>0</v>
      </c>
      <c r="C35" s="61">
        <f t="array" ref="C35">IFERROR(INDEX(Master!$E$3:$FG$202,MATCH($A35,Master!$D$3:$D$202,0),MATCH(C$2,Master!$E$2:$FG$2,0)),"")</f>
        <v>634535.43999999994</v>
      </c>
      <c r="D35" s="61">
        <f t="array" ref="D35">IFERROR(INDEX(Master!$E$3:$FG$202,MATCH($A35,Master!$D$3:$D$202,0),MATCH(D$2,Master!$E$2:$FG$2,0)),"")</f>
        <v>463210.87119999994</v>
      </c>
      <c r="E35" s="60" t="str">
        <f t="array" ref="E35">IFERROR(INDEX(Master!$E$3:$FG$202,MATCH($A35,Master!$D$3:$D$202,0),MATCH(E$2,Master!$E$2:$FG$2,0)),"")</f>
        <v>Approved</v>
      </c>
      <c r="F35" s="55">
        <f t="array" ref="F35">IFERROR(INDEX(Master!$E$3:$FG$202,MATCH($A35,Master!$D$3:$D$202,0),MATCH(F$2,Master!$E$2:$FG$2,0)),"")</f>
        <v>45382</v>
      </c>
      <c r="G35" s="55" t="str">
        <f t="array" ref="G35">IFERROR(INDEX(Master!$E$3:$FG$202,MATCH($A35,Master!$D$3:$D$202,0),MATCH(G$2,Master!$E$2:$FG$2,0)),"")</f>
        <v>TBD</v>
      </c>
      <c r="H35" s="60">
        <f t="array" ref="H35">IFERROR(INDEX(Master!$E$3:$FG$202,MATCH($A35,Master!$D$3:$D$202,0),MATCH(H$2,Master!$E$2:$FG$2,0)),"")</f>
        <v>0</v>
      </c>
      <c r="I35" s="47"/>
      <c r="J35" s="47"/>
      <c r="K35" s="47"/>
    </row>
    <row r="36" spans="1:11">
      <c r="A36" s="56" t="s">
        <v>2327</v>
      </c>
      <c r="B36" s="60">
        <f t="array" ref="B36">IFERROR(INDEX(Master!$E$3:$FG$202,MATCH($A36,Master!$D$3:$D$202,0),MATCH(B$2,Master!$E$2:$FG$2,0)),"")</f>
        <v>90027</v>
      </c>
      <c r="C36" s="61">
        <f t="array" ref="C36">IFERROR(INDEX(Master!$E$3:$FG$202,MATCH($A36,Master!$D$3:$D$202,0),MATCH(C$2,Master!$E$2:$FG$2,0)),"")</f>
        <v>3042905.34</v>
      </c>
      <c r="D36" s="61">
        <f t="array" ref="D36">IFERROR(INDEX(Master!$E$3:$FG$202,MATCH($A36,Master!$D$3:$D$202,0),MATCH(D$2,Master!$E$2:$FG$2,0)),"")</f>
        <v>2221321</v>
      </c>
      <c r="E36" s="60" t="str">
        <f t="array" ref="E36">IFERROR(INDEX(Master!$E$3:$FG$202,MATCH($A36,Master!$D$3:$D$202,0),MATCH(E$2,Master!$E$2:$FG$2,0)),"")</f>
        <v>Pending Architect</v>
      </c>
      <c r="F36" s="55">
        <f t="array" ref="F36">IFERROR(INDEX(Master!$E$3:$FG$202,MATCH($A36,Master!$D$3:$D$202,0),MATCH(F$2,Master!$E$2:$FG$2,0)),"")</f>
        <v>45473</v>
      </c>
      <c r="G36" s="55">
        <f t="array" ref="G36">IFERROR(INDEX(Master!$E$3:$FG$202,MATCH($A36,Master!$D$3:$D$202,0),MATCH(G$2,Master!$E$2:$FG$2,0)),"")</f>
        <v>45534</v>
      </c>
      <c r="H36" s="60">
        <f t="array" ref="H36">IFERROR(INDEX(Master!$E$3:$FG$202,MATCH($A36,Master!$D$3:$D$202,0),MATCH(H$2,Master!$E$2:$FG$2,0)),"")</f>
        <v>0</v>
      </c>
      <c r="I36" s="47"/>
      <c r="J36" s="47"/>
      <c r="K36" s="47"/>
    </row>
    <row r="37" spans="1:11">
      <c r="A37" s="53" t="s">
        <v>2360</v>
      </c>
      <c r="B37" s="60">
        <f t="array" ref="B37">IFERROR(INDEX(Master!$E$3:$FG$202,MATCH($A37,Master!$D$3:$D$202,0),MATCH(B$2,Master!$E$2:$FG$2,0)),"")</f>
        <v>0</v>
      </c>
      <c r="C37" s="61">
        <f t="array" ref="C37">IFERROR(INDEX(Master!$E$3:$FG$202,MATCH($A37,Master!$D$3:$D$202,0),MATCH(C$2,Master!$E$2:$FG$2,0)),"")</f>
        <v>584811.41</v>
      </c>
      <c r="D37" s="61">
        <f t="array" ref="D37">IFERROR(INDEX(Master!$E$3:$FG$202,MATCH($A37,Master!$D$3:$D$202,0),MATCH(D$2,Master!$E$2:$FG$2,0)),"")</f>
        <v>426912.32930000004</v>
      </c>
      <c r="E37" s="60" t="str">
        <f t="array" ref="E37">IFERROR(INDEX(Master!$E$3:$FG$202,MATCH($A37,Master!$D$3:$D$202,0),MATCH(E$2,Master!$E$2:$FG$2,0)),"")</f>
        <v>Not in engineering
 until October</v>
      </c>
      <c r="F37" s="55">
        <f t="array" ref="F37">IFERROR(INDEX(Master!$E$3:$FG$202,MATCH($A37,Master!$D$3:$D$202,0),MATCH(F$2,Master!$E$2:$FG$2,0)),"")</f>
        <v>45473</v>
      </c>
      <c r="G37" s="55" t="str">
        <f t="array" ref="G37">IFERROR(INDEX(Master!$E$3:$FG$202,MATCH($A37,Master!$D$3:$D$202,0),MATCH(G$2,Master!$E$2:$FG$2,0)),"")</f>
        <v>TBD</v>
      </c>
      <c r="H37" s="60">
        <f t="array" ref="H37">IFERROR(INDEX(Master!$E$3:$FG$202,MATCH($A37,Master!$D$3:$D$202,0),MATCH(H$2,Master!$E$2:$FG$2,0)),"")</f>
        <v>0</v>
      </c>
      <c r="I37" s="47"/>
      <c r="J37" s="47"/>
      <c r="K37" s="47"/>
    </row>
    <row r="38" spans="1:11">
      <c r="A38" s="53" t="s">
        <v>2330</v>
      </c>
      <c r="B38" s="60">
        <f t="array" ref="B38">IFERROR(INDEX(Master!$E$3:$FG$202,MATCH($A38,Master!$D$3:$D$202,0),MATCH(B$2,Master!$E$2:$FG$2,0)),"")</f>
        <v>0</v>
      </c>
      <c r="C38" s="61">
        <f t="array" ref="C38">IFERROR(INDEX(Master!$E$3:$FG$202,MATCH($A38,Master!$D$3:$D$202,0),MATCH(C$2,Master!$E$2:$FG$2,0)),"")</f>
        <v>1304554.56</v>
      </c>
      <c r="D38" s="61">
        <f t="array" ref="D38">IFERROR(INDEX(Master!$E$3:$FG$202,MATCH($A38,Master!$D$3:$D$202,0),MATCH(D$2,Master!$E$2:$FG$2,0)),"")</f>
        <v>952324.82880000002</v>
      </c>
      <c r="E38" s="60" t="str">
        <f t="array" ref="E38">IFERROR(INDEX(Master!$E$3:$FG$202,MATCH($A38,Master!$D$3:$D$202,0),MATCH(E$2,Master!$E$2:$FG$2,0)),"")</f>
        <v>Approved</v>
      </c>
      <c r="F38" s="55">
        <f t="array" ref="F38">IFERROR(INDEX(Master!$E$3:$FG$202,MATCH($A38,Master!$D$3:$D$202,0),MATCH(F$2,Master!$E$2:$FG$2,0)),"")</f>
        <v>45473</v>
      </c>
      <c r="G38" s="55" t="str">
        <f t="array" ref="G38">IFERROR(INDEX(Master!$E$3:$FG$202,MATCH($A38,Master!$D$3:$D$202,0),MATCH(G$2,Master!$E$2:$FG$2,0)),"")</f>
        <v>TBD</v>
      </c>
      <c r="H38" s="60">
        <f t="array" ref="H38">IFERROR(INDEX(Master!$E$3:$FG$202,MATCH($A38,Master!$D$3:$D$202,0),MATCH(H$2,Master!$E$2:$FG$2,0)),"")</f>
        <v>0</v>
      </c>
      <c r="I38" s="47"/>
      <c r="J38" s="47"/>
      <c r="K38" s="47"/>
    </row>
    <row r="39" spans="1:11">
      <c r="A39" s="53" t="s">
        <v>2333</v>
      </c>
      <c r="B39" s="60">
        <f t="array" ref="B39">IFERROR(INDEX(Master!$E$3:$FG$202,MATCH($A39,Master!$D$3:$D$202,0),MATCH(B$2,Master!$E$2:$FG$2,0)),"")</f>
        <v>0</v>
      </c>
      <c r="C39" s="61">
        <f t="array" ref="C39">IFERROR(INDEX(Master!$E$3:$FG$202,MATCH($A39,Master!$D$3:$D$202,0),MATCH(C$2,Master!$E$2:$FG$2,0)),"")</f>
        <v>1459935.42</v>
      </c>
      <c r="D39" s="61">
        <f t="array" ref="D39">IFERROR(INDEX(Master!$E$3:$FG$202,MATCH($A39,Master!$D$3:$D$202,0),MATCH(D$2,Master!$E$2:$FG$2,0)),"")</f>
        <v>1065752.8565999998</v>
      </c>
      <c r="E39" s="60" t="str">
        <f t="array" ref="E39">IFERROR(INDEX(Master!$E$3:$FG$202,MATCH($A39,Master!$D$3:$D$202,0),MATCH(E$2,Master!$E$2:$FG$2,0)),"")</f>
        <v>Approved</v>
      </c>
      <c r="F39" s="55">
        <f t="array" ref="F39">IFERROR(INDEX(Master!$E$3:$FG$202,MATCH($A39,Master!$D$3:$D$202,0),MATCH(F$2,Master!$E$2:$FG$2,0)),"")</f>
        <v>45473</v>
      </c>
      <c r="G39" s="55" t="str">
        <f t="array" ref="G39">IFERROR(INDEX(Master!$E$3:$FG$202,MATCH($A39,Master!$D$3:$D$202,0),MATCH(G$2,Master!$E$2:$FG$2,0)),"")</f>
        <v>TBD</v>
      </c>
      <c r="H39" s="60">
        <f t="array" ref="H39">IFERROR(INDEX(Master!$E$3:$FG$202,MATCH($A39,Master!$D$3:$D$202,0),MATCH(H$2,Master!$E$2:$FG$2,0)),"")</f>
        <v>0</v>
      </c>
      <c r="I39" s="47"/>
      <c r="J39" s="47"/>
      <c r="K39" s="47"/>
    </row>
    <row r="40" spans="1:11">
      <c r="A40" s="53" t="s">
        <v>2362</v>
      </c>
      <c r="B40" s="60">
        <f t="array" ref="B40">IFERROR(INDEX(Master!$E$3:$FG$202,MATCH($A40,Master!$D$3:$D$202,0),MATCH(B$2,Master!$E$2:$FG$2,0)),"")</f>
        <v>11445</v>
      </c>
      <c r="C40" s="61">
        <f t="array" ref="C40">IFERROR(INDEX(Master!$E$3:$FG$202,MATCH($A40,Master!$D$3:$D$202,0),MATCH(C$2,Master!$E$2:$FG$2,0)),"")</f>
        <v>176813.85</v>
      </c>
      <c r="D40" s="61">
        <f t="array" ref="D40">IFERROR(INDEX(Master!$E$3:$FG$202,MATCH($A40,Master!$D$3:$D$202,0),MATCH(D$2,Master!$E$2:$FG$2,0)),"")</f>
        <v>129074.1105</v>
      </c>
      <c r="E40" s="60" t="str">
        <f t="array" ref="E40">IFERROR(INDEX(Master!$E$3:$FG$202,MATCH($A40,Master!$D$3:$D$202,0),MATCH(E$2,Master!$E$2:$FG$2,0)),"")</f>
        <v>Early Oct 2023</v>
      </c>
      <c r="F40" s="55">
        <f t="array" ref="F40">IFERROR(INDEX(Master!$E$3:$FG$202,MATCH($A40,Master!$D$3:$D$202,0),MATCH(F$2,Master!$E$2:$FG$2,0)),"")</f>
        <v>45473</v>
      </c>
      <c r="G40" s="55" t="str">
        <f t="array" ref="G40">IFERROR(INDEX(Master!$E$3:$FG$202,MATCH($A40,Master!$D$3:$D$202,0),MATCH(G$2,Master!$E$2:$FG$2,0)),"")</f>
        <v>TBD</v>
      </c>
      <c r="H40" s="60">
        <f t="array" ref="H40">IFERROR(INDEX(Master!$E$3:$FG$202,MATCH($A40,Master!$D$3:$D$202,0),MATCH(H$2,Master!$E$2:$FG$2,0)),"")</f>
        <v>0</v>
      </c>
      <c r="I40" s="47"/>
      <c r="J40" s="47"/>
      <c r="K40" s="47"/>
    </row>
    <row r="41" spans="1:11">
      <c r="A41" s="53" t="s">
        <v>2335</v>
      </c>
      <c r="B41" s="60">
        <f t="array" ref="B41">IFERROR(INDEX(Master!$E$3:$FG$202,MATCH($A41,Master!$D$3:$D$202,0),MATCH(B$2,Master!$E$2:$FG$2,0)),"")</f>
        <v>0</v>
      </c>
      <c r="C41" s="61">
        <f t="array" ref="C41">IFERROR(INDEX(Master!$E$3:$FG$202,MATCH($A41,Master!$D$3:$D$202,0),MATCH(C$2,Master!$E$2:$FG$2,0)),"")</f>
        <v>888608.67</v>
      </c>
      <c r="D41" s="61">
        <f t="array" ref="D41">IFERROR(INDEX(Master!$E$3:$FG$202,MATCH($A41,Master!$D$3:$D$202,0),MATCH(D$2,Master!$E$2:$FG$2,0)),"")</f>
        <v>648684.32909999997</v>
      </c>
      <c r="E41" s="60" t="str">
        <f t="array" ref="E41">IFERROR(INDEX(Master!$E$3:$FG$202,MATCH($A41,Master!$D$3:$D$202,0),MATCH(E$2,Master!$E$2:$FG$2,0)),"")</f>
        <v>TBD, Not in Engineering</v>
      </c>
      <c r="F41" s="55">
        <f t="array" ref="F41">IFERROR(INDEX(Master!$E$3:$FG$202,MATCH($A41,Master!$D$3:$D$202,0),MATCH(F$2,Master!$E$2:$FG$2,0)),"")</f>
        <v>45473</v>
      </c>
      <c r="G41" s="55" t="str">
        <f t="array" ref="G41">IFERROR(INDEX(Master!$E$3:$FG$202,MATCH($A41,Master!$D$3:$D$202,0),MATCH(G$2,Master!$E$2:$FG$2,0)),"")</f>
        <v>TBD</v>
      </c>
      <c r="H41" s="60">
        <f t="array" ref="H41">IFERROR(INDEX(Master!$E$3:$FG$202,MATCH($A41,Master!$D$3:$D$202,0),MATCH(H$2,Master!$E$2:$FG$2,0)),"")</f>
        <v>0</v>
      </c>
      <c r="I41" s="47"/>
      <c r="J41" s="47"/>
      <c r="K41" s="47"/>
    </row>
    <row r="42" spans="1:11">
      <c r="A42" s="53" t="s">
        <v>2377</v>
      </c>
      <c r="B42" s="60">
        <f t="array" ref="B42">IFERROR(INDEX(Master!$E$3:$FG$202,MATCH($A42,Master!$D$3:$D$202,0),MATCH(B$2,Master!$E$2:$FG$2,0)),"")</f>
        <v>0</v>
      </c>
      <c r="C42" s="61">
        <f t="array" ref="C42">IFERROR(INDEX(Master!$E$3:$FG$202,MATCH($A42,Master!$D$3:$D$202,0),MATCH(C$2,Master!$E$2:$FG$2,0)),"")</f>
        <v>673076.84</v>
      </c>
      <c r="D42" s="61">
        <f t="array" ref="D42">IFERROR(INDEX(Master!$E$3:$FG$202,MATCH($A42,Master!$D$3:$D$202,0),MATCH(D$2,Master!$E$2:$FG$2,0)),"")</f>
        <v>491346.09319999994</v>
      </c>
      <c r="E42" s="60" t="str">
        <f t="array" ref="E42">IFERROR(INDEX(Master!$E$3:$FG$202,MATCH($A42,Master!$D$3:$D$202,0),MATCH(E$2,Master!$E$2:$FG$2,0)),"")</f>
        <v>Mid Feb 2024</v>
      </c>
      <c r="F42" s="55">
        <f t="array" ref="F42">IFERROR(INDEX(Master!$E$3:$FG$202,MATCH($A42,Master!$D$3:$D$202,0),MATCH(F$2,Master!$E$2:$FG$2,0)),"")</f>
        <v>45473</v>
      </c>
      <c r="G42" s="55" t="str">
        <f t="array" ref="G42">IFERROR(INDEX(Master!$E$3:$FG$202,MATCH($A42,Master!$D$3:$D$202,0),MATCH(G$2,Master!$E$2:$FG$2,0)),"")</f>
        <v>TBD</v>
      </c>
      <c r="H42" s="60">
        <f t="array" ref="H42">IFERROR(INDEX(Master!$E$3:$FG$202,MATCH($A42,Master!$D$3:$D$202,0),MATCH(H$2,Master!$E$2:$FG$2,0)),"")</f>
        <v>0</v>
      </c>
      <c r="I42" s="47"/>
      <c r="J42" s="47"/>
      <c r="K42" s="47"/>
    </row>
    <row r="43" spans="1:11">
      <c r="A43" s="53" t="s">
        <v>2337</v>
      </c>
      <c r="B43" s="60">
        <f t="array" ref="B43">IFERROR(INDEX(Master!$E$3:$FG$202,MATCH($A43,Master!$D$3:$D$202,0),MATCH(B$2,Master!$E$2:$FG$2,0)),"")</f>
        <v>0</v>
      </c>
      <c r="C43" s="61">
        <f t="array" ref="C43">IFERROR(INDEX(Master!$E$3:$FG$202,MATCH($A43,Master!$D$3:$D$202,0),MATCH(C$2,Master!$E$2:$FG$2,0)),"")</f>
        <v>2571822.04</v>
      </c>
      <c r="D43" s="61">
        <f t="array" ref="D43">IFERROR(INDEX(Master!$E$3:$FG$202,MATCH($A43,Master!$D$3:$D$202,0),MATCH(D$2,Master!$E$2:$FG$2,0)),"")</f>
        <v>1877430.0892</v>
      </c>
      <c r="E43" s="60" t="str">
        <f t="array" ref="E43">IFERROR(INDEX(Master!$E$3:$FG$202,MATCH($A43,Master!$D$3:$D$202,0),MATCH(E$2,Master!$E$2:$FG$2,0)),"")</f>
        <v>Approved</v>
      </c>
      <c r="F43" s="55">
        <f t="array" ref="F43">IFERROR(INDEX(Master!$E$3:$FG$202,MATCH($A43,Master!$D$3:$D$202,0),MATCH(F$2,Master!$E$2:$FG$2,0)),"")</f>
        <v>45473</v>
      </c>
      <c r="G43" s="55" t="str">
        <f t="array" ref="G43">IFERROR(INDEX(Master!$E$3:$FG$202,MATCH($A43,Master!$D$3:$D$202,0),MATCH(G$2,Master!$E$2:$FG$2,0)),"")</f>
        <v>TBD</v>
      </c>
      <c r="H43" s="60">
        <f t="array" ref="H43">IFERROR(INDEX(Master!$E$3:$FG$202,MATCH($A43,Master!$D$3:$D$202,0),MATCH(H$2,Master!$E$2:$FG$2,0)),"")</f>
        <v>0</v>
      </c>
      <c r="I43" s="47"/>
      <c r="J43" s="47"/>
      <c r="K43" s="47"/>
    </row>
    <row r="44" spans="1:11">
      <c r="A44" s="53" t="s">
        <v>2366</v>
      </c>
      <c r="B44" s="60">
        <f t="array" ref="B44">IFERROR(INDEX(Master!$E$3:$FG$202,MATCH($A44,Master!$D$3:$D$202,0),MATCH(B$2,Master!$E$2:$FG$2,0)),"")</f>
        <v>0</v>
      </c>
      <c r="C44" s="61">
        <f t="array" ref="C44">IFERROR(INDEX(Master!$E$3:$FG$202,MATCH($A44,Master!$D$3:$D$202,0),MATCH(C$2,Master!$E$2:$FG$2,0)),"")</f>
        <v>172158</v>
      </c>
      <c r="D44" s="61">
        <f t="array" ref="D44">IFERROR(INDEX(Master!$E$3:$FG$202,MATCH($A44,Master!$D$3:$D$202,0),MATCH(D$2,Master!$E$2:$FG$2,0)),"")</f>
        <v>125675.34</v>
      </c>
      <c r="E44" s="60" t="str">
        <f t="array" ref="E44">IFERROR(INDEX(Master!$E$3:$FG$202,MATCH($A44,Master!$D$3:$D$202,0),MATCH(E$2,Master!$E$2:$FG$2,0)),"")</f>
        <v>Approved, But On Hold</v>
      </c>
      <c r="F44" s="55">
        <f t="array" ref="F44">IFERROR(INDEX(Master!$E$3:$FG$202,MATCH($A44,Master!$D$3:$D$202,0),MATCH(F$2,Master!$E$2:$FG$2,0)),"")</f>
        <v>45473</v>
      </c>
      <c r="G44" s="55" t="str">
        <f t="array" ref="G44">IFERROR(INDEX(Master!$E$3:$FG$202,MATCH($A44,Master!$D$3:$D$202,0),MATCH(G$2,Master!$E$2:$FG$2,0)),"")</f>
        <v>TBD</v>
      </c>
      <c r="H44" s="60">
        <f t="array" ref="H44">IFERROR(INDEX(Master!$E$3:$FG$202,MATCH($A44,Master!$D$3:$D$202,0),MATCH(H$2,Master!$E$2:$FG$2,0)),"")</f>
        <v>0</v>
      </c>
      <c r="I44" s="47"/>
      <c r="J44" s="47"/>
      <c r="K44" s="47"/>
    </row>
    <row r="45" spans="1:11">
      <c r="A45" s="53" t="s">
        <v>2367</v>
      </c>
      <c r="B45" s="60">
        <f t="array" ref="B45">IFERROR(INDEX(Master!$E$3:$FG$202,MATCH($A45,Master!$D$3:$D$202,0),MATCH(B$2,Master!$E$2:$FG$2,0)),"")</f>
        <v>0</v>
      </c>
      <c r="C45" s="61">
        <f t="array" ref="C45">IFERROR(INDEX(Master!$E$3:$FG$202,MATCH($A45,Master!$D$3:$D$202,0),MATCH(C$2,Master!$E$2:$FG$2,0)),"")</f>
        <v>137980</v>
      </c>
      <c r="D45" s="61">
        <f t="array" ref="D45">IFERROR(INDEX(Master!$E$3:$FG$202,MATCH($A45,Master!$D$3:$D$202,0),MATCH(D$2,Master!$E$2:$FG$2,0)),"")</f>
        <v>100725.4</v>
      </c>
      <c r="E45" s="60" t="str">
        <f t="array" ref="E45">IFERROR(INDEX(Master!$E$3:$FG$202,MATCH($A45,Master!$D$3:$D$202,0),MATCH(E$2,Master!$E$2:$FG$2,0)),"")</f>
        <v>Approved, But On Hold</v>
      </c>
      <c r="F45" s="55">
        <f t="array" ref="F45">IFERROR(INDEX(Master!$E$3:$FG$202,MATCH($A45,Master!$D$3:$D$202,0),MATCH(F$2,Master!$E$2:$FG$2,0)),"")</f>
        <v>45473</v>
      </c>
      <c r="G45" s="55" t="str">
        <f t="array" ref="G45">IFERROR(INDEX(Master!$E$3:$FG$202,MATCH($A45,Master!$D$3:$D$202,0),MATCH(G$2,Master!$E$2:$FG$2,0)),"")</f>
        <v>TBD</v>
      </c>
      <c r="H45" s="60">
        <f t="array" ref="H45">IFERROR(INDEX(Master!$E$3:$FG$202,MATCH($A45,Master!$D$3:$D$202,0),MATCH(H$2,Master!$E$2:$FG$2,0)),"")</f>
        <v>0</v>
      </c>
      <c r="I45" s="47"/>
      <c r="J45" s="47"/>
      <c r="K45" s="47"/>
    </row>
    <row r="46" spans="1:11">
      <c r="A46" s="53" t="s">
        <v>2368</v>
      </c>
      <c r="B46" s="60">
        <f t="array" ref="B46">IFERROR(INDEX(Master!$E$3:$FG$202,MATCH($A46,Master!$D$3:$D$202,0),MATCH(B$2,Master!$E$2:$FG$2,0)),"")</f>
        <v>0</v>
      </c>
      <c r="C46" s="61">
        <f t="array" ref="C46">IFERROR(INDEX(Master!$E$3:$FG$202,MATCH($A46,Master!$D$3:$D$202,0),MATCH(C$2,Master!$E$2:$FG$2,0)),"")</f>
        <v>235282</v>
      </c>
      <c r="D46" s="61">
        <f t="array" ref="D46">IFERROR(INDEX(Master!$E$3:$FG$202,MATCH($A46,Master!$D$3:$D$202,0),MATCH(D$2,Master!$E$2:$FG$2,0)),"")</f>
        <v>171755.86</v>
      </c>
      <c r="E46" s="60" t="str">
        <f t="array" ref="E46">IFERROR(INDEX(Master!$E$3:$FG$202,MATCH($A46,Master!$D$3:$D$202,0),MATCH(E$2,Master!$E$2:$FG$2,0)),"")</f>
        <v>Approved, But On Hold</v>
      </c>
      <c r="F46" s="55">
        <f t="array" ref="F46">IFERROR(INDEX(Master!$E$3:$FG$202,MATCH($A46,Master!$D$3:$D$202,0),MATCH(F$2,Master!$E$2:$FG$2,0)),"")</f>
        <v>45473</v>
      </c>
      <c r="G46" s="55" t="str">
        <f t="array" ref="G46">IFERROR(INDEX(Master!$E$3:$FG$202,MATCH($A46,Master!$D$3:$D$202,0),MATCH(G$2,Master!$E$2:$FG$2,0)),"")</f>
        <v>TBD</v>
      </c>
      <c r="H46" s="60">
        <f t="array" ref="H46">IFERROR(INDEX(Master!$E$3:$FG$202,MATCH($A46,Master!$D$3:$D$202,0),MATCH(H$2,Master!$E$2:$FG$2,0)),"")</f>
        <v>0</v>
      </c>
      <c r="I46" s="47"/>
      <c r="J46" s="47"/>
      <c r="K46" s="47"/>
    </row>
    <row r="47" spans="1:11">
      <c r="A47" s="53" t="s">
        <v>2369</v>
      </c>
      <c r="B47" s="60">
        <f t="array" ref="B47">IFERROR(INDEX(Master!$E$3:$FG$202,MATCH($A47,Master!$D$3:$D$202,0),MATCH(B$2,Master!$E$2:$FG$2,0)),"")</f>
        <v>0</v>
      </c>
      <c r="C47" s="61">
        <f t="array" ref="C47">IFERROR(INDEX(Master!$E$3:$FG$202,MATCH($A47,Master!$D$3:$D$202,0),MATCH(C$2,Master!$E$2:$FG$2,0)),"")</f>
        <v>1055742.3400000001</v>
      </c>
      <c r="D47" s="61">
        <f t="array" ref="D47">IFERROR(INDEX(Master!$E$3:$FG$202,MATCH($A47,Master!$D$3:$D$202,0),MATCH(D$2,Master!$E$2:$FG$2,0)),"")</f>
        <v>770691.90820000006</v>
      </c>
      <c r="E47" s="60">
        <f t="array" ref="E47">IFERROR(INDEX(Master!$E$3:$FG$202,MATCH($A47,Master!$D$3:$D$202,0),MATCH(E$2,Master!$E$2:$FG$2,0)),"")</f>
        <v>45352</v>
      </c>
      <c r="F47" s="55">
        <f t="array" ref="F47">IFERROR(INDEX(Master!$E$3:$FG$202,MATCH($A47,Master!$D$3:$D$202,0),MATCH(F$2,Master!$E$2:$FG$2,0)),"")</f>
        <v>45473</v>
      </c>
      <c r="G47" s="55" t="str">
        <f t="array" ref="G47">IFERROR(INDEX(Master!$E$3:$FG$202,MATCH($A47,Master!$D$3:$D$202,0),MATCH(G$2,Master!$E$2:$FG$2,0)),"")</f>
        <v>TBD</v>
      </c>
      <c r="H47" s="60">
        <f t="array" ref="H47">IFERROR(INDEX(Master!$E$3:$FG$202,MATCH($A47,Master!$D$3:$D$202,0),MATCH(H$2,Master!$E$2:$FG$2,0)),"")</f>
        <v>0</v>
      </c>
      <c r="I47" s="47"/>
      <c r="J47" s="47"/>
      <c r="K47" s="47"/>
    </row>
    <row r="48" spans="1:11">
      <c r="A48" s="53" t="s">
        <v>2338</v>
      </c>
      <c r="B48" s="60">
        <f t="array" ref="B48">IFERROR(INDEX(Master!$E$3:$FG$202,MATCH($A48,Master!$D$3:$D$202,0),MATCH(B$2,Master!$E$2:$FG$2,0)),"")</f>
        <v>0</v>
      </c>
      <c r="C48" s="61">
        <f t="array" ref="C48">IFERROR(INDEX(Master!$E$3:$FG$202,MATCH($A48,Master!$D$3:$D$202,0),MATCH(C$2,Master!$E$2:$FG$2,0)),"")</f>
        <v>1564801.45</v>
      </c>
      <c r="D48" s="61">
        <f t="array" ref="D48">IFERROR(INDEX(Master!$E$3:$FG$202,MATCH($A48,Master!$D$3:$D$202,0),MATCH(D$2,Master!$E$2:$FG$2,0)),"")</f>
        <v>1142305.0585</v>
      </c>
      <c r="E48" s="60" t="str">
        <f t="array" ref="E48">IFERROR(INDEX(Master!$E$3:$FG$202,MATCH($A48,Master!$D$3:$D$202,0),MATCH(E$2,Master!$E$2:$FG$2,0)),"")</f>
        <v>Approved</v>
      </c>
      <c r="F48" s="55">
        <f t="array" ref="F48">IFERROR(INDEX(Master!$E$3:$FG$202,MATCH($A48,Master!$D$3:$D$202,0),MATCH(F$2,Master!$E$2:$FG$2,0)),"")</f>
        <v>45473</v>
      </c>
      <c r="G48" s="55" t="str">
        <f t="array" ref="G48">IFERROR(INDEX(Master!$E$3:$FG$202,MATCH($A48,Master!$D$3:$D$202,0),MATCH(G$2,Master!$E$2:$FG$2,0)),"")</f>
        <v>TBD</v>
      </c>
      <c r="H48" s="60">
        <f t="array" ref="H48">IFERROR(INDEX(Master!$E$3:$FG$202,MATCH($A48,Master!$D$3:$D$202,0),MATCH(H$2,Master!$E$2:$FG$2,0)),"")</f>
        <v>0</v>
      </c>
      <c r="I48" s="47"/>
      <c r="J48" s="47"/>
      <c r="K48" s="47"/>
    </row>
    <row r="49" spans="1:11">
      <c r="A49" s="53" t="s">
        <v>2340</v>
      </c>
      <c r="B49" s="60">
        <f t="array" ref="B49">IFERROR(INDEX(Master!$E$3:$FG$202,MATCH($A49,Master!$D$3:$D$202,0),MATCH(B$2,Master!$E$2:$FG$2,0)),"")</f>
        <v>0</v>
      </c>
      <c r="C49" s="61">
        <f t="array" ref="C49">IFERROR(INDEX(Master!$E$3:$FG$202,MATCH($A49,Master!$D$3:$D$202,0),MATCH(C$2,Master!$E$2:$FG$2,0)),"")</f>
        <v>504039.5</v>
      </c>
      <c r="D49" s="61">
        <f t="array" ref="D49">IFERROR(INDEX(Master!$E$3:$FG$202,MATCH($A49,Master!$D$3:$D$202,0),MATCH(D$2,Master!$E$2:$FG$2,0)),"")</f>
        <v>367948.83499999996</v>
      </c>
      <c r="E49" s="60" t="str">
        <f t="array" ref="E49">IFERROR(INDEX(Master!$E$3:$FG$202,MATCH($A49,Master!$D$3:$D$202,0),MATCH(E$2,Master!$E$2:$FG$2,0)),"")</f>
        <v>Late Jan 2024</v>
      </c>
      <c r="F49" s="55">
        <f t="array" ref="F49">IFERROR(INDEX(Master!$E$3:$FG$202,MATCH($A49,Master!$D$3:$D$202,0),MATCH(F$2,Master!$E$2:$FG$2,0)),"")</f>
        <v>45473</v>
      </c>
      <c r="G49" s="55" t="str">
        <f t="array" ref="G49">IFERROR(INDEX(Master!$E$3:$FG$202,MATCH($A49,Master!$D$3:$D$202,0),MATCH(G$2,Master!$E$2:$FG$2,0)),"")</f>
        <v>TBD</v>
      </c>
      <c r="H49" s="60">
        <f t="array" ref="H49">IFERROR(INDEX(Master!$E$3:$FG$202,MATCH($A49,Master!$D$3:$D$202,0),MATCH(H$2,Master!$E$2:$FG$2,0)),"")</f>
        <v>0</v>
      </c>
      <c r="I49" s="47"/>
      <c r="J49" s="47"/>
      <c r="K49" s="47"/>
    </row>
    <row r="50" spans="1:11">
      <c r="A50" s="53" t="s">
        <v>2344</v>
      </c>
      <c r="B50" s="60">
        <f t="array" ref="B50">IFERROR(INDEX(Master!$E$3:$FG$202,MATCH($A50,Master!$D$3:$D$202,0),MATCH(B$2,Master!$E$2:$FG$2,0)),"")</f>
        <v>0</v>
      </c>
      <c r="C50" s="61">
        <f t="array" ref="C50">IFERROR(INDEX(Master!$E$3:$FG$202,MATCH($A50,Master!$D$3:$D$202,0),MATCH(C$2,Master!$E$2:$FG$2,0)),"")</f>
        <v>140715.01999999999</v>
      </c>
      <c r="D50" s="61">
        <f t="array" ref="D50">IFERROR(INDEX(Master!$E$3:$FG$202,MATCH($A50,Master!$D$3:$D$202,0),MATCH(D$2,Master!$E$2:$FG$2,0)),"")</f>
        <v>102721.96459999999</v>
      </c>
      <c r="E50" s="60" t="str">
        <f t="array" ref="E50">IFERROR(INDEX(Master!$E$3:$FG$202,MATCH($A50,Master!$D$3:$D$202,0),MATCH(E$2,Master!$E$2:$FG$2,0)),"")</f>
        <v>Late Jan 2024</v>
      </c>
      <c r="F50" s="55">
        <f t="array" ref="F50">IFERROR(INDEX(Master!$E$3:$FG$202,MATCH($A50,Master!$D$3:$D$202,0),MATCH(F$2,Master!$E$2:$FG$2,0)),"")</f>
        <v>45473</v>
      </c>
      <c r="G50" s="55" t="str">
        <f t="array" ref="G50">IFERROR(INDEX(Master!$E$3:$FG$202,MATCH($A50,Master!$D$3:$D$202,0),MATCH(G$2,Master!$E$2:$FG$2,0)),"")</f>
        <v>TBD</v>
      </c>
      <c r="H50" s="60">
        <f t="array" ref="H50">IFERROR(INDEX(Master!$E$3:$FG$202,MATCH($A50,Master!$D$3:$D$202,0),MATCH(H$2,Master!$E$2:$FG$2,0)),"")</f>
        <v>0</v>
      </c>
      <c r="I50" s="47"/>
      <c r="J50" s="47"/>
      <c r="K50" s="47"/>
    </row>
    <row r="51" spans="1:11">
      <c r="A51" s="53" t="s">
        <v>2371</v>
      </c>
      <c r="B51" s="60">
        <f t="array" ref="B51">IFERROR(INDEX(Master!$E$3:$FG$202,MATCH($A51,Master!$D$3:$D$202,0),MATCH(B$2,Master!$E$2:$FG$2,0)),"")</f>
        <v>11430</v>
      </c>
      <c r="C51" s="61">
        <f t="array" ref="C51">IFERROR(INDEX(Master!$E$3:$FG$202,MATCH($A51,Master!$D$3:$D$202,0),MATCH(C$2,Master!$E$2:$FG$2,0)),"")</f>
        <v>326942.82</v>
      </c>
      <c r="D51" s="61">
        <f t="array" ref="D51">IFERROR(INDEX(Master!$E$3:$FG$202,MATCH($A51,Master!$D$3:$D$202,0),MATCH(D$2,Master!$E$2:$FG$2,0)),"")</f>
        <v>238668.2586</v>
      </c>
      <c r="E51" s="60">
        <f t="array" ref="E51">IFERROR(INDEX(Master!$E$3:$FG$202,MATCH($A51,Master!$D$3:$D$202,0),MATCH(E$2,Master!$E$2:$FG$2,0)),"")</f>
        <v>45352</v>
      </c>
      <c r="F51" s="55">
        <f t="array" ref="F51">IFERROR(INDEX(Master!$E$3:$FG$202,MATCH($A51,Master!$D$3:$D$202,0),MATCH(F$2,Master!$E$2:$FG$2,0)),"")</f>
        <v>45473</v>
      </c>
      <c r="G51" s="55" t="str">
        <f t="array" ref="G51">IFERROR(INDEX(Master!$E$3:$FG$202,MATCH($A51,Master!$D$3:$D$202,0),MATCH(G$2,Master!$E$2:$FG$2,0)),"")</f>
        <v>TBD</v>
      </c>
      <c r="H51" s="60">
        <f t="array" ref="H51">IFERROR(INDEX(Master!$E$3:$FG$202,MATCH($A51,Master!$D$3:$D$202,0),MATCH(H$2,Master!$E$2:$FG$2,0)),"")</f>
        <v>0</v>
      </c>
      <c r="I51" s="47"/>
      <c r="J51" s="47"/>
      <c r="K51" s="47"/>
    </row>
    <row r="52" spans="1:11">
      <c r="A52" s="53" t="s">
        <v>2372</v>
      </c>
      <c r="B52" s="60">
        <f t="array" ref="B52">IFERROR(INDEX(Master!$E$3:$FG$202,MATCH($A52,Master!$D$3:$D$202,0),MATCH(B$2,Master!$E$2:$FG$2,0)),"")</f>
        <v>11431</v>
      </c>
      <c r="C52" s="61">
        <f t="array" ref="C52">IFERROR(INDEX(Master!$E$3:$FG$202,MATCH($A52,Master!$D$3:$D$202,0),MATCH(C$2,Master!$E$2:$FG$2,0)),"")</f>
        <v>198022.13</v>
      </c>
      <c r="D52" s="61">
        <f t="array" ref="D52">IFERROR(INDEX(Master!$E$3:$FG$202,MATCH($A52,Master!$D$3:$D$202,0),MATCH(D$2,Master!$E$2:$FG$2,0)),"")</f>
        <v>144556.15489999999</v>
      </c>
      <c r="E52" s="60">
        <f t="array" ref="E52">IFERROR(INDEX(Master!$E$3:$FG$202,MATCH($A52,Master!$D$3:$D$202,0),MATCH(E$2,Master!$E$2:$FG$2,0)),"")</f>
        <v>45352</v>
      </c>
      <c r="F52" s="55">
        <f t="array" ref="F52">IFERROR(INDEX(Master!$E$3:$FG$202,MATCH($A52,Master!$D$3:$D$202,0),MATCH(F$2,Master!$E$2:$FG$2,0)),"")</f>
        <v>45473</v>
      </c>
      <c r="G52" s="55" t="str">
        <f t="array" ref="G52">IFERROR(INDEX(Master!$E$3:$FG$202,MATCH($A52,Master!$D$3:$D$202,0),MATCH(G$2,Master!$E$2:$FG$2,0)),"")</f>
        <v>TBD</v>
      </c>
      <c r="H52" s="60">
        <f t="array" ref="H52">IFERROR(INDEX(Master!$E$3:$FG$202,MATCH($A52,Master!$D$3:$D$202,0),MATCH(H$2,Master!$E$2:$FG$2,0)),"")</f>
        <v>0</v>
      </c>
      <c r="I52" s="47"/>
      <c r="J52" s="47"/>
      <c r="K52" s="47"/>
    </row>
    <row r="53" spans="1:11">
      <c r="A53" s="53" t="s">
        <v>2373</v>
      </c>
      <c r="B53" s="60">
        <f t="array" ref="B53">IFERROR(INDEX(Master!$E$3:$FG$202,MATCH($A53,Master!$D$3:$D$202,0),MATCH(B$2,Master!$E$2:$FG$2,0)),"")</f>
        <v>11432</v>
      </c>
      <c r="C53" s="61">
        <f t="array" ref="C53">IFERROR(INDEX(Master!$E$3:$FG$202,MATCH($A53,Master!$D$3:$D$202,0),MATCH(C$2,Master!$E$2:$FG$2,0)),"")</f>
        <v>197993.06</v>
      </c>
      <c r="D53" s="61">
        <f t="array" ref="D53">IFERROR(INDEX(Master!$E$3:$FG$202,MATCH($A53,Master!$D$3:$D$202,0),MATCH(D$2,Master!$E$2:$FG$2,0)),"")</f>
        <v>144534.9338</v>
      </c>
      <c r="E53" s="60">
        <f t="array" ref="E53">IFERROR(INDEX(Master!$E$3:$FG$202,MATCH($A53,Master!$D$3:$D$202,0),MATCH(E$2,Master!$E$2:$FG$2,0)),"")</f>
        <v>45352</v>
      </c>
      <c r="F53" s="55">
        <f t="array" ref="F53">IFERROR(INDEX(Master!$E$3:$FG$202,MATCH($A53,Master!$D$3:$D$202,0),MATCH(F$2,Master!$E$2:$FG$2,0)),"")</f>
        <v>45473</v>
      </c>
      <c r="G53" s="55" t="str">
        <f t="array" ref="G53">IFERROR(INDEX(Master!$E$3:$FG$202,MATCH($A53,Master!$D$3:$D$202,0),MATCH(G$2,Master!$E$2:$FG$2,0)),"")</f>
        <v>TBD</v>
      </c>
      <c r="H53" s="60">
        <f t="array" ref="H53">IFERROR(INDEX(Master!$E$3:$FG$202,MATCH($A53,Master!$D$3:$D$202,0),MATCH(H$2,Master!$E$2:$FG$2,0)),"")</f>
        <v>0</v>
      </c>
      <c r="I53" s="47"/>
      <c r="J53" s="47"/>
      <c r="K53" s="47"/>
    </row>
    <row r="54" spans="1:11">
      <c r="A54" s="53" t="s">
        <v>2374</v>
      </c>
      <c r="B54" s="60">
        <f t="array" ref="B54">IFERROR(INDEX(Master!$E$3:$FG$202,MATCH($A54,Master!$D$3:$D$202,0),MATCH(B$2,Master!$E$2:$FG$2,0)),"")</f>
        <v>11429</v>
      </c>
      <c r="C54" s="61">
        <f t="array" ref="C54">IFERROR(INDEX(Master!$E$3:$FG$202,MATCH($A54,Master!$D$3:$D$202,0),MATCH(C$2,Master!$E$2:$FG$2,0)),"")</f>
        <v>198022.13</v>
      </c>
      <c r="D54" s="61">
        <f t="array" ref="D54">IFERROR(INDEX(Master!$E$3:$FG$202,MATCH($A54,Master!$D$3:$D$202,0),MATCH(D$2,Master!$E$2:$FG$2,0)),"")</f>
        <v>144556.15489999999</v>
      </c>
      <c r="E54" s="60">
        <f t="array" ref="E54">IFERROR(INDEX(Master!$E$3:$FG$202,MATCH($A54,Master!$D$3:$D$202,0),MATCH(E$2,Master!$E$2:$FG$2,0)),"")</f>
        <v>45352</v>
      </c>
      <c r="F54" s="55">
        <f t="array" ref="F54">IFERROR(INDEX(Master!$E$3:$FG$202,MATCH($A54,Master!$D$3:$D$202,0),MATCH(F$2,Master!$E$2:$FG$2,0)),"")</f>
        <v>45473</v>
      </c>
      <c r="G54" s="55" t="str">
        <f t="array" ref="G54">IFERROR(INDEX(Master!$E$3:$FG$202,MATCH($A54,Master!$D$3:$D$202,0),MATCH(G$2,Master!$E$2:$FG$2,0)),"")</f>
        <v>TBD</v>
      </c>
      <c r="H54" s="60">
        <f t="array" ref="H54">IFERROR(INDEX(Master!$E$3:$FG$202,MATCH($A54,Master!$D$3:$D$202,0),MATCH(H$2,Master!$E$2:$FG$2,0)),"")</f>
        <v>0</v>
      </c>
      <c r="I54" s="47"/>
      <c r="J54" s="47"/>
      <c r="K54" s="47"/>
    </row>
    <row r="55" spans="1:11">
      <c r="A55" s="53" t="s">
        <v>2379</v>
      </c>
      <c r="B55" s="60">
        <f t="array" ref="B55">IFERROR(INDEX(Master!$E$3:$FG$202,MATCH($A55,Master!$D$3:$D$202,0),MATCH(B$2,Master!$E$2:$FG$2,0)),"")</f>
        <v>0</v>
      </c>
      <c r="C55" s="61">
        <f t="array" ref="C55">IFERROR(INDEX(Master!$E$3:$FG$202,MATCH($A55,Master!$D$3:$D$202,0),MATCH(C$2,Master!$E$2:$FG$2,0)),"")</f>
        <v>3153674.85</v>
      </c>
      <c r="D55" s="61">
        <f t="array" ref="D55">IFERROR(INDEX(Master!$E$3:$FG$202,MATCH($A55,Master!$D$3:$D$202,0),MATCH(D$2,Master!$E$2:$FG$2,0)),"")</f>
        <v>2302182.6405000002</v>
      </c>
      <c r="E55" s="60" t="str">
        <f t="array" ref="E55">IFERROR(INDEX(Master!$E$3:$FG$202,MATCH($A55,Master!$D$3:$D$202,0),MATCH(E$2,Master!$E$2:$FG$2,0)),"")</f>
        <v>Pending Architect</v>
      </c>
      <c r="F55" s="55">
        <f t="array" ref="F55">IFERROR(INDEX(Master!$E$3:$FG$202,MATCH($A55,Master!$D$3:$D$202,0),MATCH(F$2,Master!$E$2:$FG$2,0)),"")</f>
        <v>45565</v>
      </c>
      <c r="G55" s="55" t="str">
        <f t="array" ref="G55">IFERROR(INDEX(Master!$E$3:$FG$202,MATCH($A55,Master!$D$3:$D$202,0),MATCH(G$2,Master!$E$2:$FG$2,0)),"")</f>
        <v>TBD</v>
      </c>
      <c r="H55" s="60">
        <f t="array" ref="H55">IFERROR(INDEX(Master!$E$3:$FG$202,MATCH($A55,Master!$D$3:$D$202,0),MATCH(H$2,Master!$E$2:$FG$2,0)),"")</f>
        <v>0</v>
      </c>
      <c r="I55" s="47"/>
      <c r="J55" s="47"/>
      <c r="K55" s="47"/>
    </row>
    <row r="56" spans="1:11">
      <c r="A56" s="53" t="s">
        <v>2381</v>
      </c>
      <c r="B56" s="60">
        <f t="array" ref="B56">IFERROR(INDEX(Master!$E$3:$FG$202,MATCH($A56,Master!$D$3:$D$202,0),MATCH(B$2,Master!$E$2:$FG$2,0)),"")</f>
        <v>0</v>
      </c>
      <c r="C56" s="61">
        <f t="array" ref="C56">IFERROR(INDEX(Master!$E$3:$FG$202,MATCH($A56,Master!$D$3:$D$202,0),MATCH(C$2,Master!$E$2:$FG$2,0)),"")</f>
        <v>1852667.44</v>
      </c>
      <c r="D56" s="61">
        <f t="array" ref="D56">IFERROR(INDEX(Master!$E$3:$FG$202,MATCH($A56,Master!$D$3:$D$202,0),MATCH(D$2,Master!$E$2:$FG$2,0)),"")</f>
        <v>1352447.2312</v>
      </c>
      <c r="E56" s="60" t="str">
        <f t="array" ref="E56">IFERROR(INDEX(Master!$E$3:$FG$202,MATCH($A56,Master!$D$3:$D$202,0),MATCH(E$2,Master!$E$2:$FG$2,0)),"")</f>
        <v>Pending Architect</v>
      </c>
      <c r="F56" s="55">
        <f t="array" ref="F56">IFERROR(INDEX(Master!$E$3:$FG$202,MATCH($A56,Master!$D$3:$D$202,0),MATCH(F$2,Master!$E$2:$FG$2,0)),"")</f>
        <v>45565</v>
      </c>
      <c r="G56" s="55" t="str">
        <f t="array" ref="G56">IFERROR(INDEX(Master!$E$3:$FG$202,MATCH($A56,Master!$D$3:$D$202,0),MATCH(G$2,Master!$E$2:$FG$2,0)),"")</f>
        <v>TBD</v>
      </c>
      <c r="H56" s="60">
        <f t="array" ref="H56">IFERROR(INDEX(Master!$E$3:$FG$202,MATCH($A56,Master!$D$3:$D$202,0),MATCH(H$2,Master!$E$2:$FG$2,0)),"")</f>
        <v>0</v>
      </c>
      <c r="I56" s="47"/>
      <c r="J56" s="47"/>
      <c r="K56" s="47"/>
    </row>
    <row r="57" spans="1:11">
      <c r="A57" s="53" t="s">
        <v>2375</v>
      </c>
      <c r="B57" s="60">
        <f t="array" ref="B57">IFERROR(INDEX(Master!$E$3:$FG$202,MATCH($A57,Master!$D$3:$D$202,0),MATCH(B$2,Master!$E$2:$FG$2,0)),"")</f>
        <v>0</v>
      </c>
      <c r="C57" s="61">
        <f t="array" ref="C57">IFERROR(INDEX(Master!$E$3:$FG$202,MATCH($A57,Master!$D$3:$D$202,0),MATCH(C$2,Master!$E$2:$FG$2,0)),"")</f>
        <v>260434.8</v>
      </c>
      <c r="D57" s="61">
        <f t="array" ref="D57">IFERROR(INDEX(Master!$E$3:$FG$202,MATCH($A57,Master!$D$3:$D$202,0),MATCH(D$2,Master!$E$2:$FG$2,0)),"")</f>
        <v>190117.40399999998</v>
      </c>
      <c r="E57" s="60">
        <f t="array" ref="E57">IFERROR(INDEX(Master!$E$3:$FG$202,MATCH($A57,Master!$D$3:$D$202,0),MATCH(E$2,Master!$E$2:$FG$2,0)),"")</f>
        <v>0</v>
      </c>
      <c r="F57" s="55">
        <f t="array" ref="F57">IFERROR(INDEX(Master!$E$3:$FG$202,MATCH($A57,Master!$D$3:$D$202,0),MATCH(F$2,Master!$E$2:$FG$2,0)),"")</f>
        <v>45473</v>
      </c>
      <c r="G57" s="55" t="str">
        <f t="array" ref="G57">IFERROR(INDEX(Master!$E$3:$FG$202,MATCH($A57,Master!$D$3:$D$202,0),MATCH(G$2,Master!$E$2:$FG$2,0)),"")</f>
        <v>TBD</v>
      </c>
      <c r="H57" s="60">
        <f t="array" ref="H57">IFERROR(INDEX(Master!$E$3:$FG$202,MATCH($A57,Master!$D$3:$D$202,0),MATCH(H$2,Master!$E$2:$FG$2,0)),"")</f>
        <v>0</v>
      </c>
      <c r="I57" s="47"/>
      <c r="J57" s="47"/>
      <c r="K57" s="47"/>
    </row>
    <row r="58" spans="1:11">
      <c r="A58" s="53" t="s">
        <v>2382</v>
      </c>
      <c r="B58" s="60">
        <f t="array" ref="B58">IFERROR(INDEX(Master!$E$3:$FG$202,MATCH($A58,Master!$D$3:$D$202,0),MATCH(B$2,Master!$E$2:$FG$2,0)),"")</f>
        <v>0</v>
      </c>
      <c r="C58" s="61">
        <f t="array" ref="C58">IFERROR(INDEX(Master!$E$3:$FG$202,MATCH($A58,Master!$D$3:$D$202,0),MATCH(C$2,Master!$E$2:$FG$2,0)),"")</f>
        <v>473556.18</v>
      </c>
      <c r="D58" s="61">
        <f t="array" ref="D58">IFERROR(INDEX(Master!$E$3:$FG$202,MATCH($A58,Master!$D$3:$D$202,0),MATCH(D$2,Master!$E$2:$FG$2,0)),"")</f>
        <v>345696.01139999996</v>
      </c>
      <c r="E58" s="60" t="str">
        <f t="array" ref="E58">IFERROR(INDEX(Master!$E$3:$FG$202,MATCH($A58,Master!$D$3:$D$202,0),MATCH(E$2,Master!$E$2:$FG$2,0)),"")</f>
        <v>TBD, Not in Engineering</v>
      </c>
      <c r="F58" s="55">
        <f t="array" ref="F58">IFERROR(INDEX(Master!$E$3:$FG$202,MATCH($A58,Master!$D$3:$D$202,0),MATCH(F$2,Master!$E$2:$FG$2,0)),"")</f>
        <v>45565</v>
      </c>
      <c r="G58" s="55" t="str">
        <f t="array" ref="G58">IFERROR(INDEX(Master!$E$3:$FG$202,MATCH($A58,Master!$D$3:$D$202,0),MATCH(G$2,Master!$E$2:$FG$2,0)),"")</f>
        <v>TBD</v>
      </c>
      <c r="H58" s="60">
        <f t="array" ref="H58">IFERROR(INDEX(Master!$E$3:$FG$202,MATCH($A58,Master!$D$3:$D$202,0),MATCH(H$2,Master!$E$2:$FG$2,0)),"")</f>
        <v>0</v>
      </c>
      <c r="I58" s="47"/>
      <c r="J58" s="47"/>
      <c r="K58" s="47"/>
    </row>
    <row r="59" spans="1:11">
      <c r="A59" s="53" t="s">
        <v>2383</v>
      </c>
      <c r="B59" s="60">
        <f t="array" ref="B59">IFERROR(INDEX(Master!$E$3:$FG$202,MATCH($A59,Master!$D$3:$D$202,0),MATCH(B$2,Master!$E$2:$FG$2,0)),"")</f>
        <v>0</v>
      </c>
      <c r="C59" s="61">
        <f t="array" ref="C59">IFERROR(INDEX(Master!$E$3:$FG$202,MATCH($A59,Master!$D$3:$D$202,0),MATCH(C$2,Master!$E$2:$FG$2,0)),"")</f>
        <v>1385346</v>
      </c>
      <c r="D59" s="61">
        <f t="array" ref="D59">IFERROR(INDEX(Master!$E$3:$FG$202,MATCH($A59,Master!$D$3:$D$202,0),MATCH(D$2,Master!$E$2:$FG$2,0)),"")</f>
        <v>1011302.58</v>
      </c>
      <c r="E59" s="60" t="str">
        <f t="array" ref="E59">IFERROR(INDEX(Master!$E$3:$FG$202,MATCH($A59,Master!$D$3:$D$202,0),MATCH(E$2,Master!$E$2:$FG$2,0)),"")</f>
        <v>TBD, Not in Engineering</v>
      </c>
      <c r="F59" s="55">
        <f t="array" ref="F59">IFERROR(INDEX(Master!$E$3:$FG$202,MATCH($A59,Master!$D$3:$D$202,0),MATCH(F$2,Master!$E$2:$FG$2,0)),"")</f>
        <v>45565</v>
      </c>
      <c r="G59" s="55" t="str">
        <f t="array" ref="G59">IFERROR(INDEX(Master!$E$3:$FG$202,MATCH($A59,Master!$D$3:$D$202,0),MATCH(G$2,Master!$E$2:$FG$2,0)),"")</f>
        <v>TBD</v>
      </c>
      <c r="H59" s="60">
        <f t="array" ref="H59">IFERROR(INDEX(Master!$E$3:$FG$202,MATCH($A59,Master!$D$3:$D$202,0),MATCH(H$2,Master!$E$2:$FG$2,0)),"")</f>
        <v>0</v>
      </c>
      <c r="I59" s="47"/>
      <c r="J59" s="47"/>
      <c r="K59" s="47"/>
    </row>
    <row r="60" spans="1:11">
      <c r="A60" s="53" t="s">
        <v>2406</v>
      </c>
      <c r="B60" s="60" t="str">
        <f t="array" ref="B60">IFERROR(INDEX(Master!$E$3:$FG$202,MATCH($A60,Master!$D$3:$D$202,0),MATCH(B$2,Master!$E$2:$FG$2,0)),"")</f>
        <v/>
      </c>
      <c r="C60" s="61" t="str">
        <f t="array" ref="C60">IFERROR(INDEX(Master!$E$3:$FG$202,MATCH($A60,Master!$D$3:$D$202,0),MATCH(C$2,Master!$E$2:$FG$2,0)),"")</f>
        <v/>
      </c>
      <c r="D60" s="61" t="str">
        <f t="array" ref="D60">IFERROR(INDEX(Master!$E$3:$FG$202,MATCH($A60,Master!$D$3:$D$202,0),MATCH(D$2,Master!$E$2:$FG$2,0)),"")</f>
        <v/>
      </c>
      <c r="E60" s="60" t="str">
        <f t="array" ref="E60">IFERROR(INDEX(Master!$E$3:$FG$202,MATCH($A60,Master!$D$3:$D$202,0),MATCH(E$2,Master!$E$2:$FG$2,0)),"")</f>
        <v/>
      </c>
      <c r="F60" s="55" t="str">
        <f t="array" ref="F60">IFERROR(INDEX(Master!$E$3:$FG$202,MATCH($A60,Master!$D$3:$D$202,0),MATCH(F$2,Master!$E$2:$FG$2,0)),"")</f>
        <v/>
      </c>
      <c r="G60" s="55" t="str">
        <f t="array" ref="G60">IFERROR(INDEX(Master!$E$3:$FG$202,MATCH($A60,Master!$D$3:$D$202,0),MATCH(G$2,Master!$E$2:$FG$2,0)),"")</f>
        <v/>
      </c>
      <c r="H60" s="60" t="str">
        <f t="array" ref="H60">IFERROR(INDEX(Master!$E$3:$FG$202,MATCH($A60,Master!$D$3:$D$202,0),MATCH(H$2,Master!$E$2:$FG$2,0)),"")</f>
        <v/>
      </c>
      <c r="I60" s="47"/>
      <c r="J60" s="47"/>
      <c r="K60" s="47"/>
    </row>
    <row r="61" spans="1:11">
      <c r="A61" s="53" t="s">
        <v>2384</v>
      </c>
      <c r="B61" s="60">
        <f t="array" ref="B61">IFERROR(INDEX(Master!$E$3:$FG$202,MATCH($A61,Master!$D$3:$D$202,0),MATCH(B$2,Master!$E$2:$FG$2,0)),"")</f>
        <v>0</v>
      </c>
      <c r="C61" s="61">
        <f t="array" ref="C61">IFERROR(INDEX(Master!$E$3:$FG$202,MATCH($A61,Master!$D$3:$D$202,0),MATCH(C$2,Master!$E$2:$FG$2,0)),"")</f>
        <v>758144.44</v>
      </c>
      <c r="D61" s="61">
        <f t="array" ref="D61">IFERROR(INDEX(Master!$E$3:$FG$202,MATCH($A61,Master!$D$3:$D$202,0),MATCH(D$2,Master!$E$2:$FG$2,0)),"")</f>
        <v>553445.4412</v>
      </c>
      <c r="E61" s="60" t="str">
        <f t="array" ref="E61">IFERROR(INDEX(Master!$E$3:$FG$202,MATCH($A61,Master!$D$3:$D$202,0),MATCH(E$2,Master!$E$2:$FG$2,0)),"")</f>
        <v>March 2024 ?</v>
      </c>
      <c r="F61" s="55">
        <f t="array" ref="F61">IFERROR(INDEX(Master!$E$3:$FG$202,MATCH($A61,Master!$D$3:$D$202,0),MATCH(F$2,Master!$E$2:$FG$2,0)),"")</f>
        <v>45565</v>
      </c>
      <c r="G61" s="55" t="str">
        <f t="array" ref="G61">IFERROR(INDEX(Master!$E$3:$FG$202,MATCH($A61,Master!$D$3:$D$202,0),MATCH(G$2,Master!$E$2:$FG$2,0)),"")</f>
        <v>TBD</v>
      </c>
      <c r="H61" s="60">
        <f t="array" ref="H61">IFERROR(INDEX(Master!$E$3:$FG$202,MATCH($A61,Master!$D$3:$D$202,0),MATCH(H$2,Master!$E$2:$FG$2,0)),"")</f>
        <v>0</v>
      </c>
      <c r="I61" s="47"/>
      <c r="J61" s="47"/>
      <c r="K61" s="47"/>
    </row>
    <row r="62" spans="1:11">
      <c r="A62" s="53" t="s">
        <v>2387</v>
      </c>
      <c r="B62" s="60">
        <f t="array" ref="B62">IFERROR(INDEX(Master!$E$3:$FG$202,MATCH($A62,Master!$D$3:$D$202,0),MATCH(B$2,Master!$E$2:$FG$2,0)),"")</f>
        <v>0</v>
      </c>
      <c r="C62" s="61">
        <f t="array" ref="C62">IFERROR(INDEX(Master!$E$3:$FG$202,MATCH($A62,Master!$D$3:$D$202,0),MATCH(C$2,Master!$E$2:$FG$2,0)),"")</f>
        <v>733915.11</v>
      </c>
      <c r="D62" s="61">
        <f t="array" ref="D62">IFERROR(INDEX(Master!$E$3:$FG$202,MATCH($A62,Master!$D$3:$D$202,0),MATCH(D$2,Master!$E$2:$FG$2,0)),"")</f>
        <v>535758.03029999998</v>
      </c>
      <c r="E62" s="60" t="str">
        <f t="array" ref="E62">IFERROR(INDEX(Master!$E$3:$FG$202,MATCH($A62,Master!$D$3:$D$202,0),MATCH(E$2,Master!$E$2:$FG$2,0)),"")</f>
        <v>March 2024 ?</v>
      </c>
      <c r="F62" s="55">
        <f t="array" ref="F62">IFERROR(INDEX(Master!$E$3:$FG$202,MATCH($A62,Master!$D$3:$D$202,0),MATCH(F$2,Master!$E$2:$FG$2,0)),"")</f>
        <v>45565</v>
      </c>
      <c r="G62" s="55" t="str">
        <f t="array" ref="G62">IFERROR(INDEX(Master!$E$3:$FG$202,MATCH($A62,Master!$D$3:$D$202,0),MATCH(G$2,Master!$E$2:$FG$2,0)),"")</f>
        <v>TBD</v>
      </c>
      <c r="H62" s="60">
        <f t="array" ref="H62">IFERROR(INDEX(Master!$E$3:$FG$202,MATCH($A62,Master!$D$3:$D$202,0),MATCH(H$2,Master!$E$2:$FG$2,0)),"")</f>
        <v>0</v>
      </c>
      <c r="I62" s="47"/>
      <c r="J62" s="47"/>
      <c r="K62" s="47"/>
    </row>
    <row r="63" spans="1:11">
      <c r="A63" s="53" t="s">
        <v>2388</v>
      </c>
      <c r="B63" s="60">
        <f t="array" ref="B63">IFERROR(INDEX(Master!$E$3:$FG$202,MATCH($A63,Master!$D$3:$D$202,0),MATCH(B$2,Master!$E$2:$FG$2,0)),"")</f>
        <v>0</v>
      </c>
      <c r="C63" s="61">
        <f t="array" ref="C63">IFERROR(INDEX(Master!$E$3:$FG$202,MATCH($A63,Master!$D$3:$D$202,0),MATCH(C$2,Master!$E$2:$FG$2,0)),"")</f>
        <v>787663.96</v>
      </c>
      <c r="D63" s="61">
        <f t="array" ref="D63">IFERROR(INDEX(Master!$E$3:$FG$202,MATCH($A63,Master!$D$3:$D$202,0),MATCH(D$2,Master!$E$2:$FG$2,0)),"")</f>
        <v>574994.69079999998</v>
      </c>
      <c r="E63" s="60" t="str">
        <f t="array" ref="E63">IFERROR(INDEX(Master!$E$3:$FG$202,MATCH($A63,Master!$D$3:$D$202,0),MATCH(E$2,Master!$E$2:$FG$2,0)),"")</f>
        <v>March 2024 ?</v>
      </c>
      <c r="F63" s="55">
        <f t="array" ref="F63">IFERROR(INDEX(Master!$E$3:$FG$202,MATCH($A63,Master!$D$3:$D$202,0),MATCH(F$2,Master!$E$2:$FG$2,0)),"")</f>
        <v>45565</v>
      </c>
      <c r="G63" s="55" t="str">
        <f t="array" ref="G63">IFERROR(INDEX(Master!$E$3:$FG$202,MATCH($A63,Master!$D$3:$D$202,0),MATCH(G$2,Master!$E$2:$FG$2,0)),"")</f>
        <v>TBD</v>
      </c>
      <c r="H63" s="60">
        <f t="array" ref="H63">IFERROR(INDEX(Master!$E$3:$FG$202,MATCH($A63,Master!$D$3:$D$202,0),MATCH(H$2,Master!$E$2:$FG$2,0)),"")</f>
        <v>0</v>
      </c>
      <c r="I63" s="47"/>
      <c r="J63" s="47"/>
      <c r="K63" s="47"/>
    </row>
    <row r="64" spans="1:11">
      <c r="A64" s="53" t="s">
        <v>2389</v>
      </c>
      <c r="B64" s="60">
        <f t="array" ref="B64">IFERROR(INDEX(Master!$E$3:$FG$202,MATCH($A64,Master!$D$3:$D$202,0),MATCH(B$2,Master!$E$2:$FG$2,0)),"")</f>
        <v>0</v>
      </c>
      <c r="C64" s="61">
        <f t="array" ref="C64">IFERROR(INDEX(Master!$E$3:$FG$202,MATCH($A64,Master!$D$3:$D$202,0),MATCH(C$2,Master!$E$2:$FG$2,0)),"")</f>
        <v>743756.62</v>
      </c>
      <c r="D64" s="61">
        <f t="array" ref="D64">IFERROR(INDEX(Master!$E$3:$FG$202,MATCH($A64,Master!$D$3:$D$202,0),MATCH(D$2,Master!$E$2:$FG$2,0)),"")</f>
        <v>542942.33259999997</v>
      </c>
      <c r="E64" s="60" t="str">
        <f t="array" ref="E64">IFERROR(INDEX(Master!$E$3:$FG$202,MATCH($A64,Master!$D$3:$D$202,0),MATCH(E$2,Master!$E$2:$FG$2,0)),"")</f>
        <v>March 2024 ?</v>
      </c>
      <c r="F64" s="55">
        <f t="array" ref="F64">IFERROR(INDEX(Master!$E$3:$FG$202,MATCH($A64,Master!$D$3:$D$202,0),MATCH(F$2,Master!$E$2:$FG$2,0)),"")</f>
        <v>45565</v>
      </c>
      <c r="G64" s="55" t="str">
        <f t="array" ref="G64">IFERROR(INDEX(Master!$E$3:$FG$202,MATCH($A64,Master!$D$3:$D$202,0),MATCH(G$2,Master!$E$2:$FG$2,0)),"")</f>
        <v>TBD</v>
      </c>
      <c r="H64" s="60">
        <f t="array" ref="H64">IFERROR(INDEX(Master!$E$3:$FG$202,MATCH($A64,Master!$D$3:$D$202,0),MATCH(H$2,Master!$E$2:$FG$2,0)),"")</f>
        <v>0</v>
      </c>
      <c r="I64" s="47"/>
      <c r="J64" s="47"/>
      <c r="K64" s="47"/>
    </row>
    <row r="65" spans="1:11">
      <c r="A65" s="53" t="s">
        <v>2390</v>
      </c>
      <c r="B65" s="60">
        <f t="array" ref="B65">IFERROR(INDEX(Master!$E$3:$FG$202,MATCH($A65,Master!$D$3:$D$202,0),MATCH(B$2,Master!$E$2:$FG$2,0)),"")</f>
        <v>0</v>
      </c>
      <c r="C65" s="61">
        <f t="array" ref="C65">IFERROR(INDEX(Master!$E$3:$FG$202,MATCH($A65,Master!$D$3:$D$202,0),MATCH(C$2,Master!$E$2:$FG$2,0)),"")</f>
        <v>2230626</v>
      </c>
      <c r="D65" s="61">
        <f t="array" ref="D65">IFERROR(INDEX(Master!$E$3:$FG$202,MATCH($A65,Master!$D$3:$D$202,0),MATCH(D$2,Master!$E$2:$FG$2,0)),"")</f>
        <v>1628356.98</v>
      </c>
      <c r="E65" s="60" t="str">
        <f t="array" ref="E65">IFERROR(INDEX(Master!$E$3:$FG$202,MATCH($A65,Master!$D$3:$D$202,0),MATCH(E$2,Master!$E$2:$FG$2,0)),"")</f>
        <v>TBD, Not in Engineering</v>
      </c>
      <c r="F65" s="55">
        <f t="array" ref="F65">IFERROR(INDEX(Master!$E$3:$FG$202,MATCH($A65,Master!$D$3:$D$202,0),MATCH(F$2,Master!$E$2:$FG$2,0)),"")</f>
        <v>45565</v>
      </c>
      <c r="G65" s="55" t="str">
        <f t="array" ref="G65">IFERROR(INDEX(Master!$E$3:$FG$202,MATCH($A65,Master!$D$3:$D$202,0),MATCH(G$2,Master!$E$2:$FG$2,0)),"")</f>
        <v>TBD</v>
      </c>
      <c r="H65" s="60">
        <f t="array" ref="H65">IFERROR(INDEX(Master!$E$3:$FG$202,MATCH($A65,Master!$D$3:$D$202,0),MATCH(H$2,Master!$E$2:$FG$2,0)),"")</f>
        <v>0</v>
      </c>
      <c r="I65" s="47"/>
      <c r="J65" s="47"/>
      <c r="K65" s="47"/>
    </row>
    <row r="66" spans="1:11">
      <c r="A66" s="53" t="s">
        <v>2391</v>
      </c>
      <c r="B66" s="60">
        <f t="array" ref="B66">IFERROR(INDEX(Master!$E$3:$FG$202,MATCH($A66,Master!$D$3:$D$202,0),MATCH(B$2,Master!$E$2:$FG$2,0)),"")</f>
        <v>0</v>
      </c>
      <c r="C66" s="61">
        <f t="array" ref="C66">IFERROR(INDEX(Master!$E$3:$FG$202,MATCH($A66,Master!$D$3:$D$202,0),MATCH(C$2,Master!$E$2:$FG$2,0)),"")</f>
        <v>195775.43</v>
      </c>
      <c r="D66" s="61">
        <f t="array" ref="D66">IFERROR(INDEX(Master!$E$3:$FG$202,MATCH($A66,Master!$D$3:$D$202,0),MATCH(D$2,Master!$E$2:$FG$2,0)),"")</f>
        <v>142916.06389999998</v>
      </c>
      <c r="E66" s="60" t="str">
        <f t="array" ref="E66">IFERROR(INDEX(Master!$E$3:$FG$202,MATCH($A66,Master!$D$3:$D$202,0),MATCH(E$2,Master!$E$2:$FG$2,0)),"")</f>
        <v>Late Nov 2023</v>
      </c>
      <c r="F66" s="55">
        <f t="array" ref="F66">IFERROR(INDEX(Master!$E$3:$FG$202,MATCH($A66,Master!$D$3:$D$202,0),MATCH(F$2,Master!$E$2:$FG$2,0)),"")</f>
        <v>45565</v>
      </c>
      <c r="G66" s="55" t="str">
        <f t="array" ref="G66">IFERROR(INDEX(Master!$E$3:$FG$202,MATCH($A66,Master!$D$3:$D$202,0),MATCH(G$2,Master!$E$2:$FG$2,0)),"")</f>
        <v>TBD</v>
      </c>
      <c r="H66" s="60">
        <f t="array" ref="H66">IFERROR(INDEX(Master!$E$3:$FG$202,MATCH($A66,Master!$D$3:$D$202,0),MATCH(H$2,Master!$E$2:$FG$2,0)),"")</f>
        <v>0</v>
      </c>
      <c r="I66" s="47"/>
      <c r="J66" s="47"/>
      <c r="K66" s="47"/>
    </row>
    <row r="67" spans="1:11">
      <c r="A67" s="53" t="s">
        <v>2393</v>
      </c>
      <c r="B67" s="60">
        <f t="array" ref="B67">IFERROR(INDEX(Master!$E$3:$FG$202,MATCH($A67,Master!$D$3:$D$202,0),MATCH(B$2,Master!$E$2:$FG$2,0)),"")</f>
        <v>0</v>
      </c>
      <c r="C67" s="61">
        <f t="array" ref="C67">IFERROR(INDEX(Master!$E$3:$FG$202,MATCH($A67,Master!$D$3:$D$202,0),MATCH(C$2,Master!$E$2:$FG$2,0)),"")</f>
        <v>213846.31</v>
      </c>
      <c r="D67" s="61">
        <f t="array" ref="D67">IFERROR(INDEX(Master!$E$3:$FG$202,MATCH($A67,Master!$D$3:$D$202,0),MATCH(D$2,Master!$E$2:$FG$2,0)),"")</f>
        <v>156107.8063</v>
      </c>
      <c r="E67" s="60" t="str">
        <f t="array" ref="E67">IFERROR(INDEX(Master!$E$3:$FG$202,MATCH($A67,Master!$D$3:$D$202,0),MATCH(E$2,Master!$E$2:$FG$2,0)),"")</f>
        <v>Late Nov 2023</v>
      </c>
      <c r="F67" s="55">
        <f t="array" ref="F67">IFERROR(INDEX(Master!$E$3:$FG$202,MATCH($A67,Master!$D$3:$D$202,0),MATCH(F$2,Master!$E$2:$FG$2,0)),"")</f>
        <v>45565</v>
      </c>
      <c r="G67" s="55" t="str">
        <f t="array" ref="G67">IFERROR(INDEX(Master!$E$3:$FG$202,MATCH($A67,Master!$D$3:$D$202,0),MATCH(G$2,Master!$E$2:$FG$2,0)),"")</f>
        <v>TBD</v>
      </c>
      <c r="H67" s="60">
        <f t="array" ref="H67">IFERROR(INDEX(Master!$E$3:$FG$202,MATCH($A67,Master!$D$3:$D$202,0),MATCH(H$2,Master!$E$2:$FG$2,0)),"")</f>
        <v>0</v>
      </c>
      <c r="I67" s="47"/>
      <c r="J67" s="47"/>
      <c r="K67" s="47"/>
    </row>
    <row r="68" spans="1:11">
      <c r="A68" s="53" t="s">
        <v>2394</v>
      </c>
      <c r="B68" s="60">
        <f t="array" ref="B68">IFERROR(INDEX(Master!$E$3:$FG$202,MATCH($A68,Master!$D$3:$D$202,0),MATCH(B$2,Master!$E$2:$FG$2,0)),"")</f>
        <v>0</v>
      </c>
      <c r="C68" s="61">
        <f t="array" ref="C68">IFERROR(INDEX(Master!$E$3:$FG$202,MATCH($A68,Master!$D$3:$D$202,0),MATCH(C$2,Master!$E$2:$FG$2,0)),"")</f>
        <v>2123331.6800000002</v>
      </c>
      <c r="D68" s="61">
        <f t="array" ref="D68">IFERROR(INDEX(Master!$E$3:$FG$202,MATCH($A68,Master!$D$3:$D$202,0),MATCH(D$2,Master!$E$2:$FG$2,0)),"")</f>
        <v>1550032.1264000002</v>
      </c>
      <c r="E68" s="60" t="str">
        <f t="array" ref="E68">IFERROR(INDEX(Master!$E$3:$FG$202,MATCH($A68,Master!$D$3:$D$202,0),MATCH(E$2,Master!$E$2:$FG$2,0)),"")</f>
        <v>ON HOLD PER AOR</v>
      </c>
      <c r="F68" s="55">
        <f t="array" ref="F68">IFERROR(INDEX(Master!$E$3:$FG$202,MATCH($A68,Master!$D$3:$D$202,0),MATCH(F$2,Master!$E$2:$FG$2,0)),"")</f>
        <v>45565</v>
      </c>
      <c r="G68" s="55" t="str">
        <f t="array" ref="G68">IFERROR(INDEX(Master!$E$3:$FG$202,MATCH($A68,Master!$D$3:$D$202,0),MATCH(G$2,Master!$E$2:$FG$2,0)),"")</f>
        <v>TBD</v>
      </c>
      <c r="H68" s="60">
        <f t="array" ref="H68">IFERROR(INDEX(Master!$E$3:$FG$202,MATCH($A68,Master!$D$3:$D$202,0),MATCH(H$2,Master!$E$2:$FG$2,0)),"")</f>
        <v>0</v>
      </c>
      <c r="I68" s="47"/>
      <c r="J68" s="47"/>
      <c r="K68" s="47"/>
    </row>
    <row r="69" spans="1:11">
      <c r="A69" s="53" t="s">
        <v>2395</v>
      </c>
      <c r="B69" s="60">
        <f t="array" ref="B69">IFERROR(INDEX(Master!$E$3:$FG$202,MATCH($A69,Master!$D$3:$D$202,0),MATCH(B$2,Master!$E$2:$FG$2,0)),"")</f>
        <v>0</v>
      </c>
      <c r="C69" s="61">
        <f t="array" ref="C69">IFERROR(INDEX(Master!$E$3:$FG$202,MATCH($A69,Master!$D$3:$D$202,0),MATCH(C$2,Master!$E$2:$FG$2,0)),"")</f>
        <v>1870996.9</v>
      </c>
      <c r="D69" s="61">
        <f t="array" ref="D69">IFERROR(INDEX(Master!$E$3:$FG$202,MATCH($A69,Master!$D$3:$D$202,0),MATCH(D$2,Master!$E$2:$FG$2,0)),"")</f>
        <v>1365827.737</v>
      </c>
      <c r="E69" s="60" t="str">
        <f t="array" ref="E69">IFERROR(INDEX(Master!$E$3:$FG$202,MATCH($A69,Master!$D$3:$D$202,0),MATCH(E$2,Master!$E$2:$FG$2,0)),"")</f>
        <v>ON HOLD PER AOR</v>
      </c>
      <c r="F69" s="55">
        <f t="array" ref="F69">IFERROR(INDEX(Master!$E$3:$FG$202,MATCH($A69,Master!$D$3:$D$202,0),MATCH(F$2,Master!$E$2:$FG$2,0)),"")</f>
        <v>45565</v>
      </c>
      <c r="G69" s="55" t="str">
        <f t="array" ref="G69">IFERROR(INDEX(Master!$E$3:$FG$202,MATCH($A69,Master!$D$3:$D$202,0),MATCH(G$2,Master!$E$2:$FG$2,0)),"")</f>
        <v>TBD</v>
      </c>
      <c r="H69" s="60">
        <f t="array" ref="H69">IFERROR(INDEX(Master!$E$3:$FG$202,MATCH($A69,Master!$D$3:$D$202,0),MATCH(H$2,Master!$E$2:$FG$2,0)),"")</f>
        <v>0</v>
      </c>
      <c r="I69" s="47"/>
      <c r="J69" s="47"/>
      <c r="K69" s="47"/>
    </row>
    <row r="70" spans="1:11">
      <c r="A70" s="53" t="s">
        <v>2396</v>
      </c>
      <c r="B70" s="60">
        <f t="array" ref="B70">IFERROR(INDEX(Master!$E$3:$FG$202,MATCH($A70,Master!$D$3:$D$202,0),MATCH(B$2,Master!$E$2:$FG$2,0)),"")</f>
        <v>0</v>
      </c>
      <c r="C70" s="61">
        <f t="array" ref="C70">IFERROR(INDEX(Master!$E$3:$FG$202,MATCH($A70,Master!$D$3:$D$202,0),MATCH(C$2,Master!$E$2:$FG$2,0)),"")</f>
        <v>1240813.2</v>
      </c>
      <c r="D70" s="61">
        <f t="array" ref="D70">IFERROR(INDEX(Master!$E$3:$FG$202,MATCH($A70,Master!$D$3:$D$202,0),MATCH(D$2,Master!$E$2:$FG$2,0)),"")</f>
        <v>905793.63599999994</v>
      </c>
      <c r="E70" s="60" t="str">
        <f t="array" ref="E70">IFERROR(INDEX(Master!$E$3:$FG$202,MATCH($A70,Master!$D$3:$D$202,0),MATCH(E$2,Master!$E$2:$FG$2,0)),"")</f>
        <v>ON HOLD PER AOR</v>
      </c>
      <c r="F70" s="55">
        <f t="array" ref="F70">IFERROR(INDEX(Master!$E$3:$FG$202,MATCH($A70,Master!$D$3:$D$202,0),MATCH(F$2,Master!$E$2:$FG$2,0)),"")</f>
        <v>45565</v>
      </c>
      <c r="G70" s="55" t="str">
        <f t="array" ref="G70">IFERROR(INDEX(Master!$E$3:$FG$202,MATCH($A70,Master!$D$3:$D$202,0),MATCH(G$2,Master!$E$2:$FG$2,0)),"")</f>
        <v>TBD</v>
      </c>
      <c r="H70" s="60">
        <f t="array" ref="H70">IFERROR(INDEX(Master!$E$3:$FG$202,MATCH($A70,Master!$D$3:$D$202,0),MATCH(H$2,Master!$E$2:$FG$2,0)),"")</f>
        <v>0</v>
      </c>
      <c r="I70" s="47"/>
      <c r="J70" s="47"/>
      <c r="K70" s="47"/>
    </row>
    <row r="71" spans="1:11">
      <c r="A71" s="53" t="s">
        <v>2397</v>
      </c>
      <c r="B71" s="60">
        <f t="array" ref="B71">IFERROR(INDEX(Master!$E$3:$FG$202,MATCH($A71,Master!$D$3:$D$202,0),MATCH(B$2,Master!$E$2:$FG$2,0)),"")</f>
        <v>0</v>
      </c>
      <c r="C71" s="61">
        <f t="array" ref="C71">IFERROR(INDEX(Master!$E$3:$FG$202,MATCH($A71,Master!$D$3:$D$202,0),MATCH(C$2,Master!$E$2:$FG$2,0)),"")</f>
        <v>14568818.869999999</v>
      </c>
      <c r="D71" s="61">
        <f t="array" ref="D71">IFERROR(INDEX(Master!$E$3:$FG$202,MATCH($A71,Master!$D$3:$D$202,0),MATCH(D$2,Master!$E$2:$FG$2,0)),"")</f>
        <v>10635237.775099998</v>
      </c>
      <c r="E71" s="60" t="str">
        <f t="array" ref="E71">IFERROR(INDEX(Master!$E$3:$FG$202,MATCH($A71,Master!$D$3:$D$202,0),MATCH(E$2,Master!$E$2:$FG$2,0)),"")</f>
        <v>TBD, Not in Engineering</v>
      </c>
      <c r="F71" s="55">
        <f t="array" ref="F71">IFERROR(INDEX(Master!$E$3:$FG$202,MATCH($A71,Master!$D$3:$D$202,0),MATCH(F$2,Master!$E$2:$FG$2,0)),"")</f>
        <v>45657</v>
      </c>
      <c r="G71" s="55" t="str">
        <f t="array" ref="G71">IFERROR(INDEX(Master!$E$3:$FG$202,MATCH($A71,Master!$D$3:$D$202,0),MATCH(G$2,Master!$E$2:$FG$2,0)),"")</f>
        <v>TBD</v>
      </c>
      <c r="H71" s="60">
        <f t="array" ref="H71">IFERROR(INDEX(Master!$E$3:$FG$202,MATCH($A71,Master!$D$3:$D$202,0),MATCH(H$2,Master!$E$2:$FG$2,0)),"")</f>
        <v>0</v>
      </c>
      <c r="I71" s="47"/>
      <c r="J71" s="47"/>
      <c r="K71" s="47"/>
    </row>
    <row r="72" spans="1:11">
      <c r="A72" s="53" t="s">
        <v>2399</v>
      </c>
      <c r="B72" s="60">
        <f t="array" ref="B72">IFERROR(INDEX(Master!$E$3:$FG$202,MATCH($A72,Master!$D$3:$D$202,0),MATCH(B$2,Master!$E$2:$FG$2,0)),"")</f>
        <v>0</v>
      </c>
      <c r="C72" s="61">
        <f t="array" ref="C72">IFERROR(INDEX(Master!$E$3:$FG$202,MATCH($A72,Master!$D$3:$D$202,0),MATCH(C$2,Master!$E$2:$FG$2,0)),"")</f>
        <v>4580340.8099999996</v>
      </c>
      <c r="D72" s="61">
        <f t="array" ref="D72">IFERROR(INDEX(Master!$E$3:$FG$202,MATCH($A72,Master!$D$3:$D$202,0),MATCH(D$2,Master!$E$2:$FG$2,0)),"")</f>
        <v>3343648.7912999997</v>
      </c>
      <c r="E72" s="60" t="str">
        <f t="array" ref="E72">IFERROR(INDEX(Master!$E$3:$FG$202,MATCH($A72,Master!$D$3:$D$202,0),MATCH(E$2,Master!$E$2:$FG$2,0)),"")</f>
        <v>TBD, Not in Engineering</v>
      </c>
      <c r="F72" s="55">
        <f t="array" ref="F72">IFERROR(INDEX(Master!$E$3:$FG$202,MATCH($A72,Master!$D$3:$D$202,0),MATCH(F$2,Master!$E$2:$FG$2,0)),"")</f>
        <v>45657</v>
      </c>
      <c r="G72" s="55" t="str">
        <f t="array" ref="G72">IFERROR(INDEX(Master!$E$3:$FG$202,MATCH($A72,Master!$D$3:$D$202,0),MATCH(G$2,Master!$E$2:$FG$2,0)),"")</f>
        <v>TBD</v>
      </c>
      <c r="H72" s="60">
        <f t="array" ref="H72">IFERROR(INDEX(Master!$E$3:$FG$202,MATCH($A72,Master!$D$3:$D$202,0),MATCH(H$2,Master!$E$2:$FG$2,0)),"")</f>
        <v>0</v>
      </c>
      <c r="I72" s="47"/>
      <c r="J72" s="47"/>
      <c r="K72" s="47"/>
    </row>
    <row r="73" spans="1:11">
      <c r="A73" s="53" t="s">
        <v>2400</v>
      </c>
      <c r="B73" s="60">
        <f t="array" ref="B73">IFERROR(INDEX(Master!$E$3:$FG$202,MATCH($A73,Master!$D$3:$D$202,0),MATCH(B$2,Master!$E$2:$FG$2,0)),"")</f>
        <v>0</v>
      </c>
      <c r="C73" s="61">
        <f t="array" ref="C73">IFERROR(INDEX(Master!$E$3:$FG$202,MATCH($A73,Master!$D$3:$D$202,0),MATCH(C$2,Master!$E$2:$FG$2,0)),"")</f>
        <v>2137747.88</v>
      </c>
      <c r="D73" s="61">
        <f t="array" ref="D73">IFERROR(INDEX(Master!$E$3:$FG$202,MATCH($A73,Master!$D$3:$D$202,0),MATCH(D$2,Master!$E$2:$FG$2,0)),"")</f>
        <v>1560555.9523999998</v>
      </c>
      <c r="E73" s="60" t="str">
        <f t="array" ref="E73">IFERROR(INDEX(Master!$E$3:$FG$202,MATCH($A73,Master!$D$3:$D$202,0),MATCH(E$2,Master!$E$2:$FG$2,0)),"")</f>
        <v>Postponed</v>
      </c>
      <c r="F73" s="55">
        <f t="array" ref="F73">IFERROR(INDEX(Master!$E$3:$FG$202,MATCH($A73,Master!$D$3:$D$202,0),MATCH(F$2,Master!$E$2:$FG$2,0)),"")</f>
        <v>45657</v>
      </c>
      <c r="G73" s="55" t="str">
        <f t="array" ref="G73">IFERROR(INDEX(Master!$E$3:$FG$202,MATCH($A73,Master!$D$3:$D$202,0),MATCH(G$2,Master!$E$2:$FG$2,0)),"")</f>
        <v>TBD</v>
      </c>
      <c r="H73" s="60">
        <f t="array" ref="H73">IFERROR(INDEX(Master!$E$3:$FG$202,MATCH($A73,Master!$D$3:$D$202,0),MATCH(H$2,Master!$E$2:$FG$2,0)),"")</f>
        <v>0</v>
      </c>
      <c r="I73" s="47"/>
      <c r="J73" s="47"/>
      <c r="K73" s="47"/>
    </row>
    <row r="74" spans="1:11">
      <c r="A74" s="53" t="s">
        <v>2402</v>
      </c>
      <c r="B74" s="60">
        <f t="array" ref="B74">IFERROR(INDEX(Master!$E$3:$FG$202,MATCH($A74,Master!$D$3:$D$202,0),MATCH(B$2,Master!$E$2:$FG$2,0)),"")</f>
        <v>0</v>
      </c>
      <c r="C74" s="61">
        <f t="array" ref="C74">IFERROR(INDEX(Master!$E$3:$FG$202,MATCH($A74,Master!$D$3:$D$202,0),MATCH(C$2,Master!$E$2:$FG$2,0)),"")</f>
        <v>2467455.73</v>
      </c>
      <c r="D74" s="61">
        <f t="array" ref="D74">IFERROR(INDEX(Master!$E$3:$FG$202,MATCH($A74,Master!$D$3:$D$202,0),MATCH(D$2,Master!$E$2:$FG$2,0)),"")</f>
        <v>1801242.6828999999</v>
      </c>
      <c r="E74" s="60" t="str">
        <f t="array" ref="E74">IFERROR(INDEX(Master!$E$3:$FG$202,MATCH($A74,Master!$D$3:$D$202,0),MATCH(E$2,Master!$E$2:$FG$2,0)),"")</f>
        <v>Postponed</v>
      </c>
      <c r="F74" s="55">
        <f t="array" ref="F74">IFERROR(INDEX(Master!$E$3:$FG$202,MATCH($A74,Master!$D$3:$D$202,0),MATCH(F$2,Master!$E$2:$FG$2,0)),"")</f>
        <v>45657</v>
      </c>
      <c r="G74" s="55" t="str">
        <f t="array" ref="G74">IFERROR(INDEX(Master!$E$3:$FG$202,MATCH($A74,Master!$D$3:$D$202,0),MATCH(G$2,Master!$E$2:$FG$2,0)),"")</f>
        <v>TBD</v>
      </c>
      <c r="H74" s="60">
        <f t="array" ref="H74">IFERROR(INDEX(Master!$E$3:$FG$202,MATCH($A74,Master!$D$3:$D$202,0),MATCH(H$2,Master!$E$2:$FG$2,0)),"")</f>
        <v>0</v>
      </c>
      <c r="I74" s="47"/>
      <c r="J74" s="47"/>
      <c r="K74" s="47"/>
    </row>
    <row r="75" spans="1:11">
      <c r="A75" s="53" t="s">
        <v>2403</v>
      </c>
      <c r="B75" s="60">
        <f t="array" ref="B75">IFERROR(INDEX(Master!$E$3:$FG$202,MATCH($A75,Master!$D$3:$D$202,0),MATCH(B$2,Master!$E$2:$FG$2,0)),"")</f>
        <v>0</v>
      </c>
      <c r="C75" s="61">
        <f t="array" ref="C75">IFERROR(INDEX(Master!$E$3:$FG$202,MATCH($A75,Master!$D$3:$D$202,0),MATCH(C$2,Master!$E$2:$FG$2,0)),"")</f>
        <v>2885231.43</v>
      </c>
      <c r="D75" s="61">
        <f t="array" ref="D75">IFERROR(INDEX(Master!$E$3:$FG$202,MATCH($A75,Master!$D$3:$D$202,0),MATCH(D$2,Master!$E$2:$FG$2,0)),"")</f>
        <v>2106218.9439000003</v>
      </c>
      <c r="E75" s="60" t="str">
        <f t="array" ref="E75">IFERROR(INDEX(Master!$E$3:$FG$202,MATCH($A75,Master!$D$3:$D$202,0),MATCH(E$2,Master!$E$2:$FG$2,0)),"")</f>
        <v>Postponed</v>
      </c>
      <c r="F75" s="55">
        <f t="array" ref="F75">IFERROR(INDEX(Master!$E$3:$FG$202,MATCH($A75,Master!$D$3:$D$202,0),MATCH(F$2,Master!$E$2:$FG$2,0)),"")</f>
        <v>45657</v>
      </c>
      <c r="G75" s="55" t="str">
        <f t="array" ref="G75">IFERROR(INDEX(Master!$E$3:$FG$202,MATCH($A75,Master!$D$3:$D$202,0),MATCH(G$2,Master!$E$2:$FG$2,0)),"")</f>
        <v>TBD</v>
      </c>
      <c r="H75" s="60">
        <f t="array" ref="H75">IFERROR(INDEX(Master!$E$3:$FG$202,MATCH($A75,Master!$D$3:$D$202,0),MATCH(H$2,Master!$E$2:$FG$2,0)),"")</f>
        <v>0</v>
      </c>
      <c r="I75" s="47"/>
      <c r="J75" s="47"/>
      <c r="K75" s="47"/>
    </row>
    <row r="76" spans="1:11">
      <c r="A76" s="53" t="s">
        <v>2404</v>
      </c>
      <c r="B76" s="60">
        <f t="array" ref="B76">IFERROR(INDEX(Master!$E$3:$FG$202,MATCH($A76,Master!$D$3:$D$202,0),MATCH(B$2,Master!$E$2:$FG$2,0)),"")</f>
        <v>0</v>
      </c>
      <c r="C76" s="61">
        <f t="array" ref="C76">IFERROR(INDEX(Master!$E$3:$FG$202,MATCH($A76,Master!$D$3:$D$202,0),MATCH(C$2,Master!$E$2:$FG$2,0)),"")</f>
        <v>1414508.72</v>
      </c>
      <c r="D76" s="61">
        <f t="array" ref="D76">IFERROR(INDEX(Master!$E$3:$FG$202,MATCH($A76,Master!$D$3:$D$202,0),MATCH(D$2,Master!$E$2:$FG$2,0)),"")</f>
        <v>1032591.3655999999</v>
      </c>
      <c r="E76" s="60" t="str">
        <f t="array" ref="E76">IFERROR(INDEX(Master!$E$3:$FG$202,MATCH($A76,Master!$D$3:$D$202,0),MATCH(E$2,Master!$E$2:$FG$2,0)),"")</f>
        <v>Postponed</v>
      </c>
      <c r="F76" s="55">
        <f t="array" ref="F76">IFERROR(INDEX(Master!$E$3:$FG$202,MATCH($A76,Master!$D$3:$D$202,0),MATCH(F$2,Master!$E$2:$FG$2,0)),"")</f>
        <v>45657</v>
      </c>
      <c r="G76" s="55" t="str">
        <f t="array" ref="G76">IFERROR(INDEX(Master!$E$3:$FG$202,MATCH($A76,Master!$D$3:$D$202,0),MATCH(G$2,Master!$E$2:$FG$2,0)),"")</f>
        <v>TBD</v>
      </c>
      <c r="H76" s="60">
        <f t="array" ref="H76">IFERROR(INDEX(Master!$E$3:$FG$202,MATCH($A76,Master!$D$3:$D$202,0),MATCH(H$2,Master!$E$2:$FG$2,0)),"")</f>
        <v>0</v>
      </c>
      <c r="I76" s="47"/>
      <c r="J76" s="47"/>
      <c r="K76" s="47"/>
    </row>
    <row r="77" spans="1:11">
      <c r="A77" s="47"/>
      <c r="B77" s="47" t="str">
        <f t="array" ref="B77">IFERROR(INDEX(Master!$E$3:$FG$202,MATCH($A77,Master!$D$3:$D$202,0),MATCH(B$2,Master!$E$2:$FG$2,0)),"")</f>
        <v/>
      </c>
      <c r="C77" s="54" t="str">
        <f t="array" ref="C77">IFERROR(INDEX(Master!$E$3:$FG$202,MATCH($A77,Master!$D$3:$D$202,0),MATCH(C$2,Master!$E$2:$FG$2,0)),"")</f>
        <v/>
      </c>
      <c r="D77" s="54" t="str">
        <f t="array" ref="D77">IFERROR(INDEX(Master!$E$3:$FG$202,MATCH($A77,Master!$D$3:$D$202,0),MATCH(D$2,Master!$E$2:$FG$2,0)),"")</f>
        <v/>
      </c>
      <c r="E77" s="47" t="str">
        <f t="array" ref="E77">IFERROR(INDEX(Master!$E$3:$FG$202,MATCH($A77,Master!$D$3:$D$202,0),MATCH(E$2,Master!$E$2:$FG$2,0)),"")</f>
        <v/>
      </c>
      <c r="F77" s="62" t="str">
        <f t="array" ref="F77">IFERROR(INDEX(Master!$E$3:$FG$202,MATCH($A77,Master!$D$3:$D$202,0),MATCH(F$2,Master!$E$2:$FG$2,0)),"")</f>
        <v/>
      </c>
      <c r="G77" s="62" t="str">
        <f t="array" ref="G77">IFERROR(INDEX(Master!$E$3:$FG$202,MATCH($A77,Master!$D$3:$D$202,0),MATCH(G$2,Master!$E$2:$FG$2,0)),"")</f>
        <v/>
      </c>
      <c r="H77" s="47" t="str">
        <f t="array" ref="H77">IFERROR(INDEX(Master!$E$3:$FG$202,MATCH($A77,Master!$D$3:$D$202,0),MATCH(H$2,Master!$E$2:$FG$2,0)),"")</f>
        <v/>
      </c>
      <c r="I77" s="47" t="str">
        <f t="array" ref="I77">IFERROR(INDEX(Master!$E$3:$FG$202,MATCH($A77,Master!$D$3:$D$202,0),MATCH(I$2,Master!$E$2:$FG$2,0)),"")</f>
        <v/>
      </c>
      <c r="J77" s="47" t="str">
        <f t="array" ref="J77">IFERROR(INDEX(Master!$E$3:$FG$202,MATCH($A77,Master!$D$3:$D$202,0),MATCH(J$2,Master!$E$2:$FG$2,0)),"")</f>
        <v/>
      </c>
      <c r="K77" s="47" t="str">
        <f t="array" ref="K77">IFERROR(INDEX(Master!$E$3:$FG$202,MATCH($A77,Master!$D$3:$D$202,0),MATCH(K$2,Master!$E$2:$FG$2,0)),"")</f>
        <v/>
      </c>
    </row>
    <row r="78" spans="1:11">
      <c r="A78" s="47"/>
      <c r="B78" s="47" t="str">
        <f t="array" ref="B78">IFERROR(INDEX(Master!$E$3:$FG$202,MATCH($A78,Master!$D$3:$D$202,0),MATCH(B$2,Master!$E$2:$FG$2,0)),"")</f>
        <v/>
      </c>
      <c r="C78" s="54" t="str">
        <f t="array" ref="C78">IFERROR(INDEX(Master!$E$3:$FG$202,MATCH($A78,Master!$D$3:$D$202,0),MATCH(C$2,Master!$E$2:$FG$2,0)),"")</f>
        <v/>
      </c>
      <c r="D78" s="54" t="str">
        <f t="array" ref="D78">IFERROR(INDEX(Master!$E$3:$FG$202,MATCH($A78,Master!$D$3:$D$202,0),MATCH(D$2,Master!$E$2:$FG$2,0)),"")</f>
        <v/>
      </c>
      <c r="E78" s="47" t="str">
        <f t="array" ref="E78">IFERROR(INDEX(Master!$E$3:$FG$202,MATCH($A78,Master!$D$3:$D$202,0),MATCH(E$2,Master!$E$2:$FG$2,0)),"")</f>
        <v/>
      </c>
      <c r="F78" s="62" t="str">
        <f t="array" ref="F78">IFERROR(INDEX(Master!$E$3:$FG$202,MATCH($A78,Master!$D$3:$D$202,0),MATCH(F$2,Master!$E$2:$FG$2,0)),"")</f>
        <v/>
      </c>
      <c r="G78" s="62" t="str">
        <f t="array" ref="G78">IFERROR(INDEX(Master!$E$3:$FG$202,MATCH($A78,Master!$D$3:$D$202,0),MATCH(G$2,Master!$E$2:$FG$2,0)),"")</f>
        <v/>
      </c>
      <c r="H78" s="47" t="str">
        <f t="array" ref="H78">IFERROR(INDEX(Master!$E$3:$FG$202,MATCH($A78,Master!$D$3:$D$202,0),MATCH(H$2,Master!$E$2:$FG$2,0)),"")</f>
        <v/>
      </c>
      <c r="I78" s="47" t="str">
        <f t="array" ref="I78">IFERROR(INDEX(Master!$E$3:$FG$202,MATCH($A78,Master!$D$3:$D$202,0),MATCH(I$2,Master!$E$2:$FG$2,0)),"")</f>
        <v/>
      </c>
      <c r="J78" s="47" t="str">
        <f t="array" ref="J78">IFERROR(INDEX(Master!$E$3:$FG$202,MATCH($A78,Master!$D$3:$D$202,0),MATCH(J$2,Master!$E$2:$FG$2,0)),"")</f>
        <v/>
      </c>
      <c r="K78" s="47" t="str">
        <f t="array" ref="K78">IFERROR(INDEX(Master!$E$3:$FG$202,MATCH($A78,Master!$D$3:$D$202,0),MATCH(K$2,Master!$E$2:$FG$2,0)),"")</f>
        <v/>
      </c>
    </row>
    <row r="79" spans="1:11">
      <c r="A79" s="47"/>
      <c r="B79" s="47" t="str">
        <f t="array" ref="B79">IFERROR(INDEX(Master!$E$3:$FG$202,MATCH($A79,Master!$D$3:$D$202,0),MATCH(B$2,Master!$E$2:$FG$2,0)),"")</f>
        <v/>
      </c>
      <c r="C79" s="54" t="str">
        <f t="array" ref="C79">IFERROR(INDEX(Master!$E$3:$FG$202,MATCH($A79,Master!$D$3:$D$202,0),MATCH(C$2,Master!$E$2:$FG$2,0)),"")</f>
        <v/>
      </c>
      <c r="D79" s="54" t="str">
        <f t="array" ref="D79">IFERROR(INDEX(Master!$E$3:$FG$202,MATCH($A79,Master!$D$3:$D$202,0),MATCH(D$2,Master!$E$2:$FG$2,0)),"")</f>
        <v/>
      </c>
      <c r="E79" s="47" t="str">
        <f t="array" ref="E79">IFERROR(INDEX(Master!$E$3:$FG$202,MATCH($A79,Master!$D$3:$D$202,0),MATCH(E$2,Master!$E$2:$FG$2,0)),"")</f>
        <v/>
      </c>
      <c r="F79" s="62" t="str">
        <f t="array" ref="F79">IFERROR(INDEX(Master!$E$3:$FG$202,MATCH($A79,Master!$D$3:$D$202,0),MATCH(F$2,Master!$E$2:$FG$2,0)),"")</f>
        <v/>
      </c>
      <c r="G79" s="62" t="str">
        <f t="array" ref="G79">IFERROR(INDEX(Master!$E$3:$FG$202,MATCH($A79,Master!$D$3:$D$202,0),MATCH(G$2,Master!$E$2:$FG$2,0)),"")</f>
        <v/>
      </c>
      <c r="H79" s="47" t="str">
        <f t="array" ref="H79">IFERROR(INDEX(Master!$E$3:$FG$202,MATCH($A79,Master!$D$3:$D$202,0),MATCH(H$2,Master!$E$2:$FG$2,0)),"")</f>
        <v/>
      </c>
      <c r="I79" s="47" t="str">
        <f t="array" ref="I79">IFERROR(INDEX(Master!$E$3:$FG$202,MATCH($A79,Master!$D$3:$D$202,0),MATCH(I$2,Master!$E$2:$FG$2,0)),"")</f>
        <v/>
      </c>
      <c r="J79" s="47" t="str">
        <f t="array" ref="J79">IFERROR(INDEX(Master!$E$3:$FG$202,MATCH($A79,Master!$D$3:$D$202,0),MATCH(J$2,Master!$E$2:$FG$2,0)),"")</f>
        <v/>
      </c>
      <c r="K79" s="47" t="str">
        <f t="array" ref="K79">IFERROR(INDEX(Master!$E$3:$FG$202,MATCH($A79,Master!$D$3:$D$202,0),MATCH(K$2,Master!$E$2:$FG$2,0)),"")</f>
        <v/>
      </c>
    </row>
    <row r="80" spans="1:11">
      <c r="A80" s="47"/>
      <c r="B80" s="47" t="str">
        <f t="array" ref="B80">IFERROR(INDEX(Master!$E$3:$FG$202,MATCH($A80,Master!$D$3:$D$202,0),MATCH(B$2,Master!$E$2:$FG$2,0)),"")</f>
        <v/>
      </c>
      <c r="C80" s="54" t="str">
        <f t="array" ref="C80">IFERROR(INDEX(Master!$E$3:$FG$202,MATCH($A80,Master!$D$3:$D$202,0),MATCH(C$2,Master!$E$2:$FG$2,0)),"")</f>
        <v/>
      </c>
      <c r="D80" s="54" t="str">
        <f t="array" ref="D80">IFERROR(INDEX(Master!$E$3:$FG$202,MATCH($A80,Master!$D$3:$D$202,0),MATCH(D$2,Master!$E$2:$FG$2,0)),"")</f>
        <v/>
      </c>
      <c r="E80" s="47" t="str">
        <f t="array" ref="E80">IFERROR(INDEX(Master!$E$3:$FG$202,MATCH($A80,Master!$D$3:$D$202,0),MATCH(E$2,Master!$E$2:$FG$2,0)),"")</f>
        <v/>
      </c>
      <c r="F80" s="62" t="str">
        <f t="array" ref="F80">IFERROR(INDEX(Master!$E$3:$FG$202,MATCH($A80,Master!$D$3:$D$202,0),MATCH(F$2,Master!$E$2:$FG$2,0)),"")</f>
        <v/>
      </c>
      <c r="G80" s="62" t="str">
        <f t="array" ref="G80">IFERROR(INDEX(Master!$E$3:$FG$202,MATCH($A80,Master!$D$3:$D$202,0),MATCH(G$2,Master!$E$2:$FG$2,0)),"")</f>
        <v/>
      </c>
      <c r="H80" s="47" t="str">
        <f t="array" ref="H80">IFERROR(INDEX(Master!$E$3:$FG$202,MATCH($A80,Master!$D$3:$D$202,0),MATCH(H$2,Master!$E$2:$FG$2,0)),"")</f>
        <v/>
      </c>
      <c r="I80" s="47" t="str">
        <f t="array" ref="I80">IFERROR(INDEX(Master!$E$3:$FG$202,MATCH($A80,Master!$D$3:$D$202,0),MATCH(I$2,Master!$E$2:$FG$2,0)),"")</f>
        <v/>
      </c>
      <c r="J80" s="47" t="str">
        <f t="array" ref="J80">IFERROR(INDEX(Master!$E$3:$FG$202,MATCH($A80,Master!$D$3:$D$202,0),MATCH(J$2,Master!$E$2:$FG$2,0)),"")</f>
        <v/>
      </c>
      <c r="K80" s="47" t="str">
        <f t="array" ref="K80">IFERROR(INDEX(Master!$E$3:$FG$202,MATCH($A80,Master!$D$3:$D$202,0),MATCH(K$2,Master!$E$2:$FG$2,0)),"")</f>
        <v/>
      </c>
    </row>
    <row r="81" spans="1:11">
      <c r="A81" s="47"/>
      <c r="B81" s="47" t="str">
        <f t="array" ref="B81">IFERROR(INDEX(Master!$E$3:$FG$202,MATCH($A81,Master!$D$3:$D$202,0),MATCH(B$2,Master!$E$2:$FG$2,0)),"")</f>
        <v/>
      </c>
      <c r="C81" s="54" t="str">
        <f t="array" ref="C81">IFERROR(INDEX(Master!$E$3:$FG$202,MATCH($A81,Master!$D$3:$D$202,0),MATCH(C$2,Master!$E$2:$FG$2,0)),"")</f>
        <v/>
      </c>
      <c r="D81" s="54" t="str">
        <f t="array" ref="D81">IFERROR(INDEX(Master!$E$3:$FG$202,MATCH($A81,Master!$D$3:$D$202,0),MATCH(D$2,Master!$E$2:$FG$2,0)),"")</f>
        <v/>
      </c>
      <c r="E81" s="47" t="str">
        <f t="array" ref="E81">IFERROR(INDEX(Master!$E$3:$FG$202,MATCH($A81,Master!$D$3:$D$202,0),MATCH(E$2,Master!$E$2:$FG$2,0)),"")</f>
        <v/>
      </c>
      <c r="F81" s="62" t="str">
        <f t="array" ref="F81">IFERROR(INDEX(Master!$E$3:$FG$202,MATCH($A81,Master!$D$3:$D$202,0),MATCH(F$2,Master!$E$2:$FG$2,0)),"")</f>
        <v/>
      </c>
      <c r="G81" s="62" t="str">
        <f t="array" ref="G81">IFERROR(INDEX(Master!$E$3:$FG$202,MATCH($A81,Master!$D$3:$D$202,0),MATCH(G$2,Master!$E$2:$FG$2,0)),"")</f>
        <v/>
      </c>
      <c r="H81" s="47" t="str">
        <f t="array" ref="H81">IFERROR(INDEX(Master!$E$3:$FG$202,MATCH($A81,Master!$D$3:$D$202,0),MATCH(H$2,Master!$E$2:$FG$2,0)),"")</f>
        <v/>
      </c>
      <c r="I81" s="47" t="str">
        <f t="array" ref="I81">IFERROR(INDEX(Master!$E$3:$FG$202,MATCH($A81,Master!$D$3:$D$202,0),MATCH(I$2,Master!$E$2:$FG$2,0)),"")</f>
        <v/>
      </c>
      <c r="J81" s="47" t="str">
        <f t="array" ref="J81">IFERROR(INDEX(Master!$E$3:$FG$202,MATCH($A81,Master!$D$3:$D$202,0),MATCH(J$2,Master!$E$2:$FG$2,0)),"")</f>
        <v/>
      </c>
      <c r="K81" s="47" t="str">
        <f t="array" ref="K81">IFERROR(INDEX(Master!$E$3:$FG$202,MATCH($A81,Master!$D$3:$D$202,0),MATCH(K$2,Master!$E$2:$FG$2,0)),"")</f>
        <v/>
      </c>
    </row>
    <row r="82" spans="1:11">
      <c r="A82" s="47"/>
      <c r="B82" s="47" t="str">
        <f t="array" ref="B82">IFERROR(INDEX(Master!$E$3:$FG$202,MATCH($A82,Master!$D$3:$D$202,0),MATCH(B$2,Master!$E$2:$FG$2,0)),"")</f>
        <v/>
      </c>
      <c r="C82" s="54" t="str">
        <f t="array" ref="C82">IFERROR(INDEX(Master!$E$3:$FG$202,MATCH($A82,Master!$D$3:$D$202,0),MATCH(C$2,Master!$E$2:$FG$2,0)),"")</f>
        <v/>
      </c>
      <c r="D82" s="54" t="str">
        <f t="array" ref="D82">IFERROR(INDEX(Master!$E$3:$FG$202,MATCH($A82,Master!$D$3:$D$202,0),MATCH(D$2,Master!$E$2:$FG$2,0)),"")</f>
        <v/>
      </c>
      <c r="E82" s="47" t="str">
        <f t="array" ref="E82">IFERROR(INDEX(Master!$E$3:$FG$202,MATCH($A82,Master!$D$3:$D$202,0),MATCH(E$2,Master!$E$2:$FG$2,0)),"")</f>
        <v/>
      </c>
      <c r="F82" s="62" t="str">
        <f t="array" ref="F82">IFERROR(INDEX(Master!$E$3:$FG$202,MATCH($A82,Master!$D$3:$D$202,0),MATCH(F$2,Master!$E$2:$FG$2,0)),"")</f>
        <v/>
      </c>
      <c r="G82" s="62" t="str">
        <f t="array" ref="G82">IFERROR(INDEX(Master!$E$3:$FG$202,MATCH($A82,Master!$D$3:$D$202,0),MATCH(G$2,Master!$E$2:$FG$2,0)),"")</f>
        <v/>
      </c>
      <c r="H82" s="47" t="str">
        <f t="array" ref="H82">IFERROR(INDEX(Master!$E$3:$FG$202,MATCH($A82,Master!$D$3:$D$202,0),MATCH(H$2,Master!$E$2:$FG$2,0)),"")</f>
        <v/>
      </c>
      <c r="I82" s="47" t="str">
        <f t="array" ref="I82">IFERROR(INDEX(Master!$E$3:$FG$202,MATCH($A82,Master!$D$3:$D$202,0),MATCH(I$2,Master!$E$2:$FG$2,0)),"")</f>
        <v/>
      </c>
      <c r="J82" s="47" t="str">
        <f t="array" ref="J82">IFERROR(INDEX(Master!$E$3:$FG$202,MATCH($A82,Master!$D$3:$D$202,0),MATCH(J$2,Master!$E$2:$FG$2,0)),"")</f>
        <v/>
      </c>
      <c r="K82" s="47" t="str">
        <f t="array" ref="K82">IFERROR(INDEX(Master!$E$3:$FG$202,MATCH($A82,Master!$D$3:$D$202,0),MATCH(K$2,Master!$E$2:$FG$2,0)),"")</f>
        <v/>
      </c>
    </row>
    <row r="83" spans="1:11">
      <c r="A83" s="47"/>
      <c r="B83" s="47" t="str">
        <f t="array" ref="B83">IFERROR(INDEX(Master!$E$3:$FG$202,MATCH($A83,Master!$D$3:$D$202,0),MATCH(B$2,Master!$E$2:$FG$2,0)),"")</f>
        <v/>
      </c>
      <c r="C83" s="54" t="str">
        <f t="array" ref="C83">IFERROR(INDEX(Master!$E$3:$FG$202,MATCH($A83,Master!$D$3:$D$202,0),MATCH(C$2,Master!$E$2:$FG$2,0)),"")</f>
        <v/>
      </c>
      <c r="D83" s="54" t="str">
        <f t="array" ref="D83">IFERROR(INDEX(Master!$E$3:$FG$202,MATCH($A83,Master!$D$3:$D$202,0),MATCH(D$2,Master!$E$2:$FG$2,0)),"")</f>
        <v/>
      </c>
      <c r="E83" s="47" t="str">
        <f t="array" ref="E83">IFERROR(INDEX(Master!$E$3:$FG$202,MATCH($A83,Master!$D$3:$D$202,0),MATCH(E$2,Master!$E$2:$FG$2,0)),"")</f>
        <v/>
      </c>
      <c r="F83" s="62" t="str">
        <f t="array" ref="F83">IFERROR(INDEX(Master!$E$3:$FG$202,MATCH($A83,Master!$D$3:$D$202,0),MATCH(F$2,Master!$E$2:$FG$2,0)),"")</f>
        <v/>
      </c>
      <c r="G83" s="62" t="str">
        <f t="array" ref="G83">IFERROR(INDEX(Master!$E$3:$FG$202,MATCH($A83,Master!$D$3:$D$202,0),MATCH(G$2,Master!$E$2:$FG$2,0)),"")</f>
        <v/>
      </c>
      <c r="H83" s="47" t="str">
        <f t="array" ref="H83">IFERROR(INDEX(Master!$E$3:$FG$202,MATCH($A83,Master!$D$3:$D$202,0),MATCH(H$2,Master!$E$2:$FG$2,0)),"")</f>
        <v/>
      </c>
      <c r="I83" s="47" t="str">
        <f t="array" ref="I83">IFERROR(INDEX(Master!$E$3:$FG$202,MATCH($A83,Master!$D$3:$D$202,0),MATCH(I$2,Master!$E$2:$FG$2,0)),"")</f>
        <v/>
      </c>
      <c r="J83" s="47" t="str">
        <f t="array" ref="J83">IFERROR(INDEX(Master!$E$3:$FG$202,MATCH($A83,Master!$D$3:$D$202,0),MATCH(J$2,Master!$E$2:$FG$2,0)),"")</f>
        <v/>
      </c>
      <c r="K83" s="47" t="str">
        <f t="array" ref="K83">IFERROR(INDEX(Master!$E$3:$FG$202,MATCH($A83,Master!$D$3:$D$202,0),MATCH(K$2,Master!$E$2:$FG$2,0)),"")</f>
        <v/>
      </c>
    </row>
    <row r="84" spans="1:11">
      <c r="A84" s="47"/>
      <c r="B84" s="47" t="str">
        <f t="array" ref="B84">IFERROR(INDEX(Master!$E$3:$FG$202,MATCH($A84,Master!$D$3:$D$202,0),MATCH(B$2,Master!$E$2:$FG$2,0)),"")</f>
        <v/>
      </c>
      <c r="C84" s="54" t="str">
        <f t="array" ref="C84">IFERROR(INDEX(Master!$E$3:$FG$202,MATCH($A84,Master!$D$3:$D$202,0),MATCH(C$2,Master!$E$2:$FG$2,0)),"")</f>
        <v/>
      </c>
      <c r="D84" s="54" t="str">
        <f t="array" ref="D84">IFERROR(INDEX(Master!$E$3:$FG$202,MATCH($A84,Master!$D$3:$D$202,0),MATCH(D$2,Master!$E$2:$FG$2,0)),"")</f>
        <v/>
      </c>
      <c r="E84" s="47" t="str">
        <f t="array" ref="E84">IFERROR(INDEX(Master!$E$3:$FG$202,MATCH($A84,Master!$D$3:$D$202,0),MATCH(E$2,Master!$E$2:$FG$2,0)),"")</f>
        <v/>
      </c>
      <c r="F84" s="62" t="str">
        <f t="array" ref="F84">IFERROR(INDEX(Master!$E$3:$FG$202,MATCH($A84,Master!$D$3:$D$202,0),MATCH(F$2,Master!$E$2:$FG$2,0)),"")</f>
        <v/>
      </c>
      <c r="G84" s="62" t="str">
        <f t="array" ref="G84">IFERROR(INDEX(Master!$E$3:$FG$202,MATCH($A84,Master!$D$3:$D$202,0),MATCH(G$2,Master!$E$2:$FG$2,0)),"")</f>
        <v/>
      </c>
      <c r="H84" s="47" t="str">
        <f t="array" ref="H84">IFERROR(INDEX(Master!$E$3:$FG$202,MATCH($A84,Master!$D$3:$D$202,0),MATCH(H$2,Master!$E$2:$FG$2,0)),"")</f>
        <v/>
      </c>
      <c r="I84" s="47" t="str">
        <f t="array" ref="I84">IFERROR(INDEX(Master!$E$3:$FG$202,MATCH($A84,Master!$D$3:$D$202,0),MATCH(I$2,Master!$E$2:$FG$2,0)),"")</f>
        <v/>
      </c>
      <c r="J84" s="47" t="str">
        <f t="array" ref="J84">IFERROR(INDEX(Master!$E$3:$FG$202,MATCH($A84,Master!$D$3:$D$202,0),MATCH(J$2,Master!$E$2:$FG$2,0)),"")</f>
        <v/>
      </c>
      <c r="K84" s="47" t="str">
        <f t="array" ref="K84">IFERROR(INDEX(Master!$E$3:$FG$202,MATCH($A84,Master!$D$3:$D$202,0),MATCH(K$2,Master!$E$2:$FG$2,0)),"")</f>
        <v/>
      </c>
    </row>
    <row r="85" spans="1:11">
      <c r="A85" s="47"/>
      <c r="B85" s="47" t="str">
        <f t="array" ref="B85">IFERROR(INDEX(Master!$E$3:$FG$202,MATCH($A85,Master!$D$3:$D$202,0),MATCH(B$2,Master!$E$2:$FG$2,0)),"")</f>
        <v/>
      </c>
      <c r="C85" s="54" t="str">
        <f t="array" ref="C85">IFERROR(INDEX(Master!$E$3:$FG$202,MATCH($A85,Master!$D$3:$D$202,0),MATCH(C$2,Master!$E$2:$FG$2,0)),"")</f>
        <v/>
      </c>
      <c r="D85" s="54" t="str">
        <f t="array" ref="D85">IFERROR(INDEX(Master!$E$3:$FG$202,MATCH($A85,Master!$D$3:$D$202,0),MATCH(D$2,Master!$E$2:$FG$2,0)),"")</f>
        <v/>
      </c>
      <c r="E85" s="47" t="str">
        <f t="array" ref="E85">IFERROR(INDEX(Master!$E$3:$FG$202,MATCH($A85,Master!$D$3:$D$202,0),MATCH(E$2,Master!$E$2:$FG$2,0)),"")</f>
        <v/>
      </c>
      <c r="F85" s="62" t="str">
        <f t="array" ref="F85">IFERROR(INDEX(Master!$E$3:$FG$202,MATCH($A85,Master!$D$3:$D$202,0),MATCH(F$2,Master!$E$2:$FG$2,0)),"")</f>
        <v/>
      </c>
      <c r="G85" s="62" t="str">
        <f t="array" ref="G85">IFERROR(INDEX(Master!$E$3:$FG$202,MATCH($A85,Master!$D$3:$D$202,0),MATCH(G$2,Master!$E$2:$FG$2,0)),"")</f>
        <v/>
      </c>
      <c r="H85" s="47" t="str">
        <f t="array" ref="H85">IFERROR(INDEX(Master!$E$3:$FG$202,MATCH($A85,Master!$D$3:$D$202,0),MATCH(H$2,Master!$E$2:$FG$2,0)),"")</f>
        <v/>
      </c>
      <c r="I85" s="47" t="str">
        <f t="array" ref="I85">IFERROR(INDEX(Master!$E$3:$FG$202,MATCH($A85,Master!$D$3:$D$202,0),MATCH(I$2,Master!$E$2:$FG$2,0)),"")</f>
        <v/>
      </c>
      <c r="J85" s="47" t="str">
        <f t="array" ref="J85">IFERROR(INDEX(Master!$E$3:$FG$202,MATCH($A85,Master!$D$3:$D$202,0),MATCH(J$2,Master!$E$2:$FG$2,0)),"")</f>
        <v/>
      </c>
      <c r="K85" s="47" t="str">
        <f t="array" ref="K85">IFERROR(INDEX(Master!$E$3:$FG$202,MATCH($A85,Master!$D$3:$D$202,0),MATCH(K$2,Master!$E$2:$FG$2,0)),"")</f>
        <v/>
      </c>
    </row>
    <row r="86" spans="1:11">
      <c r="A86" s="47"/>
      <c r="B86" s="47" t="str">
        <f t="array" ref="B86">IFERROR(INDEX(Master!$E$3:$FG$202,MATCH($A86,Master!$D$3:$D$202,0),MATCH(B$2,Master!$E$2:$FG$2,0)),"")</f>
        <v/>
      </c>
      <c r="C86" s="54" t="str">
        <f t="array" ref="C86">IFERROR(INDEX(Master!$E$3:$FG$202,MATCH($A86,Master!$D$3:$D$202,0),MATCH(C$2,Master!$E$2:$FG$2,0)),"")</f>
        <v/>
      </c>
      <c r="D86" s="54" t="str">
        <f t="array" ref="D86">IFERROR(INDEX(Master!$E$3:$FG$202,MATCH($A86,Master!$D$3:$D$202,0),MATCH(D$2,Master!$E$2:$FG$2,0)),"")</f>
        <v/>
      </c>
      <c r="E86" s="47" t="str">
        <f t="array" ref="E86">IFERROR(INDEX(Master!$E$3:$FG$202,MATCH($A86,Master!$D$3:$D$202,0),MATCH(E$2,Master!$E$2:$FG$2,0)),"")</f>
        <v/>
      </c>
      <c r="F86" s="62" t="str">
        <f t="array" ref="F86">IFERROR(INDEX(Master!$E$3:$FG$202,MATCH($A86,Master!$D$3:$D$202,0),MATCH(F$2,Master!$E$2:$FG$2,0)),"")</f>
        <v/>
      </c>
      <c r="G86" s="62" t="str">
        <f t="array" ref="G86">IFERROR(INDEX(Master!$E$3:$FG$202,MATCH($A86,Master!$D$3:$D$202,0),MATCH(G$2,Master!$E$2:$FG$2,0)),"")</f>
        <v/>
      </c>
      <c r="H86" s="47" t="str">
        <f t="array" ref="H86">IFERROR(INDEX(Master!$E$3:$FG$202,MATCH($A86,Master!$D$3:$D$202,0),MATCH(H$2,Master!$E$2:$FG$2,0)),"")</f>
        <v/>
      </c>
      <c r="I86" s="47" t="str">
        <f t="array" ref="I86">IFERROR(INDEX(Master!$E$3:$FG$202,MATCH($A86,Master!$D$3:$D$202,0),MATCH(I$2,Master!$E$2:$FG$2,0)),"")</f>
        <v/>
      </c>
      <c r="J86" s="47" t="str">
        <f t="array" ref="J86">IFERROR(INDEX(Master!$E$3:$FG$202,MATCH($A86,Master!$D$3:$D$202,0),MATCH(J$2,Master!$E$2:$FG$2,0)),"")</f>
        <v/>
      </c>
      <c r="K86" s="47" t="str">
        <f t="array" ref="K86">IFERROR(INDEX(Master!$E$3:$FG$202,MATCH($A86,Master!$D$3:$D$202,0),MATCH(K$2,Master!$E$2:$FG$2,0)),"")</f>
        <v/>
      </c>
    </row>
    <row r="87" spans="1:11">
      <c r="A87" s="47"/>
      <c r="B87" s="47" t="str">
        <f t="array" ref="B87">IFERROR(INDEX(Master!$E$3:$FG$202,MATCH($A87,Master!$D$3:$D$202,0),MATCH(B$2,Master!$E$2:$FG$2,0)),"")</f>
        <v/>
      </c>
      <c r="C87" s="54" t="str">
        <f t="array" ref="C87">IFERROR(INDEX(Master!$E$3:$FG$202,MATCH($A87,Master!$D$3:$D$202,0),MATCH(C$2,Master!$E$2:$FG$2,0)),"")</f>
        <v/>
      </c>
      <c r="D87" s="54" t="str">
        <f t="array" ref="D87">IFERROR(INDEX(Master!$E$3:$FG$202,MATCH($A87,Master!$D$3:$D$202,0),MATCH(D$2,Master!$E$2:$FG$2,0)),"")</f>
        <v/>
      </c>
      <c r="E87" s="47" t="str">
        <f t="array" ref="E87">IFERROR(INDEX(Master!$E$3:$FG$202,MATCH($A87,Master!$D$3:$D$202,0),MATCH(E$2,Master!$E$2:$FG$2,0)),"")</f>
        <v/>
      </c>
      <c r="F87" s="62" t="str">
        <f t="array" ref="F87">IFERROR(INDEX(Master!$E$3:$FG$202,MATCH($A87,Master!$D$3:$D$202,0),MATCH(F$2,Master!$E$2:$FG$2,0)),"")</f>
        <v/>
      </c>
      <c r="G87" s="62" t="str">
        <f t="array" ref="G87">IFERROR(INDEX(Master!$E$3:$FG$202,MATCH($A87,Master!$D$3:$D$202,0),MATCH(G$2,Master!$E$2:$FG$2,0)),"")</f>
        <v/>
      </c>
      <c r="H87" s="47" t="str">
        <f t="array" ref="H87">IFERROR(INDEX(Master!$E$3:$FG$202,MATCH($A87,Master!$D$3:$D$202,0),MATCH(H$2,Master!$E$2:$FG$2,0)),"")</f>
        <v/>
      </c>
      <c r="I87" s="47" t="str">
        <f t="array" ref="I87">IFERROR(INDEX(Master!$E$3:$FG$202,MATCH($A87,Master!$D$3:$D$202,0),MATCH(I$2,Master!$E$2:$FG$2,0)),"")</f>
        <v/>
      </c>
      <c r="J87" s="47" t="str">
        <f t="array" ref="J87">IFERROR(INDEX(Master!$E$3:$FG$202,MATCH($A87,Master!$D$3:$D$202,0),MATCH(J$2,Master!$E$2:$FG$2,0)),"")</f>
        <v/>
      </c>
      <c r="K87" s="47" t="str">
        <f t="array" ref="K87">IFERROR(INDEX(Master!$E$3:$FG$202,MATCH($A87,Master!$D$3:$D$202,0),MATCH(K$2,Master!$E$2:$FG$2,0)),"")</f>
        <v/>
      </c>
    </row>
    <row r="88" spans="1:11">
      <c r="A88" s="47"/>
      <c r="B88" s="47" t="str">
        <f t="array" ref="B88">IFERROR(INDEX(Master!$E$3:$FG$202,MATCH($A88,Master!$D$3:$D$202,0),MATCH(B$2,Master!$E$2:$FG$2,0)),"")</f>
        <v/>
      </c>
      <c r="C88" s="54" t="str">
        <f t="array" ref="C88">IFERROR(INDEX(Master!$E$3:$FG$202,MATCH($A88,Master!$D$3:$D$202,0),MATCH(C$2,Master!$E$2:$FG$2,0)),"")</f>
        <v/>
      </c>
      <c r="D88" s="54" t="str">
        <f t="array" ref="D88">IFERROR(INDEX(Master!$E$3:$FG$202,MATCH($A88,Master!$D$3:$D$202,0),MATCH(D$2,Master!$E$2:$FG$2,0)),"")</f>
        <v/>
      </c>
      <c r="E88" s="47" t="str">
        <f t="array" ref="E88">IFERROR(INDEX(Master!$E$3:$FG$202,MATCH($A88,Master!$D$3:$D$202,0),MATCH(E$2,Master!$E$2:$FG$2,0)),"")</f>
        <v/>
      </c>
      <c r="F88" s="62" t="str">
        <f t="array" ref="F88">IFERROR(INDEX(Master!$E$3:$FG$202,MATCH($A88,Master!$D$3:$D$202,0),MATCH(F$2,Master!$E$2:$FG$2,0)),"")</f>
        <v/>
      </c>
      <c r="G88" s="62" t="str">
        <f t="array" ref="G88">IFERROR(INDEX(Master!$E$3:$FG$202,MATCH($A88,Master!$D$3:$D$202,0),MATCH(G$2,Master!$E$2:$FG$2,0)),"")</f>
        <v/>
      </c>
      <c r="H88" s="47" t="str">
        <f t="array" ref="H88">IFERROR(INDEX(Master!$E$3:$FG$202,MATCH($A88,Master!$D$3:$D$202,0),MATCH(H$2,Master!$E$2:$FG$2,0)),"")</f>
        <v/>
      </c>
      <c r="I88" s="47" t="str">
        <f t="array" ref="I88">IFERROR(INDEX(Master!$E$3:$FG$202,MATCH($A88,Master!$D$3:$D$202,0),MATCH(I$2,Master!$E$2:$FG$2,0)),"")</f>
        <v/>
      </c>
      <c r="J88" s="47" t="str">
        <f t="array" ref="J88">IFERROR(INDEX(Master!$E$3:$FG$202,MATCH($A88,Master!$D$3:$D$202,0),MATCH(J$2,Master!$E$2:$FG$2,0)),"")</f>
        <v/>
      </c>
      <c r="K88" s="47" t="str">
        <f t="array" ref="K88">IFERROR(INDEX(Master!$E$3:$FG$202,MATCH($A88,Master!$D$3:$D$202,0),MATCH(K$2,Master!$E$2:$FG$2,0)),"")</f>
        <v/>
      </c>
    </row>
    <row r="89" spans="1:11">
      <c r="A89" s="47"/>
      <c r="B89" s="47" t="str">
        <f t="array" ref="B89">IFERROR(INDEX(Master!$E$3:$FG$202,MATCH($A89,Master!$D$3:$D$202,0),MATCH(B$2,Master!$E$2:$FG$2,0)),"")</f>
        <v/>
      </c>
      <c r="C89" s="54" t="str">
        <f t="array" ref="C89">IFERROR(INDEX(Master!$E$3:$FG$202,MATCH($A89,Master!$D$3:$D$202,0),MATCH(C$2,Master!$E$2:$FG$2,0)),"")</f>
        <v/>
      </c>
      <c r="D89" s="54" t="str">
        <f t="array" ref="D89">IFERROR(INDEX(Master!$E$3:$FG$202,MATCH($A89,Master!$D$3:$D$202,0),MATCH(D$2,Master!$E$2:$FG$2,0)),"")</f>
        <v/>
      </c>
      <c r="E89" s="47" t="str">
        <f t="array" ref="E89">IFERROR(INDEX(Master!$E$3:$FG$202,MATCH($A89,Master!$D$3:$D$202,0),MATCH(E$2,Master!$E$2:$FG$2,0)),"")</f>
        <v/>
      </c>
      <c r="F89" s="62" t="str">
        <f t="array" ref="F89">IFERROR(INDEX(Master!$E$3:$FG$202,MATCH($A89,Master!$D$3:$D$202,0),MATCH(F$2,Master!$E$2:$FG$2,0)),"")</f>
        <v/>
      </c>
      <c r="G89" s="62" t="str">
        <f t="array" ref="G89">IFERROR(INDEX(Master!$E$3:$FG$202,MATCH($A89,Master!$D$3:$D$202,0),MATCH(G$2,Master!$E$2:$FG$2,0)),"")</f>
        <v/>
      </c>
      <c r="H89" s="47" t="str">
        <f t="array" ref="H89">IFERROR(INDEX(Master!$E$3:$FG$202,MATCH($A89,Master!$D$3:$D$202,0),MATCH(H$2,Master!$E$2:$FG$2,0)),"")</f>
        <v/>
      </c>
      <c r="I89" s="47" t="str">
        <f t="array" ref="I89">IFERROR(INDEX(Master!$E$3:$FG$202,MATCH($A89,Master!$D$3:$D$202,0),MATCH(I$2,Master!$E$2:$FG$2,0)),"")</f>
        <v/>
      </c>
      <c r="J89" s="47" t="str">
        <f t="array" ref="J89">IFERROR(INDEX(Master!$E$3:$FG$202,MATCH($A89,Master!$D$3:$D$202,0),MATCH(J$2,Master!$E$2:$FG$2,0)),"")</f>
        <v/>
      </c>
      <c r="K89" s="47" t="str">
        <f t="array" ref="K89">IFERROR(INDEX(Master!$E$3:$FG$202,MATCH($A89,Master!$D$3:$D$202,0),MATCH(K$2,Master!$E$2:$FG$2,0)),"")</f>
        <v/>
      </c>
    </row>
    <row r="90" spans="1:11">
      <c r="A90" s="47"/>
      <c r="B90" s="47" t="str">
        <f t="array" ref="B90">IFERROR(INDEX(Master!$E$3:$FG$202,MATCH($A90,Master!$D$3:$D$202,0),MATCH(B$2,Master!$E$2:$FG$2,0)),"")</f>
        <v/>
      </c>
      <c r="C90" s="54" t="str">
        <f t="array" ref="C90">IFERROR(INDEX(Master!$E$3:$FG$202,MATCH($A90,Master!$D$3:$D$202,0),MATCH(C$2,Master!$E$2:$FG$2,0)),"")</f>
        <v/>
      </c>
      <c r="D90" s="54" t="str">
        <f t="array" ref="D90">IFERROR(INDEX(Master!$E$3:$FG$202,MATCH($A90,Master!$D$3:$D$202,0),MATCH(D$2,Master!$E$2:$FG$2,0)),"")</f>
        <v/>
      </c>
      <c r="E90" s="47" t="str">
        <f t="array" ref="E90">IFERROR(INDEX(Master!$E$3:$FG$202,MATCH($A90,Master!$D$3:$D$202,0),MATCH(E$2,Master!$E$2:$FG$2,0)),"")</f>
        <v/>
      </c>
      <c r="F90" s="62" t="str">
        <f t="array" ref="F90">IFERROR(INDEX(Master!$E$3:$FG$202,MATCH($A90,Master!$D$3:$D$202,0),MATCH(F$2,Master!$E$2:$FG$2,0)),"")</f>
        <v/>
      </c>
      <c r="G90" s="62" t="str">
        <f t="array" ref="G90">IFERROR(INDEX(Master!$E$3:$FG$202,MATCH($A90,Master!$D$3:$D$202,0),MATCH(G$2,Master!$E$2:$FG$2,0)),"")</f>
        <v/>
      </c>
      <c r="H90" s="47" t="str">
        <f t="array" ref="H90">IFERROR(INDEX(Master!$E$3:$FG$202,MATCH($A90,Master!$D$3:$D$202,0),MATCH(H$2,Master!$E$2:$FG$2,0)),"")</f>
        <v/>
      </c>
      <c r="I90" s="47" t="str">
        <f t="array" ref="I90">IFERROR(INDEX(Master!$E$3:$FG$202,MATCH($A90,Master!$D$3:$D$202,0),MATCH(I$2,Master!$E$2:$FG$2,0)),"")</f>
        <v/>
      </c>
      <c r="J90" s="47" t="str">
        <f t="array" ref="J90">IFERROR(INDEX(Master!$E$3:$FG$202,MATCH($A90,Master!$D$3:$D$202,0),MATCH(J$2,Master!$E$2:$FG$2,0)),"")</f>
        <v/>
      </c>
      <c r="K90" s="47" t="str">
        <f t="array" ref="K90">IFERROR(INDEX(Master!$E$3:$FG$202,MATCH($A90,Master!$D$3:$D$202,0),MATCH(K$2,Master!$E$2:$FG$2,0)),"")</f>
        <v/>
      </c>
    </row>
    <row r="91" spans="1:11">
      <c r="A91" s="47"/>
      <c r="B91" s="47" t="str">
        <f t="array" ref="B91">IFERROR(INDEX(Master!$E$3:$FG$202,MATCH($A91,Master!$D$3:$D$202,0),MATCH(B$2,Master!$E$2:$FG$2,0)),"")</f>
        <v/>
      </c>
      <c r="C91" s="54" t="str">
        <f t="array" ref="C91">IFERROR(INDEX(Master!$E$3:$FG$202,MATCH($A91,Master!$D$3:$D$202,0),MATCH(C$2,Master!$E$2:$FG$2,0)),"")</f>
        <v/>
      </c>
      <c r="D91" s="54" t="str">
        <f t="array" ref="D91">IFERROR(INDEX(Master!$E$3:$FG$202,MATCH($A91,Master!$D$3:$D$202,0),MATCH(D$2,Master!$E$2:$FG$2,0)),"")</f>
        <v/>
      </c>
      <c r="E91" s="47" t="str">
        <f t="array" ref="E91">IFERROR(INDEX(Master!$E$3:$FG$202,MATCH($A91,Master!$D$3:$D$202,0),MATCH(E$2,Master!$E$2:$FG$2,0)),"")</f>
        <v/>
      </c>
      <c r="F91" s="62" t="str">
        <f t="array" ref="F91">IFERROR(INDEX(Master!$E$3:$FG$202,MATCH($A91,Master!$D$3:$D$202,0),MATCH(F$2,Master!$E$2:$FG$2,0)),"")</f>
        <v/>
      </c>
      <c r="G91" s="62" t="str">
        <f t="array" ref="G91">IFERROR(INDEX(Master!$E$3:$FG$202,MATCH($A91,Master!$D$3:$D$202,0),MATCH(G$2,Master!$E$2:$FG$2,0)),"")</f>
        <v/>
      </c>
      <c r="H91" s="47" t="str">
        <f t="array" ref="H91">IFERROR(INDEX(Master!$E$3:$FG$202,MATCH($A91,Master!$D$3:$D$202,0),MATCH(H$2,Master!$E$2:$FG$2,0)),"")</f>
        <v/>
      </c>
      <c r="I91" s="47" t="str">
        <f t="array" ref="I91">IFERROR(INDEX(Master!$E$3:$FG$202,MATCH($A91,Master!$D$3:$D$202,0),MATCH(I$2,Master!$E$2:$FG$2,0)),"")</f>
        <v/>
      </c>
      <c r="J91" s="47" t="str">
        <f t="array" ref="J91">IFERROR(INDEX(Master!$E$3:$FG$202,MATCH($A91,Master!$D$3:$D$202,0),MATCH(J$2,Master!$E$2:$FG$2,0)),"")</f>
        <v/>
      </c>
      <c r="K91" s="47" t="str">
        <f t="array" ref="K91">IFERROR(INDEX(Master!$E$3:$FG$202,MATCH($A91,Master!$D$3:$D$202,0),MATCH(K$2,Master!$E$2:$FG$2,0)),"")</f>
        <v/>
      </c>
    </row>
    <row r="92" spans="1:11">
      <c r="A92" s="47"/>
      <c r="B92" s="47" t="str">
        <f t="array" ref="B92">IFERROR(INDEX(Master!$E$3:$FG$202,MATCH($A92,Master!$D$3:$D$202,0),MATCH(B$2,Master!$E$2:$FG$2,0)),"")</f>
        <v/>
      </c>
      <c r="C92" s="54" t="str">
        <f t="array" ref="C92">IFERROR(INDEX(Master!$E$3:$FG$202,MATCH($A92,Master!$D$3:$D$202,0),MATCH(C$2,Master!$E$2:$FG$2,0)),"")</f>
        <v/>
      </c>
      <c r="D92" s="54" t="str">
        <f t="array" ref="D92">IFERROR(INDEX(Master!$E$3:$FG$202,MATCH($A92,Master!$D$3:$D$202,0),MATCH(D$2,Master!$E$2:$FG$2,0)),"")</f>
        <v/>
      </c>
      <c r="E92" s="47" t="str">
        <f t="array" ref="E92">IFERROR(INDEX(Master!$E$3:$FG$202,MATCH($A92,Master!$D$3:$D$202,0),MATCH(E$2,Master!$E$2:$FG$2,0)),"")</f>
        <v/>
      </c>
      <c r="F92" s="62" t="str">
        <f t="array" ref="F92">IFERROR(INDEX(Master!$E$3:$FG$202,MATCH($A92,Master!$D$3:$D$202,0),MATCH(F$2,Master!$E$2:$FG$2,0)),"")</f>
        <v/>
      </c>
      <c r="G92" s="62" t="str">
        <f t="array" ref="G92">IFERROR(INDEX(Master!$E$3:$FG$202,MATCH($A92,Master!$D$3:$D$202,0),MATCH(G$2,Master!$E$2:$FG$2,0)),"")</f>
        <v/>
      </c>
      <c r="H92" s="47" t="str">
        <f t="array" ref="H92">IFERROR(INDEX(Master!$E$3:$FG$202,MATCH($A92,Master!$D$3:$D$202,0),MATCH(H$2,Master!$E$2:$FG$2,0)),"")</f>
        <v/>
      </c>
      <c r="I92" s="47" t="str">
        <f t="array" ref="I92">IFERROR(INDEX(Master!$E$3:$FG$202,MATCH($A92,Master!$D$3:$D$202,0),MATCH(I$2,Master!$E$2:$FG$2,0)),"")</f>
        <v/>
      </c>
      <c r="J92" s="47" t="str">
        <f t="array" ref="J92">IFERROR(INDEX(Master!$E$3:$FG$202,MATCH($A92,Master!$D$3:$D$202,0),MATCH(J$2,Master!$E$2:$FG$2,0)),"")</f>
        <v/>
      </c>
      <c r="K92" s="47" t="str">
        <f t="array" ref="K92">IFERROR(INDEX(Master!$E$3:$FG$202,MATCH($A92,Master!$D$3:$D$202,0),MATCH(K$2,Master!$E$2:$FG$2,0)),"")</f>
        <v/>
      </c>
    </row>
    <row r="93" spans="1:11">
      <c r="A93" s="47"/>
      <c r="B93" s="47" t="str">
        <f t="array" ref="B93">IFERROR(INDEX(Master!$E$3:$FG$202,MATCH($A93,Master!$D$3:$D$202,0),MATCH(B$2,Master!$E$2:$FG$2,0)),"")</f>
        <v/>
      </c>
      <c r="C93" s="54" t="str">
        <f t="array" ref="C93">IFERROR(INDEX(Master!$E$3:$FG$202,MATCH($A93,Master!$D$3:$D$202,0),MATCH(C$2,Master!$E$2:$FG$2,0)),"")</f>
        <v/>
      </c>
      <c r="D93" s="54" t="str">
        <f t="array" ref="D93">IFERROR(INDEX(Master!$E$3:$FG$202,MATCH($A93,Master!$D$3:$D$202,0),MATCH(D$2,Master!$E$2:$FG$2,0)),"")</f>
        <v/>
      </c>
      <c r="E93" s="47" t="str">
        <f t="array" ref="E93">IFERROR(INDEX(Master!$E$3:$FG$202,MATCH($A93,Master!$D$3:$D$202,0),MATCH(E$2,Master!$E$2:$FG$2,0)),"")</f>
        <v/>
      </c>
      <c r="F93" s="62" t="str">
        <f t="array" ref="F93">IFERROR(INDEX(Master!$E$3:$FG$202,MATCH($A93,Master!$D$3:$D$202,0),MATCH(F$2,Master!$E$2:$FG$2,0)),"")</f>
        <v/>
      </c>
      <c r="G93" s="62" t="str">
        <f t="array" ref="G93">IFERROR(INDEX(Master!$E$3:$FG$202,MATCH($A93,Master!$D$3:$D$202,0),MATCH(G$2,Master!$E$2:$FG$2,0)),"")</f>
        <v/>
      </c>
      <c r="H93" s="47" t="str">
        <f t="array" ref="H93">IFERROR(INDEX(Master!$E$3:$FG$202,MATCH($A93,Master!$D$3:$D$202,0),MATCH(H$2,Master!$E$2:$FG$2,0)),"")</f>
        <v/>
      </c>
      <c r="I93" s="47" t="str">
        <f t="array" ref="I93">IFERROR(INDEX(Master!$E$3:$FG$202,MATCH($A93,Master!$D$3:$D$202,0),MATCH(I$2,Master!$E$2:$FG$2,0)),"")</f>
        <v/>
      </c>
      <c r="J93" s="47" t="str">
        <f t="array" ref="J93">IFERROR(INDEX(Master!$E$3:$FG$202,MATCH($A93,Master!$D$3:$D$202,0),MATCH(J$2,Master!$E$2:$FG$2,0)),"")</f>
        <v/>
      </c>
      <c r="K93" s="47" t="str">
        <f t="array" ref="K93">IFERROR(INDEX(Master!$E$3:$FG$202,MATCH($A93,Master!$D$3:$D$202,0),MATCH(K$2,Master!$E$2:$FG$2,0)),"")</f>
        <v/>
      </c>
    </row>
    <row r="94" spans="1:11">
      <c r="A94" s="47"/>
      <c r="B94" s="47" t="str">
        <f t="array" ref="B94">IFERROR(INDEX(Master!$E$3:$FG$202,MATCH($A94,Master!$D$3:$D$202,0),MATCH(B$2,Master!$E$2:$FG$2,0)),"")</f>
        <v/>
      </c>
      <c r="C94" s="54" t="str">
        <f t="array" ref="C94">IFERROR(INDEX(Master!$E$3:$FG$202,MATCH($A94,Master!$D$3:$D$202,0),MATCH(C$2,Master!$E$2:$FG$2,0)),"")</f>
        <v/>
      </c>
      <c r="D94" s="54" t="str">
        <f t="array" ref="D94">IFERROR(INDEX(Master!$E$3:$FG$202,MATCH($A94,Master!$D$3:$D$202,0),MATCH(D$2,Master!$E$2:$FG$2,0)),"")</f>
        <v/>
      </c>
      <c r="E94" s="47" t="str">
        <f t="array" ref="E94">IFERROR(INDEX(Master!$E$3:$FG$202,MATCH($A94,Master!$D$3:$D$202,0),MATCH(E$2,Master!$E$2:$FG$2,0)),"")</f>
        <v/>
      </c>
      <c r="F94" s="62" t="str">
        <f t="array" ref="F94">IFERROR(INDEX(Master!$E$3:$FG$202,MATCH($A94,Master!$D$3:$D$202,0),MATCH(F$2,Master!$E$2:$FG$2,0)),"")</f>
        <v/>
      </c>
      <c r="G94" s="62" t="str">
        <f t="array" ref="G94">IFERROR(INDEX(Master!$E$3:$FG$202,MATCH($A94,Master!$D$3:$D$202,0),MATCH(G$2,Master!$E$2:$FG$2,0)),"")</f>
        <v/>
      </c>
      <c r="H94" s="47" t="str">
        <f t="array" ref="H94">IFERROR(INDEX(Master!$E$3:$FG$202,MATCH($A94,Master!$D$3:$D$202,0),MATCH(H$2,Master!$E$2:$FG$2,0)),"")</f>
        <v/>
      </c>
      <c r="I94" s="47" t="str">
        <f t="array" ref="I94">IFERROR(INDEX(Master!$E$3:$FG$202,MATCH($A94,Master!$D$3:$D$202,0),MATCH(I$2,Master!$E$2:$FG$2,0)),"")</f>
        <v/>
      </c>
      <c r="J94" s="47" t="str">
        <f t="array" ref="J94">IFERROR(INDEX(Master!$E$3:$FG$202,MATCH($A94,Master!$D$3:$D$202,0),MATCH(J$2,Master!$E$2:$FG$2,0)),"")</f>
        <v/>
      </c>
      <c r="K94" s="47" t="str">
        <f t="array" ref="K94">IFERROR(INDEX(Master!$E$3:$FG$202,MATCH($A94,Master!$D$3:$D$202,0),MATCH(K$2,Master!$E$2:$FG$2,0)),"")</f>
        <v/>
      </c>
    </row>
    <row r="95" spans="1:11"/>
    <row r="96" spans="1:11"/>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horizontalCentered="1" gridLines="1"/>
  <pageMargins left="0.7" right="0.7" top="0.75" bottom="0.75" header="0" footer="0"/>
  <pageSetup scale="80" pageOrder="overThenDown" orientation="landscape" cellComments="atEnd"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outlinePr summaryBelow="0" summaryRight="0"/>
  </sheetPr>
  <dimension ref="A1:Z1000"/>
  <sheetViews>
    <sheetView workbookViewId="0">
      <pane ySplit="2" topLeftCell="A3" activePane="bottomLeft" state="frozen"/>
      <selection pane="bottomLeft" activeCell="B4" sqref="B4"/>
    </sheetView>
  </sheetViews>
  <sheetFormatPr defaultColWidth="14.42578125" defaultRowHeight="15" customHeight="1"/>
  <cols>
    <col min="1" max="1" width="46" customWidth="1"/>
    <col min="2" max="2" width="16" style="47" customWidth="1"/>
    <col min="3" max="3" width="17.140625" style="54" hidden="1" customWidth="1"/>
    <col min="4" max="4" width="17" style="54" hidden="1" customWidth="1"/>
    <col min="5" max="5" width="16.140625" style="47" hidden="1" customWidth="1"/>
    <col min="6" max="6" width="10" style="47" hidden="1" customWidth="1"/>
    <col min="7" max="7" width="28.42578125" style="47" hidden="1" customWidth="1"/>
    <col min="8" max="8" width="14.28515625" style="47" hidden="1" customWidth="1"/>
    <col min="9" max="9" width="36.140625" style="55" customWidth="1"/>
    <col min="10" max="10" width="24.7109375" style="47" customWidth="1"/>
    <col min="11" max="11" width="14.42578125" style="47" customWidth="1"/>
    <col min="14" max="26" width="14.42578125" style="47"/>
  </cols>
  <sheetData>
    <row r="1" spans="1:11">
      <c r="A1" s="42"/>
      <c r="B1" s="43" t="s">
        <v>2211</v>
      </c>
      <c r="C1" s="44" t="s">
        <v>2211</v>
      </c>
      <c r="D1" s="44" t="s">
        <v>2211</v>
      </c>
      <c r="E1" s="43" t="s">
        <v>2212</v>
      </c>
      <c r="F1" s="43" t="s">
        <v>2212</v>
      </c>
      <c r="G1" s="43" t="s">
        <v>2212</v>
      </c>
      <c r="H1" s="42" t="s">
        <v>2212</v>
      </c>
      <c r="I1" s="45" t="s">
        <v>2211</v>
      </c>
      <c r="J1" s="42" t="s">
        <v>2212</v>
      </c>
      <c r="K1" s="42" t="s">
        <v>2212</v>
      </c>
    </row>
    <row r="2" spans="1:11">
      <c r="A2" s="48" t="s">
        <v>49</v>
      </c>
      <c r="B2" s="49" t="s">
        <v>51</v>
      </c>
      <c r="C2" s="50" t="s">
        <v>2225</v>
      </c>
      <c r="D2" s="51" t="s">
        <v>2221</v>
      </c>
      <c r="E2" s="49" t="s">
        <v>57</v>
      </c>
      <c r="F2" s="49" t="s">
        <v>2223</v>
      </c>
      <c r="G2" s="49" t="s">
        <v>2224</v>
      </c>
      <c r="H2" s="49" t="s">
        <v>2119</v>
      </c>
      <c r="I2" s="52" t="s">
        <v>2240</v>
      </c>
      <c r="J2" s="48" t="s">
        <v>2116</v>
      </c>
      <c r="K2" s="48" t="s">
        <v>2120</v>
      </c>
    </row>
    <row r="3" spans="1:11">
      <c r="A3" s="53" t="s">
        <v>2374</v>
      </c>
      <c r="B3" s="47">
        <f t="array" ref="B3">IFERROR(INDEX(Master!$E$3:$FG$202,MATCH($A3,Master!$D$3:$D$202,0),MATCH(B$2,Master!$E$2:$FG$2,0)),"")</f>
        <v>11429</v>
      </c>
      <c r="C3" s="54">
        <f t="array" ref="C3">IFERROR(INDEX(Master!$E$3:$FG$202,MATCH($A3,Master!$D$3:$D$202,0),MATCH(C$2,Master!$E$2:$FG$2,0)),"")</f>
        <v>198022.13</v>
      </c>
      <c r="D3" s="54">
        <f t="array" ref="D3">IFERROR(INDEX(Master!$E$3:$FG$202,MATCH($A3,Master!$D$3:$D$202,0),MATCH(D$2,Master!$E$2:$FG$2,0)),"")</f>
        <v>144556.15489999999</v>
      </c>
      <c r="E3" s="47">
        <f t="array" ref="E3">IFERROR(INDEX(Master!$E$3:$FG$202,MATCH($A3,Master!$D$3:$D$202,0),MATCH(E$2,Master!$E$2:$FG$2,0)),"")</f>
        <v>0</v>
      </c>
      <c r="F3" s="47">
        <f t="array" ref="F3">IFERROR(INDEX(Master!$E$3:$FG$202,MATCH($A3,Master!$D$3:$D$202,0),MATCH(F$2,Master!$E$2:$FG$2,0)),"")</f>
        <v>0</v>
      </c>
      <c r="G3" s="47">
        <f t="array" ref="G3">IFERROR(INDEX(Master!$E$3:$FG$202,MATCH($A3,Master!$D$3:$D$202,0),MATCH(G$2,Master!$E$2:$FG$2,0)),"")</f>
        <v>0</v>
      </c>
      <c r="H3" s="47" t="str">
        <f t="array" ref="H3">IFERROR(INDEX(Master!$E$3:$FG$202,MATCH($A3,Master!$D$3:$D$202,0),MATCH(H$2,Master!$E$2:$FG$2,0)),"")</f>
        <v/>
      </c>
      <c r="I3" s="55">
        <f t="array" ref="I3">IFERROR(INDEX(Master!$E$3:$FG$202,MATCH($A3,Master!$D$3:$D$202,0),MATCH(I$2,Master!$E$2:$FG$2,0)),"")</f>
        <v>45352</v>
      </c>
      <c r="J3" s="47" t="str">
        <f t="array" ref="J3">IFERROR(INDEX(Master!$E$3:$FG$202,MATCH($A3,Master!$D$3:$D$202,0),MATCH(J$2,Master!$E$2:$FG$2,0)),"")</f>
        <v>P23-03995</v>
      </c>
      <c r="K3" s="47" t="str">
        <f t="array" ref="K3">IFERROR(INDEX(Master!$E$3:$FG$202,MATCH($A3,Master!$D$3:$D$202,0),MATCH(K$2,Master!$E$2:$FG$2,0)),"")</f>
        <v/>
      </c>
    </row>
    <row r="4" spans="1:11">
      <c r="A4" s="53" t="s">
        <v>2303</v>
      </c>
      <c r="B4" s="47">
        <f t="array" ref="B4">IFERROR(INDEX(Master!$E$3:$FG$202,MATCH($A4,Master!$D$3:$D$202,0),MATCH(B$2,Master!$E$2:$FG$2,0)),"")</f>
        <v>11417</v>
      </c>
      <c r="C4" s="54">
        <f t="array" ref="C4">IFERROR(INDEX(Master!$E$3:$FG$202,MATCH($A4,Master!$D$3:$D$202,0),MATCH(C$2,Master!$E$2:$FG$2,0)),"")</f>
        <v>795151</v>
      </c>
      <c r="D4" s="54">
        <f t="array" ref="D4">IFERROR(INDEX(Master!$E$3:$FG$202,MATCH($A4,Master!$D$3:$D$202,0),MATCH(D$2,Master!$E$2:$FG$2,0)),"")</f>
        <v>580460</v>
      </c>
      <c r="E4" s="47">
        <f t="array" ref="E4">IFERROR(INDEX(Master!$E$3:$FG$202,MATCH($A4,Master!$D$3:$D$202,0),MATCH(E$2,Master!$E$2:$FG$2,0)),"")</f>
        <v>0</v>
      </c>
      <c r="F4" s="47">
        <f t="array" ref="F4">IFERROR(INDEX(Master!$E$3:$FG$202,MATCH($A4,Master!$D$3:$D$202,0),MATCH(F$2,Master!$E$2:$FG$2,0)),"")</f>
        <v>0</v>
      </c>
      <c r="G4" s="47" t="str">
        <f t="array" ref="G4">IFERROR(INDEX(Master!$E$3:$FG$202,MATCH($A4,Master!$D$3:$D$202,0),MATCH(G$2,Master!$E$2:$FG$2,0)),"")</f>
        <v>TBD</v>
      </c>
      <c r="H4" s="47" t="str">
        <f t="array" ref="H4">IFERROR(INDEX(Master!$E$3:$FG$202,MATCH($A4,Master!$D$3:$D$202,0),MATCH(H$2,Master!$E$2:$FG$2,0)),"")</f>
        <v/>
      </c>
      <c r="I4" s="55" t="str">
        <f t="array" ref="I4">IFERROR(INDEX(Master!$E$3:$FG$202,MATCH($A4,Master!$D$3:$D$202,0),MATCH(I$2,Master!$E$2:$FG$2,0)),"")</f>
        <v>Approved</v>
      </c>
      <c r="J4" s="47" t="str">
        <f t="array" ref="J4">IFERROR(INDEX(Master!$E$3:$FG$202,MATCH($A4,Master!$D$3:$D$202,0),MATCH(J$2,Master!$E$2:$FG$2,0)),"")</f>
        <v>Contract</v>
      </c>
      <c r="K4" s="47" t="str">
        <f t="array" ref="K4">IFERROR(INDEX(Master!$E$3:$FG$202,MATCH($A4,Master!$D$3:$D$202,0),MATCH(K$2,Master!$E$2:$FG$2,0)),"")</f>
        <v/>
      </c>
    </row>
    <row r="5" spans="1:11">
      <c r="A5" s="53" t="s">
        <v>2373</v>
      </c>
      <c r="B5" s="47">
        <f t="array" ref="B5">IFERROR(INDEX(Master!$E$3:$FG$202,MATCH($A5,Master!$D$3:$D$202,0),MATCH(B$2,Master!$E$2:$FG$2,0)),"")</f>
        <v>11432</v>
      </c>
      <c r="C5" s="54">
        <f t="array" ref="C5">IFERROR(INDEX(Master!$E$3:$FG$202,MATCH($A5,Master!$D$3:$D$202,0),MATCH(C$2,Master!$E$2:$FG$2,0)),"")</f>
        <v>197993.06</v>
      </c>
      <c r="D5" s="54">
        <f t="array" ref="D5">IFERROR(INDEX(Master!$E$3:$FG$202,MATCH($A5,Master!$D$3:$D$202,0),MATCH(D$2,Master!$E$2:$FG$2,0)),"")</f>
        <v>144534.9338</v>
      </c>
      <c r="E5" s="47">
        <f t="array" ref="E5">IFERROR(INDEX(Master!$E$3:$FG$202,MATCH($A5,Master!$D$3:$D$202,0),MATCH(E$2,Master!$E$2:$FG$2,0)),"")</f>
        <v>0</v>
      </c>
      <c r="F5" s="47">
        <f t="array" ref="F5">IFERROR(INDEX(Master!$E$3:$FG$202,MATCH($A5,Master!$D$3:$D$202,0),MATCH(F$2,Master!$E$2:$FG$2,0)),"")</f>
        <v>0</v>
      </c>
      <c r="G5" s="47">
        <f t="array" ref="G5">IFERROR(INDEX(Master!$E$3:$FG$202,MATCH($A5,Master!$D$3:$D$202,0),MATCH(G$2,Master!$E$2:$FG$2,0)),"")</f>
        <v>0</v>
      </c>
      <c r="H5" s="47" t="str">
        <f t="array" ref="H5">IFERROR(INDEX(Master!$E$3:$FG$202,MATCH($A5,Master!$D$3:$D$202,0),MATCH(H$2,Master!$E$2:$FG$2,0)),"")</f>
        <v/>
      </c>
      <c r="I5" s="55">
        <f t="array" ref="I5">IFERROR(INDEX(Master!$E$3:$FG$202,MATCH($A5,Master!$D$3:$D$202,0),MATCH(I$2,Master!$E$2:$FG$2,0)),"")</f>
        <v>45352</v>
      </c>
      <c r="J5" s="47" t="str">
        <f t="array" ref="J5">IFERROR(INDEX(Master!$E$3:$FG$202,MATCH($A5,Master!$D$3:$D$202,0),MATCH(J$2,Master!$E$2:$FG$2,0)),"")</f>
        <v>P23-03994</v>
      </c>
      <c r="K5" s="47" t="str">
        <f t="array" ref="K5">IFERROR(INDEX(Master!$E$3:$FG$202,MATCH($A5,Master!$D$3:$D$202,0),MATCH(K$2,Master!$E$2:$FG$2,0)),"")</f>
        <v/>
      </c>
    </row>
    <row r="6" spans="1:11">
      <c r="A6" s="53" t="s">
        <v>2355</v>
      </c>
      <c r="B6" s="47">
        <f t="array" ref="B6">IFERROR(INDEX(Master!$E$3:$FG$202,MATCH($A6,Master!$D$3:$D$202,0),MATCH(B$2,Master!$E$2:$FG$2,0)),"")</f>
        <v>0</v>
      </c>
      <c r="C6" s="54">
        <f t="array" ref="C6">IFERROR(INDEX(Master!$E$3:$FG$202,MATCH($A6,Master!$D$3:$D$202,0),MATCH(C$2,Master!$E$2:$FG$2,0)),"")</f>
        <v>1770274.08</v>
      </c>
      <c r="D6" s="54">
        <f t="array" ref="D6">IFERROR(INDEX(Master!$E$3:$FG$202,MATCH($A6,Master!$D$3:$D$202,0),MATCH(D$2,Master!$E$2:$FG$2,0)),"")</f>
        <v>1292300.0784</v>
      </c>
      <c r="E6" s="47">
        <f t="array" ref="E6">IFERROR(INDEX(Master!$E$3:$FG$202,MATCH($A6,Master!$D$3:$D$202,0),MATCH(E$2,Master!$E$2:$FG$2,0)),"")</f>
        <v>0</v>
      </c>
      <c r="F6" s="47">
        <f t="array" ref="F6">IFERROR(INDEX(Master!$E$3:$FG$202,MATCH($A6,Master!$D$3:$D$202,0),MATCH(F$2,Master!$E$2:$FG$2,0)),"")</f>
        <v>0</v>
      </c>
      <c r="G6" s="47" t="str">
        <f t="array" ref="G6">IFERROR(INDEX(Master!$E$3:$FG$202,MATCH($A6,Master!$D$3:$D$202,0),MATCH(G$2,Master!$E$2:$FG$2,0)),"")</f>
        <v>August, 2024</v>
      </c>
      <c r="H6" s="47" t="str">
        <f t="array" ref="H6">IFERROR(INDEX(Master!$E$3:$FG$202,MATCH($A6,Master!$D$3:$D$202,0),MATCH(H$2,Master!$E$2:$FG$2,0)),"")</f>
        <v/>
      </c>
      <c r="I6" s="55" t="str">
        <f t="array" ref="I6">IFERROR(INDEX(Master!$E$3:$FG$202,MATCH($A6,Master!$D$3:$D$202,0),MATCH(I$2,Master!$E$2:$FG$2,0)),"")</f>
        <v>Early Jan 2024</v>
      </c>
      <c r="J6" s="47" t="str">
        <f t="array" ref="J6">IFERROR(INDEX(Master!$E$3:$FG$202,MATCH($A6,Master!$D$3:$D$202,0),MATCH(J$2,Master!$E$2:$FG$2,0)),"")</f>
        <v>PO 241419</v>
      </c>
      <c r="K6" s="47" t="str">
        <f t="array" ref="K6">IFERROR(INDEX(Master!$E$3:$FG$202,MATCH($A6,Master!$D$3:$D$202,0),MATCH(K$2,Master!$E$2:$FG$2,0)),"")</f>
        <v/>
      </c>
    </row>
    <row r="7" spans="1:11">
      <c r="A7" s="53" t="s">
        <v>2344</v>
      </c>
      <c r="B7" s="47">
        <f t="array" ref="B7">IFERROR(INDEX(Master!$E$3:$FG$202,MATCH($A7,Master!$D$3:$D$202,0),MATCH(B$2,Master!$E$2:$FG$2,0)),"")</f>
        <v>0</v>
      </c>
      <c r="C7" s="54">
        <f t="array" ref="C7">IFERROR(INDEX(Master!$E$3:$FG$202,MATCH($A7,Master!$D$3:$D$202,0),MATCH(C$2,Master!$E$2:$FG$2,0)),"")</f>
        <v>140715.01999999999</v>
      </c>
      <c r="D7" s="54">
        <f t="array" ref="D7">IFERROR(INDEX(Master!$E$3:$FG$202,MATCH($A7,Master!$D$3:$D$202,0),MATCH(D$2,Master!$E$2:$FG$2,0)),"")</f>
        <v>102721.96459999999</v>
      </c>
      <c r="E7" s="47">
        <f t="array" ref="E7">IFERROR(INDEX(Master!$E$3:$FG$202,MATCH($A7,Master!$D$3:$D$202,0),MATCH(E$2,Master!$E$2:$FG$2,0)),"")</f>
        <v>0</v>
      </c>
      <c r="F7" s="47">
        <f t="array" ref="F7">IFERROR(INDEX(Master!$E$3:$FG$202,MATCH($A7,Master!$D$3:$D$202,0),MATCH(F$2,Master!$E$2:$FG$2,0)),"")</f>
        <v>0</v>
      </c>
      <c r="G7" s="47">
        <f t="array" ref="G7">IFERROR(INDEX(Master!$E$3:$FG$202,MATCH($A7,Master!$D$3:$D$202,0),MATCH(G$2,Master!$E$2:$FG$2,0)),"")</f>
        <v>0</v>
      </c>
      <c r="H7" s="47" t="str">
        <f t="array" ref="H7">IFERROR(INDEX(Master!$E$3:$FG$202,MATCH($A7,Master!$D$3:$D$202,0),MATCH(H$2,Master!$E$2:$FG$2,0)),"")</f>
        <v/>
      </c>
      <c r="I7" s="55" t="str">
        <f t="array" ref="I7">IFERROR(INDEX(Master!$E$3:$FG$202,MATCH($A7,Master!$D$3:$D$202,0),MATCH(I$2,Master!$E$2:$FG$2,0)),"")</f>
        <v>Late Jan 2024</v>
      </c>
      <c r="J7" s="47" t="str">
        <f t="array" ref="J7">IFERROR(INDEX(Master!$E$3:$FG$202,MATCH($A7,Master!$D$3:$D$202,0),MATCH(J$2,Master!$E$2:$FG$2,0)),"")</f>
        <v>?</v>
      </c>
      <c r="K7" s="47" t="str">
        <f t="array" ref="K7">IFERROR(INDEX(Master!$E$3:$FG$202,MATCH($A7,Master!$D$3:$D$202,0),MATCH(K$2,Master!$E$2:$FG$2,0)),"")</f>
        <v/>
      </c>
    </row>
    <row r="8" spans="1:11">
      <c r="A8" s="53" t="s">
        <v>2340</v>
      </c>
      <c r="B8" s="47">
        <f t="array" ref="B8">IFERROR(INDEX(Master!$E$3:$FG$202,MATCH($A8,Master!$D$3:$D$202,0),MATCH(B$2,Master!$E$2:$FG$2,0)),"")</f>
        <v>0</v>
      </c>
      <c r="C8" s="54">
        <f t="array" ref="C8">IFERROR(INDEX(Master!$E$3:$FG$202,MATCH($A8,Master!$D$3:$D$202,0),MATCH(C$2,Master!$E$2:$FG$2,0)),"")</f>
        <v>504039.5</v>
      </c>
      <c r="D8" s="54">
        <f t="array" ref="D8">IFERROR(INDEX(Master!$E$3:$FG$202,MATCH($A8,Master!$D$3:$D$202,0),MATCH(D$2,Master!$E$2:$FG$2,0)),"")</f>
        <v>367948.83499999996</v>
      </c>
      <c r="E8" s="47">
        <f t="array" ref="E8">IFERROR(INDEX(Master!$E$3:$FG$202,MATCH($A8,Master!$D$3:$D$202,0),MATCH(E$2,Master!$E$2:$FG$2,0)),"")</f>
        <v>0</v>
      </c>
      <c r="F8" s="47">
        <f t="array" ref="F8">IFERROR(INDEX(Master!$E$3:$FG$202,MATCH($A8,Master!$D$3:$D$202,0),MATCH(F$2,Master!$E$2:$FG$2,0)),"")</f>
        <v>0</v>
      </c>
      <c r="G8" s="47">
        <f t="array" ref="G8">IFERROR(INDEX(Master!$E$3:$FG$202,MATCH($A8,Master!$D$3:$D$202,0),MATCH(G$2,Master!$E$2:$FG$2,0)),"")</f>
        <v>0</v>
      </c>
      <c r="H8" s="47" t="str">
        <f t="array" ref="H8">IFERROR(INDEX(Master!$E$3:$FG$202,MATCH($A8,Master!$D$3:$D$202,0),MATCH(H$2,Master!$E$2:$FG$2,0)),"")</f>
        <v/>
      </c>
      <c r="I8" s="55" t="str">
        <f t="array" ref="I8">IFERROR(INDEX(Master!$E$3:$FG$202,MATCH($A8,Master!$D$3:$D$202,0),MATCH(I$2,Master!$E$2:$FG$2,0)),"")</f>
        <v>Late Jan 2024</v>
      </c>
      <c r="J8" s="47" t="str">
        <f t="array" ref="J8">IFERROR(INDEX(Master!$E$3:$FG$202,MATCH($A8,Master!$D$3:$D$202,0),MATCH(J$2,Master!$E$2:$FG$2,0)),"")</f>
        <v>?</v>
      </c>
      <c r="K8" s="47" t="str">
        <f t="array" ref="K8">IFERROR(INDEX(Master!$E$3:$FG$202,MATCH($A8,Master!$D$3:$D$202,0),MATCH(K$2,Master!$E$2:$FG$2,0)),"")</f>
        <v/>
      </c>
    </row>
    <row r="9" spans="1:11">
      <c r="A9" s="53" t="s">
        <v>2368</v>
      </c>
      <c r="B9" s="47">
        <f t="array" ref="B9">IFERROR(INDEX(Master!$E$3:$FG$202,MATCH($A9,Master!$D$3:$D$202,0),MATCH(B$2,Master!$E$2:$FG$2,0)),"")</f>
        <v>0</v>
      </c>
      <c r="C9" s="54">
        <f t="array" ref="C9">IFERROR(INDEX(Master!$E$3:$FG$202,MATCH($A9,Master!$D$3:$D$202,0),MATCH(C$2,Master!$E$2:$FG$2,0)),"")</f>
        <v>235282</v>
      </c>
      <c r="D9" s="54">
        <f t="array" ref="D9">IFERROR(INDEX(Master!$E$3:$FG$202,MATCH($A9,Master!$D$3:$D$202,0),MATCH(D$2,Master!$E$2:$FG$2,0)),"")</f>
        <v>171755.86</v>
      </c>
      <c r="E9" s="47">
        <f t="array" ref="E9">IFERROR(INDEX(Master!$E$3:$FG$202,MATCH($A9,Master!$D$3:$D$202,0),MATCH(E$2,Master!$E$2:$FG$2,0)),"")</f>
        <v>0</v>
      </c>
      <c r="F9" s="47">
        <f t="array" ref="F9">IFERROR(INDEX(Master!$E$3:$FG$202,MATCH($A9,Master!$D$3:$D$202,0),MATCH(F$2,Master!$E$2:$FG$2,0)),"")</f>
        <v>0</v>
      </c>
      <c r="G9" s="47">
        <f t="array" ref="G9">IFERROR(INDEX(Master!$E$3:$FG$202,MATCH($A9,Master!$D$3:$D$202,0),MATCH(G$2,Master!$E$2:$FG$2,0)),"")</f>
        <v>0</v>
      </c>
      <c r="H9" s="47" t="str">
        <f t="array" ref="H9">IFERROR(INDEX(Master!$E$3:$FG$202,MATCH($A9,Master!$D$3:$D$202,0),MATCH(H$2,Master!$E$2:$FG$2,0)),"")</f>
        <v/>
      </c>
      <c r="I9" s="55" t="str">
        <f t="array" ref="I9">IFERROR(INDEX(Master!$E$3:$FG$202,MATCH($A9,Master!$D$3:$D$202,0),MATCH(I$2,Master!$E$2:$FG$2,0)),"")</f>
        <v>Approved, But On Hold</v>
      </c>
      <c r="J9" s="47" t="str">
        <f t="array" ref="J9">IFERROR(INDEX(Master!$E$3:$FG$202,MATCH($A9,Master!$D$3:$D$202,0),MATCH(J$2,Master!$E$2:$FG$2,0)),"")</f>
        <v>No</v>
      </c>
      <c r="K9" s="47" t="str">
        <f t="array" ref="K9">IFERROR(INDEX(Master!$E$3:$FG$202,MATCH($A9,Master!$D$3:$D$202,0),MATCH(K$2,Master!$E$2:$FG$2,0)),"")</f>
        <v/>
      </c>
    </row>
    <row r="10" spans="1:11">
      <c r="A10" s="53" t="s">
        <v>2367</v>
      </c>
      <c r="B10" s="47">
        <f t="array" ref="B10">IFERROR(INDEX(Master!$E$3:$FG$202,MATCH($A10,Master!$D$3:$D$202,0),MATCH(B$2,Master!$E$2:$FG$2,0)),"")</f>
        <v>0</v>
      </c>
      <c r="C10" s="54">
        <f t="array" ref="C10">IFERROR(INDEX(Master!$E$3:$FG$202,MATCH($A10,Master!$D$3:$D$202,0),MATCH(C$2,Master!$E$2:$FG$2,0)),"")</f>
        <v>137980</v>
      </c>
      <c r="D10" s="54">
        <f t="array" ref="D10">IFERROR(INDEX(Master!$E$3:$FG$202,MATCH($A10,Master!$D$3:$D$202,0),MATCH(D$2,Master!$E$2:$FG$2,0)),"")</f>
        <v>100725.4</v>
      </c>
      <c r="E10" s="47">
        <f t="array" ref="E10">IFERROR(INDEX(Master!$E$3:$FG$202,MATCH($A10,Master!$D$3:$D$202,0),MATCH(E$2,Master!$E$2:$FG$2,0)),"")</f>
        <v>0</v>
      </c>
      <c r="F10" s="47">
        <f t="array" ref="F10">IFERROR(INDEX(Master!$E$3:$FG$202,MATCH($A10,Master!$D$3:$D$202,0),MATCH(F$2,Master!$E$2:$FG$2,0)),"")</f>
        <v>0</v>
      </c>
      <c r="G10" s="47">
        <f t="array" ref="G10">IFERROR(INDEX(Master!$E$3:$FG$202,MATCH($A10,Master!$D$3:$D$202,0),MATCH(G$2,Master!$E$2:$FG$2,0)),"")</f>
        <v>0</v>
      </c>
      <c r="H10" s="47" t="str">
        <f t="array" ref="H10">IFERROR(INDEX(Master!$E$3:$FG$202,MATCH($A10,Master!$D$3:$D$202,0),MATCH(H$2,Master!$E$2:$FG$2,0)),"")</f>
        <v/>
      </c>
      <c r="I10" s="55" t="str">
        <f t="array" ref="I10">IFERROR(INDEX(Master!$E$3:$FG$202,MATCH($A10,Master!$D$3:$D$202,0),MATCH(I$2,Master!$E$2:$FG$2,0)),"")</f>
        <v>Approved, But On Hold</v>
      </c>
      <c r="J10" s="47" t="str">
        <f t="array" ref="J10">IFERROR(INDEX(Master!$E$3:$FG$202,MATCH($A10,Master!$D$3:$D$202,0),MATCH(J$2,Master!$E$2:$FG$2,0)),"")</f>
        <v>No</v>
      </c>
      <c r="K10" s="47" t="str">
        <f t="array" ref="K10">IFERROR(INDEX(Master!$E$3:$FG$202,MATCH($A10,Master!$D$3:$D$202,0),MATCH(K$2,Master!$E$2:$FG$2,0)),"")</f>
        <v/>
      </c>
    </row>
    <row r="11" spans="1:11">
      <c r="A11" s="53" t="s">
        <v>2366</v>
      </c>
      <c r="B11" s="47">
        <f t="array" ref="B11">IFERROR(INDEX(Master!$E$3:$FG$202,MATCH($A11,Master!$D$3:$D$202,0),MATCH(B$2,Master!$E$2:$FG$2,0)),"")</f>
        <v>0</v>
      </c>
      <c r="C11" s="54">
        <f t="array" ref="C11">IFERROR(INDEX(Master!$E$3:$FG$202,MATCH($A11,Master!$D$3:$D$202,0),MATCH(C$2,Master!$E$2:$FG$2,0)),"")</f>
        <v>172158</v>
      </c>
      <c r="D11" s="54">
        <f t="array" ref="D11">IFERROR(INDEX(Master!$E$3:$FG$202,MATCH($A11,Master!$D$3:$D$202,0),MATCH(D$2,Master!$E$2:$FG$2,0)),"")</f>
        <v>125675.34</v>
      </c>
      <c r="E11" s="47">
        <f t="array" ref="E11">IFERROR(INDEX(Master!$E$3:$FG$202,MATCH($A11,Master!$D$3:$D$202,0),MATCH(E$2,Master!$E$2:$FG$2,0)),"")</f>
        <v>0</v>
      </c>
      <c r="F11" s="47">
        <f t="array" ref="F11">IFERROR(INDEX(Master!$E$3:$FG$202,MATCH($A11,Master!$D$3:$D$202,0),MATCH(F$2,Master!$E$2:$FG$2,0)),"")</f>
        <v>0</v>
      </c>
      <c r="G11" s="47">
        <f t="array" ref="G11">IFERROR(INDEX(Master!$E$3:$FG$202,MATCH($A11,Master!$D$3:$D$202,0),MATCH(G$2,Master!$E$2:$FG$2,0)),"")</f>
        <v>0</v>
      </c>
      <c r="H11" s="47" t="str">
        <f t="array" ref="H11">IFERROR(INDEX(Master!$E$3:$FG$202,MATCH($A11,Master!$D$3:$D$202,0),MATCH(H$2,Master!$E$2:$FG$2,0)),"")</f>
        <v/>
      </c>
      <c r="I11" s="55" t="str">
        <f t="array" ref="I11">IFERROR(INDEX(Master!$E$3:$FG$202,MATCH($A11,Master!$D$3:$D$202,0),MATCH(I$2,Master!$E$2:$FG$2,0)),"")</f>
        <v>Approved, But On Hold</v>
      </c>
      <c r="J11" s="47" t="str">
        <f t="array" ref="J11">IFERROR(INDEX(Master!$E$3:$FG$202,MATCH($A11,Master!$D$3:$D$202,0),MATCH(J$2,Master!$E$2:$FG$2,0)),"")</f>
        <v>No</v>
      </c>
      <c r="K11" s="47" t="str">
        <f t="array" ref="K11">IFERROR(INDEX(Master!$E$3:$FG$202,MATCH($A11,Master!$D$3:$D$202,0),MATCH(K$2,Master!$E$2:$FG$2,0)),"")</f>
        <v/>
      </c>
    </row>
    <row r="12" spans="1:11">
      <c r="A12" s="53" t="s">
        <v>1397</v>
      </c>
      <c r="B12" s="47">
        <f t="array" ref="B12">IFERROR(INDEX(Master!$E$3:$FG$202,MATCH($A12,Master!$D$3:$D$202,0),MATCH(B$2,Master!$E$2:$FG$2,0)),"")</f>
        <v>11448</v>
      </c>
      <c r="C12" s="54">
        <f t="array" ref="C12">IFERROR(INDEX(Master!$E$3:$FG$202,MATCH($A12,Master!$D$3:$D$202,0),MATCH(C$2,Master!$E$2:$FG$2,0)),"")</f>
        <v>129445</v>
      </c>
      <c r="D12" s="54">
        <f t="array" ref="D12">IFERROR(INDEX(Master!$E$3:$FG$202,MATCH($A12,Master!$D$3:$D$202,0),MATCH(D$2,Master!$E$2:$FG$2,0)),"")</f>
        <v>94494.849999999991</v>
      </c>
      <c r="E12" s="47">
        <f t="array" ref="E12">IFERROR(INDEX(Master!$E$3:$FG$202,MATCH($A12,Master!$D$3:$D$202,0),MATCH(E$2,Master!$E$2:$FG$2,0)),"")</f>
        <v>0</v>
      </c>
      <c r="F12" s="47">
        <f t="array" ref="F12">IFERROR(INDEX(Master!$E$3:$FG$202,MATCH($A12,Master!$D$3:$D$202,0),MATCH(F$2,Master!$E$2:$FG$2,0)),"")</f>
        <v>0</v>
      </c>
      <c r="G12" s="47">
        <f t="array" ref="G12">IFERROR(INDEX(Master!$E$3:$FG$202,MATCH($A12,Master!$D$3:$D$202,0),MATCH(G$2,Master!$E$2:$FG$2,0)),"")</f>
        <v>45231</v>
      </c>
      <c r="H12" s="47" t="str">
        <f t="array" ref="H12">IFERROR(INDEX(Master!$E$3:$FG$202,MATCH($A12,Master!$D$3:$D$202,0),MATCH(H$2,Master!$E$2:$FG$2,0)),"")</f>
        <v/>
      </c>
      <c r="I12" s="55" t="str">
        <f t="array" ref="I12">IFERROR(INDEX(Master!$E$3:$FG$202,MATCH($A12,Master!$D$3:$D$202,0),MATCH(I$2,Master!$E$2:$FG$2,0)),"")</f>
        <v>Approved</v>
      </c>
      <c r="J12" s="47" t="str">
        <f t="array" ref="J12">IFERROR(INDEX(Master!$E$3:$FG$202,MATCH($A12,Master!$D$3:$D$202,0),MATCH(J$2,Master!$E$2:$FG$2,0)),"")</f>
        <v>PO</v>
      </c>
      <c r="K12" s="47" t="str">
        <f t="array" ref="K12">IFERROR(INDEX(Master!$E$3:$FG$202,MATCH($A12,Master!$D$3:$D$202,0),MATCH(K$2,Master!$E$2:$FG$2,0)),"")</f>
        <v/>
      </c>
    </row>
    <row r="13" spans="1:11">
      <c r="A13" s="53" t="s">
        <v>2357</v>
      </c>
      <c r="B13" s="47">
        <f t="array" ref="B13">IFERROR(INDEX(Master!$E$3:$FG$202,MATCH($A13,Master!$D$3:$D$202,0),MATCH(B$2,Master!$E$2:$FG$2,0)),"")</f>
        <v>0</v>
      </c>
      <c r="C13" s="54">
        <f t="array" ref="C13">IFERROR(INDEX(Master!$E$3:$FG$202,MATCH($A13,Master!$D$3:$D$202,0),MATCH(C$2,Master!$E$2:$FG$2,0)),"")</f>
        <v>412582.88</v>
      </c>
      <c r="D13" s="54">
        <f t="array" ref="D13">IFERROR(INDEX(Master!$E$3:$FG$202,MATCH($A13,Master!$D$3:$D$202,0),MATCH(D$2,Master!$E$2:$FG$2,0)),"")</f>
        <v>301185.5024</v>
      </c>
      <c r="E13" s="47">
        <f t="array" ref="E13">IFERROR(INDEX(Master!$E$3:$FG$202,MATCH($A13,Master!$D$3:$D$202,0),MATCH(E$2,Master!$E$2:$FG$2,0)),"")</f>
        <v>0</v>
      </c>
      <c r="F13" s="47">
        <f t="array" ref="F13">IFERROR(INDEX(Master!$E$3:$FG$202,MATCH($A13,Master!$D$3:$D$202,0),MATCH(F$2,Master!$E$2:$FG$2,0)),"")</f>
        <v>0</v>
      </c>
      <c r="G13" s="47" t="str">
        <f t="array" ref="G13">IFERROR(INDEX(Master!$E$3:$FG$202,MATCH($A13,Master!$D$3:$D$202,0),MATCH(G$2,Master!$E$2:$FG$2,0)),"")</f>
        <v>August, 2024</v>
      </c>
      <c r="H13" s="47" t="str">
        <f t="array" ref="H13">IFERROR(INDEX(Master!$E$3:$FG$202,MATCH($A13,Master!$D$3:$D$202,0),MATCH(H$2,Master!$E$2:$FG$2,0)),"")</f>
        <v/>
      </c>
      <c r="I13" s="55" t="str">
        <f t="array" ref="I13">IFERROR(INDEX(Master!$E$3:$FG$202,MATCH($A13,Master!$D$3:$D$202,0),MATCH(I$2,Master!$E$2:$FG$2,0)),"")</f>
        <v>Early Jan 2024</v>
      </c>
      <c r="J13" s="47" t="str">
        <f t="array" ref="J13">IFERROR(INDEX(Master!$E$3:$FG$202,MATCH($A13,Master!$D$3:$D$202,0),MATCH(J$2,Master!$E$2:$FG$2,0)),"")</f>
        <v>PO 241420</v>
      </c>
      <c r="K13" s="47" t="str">
        <f t="array" ref="K13">IFERROR(INDEX(Master!$E$3:$FG$202,MATCH($A13,Master!$D$3:$D$202,0),MATCH(K$2,Master!$E$2:$FG$2,0)),"")</f>
        <v/>
      </c>
    </row>
    <row r="14" spans="1:11">
      <c r="A14" s="53" t="s">
        <v>2286</v>
      </c>
      <c r="B14" s="47">
        <f t="array" ref="B14">IFERROR(INDEX(Master!$E$3:$FG$202,MATCH($A14,Master!$D$3:$D$202,0),MATCH(B$2,Master!$E$2:$FG$2,0)),"")</f>
        <v>11444</v>
      </c>
      <c r="C14" s="54">
        <f t="array" ref="C14">IFERROR(INDEX(Master!$E$3:$FG$202,MATCH($A14,Master!$D$3:$D$202,0),MATCH(C$2,Master!$E$2:$FG$2,0)),"")</f>
        <v>823142.22</v>
      </c>
      <c r="D14" s="54">
        <f t="array" ref="D14">IFERROR(INDEX(Master!$E$3:$FG$202,MATCH($A14,Master!$D$3:$D$202,0),MATCH(D$2,Master!$E$2:$FG$2,0)),"")</f>
        <v>600894</v>
      </c>
      <c r="E14" s="47">
        <f t="array" ref="E14">IFERROR(INDEX(Master!$E$3:$FG$202,MATCH($A14,Master!$D$3:$D$202,0),MATCH(E$2,Master!$E$2:$FG$2,0)),"")</f>
        <v>0</v>
      </c>
      <c r="F14" s="47">
        <f t="array" ref="F14">IFERROR(INDEX(Master!$E$3:$FG$202,MATCH($A14,Master!$D$3:$D$202,0),MATCH(F$2,Master!$E$2:$FG$2,0)),"")</f>
        <v>0</v>
      </c>
      <c r="G14" s="47" t="str">
        <f t="array" ref="G14">IFERROR(INDEX(Master!$E$3:$FG$202,MATCH($A14,Master!$D$3:$D$202,0),MATCH(G$2,Master!$E$2:$FG$2,0)),"")</f>
        <v>March, 2024</v>
      </c>
      <c r="H14" s="47" t="str">
        <f t="array" ref="H14">IFERROR(INDEX(Master!$E$3:$FG$202,MATCH($A14,Master!$D$3:$D$202,0),MATCH(H$2,Master!$E$2:$FG$2,0)),"")</f>
        <v/>
      </c>
      <c r="I14" s="55">
        <f t="array" ref="I14">IFERROR(INDEX(Master!$E$3:$FG$202,MATCH($A14,Master!$D$3:$D$202,0),MATCH(I$2,Master!$E$2:$FG$2,0)),"")</f>
        <v>45300</v>
      </c>
      <c r="J14" s="47" t="str">
        <f t="array" ref="J14">IFERROR(INDEX(Master!$E$3:$FG$202,MATCH($A14,Master!$D$3:$D$202,0),MATCH(J$2,Master!$E$2:$FG$2,0)),"")</f>
        <v>Contract</v>
      </c>
      <c r="K14" s="47" t="str">
        <f t="array" ref="K14">IFERROR(INDEX(Master!$E$3:$FG$202,MATCH($A14,Master!$D$3:$D$202,0),MATCH(K$2,Master!$E$2:$FG$2,0)),"")</f>
        <v/>
      </c>
    </row>
    <row r="15" spans="1:11">
      <c r="A15" s="53" t="s">
        <v>2337</v>
      </c>
      <c r="B15" s="47">
        <f t="array" ref="B15">IFERROR(INDEX(Master!$E$3:$FG$202,MATCH($A15,Master!$D$3:$D$202,0),MATCH(B$2,Master!$E$2:$FG$2,0)),"")</f>
        <v>0</v>
      </c>
      <c r="C15" s="54">
        <f t="array" ref="C15">IFERROR(INDEX(Master!$E$3:$FG$202,MATCH($A15,Master!$D$3:$D$202,0),MATCH(C$2,Master!$E$2:$FG$2,0)),"")</f>
        <v>2571822.04</v>
      </c>
      <c r="D15" s="54">
        <f t="array" ref="D15">IFERROR(INDEX(Master!$E$3:$FG$202,MATCH($A15,Master!$D$3:$D$202,0),MATCH(D$2,Master!$E$2:$FG$2,0)),"")</f>
        <v>1877430.0892</v>
      </c>
      <c r="E15" s="47">
        <f t="array" ref="E15">IFERROR(INDEX(Master!$E$3:$FG$202,MATCH($A15,Master!$D$3:$D$202,0),MATCH(E$2,Master!$E$2:$FG$2,0)),"")</f>
        <v>0</v>
      </c>
      <c r="F15" s="47">
        <f t="array" ref="F15">IFERROR(INDEX(Master!$E$3:$FG$202,MATCH($A15,Master!$D$3:$D$202,0),MATCH(F$2,Master!$E$2:$FG$2,0)),"")</f>
        <v>0</v>
      </c>
      <c r="G15" s="47">
        <f t="array" ref="G15">IFERROR(INDEX(Master!$E$3:$FG$202,MATCH($A15,Master!$D$3:$D$202,0),MATCH(G$2,Master!$E$2:$FG$2,0)),"")</f>
        <v>0</v>
      </c>
      <c r="H15" s="47" t="str">
        <f t="array" ref="H15">IFERROR(INDEX(Master!$E$3:$FG$202,MATCH($A15,Master!$D$3:$D$202,0),MATCH(H$2,Master!$E$2:$FG$2,0)),"")</f>
        <v/>
      </c>
      <c r="I15" s="55" t="str">
        <f t="array" ref="I15">IFERROR(INDEX(Master!$E$3:$FG$202,MATCH($A15,Master!$D$3:$D$202,0),MATCH(I$2,Master!$E$2:$FG$2,0)),"")</f>
        <v>Approved</v>
      </c>
      <c r="J15" s="47" t="str">
        <f t="array" ref="J15">IFERROR(INDEX(Master!$E$3:$FG$202,MATCH($A15,Master!$D$3:$D$202,0),MATCH(J$2,Master!$E$2:$FG$2,0)),"")</f>
        <v>Pending Price Increase</v>
      </c>
      <c r="K15" s="47" t="str">
        <f t="array" ref="K15">IFERROR(INDEX(Master!$E$3:$FG$202,MATCH($A15,Master!$D$3:$D$202,0),MATCH(K$2,Master!$E$2:$FG$2,0)),"")</f>
        <v/>
      </c>
    </row>
    <row r="16" spans="1:11">
      <c r="A16" s="53" t="s">
        <v>2404</v>
      </c>
      <c r="B16" s="47">
        <f t="array" ref="B16">IFERROR(INDEX(Master!$E$3:$FG$202,MATCH($A16,Master!$D$3:$D$202,0),MATCH(B$2,Master!$E$2:$FG$2,0)),"")</f>
        <v>0</v>
      </c>
      <c r="C16" s="54">
        <f t="array" ref="C16">IFERROR(INDEX(Master!$E$3:$FG$202,MATCH($A16,Master!$D$3:$D$202,0),MATCH(C$2,Master!$E$2:$FG$2,0)),"")</f>
        <v>1414508.72</v>
      </c>
      <c r="D16" s="54">
        <f t="array" ref="D16">IFERROR(INDEX(Master!$E$3:$FG$202,MATCH($A16,Master!$D$3:$D$202,0),MATCH(D$2,Master!$E$2:$FG$2,0)),"")</f>
        <v>1032591.3655999999</v>
      </c>
      <c r="E16" s="47">
        <f t="array" ref="E16">IFERROR(INDEX(Master!$E$3:$FG$202,MATCH($A16,Master!$D$3:$D$202,0),MATCH(E$2,Master!$E$2:$FG$2,0)),"")</f>
        <v>0</v>
      </c>
      <c r="F16" s="47">
        <f t="array" ref="F16">IFERROR(INDEX(Master!$E$3:$FG$202,MATCH($A16,Master!$D$3:$D$202,0),MATCH(F$2,Master!$E$2:$FG$2,0)),"")</f>
        <v>0</v>
      </c>
      <c r="G16" s="47">
        <f t="array" ref="G16">IFERROR(INDEX(Master!$E$3:$FG$202,MATCH($A16,Master!$D$3:$D$202,0),MATCH(G$2,Master!$E$2:$FG$2,0)),"")</f>
        <v>0</v>
      </c>
      <c r="H16" s="47" t="str">
        <f t="array" ref="H16">IFERROR(INDEX(Master!$E$3:$FG$202,MATCH($A16,Master!$D$3:$D$202,0),MATCH(H$2,Master!$E$2:$FG$2,0)),"")</f>
        <v/>
      </c>
      <c r="I16" s="55" t="str">
        <f t="array" ref="I16">IFERROR(INDEX(Master!$E$3:$FG$202,MATCH($A16,Master!$D$3:$D$202,0),MATCH(I$2,Master!$E$2:$FG$2,0)),"")</f>
        <v>Postponed</v>
      </c>
      <c r="J16" s="47" t="str">
        <f t="array" ref="J16">IFERROR(INDEX(Master!$E$3:$FG$202,MATCH($A16,Master!$D$3:$D$202,0),MATCH(J$2,Master!$E$2:$FG$2,0)),"")</f>
        <v>No - Cost Increase</v>
      </c>
      <c r="K16" s="47" t="str">
        <f t="array" ref="K16">IFERROR(INDEX(Master!$E$3:$FG$202,MATCH($A16,Master!$D$3:$D$202,0),MATCH(K$2,Master!$E$2:$FG$2,0)),"")</f>
        <v/>
      </c>
    </row>
    <row r="17" spans="1:11">
      <c r="A17" s="53" t="s">
        <v>2362</v>
      </c>
      <c r="B17" s="47">
        <f t="array" ref="B17">IFERROR(INDEX(Master!$E$3:$FG$202,MATCH($A17,Master!$D$3:$D$202,0),MATCH(B$2,Master!$E$2:$FG$2,0)),"")</f>
        <v>11445</v>
      </c>
      <c r="C17" s="54">
        <f t="array" ref="C17">IFERROR(INDEX(Master!$E$3:$FG$202,MATCH($A17,Master!$D$3:$D$202,0),MATCH(C$2,Master!$E$2:$FG$2,0)),"")</f>
        <v>176813.85</v>
      </c>
      <c r="D17" s="54">
        <f t="array" ref="D17">IFERROR(INDEX(Master!$E$3:$FG$202,MATCH($A17,Master!$D$3:$D$202,0),MATCH(D$2,Master!$E$2:$FG$2,0)),"")</f>
        <v>129074.1105</v>
      </c>
      <c r="E17" s="47">
        <f t="array" ref="E17">IFERROR(INDEX(Master!$E$3:$FG$202,MATCH($A17,Master!$D$3:$D$202,0),MATCH(E$2,Master!$E$2:$FG$2,0)),"")</f>
        <v>0</v>
      </c>
      <c r="F17" s="47">
        <f t="array" ref="F17">IFERROR(INDEX(Master!$E$3:$FG$202,MATCH($A17,Master!$D$3:$D$202,0),MATCH(F$2,Master!$E$2:$FG$2,0)),"")</f>
        <v>0</v>
      </c>
      <c r="G17" s="47">
        <f t="array" ref="G17">IFERROR(INDEX(Master!$E$3:$FG$202,MATCH($A17,Master!$D$3:$D$202,0),MATCH(G$2,Master!$E$2:$FG$2,0)),"")</f>
        <v>0</v>
      </c>
      <c r="H17" s="47" t="str">
        <f t="array" ref="H17">IFERROR(INDEX(Master!$E$3:$FG$202,MATCH($A17,Master!$D$3:$D$202,0),MATCH(H$2,Master!$E$2:$FG$2,0)),"")</f>
        <v/>
      </c>
      <c r="I17" s="55" t="str">
        <f t="array" ref="I17">IFERROR(INDEX(Master!$E$3:$FG$202,MATCH($A17,Master!$D$3:$D$202,0),MATCH(I$2,Master!$E$2:$FG$2,0)),"")</f>
        <v>Early Oct 2023</v>
      </c>
      <c r="J17" s="47" t="str">
        <f t="array" ref="J17">IFERROR(INDEX(Master!$E$3:$FG$202,MATCH($A17,Master!$D$3:$D$202,0),MATCH(J$2,Master!$E$2:$FG$2,0)),"")</f>
        <v>PO R24-00296</v>
      </c>
      <c r="K17" s="47" t="str">
        <f t="array" ref="K17">IFERROR(INDEX(Master!$E$3:$FG$202,MATCH($A17,Master!$D$3:$D$202,0),MATCH(K$2,Master!$E$2:$FG$2,0)),"")</f>
        <v/>
      </c>
    </row>
    <row r="18" spans="1:11">
      <c r="A18" s="53" t="s">
        <v>2383</v>
      </c>
      <c r="B18" s="47">
        <f t="array" ref="B18">IFERROR(INDEX(Master!$E$3:$FG$202,MATCH($A18,Master!$D$3:$D$202,0),MATCH(B$2,Master!$E$2:$FG$2,0)),"")</f>
        <v>0</v>
      </c>
      <c r="C18" s="54">
        <f t="array" ref="C18">IFERROR(INDEX(Master!$E$3:$FG$202,MATCH($A18,Master!$D$3:$D$202,0),MATCH(C$2,Master!$E$2:$FG$2,0)),"")</f>
        <v>1385346</v>
      </c>
      <c r="D18" s="54">
        <f t="array" ref="D18">IFERROR(INDEX(Master!$E$3:$FG$202,MATCH($A18,Master!$D$3:$D$202,0),MATCH(D$2,Master!$E$2:$FG$2,0)),"")</f>
        <v>1011302.58</v>
      </c>
      <c r="E18" s="47">
        <f t="array" ref="E18">IFERROR(INDEX(Master!$E$3:$FG$202,MATCH($A18,Master!$D$3:$D$202,0),MATCH(E$2,Master!$E$2:$FG$2,0)),"")</f>
        <v>0</v>
      </c>
      <c r="F18" s="47">
        <f t="array" ref="F18">IFERROR(INDEX(Master!$E$3:$FG$202,MATCH($A18,Master!$D$3:$D$202,0),MATCH(F$2,Master!$E$2:$FG$2,0)),"")</f>
        <v>0</v>
      </c>
      <c r="G18" s="47">
        <f t="array" ref="G18">IFERROR(INDEX(Master!$E$3:$FG$202,MATCH($A18,Master!$D$3:$D$202,0),MATCH(G$2,Master!$E$2:$FG$2,0)),"")</f>
        <v>0</v>
      </c>
      <c r="H18" s="47" t="str">
        <f t="array" ref="H18">IFERROR(INDEX(Master!$E$3:$FG$202,MATCH($A18,Master!$D$3:$D$202,0),MATCH(H$2,Master!$E$2:$FG$2,0)),"")</f>
        <v/>
      </c>
      <c r="I18" s="55" t="str">
        <f t="array" ref="I18">IFERROR(INDEX(Master!$E$3:$FG$202,MATCH($A18,Master!$D$3:$D$202,0),MATCH(I$2,Master!$E$2:$FG$2,0)),"")</f>
        <v>TBD, Not in Engineering</v>
      </c>
      <c r="J18" s="47" t="str">
        <f t="array" ref="J18">IFERROR(INDEX(Master!$E$3:$FG$202,MATCH($A18,Master!$D$3:$D$202,0),MATCH(J$2,Master!$E$2:$FG$2,0)),"")</f>
        <v>No</v>
      </c>
      <c r="K18" s="47" t="str">
        <f t="array" ref="K18">IFERROR(INDEX(Master!$E$3:$FG$202,MATCH($A18,Master!$D$3:$D$202,0),MATCH(K$2,Master!$E$2:$FG$2,0)),"")</f>
        <v/>
      </c>
    </row>
    <row r="19" spans="1:11">
      <c r="A19" s="53" t="s">
        <v>2403</v>
      </c>
      <c r="B19" s="47">
        <f t="array" ref="B19">IFERROR(INDEX(Master!$E$3:$FG$202,MATCH($A19,Master!$D$3:$D$202,0),MATCH(B$2,Master!$E$2:$FG$2,0)),"")</f>
        <v>0</v>
      </c>
      <c r="C19" s="54">
        <f t="array" ref="C19">IFERROR(INDEX(Master!$E$3:$FG$202,MATCH($A19,Master!$D$3:$D$202,0),MATCH(C$2,Master!$E$2:$FG$2,0)),"")</f>
        <v>2885231.43</v>
      </c>
      <c r="D19" s="54">
        <f t="array" ref="D19">IFERROR(INDEX(Master!$E$3:$FG$202,MATCH($A19,Master!$D$3:$D$202,0),MATCH(D$2,Master!$E$2:$FG$2,0)),"")</f>
        <v>2106218.9439000003</v>
      </c>
      <c r="E19" s="47">
        <f t="array" ref="E19">IFERROR(INDEX(Master!$E$3:$FG$202,MATCH($A19,Master!$D$3:$D$202,0),MATCH(E$2,Master!$E$2:$FG$2,0)),"")</f>
        <v>0</v>
      </c>
      <c r="F19" s="47">
        <f t="array" ref="F19">IFERROR(INDEX(Master!$E$3:$FG$202,MATCH($A19,Master!$D$3:$D$202,0),MATCH(F$2,Master!$E$2:$FG$2,0)),"")</f>
        <v>0</v>
      </c>
      <c r="G19" s="47">
        <f t="array" ref="G19">IFERROR(INDEX(Master!$E$3:$FG$202,MATCH($A19,Master!$D$3:$D$202,0),MATCH(G$2,Master!$E$2:$FG$2,0)),"")</f>
        <v>0</v>
      </c>
      <c r="H19" s="47" t="str">
        <f t="array" ref="H19">IFERROR(INDEX(Master!$E$3:$FG$202,MATCH($A19,Master!$D$3:$D$202,0),MATCH(H$2,Master!$E$2:$FG$2,0)),"")</f>
        <v/>
      </c>
      <c r="I19" s="55" t="str">
        <f t="array" ref="I19">IFERROR(INDEX(Master!$E$3:$FG$202,MATCH($A19,Master!$D$3:$D$202,0),MATCH(I$2,Master!$E$2:$FG$2,0)),"")</f>
        <v>Postponed</v>
      </c>
      <c r="J19" s="47" t="str">
        <f t="array" ref="J19">IFERROR(INDEX(Master!$E$3:$FG$202,MATCH($A19,Master!$D$3:$D$202,0),MATCH(J$2,Master!$E$2:$FG$2,0)),"")</f>
        <v>No - Cost Increase</v>
      </c>
      <c r="K19" s="47" t="str">
        <f t="array" ref="K19">IFERROR(INDEX(Master!$E$3:$FG$202,MATCH($A19,Master!$D$3:$D$202,0),MATCH(K$2,Master!$E$2:$FG$2,0)),"")</f>
        <v/>
      </c>
    </row>
    <row r="20" spans="1:11">
      <c r="A20" s="53" t="s">
        <v>1388</v>
      </c>
      <c r="B20" s="47">
        <f t="array" ref="B20">IFERROR(INDEX(Master!$E$3:$FG$202,MATCH($A20,Master!$D$3:$D$202,0),MATCH(B$2,Master!$E$2:$FG$2,0)),"")</f>
        <v>11397</v>
      </c>
      <c r="C20" s="54">
        <f t="array" ref="C20">IFERROR(INDEX(Master!$E$3:$FG$202,MATCH($A20,Master!$D$3:$D$202,0),MATCH(C$2,Master!$E$2:$FG$2,0)),"")</f>
        <v>13916166.76</v>
      </c>
      <c r="D20" s="54">
        <f t="array" ref="D20">IFERROR(INDEX(Master!$E$3:$FG$202,MATCH($A20,Master!$D$3:$D$202,0),MATCH(D$2,Master!$E$2:$FG$2,0)),"")</f>
        <v>10197373.640000001</v>
      </c>
      <c r="E20" s="47">
        <f t="array" ref="E20">IFERROR(INDEX(Master!$E$3:$FG$202,MATCH($A20,Master!$D$3:$D$202,0),MATCH(E$2,Master!$E$2:$FG$2,0)),"")</f>
        <v>0</v>
      </c>
      <c r="F20" s="47">
        <f t="array" ref="F20">IFERROR(INDEX(Master!$E$3:$FG$202,MATCH($A20,Master!$D$3:$D$202,0),MATCH(F$2,Master!$E$2:$FG$2,0)),"")</f>
        <v>0</v>
      </c>
      <c r="G20" s="47" t="str">
        <f t="array" ref="G20">IFERROR(INDEX(Master!$E$3:$FG$202,MATCH($A20,Master!$D$3:$D$202,0),MATCH(G$2,Master!$E$2:$FG$2,0)),"")</f>
        <v>September, 2024</v>
      </c>
      <c r="H20" s="47" t="str">
        <f t="array" ref="H20">IFERROR(INDEX(Master!$E$3:$FG$202,MATCH($A20,Master!$D$3:$D$202,0),MATCH(H$2,Master!$E$2:$FG$2,0)),"")</f>
        <v/>
      </c>
      <c r="I20" s="55" t="str">
        <f t="array" ref="I20">IFERROR(INDEX(Master!$E$3:$FG$202,MATCH($A20,Master!$D$3:$D$202,0),MATCH(I$2,Master!$E$2:$FG$2,0)),"")</f>
        <v>Approved</v>
      </c>
      <c r="J20" s="47" t="str">
        <f t="array" ref="J20">IFERROR(INDEX(Master!$E$3:$FG$202,MATCH($A20,Master!$D$3:$D$202,0),MATCH(J$2,Master!$E$2:$FG$2,0)),"")</f>
        <v>Contract</v>
      </c>
      <c r="K20" s="47" t="str">
        <f t="array" ref="K20">IFERROR(INDEX(Master!$E$3:$FG$202,MATCH($A20,Master!$D$3:$D$202,0),MATCH(K$2,Master!$E$2:$FG$2,0)),"")</f>
        <v/>
      </c>
    </row>
    <row r="21" spans="1:11">
      <c r="A21" s="53" t="s">
        <v>2394</v>
      </c>
      <c r="B21" s="47">
        <f t="array" ref="B21">IFERROR(INDEX(Master!$E$3:$FG$202,MATCH($A21,Master!$D$3:$D$202,0),MATCH(B$2,Master!$E$2:$FG$2,0)),"")</f>
        <v>0</v>
      </c>
      <c r="C21" s="54">
        <f t="array" ref="C21">IFERROR(INDEX(Master!$E$3:$FG$202,MATCH($A21,Master!$D$3:$D$202,0),MATCH(C$2,Master!$E$2:$FG$2,0)),"")</f>
        <v>2123331.6800000002</v>
      </c>
      <c r="D21" s="54">
        <f t="array" ref="D21">IFERROR(INDEX(Master!$E$3:$FG$202,MATCH($A21,Master!$D$3:$D$202,0),MATCH(D$2,Master!$E$2:$FG$2,0)),"")</f>
        <v>1550032.1264000002</v>
      </c>
      <c r="E21" s="47">
        <f t="array" ref="E21">IFERROR(INDEX(Master!$E$3:$FG$202,MATCH($A21,Master!$D$3:$D$202,0),MATCH(E$2,Master!$E$2:$FG$2,0)),"")</f>
        <v>0</v>
      </c>
      <c r="F21" s="47">
        <f t="array" ref="F21">IFERROR(INDEX(Master!$E$3:$FG$202,MATCH($A21,Master!$D$3:$D$202,0),MATCH(F$2,Master!$E$2:$FG$2,0)),"")</f>
        <v>0</v>
      </c>
      <c r="G21" s="47">
        <f t="array" ref="G21">IFERROR(INDEX(Master!$E$3:$FG$202,MATCH($A21,Master!$D$3:$D$202,0),MATCH(G$2,Master!$E$2:$FG$2,0)),"")</f>
        <v>0</v>
      </c>
      <c r="H21" s="47" t="str">
        <f t="array" ref="H21">IFERROR(INDEX(Master!$E$3:$FG$202,MATCH($A21,Master!$D$3:$D$202,0),MATCH(H$2,Master!$E$2:$FG$2,0)),"")</f>
        <v/>
      </c>
      <c r="I21" s="55" t="str">
        <f t="array" ref="I21">IFERROR(INDEX(Master!$E$3:$FG$202,MATCH($A21,Master!$D$3:$D$202,0),MATCH(I$2,Master!$E$2:$FG$2,0)),"")</f>
        <v>ON HOLD PER AOR</v>
      </c>
      <c r="J21" s="47" t="str">
        <f t="array" ref="J21">IFERROR(INDEX(Master!$E$3:$FG$202,MATCH($A21,Master!$D$3:$D$202,0),MATCH(J$2,Master!$E$2:$FG$2,0)),"")</f>
        <v>No</v>
      </c>
      <c r="K21" s="47" t="str">
        <f t="array" ref="K21">IFERROR(INDEX(Master!$E$3:$FG$202,MATCH($A21,Master!$D$3:$D$202,0),MATCH(K$2,Master!$E$2:$FG$2,0)),"")</f>
        <v/>
      </c>
    </row>
    <row r="22" spans="1:11">
      <c r="A22" s="53" t="s">
        <v>2395</v>
      </c>
      <c r="B22" s="47">
        <f t="array" ref="B22">IFERROR(INDEX(Master!$E$3:$FG$202,MATCH($A22,Master!$D$3:$D$202,0),MATCH(B$2,Master!$E$2:$FG$2,0)),"")</f>
        <v>0</v>
      </c>
      <c r="C22" s="54">
        <f t="array" ref="C22">IFERROR(INDEX(Master!$E$3:$FG$202,MATCH($A22,Master!$D$3:$D$202,0),MATCH(C$2,Master!$E$2:$FG$2,0)),"")</f>
        <v>1870996.9</v>
      </c>
      <c r="D22" s="54">
        <f t="array" ref="D22">IFERROR(INDEX(Master!$E$3:$FG$202,MATCH($A22,Master!$D$3:$D$202,0),MATCH(D$2,Master!$E$2:$FG$2,0)),"")</f>
        <v>1365827.737</v>
      </c>
      <c r="E22" s="47">
        <f t="array" ref="E22">IFERROR(INDEX(Master!$E$3:$FG$202,MATCH($A22,Master!$D$3:$D$202,0),MATCH(E$2,Master!$E$2:$FG$2,0)),"")</f>
        <v>0</v>
      </c>
      <c r="F22" s="47">
        <f t="array" ref="F22">IFERROR(INDEX(Master!$E$3:$FG$202,MATCH($A22,Master!$D$3:$D$202,0),MATCH(F$2,Master!$E$2:$FG$2,0)),"")</f>
        <v>0</v>
      </c>
      <c r="G22" s="47">
        <f t="array" ref="G22">IFERROR(INDEX(Master!$E$3:$FG$202,MATCH($A22,Master!$D$3:$D$202,0),MATCH(G$2,Master!$E$2:$FG$2,0)),"")</f>
        <v>0</v>
      </c>
      <c r="H22" s="47" t="str">
        <f t="array" ref="H22">IFERROR(INDEX(Master!$E$3:$FG$202,MATCH($A22,Master!$D$3:$D$202,0),MATCH(H$2,Master!$E$2:$FG$2,0)),"")</f>
        <v/>
      </c>
      <c r="I22" s="55" t="str">
        <f t="array" ref="I22">IFERROR(INDEX(Master!$E$3:$FG$202,MATCH($A22,Master!$D$3:$D$202,0),MATCH(I$2,Master!$E$2:$FG$2,0)),"")</f>
        <v>ON HOLD PER AOR</v>
      </c>
      <c r="J22" s="47" t="str">
        <f t="array" ref="J22">IFERROR(INDEX(Master!$E$3:$FG$202,MATCH($A22,Master!$D$3:$D$202,0),MATCH(J$2,Master!$E$2:$FG$2,0)),"")</f>
        <v>No</v>
      </c>
      <c r="K22" s="47" t="str">
        <f t="array" ref="K22">IFERROR(INDEX(Master!$E$3:$FG$202,MATCH($A22,Master!$D$3:$D$202,0),MATCH(K$2,Master!$E$2:$FG$2,0)),"")</f>
        <v/>
      </c>
    </row>
    <row r="23" spans="1:11">
      <c r="A23" s="53" t="s">
        <v>2396</v>
      </c>
      <c r="B23" s="47">
        <f t="array" ref="B23">IFERROR(INDEX(Master!$E$3:$FG$202,MATCH($A23,Master!$D$3:$D$202,0),MATCH(B$2,Master!$E$2:$FG$2,0)),"")</f>
        <v>0</v>
      </c>
      <c r="C23" s="54">
        <f t="array" ref="C23">IFERROR(INDEX(Master!$E$3:$FG$202,MATCH($A23,Master!$D$3:$D$202,0),MATCH(C$2,Master!$E$2:$FG$2,0)),"")</f>
        <v>1240813.2</v>
      </c>
      <c r="D23" s="54">
        <f t="array" ref="D23">IFERROR(INDEX(Master!$E$3:$FG$202,MATCH($A23,Master!$D$3:$D$202,0),MATCH(D$2,Master!$E$2:$FG$2,0)),"")</f>
        <v>905793.63599999994</v>
      </c>
      <c r="E23" s="47">
        <f t="array" ref="E23">IFERROR(INDEX(Master!$E$3:$FG$202,MATCH($A23,Master!$D$3:$D$202,0),MATCH(E$2,Master!$E$2:$FG$2,0)),"")</f>
        <v>0</v>
      </c>
      <c r="F23" s="47">
        <f t="array" ref="F23">IFERROR(INDEX(Master!$E$3:$FG$202,MATCH($A23,Master!$D$3:$D$202,0),MATCH(F$2,Master!$E$2:$FG$2,0)),"")</f>
        <v>0</v>
      </c>
      <c r="G23" s="47">
        <f t="array" ref="G23">IFERROR(INDEX(Master!$E$3:$FG$202,MATCH($A23,Master!$D$3:$D$202,0),MATCH(G$2,Master!$E$2:$FG$2,0)),"")</f>
        <v>0</v>
      </c>
      <c r="H23" s="47" t="str">
        <f t="array" ref="H23">IFERROR(INDEX(Master!$E$3:$FG$202,MATCH($A23,Master!$D$3:$D$202,0),MATCH(H$2,Master!$E$2:$FG$2,0)),"")</f>
        <v/>
      </c>
      <c r="I23" s="55" t="str">
        <f t="array" ref="I23">IFERROR(INDEX(Master!$E$3:$FG$202,MATCH($A23,Master!$D$3:$D$202,0),MATCH(I$2,Master!$E$2:$FG$2,0)),"")</f>
        <v>ON HOLD PER AOR</v>
      </c>
      <c r="J23" s="47" t="str">
        <f t="array" ref="J23">IFERROR(INDEX(Master!$E$3:$FG$202,MATCH($A23,Master!$D$3:$D$202,0),MATCH(J$2,Master!$E$2:$FG$2,0)),"")</f>
        <v>No</v>
      </c>
      <c r="K23" s="47" t="str">
        <f t="array" ref="K23">IFERROR(INDEX(Master!$E$3:$FG$202,MATCH($A23,Master!$D$3:$D$202,0),MATCH(K$2,Master!$E$2:$FG$2,0)),"")</f>
        <v/>
      </c>
    </row>
    <row r="24" spans="1:11">
      <c r="A24" s="53" t="s">
        <v>2389</v>
      </c>
      <c r="B24" s="47">
        <f t="array" ref="B24">IFERROR(INDEX(Master!$E$3:$FG$202,MATCH($A24,Master!$D$3:$D$202,0),MATCH(B$2,Master!$E$2:$FG$2,0)),"")</f>
        <v>0</v>
      </c>
      <c r="C24" s="54">
        <f t="array" ref="C24">IFERROR(INDEX(Master!$E$3:$FG$202,MATCH($A24,Master!$D$3:$D$202,0),MATCH(C$2,Master!$E$2:$FG$2,0)),"")</f>
        <v>743756.62</v>
      </c>
      <c r="D24" s="54">
        <f t="array" ref="D24">IFERROR(INDEX(Master!$E$3:$FG$202,MATCH($A24,Master!$D$3:$D$202,0),MATCH(D$2,Master!$E$2:$FG$2,0)),"")</f>
        <v>542942.33259999997</v>
      </c>
      <c r="E24" s="47">
        <f t="array" ref="E24">IFERROR(INDEX(Master!$E$3:$FG$202,MATCH($A24,Master!$D$3:$D$202,0),MATCH(E$2,Master!$E$2:$FG$2,0)),"")</f>
        <v>0</v>
      </c>
      <c r="F24" s="47">
        <f t="array" ref="F24">IFERROR(INDEX(Master!$E$3:$FG$202,MATCH($A24,Master!$D$3:$D$202,0),MATCH(F$2,Master!$E$2:$FG$2,0)),"")</f>
        <v>0</v>
      </c>
      <c r="G24" s="47">
        <f t="array" ref="G24">IFERROR(INDEX(Master!$E$3:$FG$202,MATCH($A24,Master!$D$3:$D$202,0),MATCH(G$2,Master!$E$2:$FG$2,0)),"")</f>
        <v>0</v>
      </c>
      <c r="H24" s="47" t="str">
        <f t="array" ref="H24">IFERROR(INDEX(Master!$E$3:$FG$202,MATCH($A24,Master!$D$3:$D$202,0),MATCH(H$2,Master!$E$2:$FG$2,0)),"")</f>
        <v/>
      </c>
      <c r="I24" s="55" t="str">
        <f t="array" ref="I24">IFERROR(INDEX(Master!$E$3:$FG$202,MATCH($A24,Master!$D$3:$D$202,0),MATCH(I$2,Master!$E$2:$FG$2,0)),"")</f>
        <v>March 2024 ?</v>
      </c>
      <c r="J24" s="47" t="str">
        <f t="array" ref="J24">IFERROR(INDEX(Master!$E$3:$FG$202,MATCH($A24,Master!$D$3:$D$202,0),MATCH(J$2,Master!$E$2:$FG$2,0)),"")</f>
        <v>No - after DSA</v>
      </c>
      <c r="K24" s="47" t="str">
        <f t="array" ref="K24">IFERROR(INDEX(Master!$E$3:$FG$202,MATCH($A24,Master!$D$3:$D$202,0),MATCH(K$2,Master!$E$2:$FG$2,0)),"")</f>
        <v/>
      </c>
    </row>
    <row r="25" spans="1:11">
      <c r="A25" s="53" t="s">
        <v>2388</v>
      </c>
      <c r="B25" s="47">
        <f t="array" ref="B25">IFERROR(INDEX(Master!$E$3:$FG$202,MATCH($A25,Master!$D$3:$D$202,0),MATCH(B$2,Master!$E$2:$FG$2,0)),"")</f>
        <v>0</v>
      </c>
      <c r="C25" s="54">
        <f t="array" ref="C25">IFERROR(INDEX(Master!$E$3:$FG$202,MATCH($A25,Master!$D$3:$D$202,0),MATCH(C$2,Master!$E$2:$FG$2,0)),"")</f>
        <v>787663.96</v>
      </c>
      <c r="D25" s="54">
        <f t="array" ref="D25">IFERROR(INDEX(Master!$E$3:$FG$202,MATCH($A25,Master!$D$3:$D$202,0),MATCH(D$2,Master!$E$2:$FG$2,0)),"")</f>
        <v>574994.69079999998</v>
      </c>
      <c r="E25" s="47">
        <f t="array" ref="E25">IFERROR(INDEX(Master!$E$3:$FG$202,MATCH($A25,Master!$D$3:$D$202,0),MATCH(E$2,Master!$E$2:$FG$2,0)),"")</f>
        <v>0</v>
      </c>
      <c r="F25" s="47">
        <f t="array" ref="F25">IFERROR(INDEX(Master!$E$3:$FG$202,MATCH($A25,Master!$D$3:$D$202,0),MATCH(F$2,Master!$E$2:$FG$2,0)),"")</f>
        <v>0</v>
      </c>
      <c r="G25" s="47">
        <f t="array" ref="G25">IFERROR(INDEX(Master!$E$3:$FG$202,MATCH($A25,Master!$D$3:$D$202,0),MATCH(G$2,Master!$E$2:$FG$2,0)),"")</f>
        <v>0</v>
      </c>
      <c r="H25" s="47" t="str">
        <f t="array" ref="H25">IFERROR(INDEX(Master!$E$3:$FG$202,MATCH($A25,Master!$D$3:$D$202,0),MATCH(H$2,Master!$E$2:$FG$2,0)),"")</f>
        <v/>
      </c>
      <c r="I25" s="55" t="str">
        <f t="array" ref="I25">IFERROR(INDEX(Master!$E$3:$FG$202,MATCH($A25,Master!$D$3:$D$202,0),MATCH(I$2,Master!$E$2:$FG$2,0)),"")</f>
        <v>March 2024 ?</v>
      </c>
      <c r="J25" s="47" t="str">
        <f t="array" ref="J25">IFERROR(INDEX(Master!$E$3:$FG$202,MATCH($A25,Master!$D$3:$D$202,0),MATCH(J$2,Master!$E$2:$FG$2,0)),"")</f>
        <v>No - after DSA</v>
      </c>
      <c r="K25" s="47" t="str">
        <f t="array" ref="K25">IFERROR(INDEX(Master!$E$3:$FG$202,MATCH($A25,Master!$D$3:$D$202,0),MATCH(K$2,Master!$E$2:$FG$2,0)),"")</f>
        <v/>
      </c>
    </row>
    <row r="26" spans="1:11">
      <c r="A26" s="53" t="s">
        <v>2387</v>
      </c>
      <c r="B26" s="47">
        <f t="array" ref="B26">IFERROR(INDEX(Master!$E$3:$FG$202,MATCH($A26,Master!$D$3:$D$202,0),MATCH(B$2,Master!$E$2:$FG$2,0)),"")</f>
        <v>0</v>
      </c>
      <c r="C26" s="54">
        <f t="array" ref="C26">IFERROR(INDEX(Master!$E$3:$FG$202,MATCH($A26,Master!$D$3:$D$202,0),MATCH(C$2,Master!$E$2:$FG$2,0)),"")</f>
        <v>733915.11</v>
      </c>
      <c r="D26" s="54">
        <f t="array" ref="D26">IFERROR(INDEX(Master!$E$3:$FG$202,MATCH($A26,Master!$D$3:$D$202,0),MATCH(D$2,Master!$E$2:$FG$2,0)),"")</f>
        <v>535758.03029999998</v>
      </c>
      <c r="E26" s="47">
        <f t="array" ref="E26">IFERROR(INDEX(Master!$E$3:$FG$202,MATCH($A26,Master!$D$3:$D$202,0),MATCH(E$2,Master!$E$2:$FG$2,0)),"")</f>
        <v>0</v>
      </c>
      <c r="F26" s="47">
        <f t="array" ref="F26">IFERROR(INDEX(Master!$E$3:$FG$202,MATCH($A26,Master!$D$3:$D$202,0),MATCH(F$2,Master!$E$2:$FG$2,0)),"")</f>
        <v>0</v>
      </c>
      <c r="G26" s="47">
        <f t="array" ref="G26">IFERROR(INDEX(Master!$E$3:$FG$202,MATCH($A26,Master!$D$3:$D$202,0),MATCH(G$2,Master!$E$2:$FG$2,0)),"")</f>
        <v>0</v>
      </c>
      <c r="H26" s="47" t="str">
        <f t="array" ref="H26">IFERROR(INDEX(Master!$E$3:$FG$202,MATCH($A26,Master!$D$3:$D$202,0),MATCH(H$2,Master!$E$2:$FG$2,0)),"")</f>
        <v/>
      </c>
      <c r="I26" s="55" t="str">
        <f t="array" ref="I26">IFERROR(INDEX(Master!$E$3:$FG$202,MATCH($A26,Master!$D$3:$D$202,0),MATCH(I$2,Master!$E$2:$FG$2,0)),"")</f>
        <v>March 2024 ?</v>
      </c>
      <c r="J26" s="47" t="str">
        <f t="array" ref="J26">IFERROR(INDEX(Master!$E$3:$FG$202,MATCH($A26,Master!$D$3:$D$202,0),MATCH(J$2,Master!$E$2:$FG$2,0)),"")</f>
        <v>No - after DSA</v>
      </c>
      <c r="K26" s="47" t="str">
        <f t="array" ref="K26">IFERROR(INDEX(Master!$E$3:$FG$202,MATCH($A26,Master!$D$3:$D$202,0),MATCH(K$2,Master!$E$2:$FG$2,0)),"")</f>
        <v/>
      </c>
    </row>
    <row r="27" spans="1:11">
      <c r="A27" s="53" t="s">
        <v>2384</v>
      </c>
      <c r="B27" s="47">
        <f t="array" ref="B27">IFERROR(INDEX(Master!$E$3:$FG$202,MATCH($A27,Master!$D$3:$D$202,0),MATCH(B$2,Master!$E$2:$FG$2,0)),"")</f>
        <v>0</v>
      </c>
      <c r="C27" s="54">
        <f t="array" ref="C27">IFERROR(INDEX(Master!$E$3:$FG$202,MATCH($A27,Master!$D$3:$D$202,0),MATCH(C$2,Master!$E$2:$FG$2,0)),"")</f>
        <v>758144.44</v>
      </c>
      <c r="D27" s="54">
        <f t="array" ref="D27">IFERROR(INDEX(Master!$E$3:$FG$202,MATCH($A27,Master!$D$3:$D$202,0),MATCH(D$2,Master!$E$2:$FG$2,0)),"")</f>
        <v>553445.4412</v>
      </c>
      <c r="E27" s="47">
        <f t="array" ref="E27">IFERROR(INDEX(Master!$E$3:$FG$202,MATCH($A27,Master!$D$3:$D$202,0),MATCH(E$2,Master!$E$2:$FG$2,0)),"")</f>
        <v>0</v>
      </c>
      <c r="F27" s="47">
        <f t="array" ref="F27">IFERROR(INDEX(Master!$E$3:$FG$202,MATCH($A27,Master!$D$3:$D$202,0),MATCH(F$2,Master!$E$2:$FG$2,0)),"")</f>
        <v>0</v>
      </c>
      <c r="G27" s="47">
        <f t="array" ref="G27">IFERROR(INDEX(Master!$E$3:$FG$202,MATCH($A27,Master!$D$3:$D$202,0),MATCH(G$2,Master!$E$2:$FG$2,0)),"")</f>
        <v>0</v>
      </c>
      <c r="H27" s="47" t="str">
        <f t="array" ref="H27">IFERROR(INDEX(Master!$E$3:$FG$202,MATCH($A27,Master!$D$3:$D$202,0),MATCH(H$2,Master!$E$2:$FG$2,0)),"")</f>
        <v/>
      </c>
      <c r="I27" s="55" t="str">
        <f t="array" ref="I27">IFERROR(INDEX(Master!$E$3:$FG$202,MATCH($A27,Master!$D$3:$D$202,0),MATCH(I$2,Master!$E$2:$FG$2,0)),"")</f>
        <v>March 2024 ?</v>
      </c>
      <c r="J27" s="47" t="str">
        <f t="array" ref="J27">IFERROR(INDEX(Master!$E$3:$FG$202,MATCH($A27,Master!$D$3:$D$202,0),MATCH(J$2,Master!$E$2:$FG$2,0)),"")</f>
        <v>No - after DSA</v>
      </c>
      <c r="K27" s="47" t="str">
        <f t="array" ref="K27">IFERROR(INDEX(Master!$E$3:$FG$202,MATCH($A27,Master!$D$3:$D$202,0),MATCH(K$2,Master!$E$2:$FG$2,0)),"")</f>
        <v/>
      </c>
    </row>
    <row r="28" spans="1:11">
      <c r="A28" s="53" t="s">
        <v>2390</v>
      </c>
      <c r="B28" s="47">
        <f t="array" ref="B28">IFERROR(INDEX(Master!$E$3:$FG$202,MATCH($A28,Master!$D$3:$D$202,0),MATCH(B$2,Master!$E$2:$FG$2,0)),"")</f>
        <v>0</v>
      </c>
      <c r="C28" s="54">
        <f t="array" ref="C28">IFERROR(INDEX(Master!$E$3:$FG$202,MATCH($A28,Master!$D$3:$D$202,0),MATCH(C$2,Master!$E$2:$FG$2,0)),"")</f>
        <v>2230626</v>
      </c>
      <c r="D28" s="54">
        <f t="array" ref="D28">IFERROR(INDEX(Master!$E$3:$FG$202,MATCH($A28,Master!$D$3:$D$202,0),MATCH(D$2,Master!$E$2:$FG$2,0)),"")</f>
        <v>1628356.98</v>
      </c>
      <c r="E28" s="47">
        <f t="array" ref="E28">IFERROR(INDEX(Master!$E$3:$FG$202,MATCH($A28,Master!$D$3:$D$202,0),MATCH(E$2,Master!$E$2:$FG$2,0)),"")</f>
        <v>0</v>
      </c>
      <c r="F28" s="47">
        <f t="array" ref="F28">IFERROR(INDEX(Master!$E$3:$FG$202,MATCH($A28,Master!$D$3:$D$202,0),MATCH(F$2,Master!$E$2:$FG$2,0)),"")</f>
        <v>0</v>
      </c>
      <c r="G28" s="47">
        <f t="array" ref="G28">IFERROR(INDEX(Master!$E$3:$FG$202,MATCH($A28,Master!$D$3:$D$202,0),MATCH(G$2,Master!$E$2:$FG$2,0)),"")</f>
        <v>0</v>
      </c>
      <c r="H28" s="47" t="str">
        <f t="array" ref="H28">IFERROR(INDEX(Master!$E$3:$FG$202,MATCH($A28,Master!$D$3:$D$202,0),MATCH(H$2,Master!$E$2:$FG$2,0)),"")</f>
        <v/>
      </c>
      <c r="I28" s="55" t="str">
        <f t="array" ref="I28">IFERROR(INDEX(Master!$E$3:$FG$202,MATCH($A28,Master!$D$3:$D$202,0),MATCH(I$2,Master!$E$2:$FG$2,0)),"")</f>
        <v>TBD, Not in Engineering</v>
      </c>
      <c r="J28" s="47" t="str">
        <f t="array" ref="J28">IFERROR(INDEX(Master!$E$3:$FG$202,MATCH($A28,Master!$D$3:$D$202,0),MATCH(J$2,Master!$E$2:$FG$2,0)),"")</f>
        <v>No - after DSA</v>
      </c>
      <c r="K28" s="47" t="str">
        <f t="array" ref="K28">IFERROR(INDEX(Master!$E$3:$FG$202,MATCH($A28,Master!$D$3:$D$202,0),MATCH(K$2,Master!$E$2:$FG$2,0)),"")</f>
        <v/>
      </c>
    </row>
    <row r="29" spans="1:11">
      <c r="A29" s="53" t="s">
        <v>948</v>
      </c>
      <c r="B29" s="47">
        <f t="array" ref="B29">IFERROR(INDEX(Master!$E$3:$FG$202,MATCH($A29,Master!$D$3:$D$202,0),MATCH(B$2,Master!$E$2:$FG$2,0)),"")</f>
        <v>11401</v>
      </c>
      <c r="C29" s="54">
        <f t="array" ref="C29">IFERROR(INDEX(Master!$E$3:$FG$202,MATCH($A29,Master!$D$3:$D$202,0),MATCH(C$2,Master!$E$2:$FG$2,0)),"")</f>
        <v>181837</v>
      </c>
      <c r="D29" s="54">
        <f t="array" ref="D29">IFERROR(INDEX(Master!$E$3:$FG$202,MATCH($A29,Master!$D$3:$D$202,0),MATCH(D$2,Master!$E$2:$FG$2,0)),"")</f>
        <v>107121</v>
      </c>
      <c r="E29" s="47">
        <f t="array" ref="E29">IFERROR(INDEX(Master!$E$3:$FG$202,MATCH($A29,Master!$D$3:$D$202,0),MATCH(E$2,Master!$E$2:$FG$2,0)),"")</f>
        <v>0</v>
      </c>
      <c r="F29" s="47">
        <f t="array" ref="F29">IFERROR(INDEX(Master!$E$3:$FG$202,MATCH($A29,Master!$D$3:$D$202,0),MATCH(F$2,Master!$E$2:$FG$2,0)),"")</f>
        <v>0</v>
      </c>
      <c r="G29" s="47" t="str">
        <f t="array" ref="G29">IFERROR(INDEX(Master!$E$3:$FG$202,MATCH($A29,Master!$D$3:$D$202,0),MATCH(G$2,Master!$E$2:$FG$2,0)),"")</f>
        <v>November/December,2023</v>
      </c>
      <c r="H29" s="47" t="str">
        <f t="array" ref="H29">IFERROR(INDEX(Master!$E$3:$FG$202,MATCH($A29,Master!$D$3:$D$202,0),MATCH(H$2,Master!$E$2:$FG$2,0)),"")</f>
        <v/>
      </c>
      <c r="I29" s="55" t="str">
        <f t="array" ref="I29">IFERROR(INDEX(Master!$E$3:$FG$202,MATCH($A29,Master!$D$3:$D$202,0),MATCH(I$2,Master!$E$2:$FG$2,0)),"")</f>
        <v>Approved</v>
      </c>
      <c r="J29" s="47" t="str">
        <f t="array" ref="J29">IFERROR(INDEX(Master!$E$3:$FG$202,MATCH($A29,Master!$D$3:$D$202,0),MATCH(J$2,Master!$E$2:$FG$2,0)),"")</f>
        <v>PO</v>
      </c>
      <c r="K29" s="47" t="str">
        <f t="array" ref="K29">IFERROR(INDEX(Master!$E$3:$FG$202,MATCH($A29,Master!$D$3:$D$202,0),MATCH(K$2,Master!$E$2:$FG$2,0)),"")</f>
        <v/>
      </c>
    </row>
    <row r="30" spans="1:11">
      <c r="A30" s="53" t="s">
        <v>1384</v>
      </c>
      <c r="B30" s="47">
        <f t="array" ref="B30">IFERROR(INDEX(Master!$E$3:$FG$202,MATCH($A30,Master!$D$3:$D$202,0),MATCH(B$2,Master!$E$2:$FG$2,0)),"")</f>
        <v>11403</v>
      </c>
      <c r="C30" s="54">
        <f t="array" ref="C30">IFERROR(INDEX(Master!$E$3:$FG$202,MATCH($A30,Master!$D$3:$D$202,0),MATCH(C$2,Master!$E$2:$FG$2,0)),"")</f>
        <v>181837</v>
      </c>
      <c r="D30" s="54">
        <f t="array" ref="D30">IFERROR(INDEX(Master!$E$3:$FG$202,MATCH($A30,Master!$D$3:$D$202,0),MATCH(D$2,Master!$E$2:$FG$2,0)),"")</f>
        <v>122693.7</v>
      </c>
      <c r="E30" s="47">
        <f t="array" ref="E30">IFERROR(INDEX(Master!$E$3:$FG$202,MATCH($A30,Master!$D$3:$D$202,0),MATCH(E$2,Master!$E$2:$FG$2,0)),"")</f>
        <v>0</v>
      </c>
      <c r="F30" s="47">
        <f t="array" ref="F30">IFERROR(INDEX(Master!$E$3:$FG$202,MATCH($A30,Master!$D$3:$D$202,0),MATCH(F$2,Master!$E$2:$FG$2,0)),"")</f>
        <v>0</v>
      </c>
      <c r="G30" s="47" t="str">
        <f t="array" ref="G30">IFERROR(INDEX(Master!$E$3:$FG$202,MATCH($A30,Master!$D$3:$D$202,0),MATCH(G$2,Master!$E$2:$FG$2,0)),"")</f>
        <v>November/December,2023</v>
      </c>
      <c r="H30" s="47" t="str">
        <f t="array" ref="H30">IFERROR(INDEX(Master!$E$3:$FG$202,MATCH($A30,Master!$D$3:$D$202,0),MATCH(H$2,Master!$E$2:$FG$2,0)),"")</f>
        <v/>
      </c>
      <c r="I30" s="55" t="str">
        <f t="array" ref="I30">IFERROR(INDEX(Master!$E$3:$FG$202,MATCH($A30,Master!$D$3:$D$202,0),MATCH(I$2,Master!$E$2:$FG$2,0)),"")</f>
        <v>Approved</v>
      </c>
      <c r="J30" s="47" t="str">
        <f t="array" ref="J30">IFERROR(INDEX(Master!$E$3:$FG$202,MATCH($A30,Master!$D$3:$D$202,0),MATCH(J$2,Master!$E$2:$FG$2,0)),"")</f>
        <v>PO</v>
      </c>
      <c r="K30" s="47" t="str">
        <f t="array" ref="K30">IFERROR(INDEX(Master!$E$3:$FG$202,MATCH($A30,Master!$D$3:$D$202,0),MATCH(K$2,Master!$E$2:$FG$2,0)),"")</f>
        <v/>
      </c>
    </row>
    <row r="31" spans="1:11">
      <c r="A31" s="53" t="s">
        <v>2393</v>
      </c>
      <c r="B31" s="47">
        <f t="array" ref="B31">IFERROR(INDEX(Master!$E$3:$FG$202,MATCH($A31,Master!$D$3:$D$202,0),MATCH(B$2,Master!$E$2:$FG$2,0)),"")</f>
        <v>0</v>
      </c>
      <c r="C31" s="54">
        <f t="array" ref="C31">IFERROR(INDEX(Master!$E$3:$FG$202,MATCH($A31,Master!$D$3:$D$202,0),MATCH(C$2,Master!$E$2:$FG$2,0)),"")</f>
        <v>213846.31</v>
      </c>
      <c r="D31" s="54">
        <f t="array" ref="D31">IFERROR(INDEX(Master!$E$3:$FG$202,MATCH($A31,Master!$D$3:$D$202,0),MATCH(D$2,Master!$E$2:$FG$2,0)),"")</f>
        <v>156107.8063</v>
      </c>
      <c r="E31" s="47">
        <f t="array" ref="E31">IFERROR(INDEX(Master!$E$3:$FG$202,MATCH($A31,Master!$D$3:$D$202,0),MATCH(E$2,Master!$E$2:$FG$2,0)),"")</f>
        <v>0</v>
      </c>
      <c r="F31" s="47">
        <f t="array" ref="F31">IFERROR(INDEX(Master!$E$3:$FG$202,MATCH($A31,Master!$D$3:$D$202,0),MATCH(F$2,Master!$E$2:$FG$2,0)),"")</f>
        <v>0</v>
      </c>
      <c r="G31" s="47">
        <f t="array" ref="G31">IFERROR(INDEX(Master!$E$3:$FG$202,MATCH($A31,Master!$D$3:$D$202,0),MATCH(G$2,Master!$E$2:$FG$2,0)),"")</f>
        <v>0</v>
      </c>
      <c r="H31" s="47" t="str">
        <f t="array" ref="H31">IFERROR(INDEX(Master!$E$3:$FG$202,MATCH($A31,Master!$D$3:$D$202,0),MATCH(H$2,Master!$E$2:$FG$2,0)),"")</f>
        <v/>
      </c>
      <c r="I31" s="55" t="str">
        <f t="array" ref="I31">IFERROR(INDEX(Master!$E$3:$FG$202,MATCH($A31,Master!$D$3:$D$202,0),MATCH(I$2,Master!$E$2:$FG$2,0)),"")</f>
        <v>Late Nov 2023</v>
      </c>
      <c r="J31" s="47" t="s">
        <v>1390</v>
      </c>
      <c r="K31" s="47" t="str">
        <f t="array" ref="K31">IFERROR(INDEX(Master!$E$3:$FG$202,MATCH($A31,Master!$D$3:$D$202,0),MATCH(K$2,Master!$E$2:$FG$2,0)),"")</f>
        <v/>
      </c>
    </row>
    <row r="32" spans="1:11">
      <c r="A32" s="53" t="s">
        <v>2391</v>
      </c>
      <c r="B32" s="47">
        <f t="array" ref="B32">IFERROR(INDEX(Master!$E$3:$FG$202,MATCH($A32,Master!$D$3:$D$202,0),MATCH(B$2,Master!$E$2:$FG$2,0)),"")</f>
        <v>0</v>
      </c>
      <c r="C32" s="54">
        <f t="array" ref="C32">IFERROR(INDEX(Master!$E$3:$FG$202,MATCH($A32,Master!$D$3:$D$202,0),MATCH(C$2,Master!$E$2:$FG$2,0)),"")</f>
        <v>195775.43</v>
      </c>
      <c r="D32" s="54">
        <f t="array" ref="D32">IFERROR(INDEX(Master!$E$3:$FG$202,MATCH($A32,Master!$D$3:$D$202,0),MATCH(D$2,Master!$E$2:$FG$2,0)),"")</f>
        <v>142916.06389999998</v>
      </c>
      <c r="E32" s="47">
        <f t="array" ref="E32">IFERROR(INDEX(Master!$E$3:$FG$202,MATCH($A32,Master!$D$3:$D$202,0),MATCH(E$2,Master!$E$2:$FG$2,0)),"")</f>
        <v>0</v>
      </c>
      <c r="F32" s="47">
        <f t="array" ref="F32">IFERROR(INDEX(Master!$E$3:$FG$202,MATCH($A32,Master!$D$3:$D$202,0),MATCH(F$2,Master!$E$2:$FG$2,0)),"")</f>
        <v>0</v>
      </c>
      <c r="G32" s="47">
        <f t="array" ref="G32">IFERROR(INDEX(Master!$E$3:$FG$202,MATCH($A32,Master!$D$3:$D$202,0),MATCH(G$2,Master!$E$2:$FG$2,0)),"")</f>
        <v>0</v>
      </c>
      <c r="H32" s="47" t="str">
        <f t="array" ref="H32">IFERROR(INDEX(Master!$E$3:$FG$202,MATCH($A32,Master!$D$3:$D$202,0),MATCH(H$2,Master!$E$2:$FG$2,0)),"")</f>
        <v/>
      </c>
      <c r="I32" s="55" t="str">
        <f t="array" ref="I32">IFERROR(INDEX(Master!$E$3:$FG$202,MATCH($A32,Master!$D$3:$D$202,0),MATCH(I$2,Master!$E$2:$FG$2,0)),"")</f>
        <v>Late Nov 2023</v>
      </c>
      <c r="J32" s="47" t="s">
        <v>1390</v>
      </c>
      <c r="K32" s="47" t="str">
        <f t="array" ref="K32">IFERROR(INDEX(Master!$E$3:$FG$202,MATCH($A32,Master!$D$3:$D$202,0),MATCH(K$2,Master!$E$2:$FG$2,0)),"")</f>
        <v/>
      </c>
    </row>
    <row r="33" spans="1:11">
      <c r="A33" s="53" t="s">
        <v>2406</v>
      </c>
      <c r="B33" s="47">
        <v>11372</v>
      </c>
      <c r="C33" s="54" t="str">
        <f t="array" ref="C33">IFERROR(INDEX(Master!$E$3:$FG$202,MATCH($A33,Master!$D$3:$D$202,0),MATCH(C$2,Master!$E$2:$FG$2,0)),"")</f>
        <v/>
      </c>
      <c r="D33" s="54" t="str">
        <f t="array" ref="D33">IFERROR(INDEX(Master!$E$3:$FG$202,MATCH($A33,Master!$D$3:$D$202,0),MATCH(D$2,Master!$E$2:$FG$2,0)),"")</f>
        <v/>
      </c>
      <c r="E33" s="47" t="str">
        <f t="array" ref="E33">IFERROR(INDEX(Master!$E$3:$FG$202,MATCH($A33,Master!$D$3:$D$202,0),MATCH(E$2,Master!$E$2:$FG$2,0)),"")</f>
        <v/>
      </c>
      <c r="F33" s="47" t="str">
        <f t="array" ref="F33">IFERROR(INDEX(Master!$E$3:$FG$202,MATCH($A33,Master!$D$3:$D$202,0),MATCH(F$2,Master!$E$2:$FG$2,0)),"")</f>
        <v/>
      </c>
      <c r="G33" s="47" t="str">
        <f t="array" ref="G33">IFERROR(INDEX(Master!$E$3:$FG$202,MATCH($A33,Master!$D$3:$D$202,0),MATCH(G$2,Master!$E$2:$FG$2,0)),"")</f>
        <v/>
      </c>
      <c r="H33" s="47" t="str">
        <f t="array" ref="H33">IFERROR(INDEX(Master!$E$3:$FG$202,MATCH($A33,Master!$D$3:$D$202,0),MATCH(H$2,Master!$E$2:$FG$2,0)),"")</f>
        <v/>
      </c>
      <c r="I33" s="55" t="str">
        <f t="array" ref="I33">IFERROR(INDEX(Master!$E$3:$FG$202,MATCH($A33,Master!$D$3:$D$202,0),MATCH(I$2,Master!$E$2:$FG$2,0)),"")</f>
        <v/>
      </c>
      <c r="J33" s="47" t="str">
        <f t="array" ref="J33">IFERROR(INDEX(Master!$E$3:$FG$202,MATCH($A33,Master!$D$3:$D$202,0),MATCH(J$2,Master!$E$2:$FG$2,0)),"")</f>
        <v/>
      </c>
      <c r="K33" s="47" t="str">
        <f t="array" ref="K33">IFERROR(INDEX(Master!$E$3:$FG$202,MATCH($A33,Master!$D$3:$D$202,0),MATCH(K$2,Master!$E$2:$FG$2,0)),"")</f>
        <v/>
      </c>
    </row>
    <row r="34" spans="1:11">
      <c r="A34" s="53" t="s">
        <v>2369</v>
      </c>
      <c r="B34" s="47">
        <f t="array" ref="B34">IFERROR(INDEX(Master!$E$3:$FG$202,MATCH($A34,Master!$D$3:$D$202,0),MATCH(B$2,Master!$E$2:$FG$2,0)),"")</f>
        <v>0</v>
      </c>
      <c r="C34" s="54">
        <f t="array" ref="C34">IFERROR(INDEX(Master!$E$3:$FG$202,MATCH($A34,Master!$D$3:$D$202,0),MATCH(C$2,Master!$E$2:$FG$2,0)),"")</f>
        <v>1055742.3400000001</v>
      </c>
      <c r="D34" s="54">
        <f t="array" ref="D34">IFERROR(INDEX(Master!$E$3:$FG$202,MATCH($A34,Master!$D$3:$D$202,0),MATCH(D$2,Master!$E$2:$FG$2,0)),"")</f>
        <v>770691.90820000006</v>
      </c>
      <c r="E34" s="47">
        <f t="array" ref="E34">IFERROR(INDEX(Master!$E$3:$FG$202,MATCH($A34,Master!$D$3:$D$202,0),MATCH(E$2,Master!$E$2:$FG$2,0)),"")</f>
        <v>0</v>
      </c>
      <c r="F34" s="47">
        <f t="array" ref="F34">IFERROR(INDEX(Master!$E$3:$FG$202,MATCH($A34,Master!$D$3:$D$202,0),MATCH(F$2,Master!$E$2:$FG$2,0)),"")</f>
        <v>0</v>
      </c>
      <c r="G34" s="47">
        <f t="array" ref="G34">IFERROR(INDEX(Master!$E$3:$FG$202,MATCH($A34,Master!$D$3:$D$202,0),MATCH(G$2,Master!$E$2:$FG$2,0)),"")</f>
        <v>0</v>
      </c>
      <c r="H34" s="47" t="str">
        <f t="array" ref="H34">IFERROR(INDEX(Master!$E$3:$FG$202,MATCH($A34,Master!$D$3:$D$202,0),MATCH(H$2,Master!$E$2:$FG$2,0)),"")</f>
        <v/>
      </c>
      <c r="I34" s="55">
        <f t="array" ref="I34">IFERROR(INDEX(Master!$E$3:$FG$202,MATCH($A34,Master!$D$3:$D$202,0),MATCH(I$2,Master!$E$2:$FG$2,0)),"")</f>
        <v>45352</v>
      </c>
      <c r="J34" s="47" t="str">
        <f t="array" ref="J34">IFERROR(INDEX(Master!$E$3:$FG$202,MATCH($A34,Master!$D$3:$D$202,0),MATCH(J$2,Master!$E$2:$FG$2,0)),"")</f>
        <v>?</v>
      </c>
      <c r="K34" s="47" t="str">
        <f t="array" ref="K34">IFERROR(INDEX(Master!$E$3:$FG$202,MATCH($A34,Master!$D$3:$D$202,0),MATCH(K$2,Master!$E$2:$FG$2,0)),"")</f>
        <v/>
      </c>
    </row>
    <row r="35" spans="1:11">
      <c r="A35" s="53" t="s">
        <v>2304</v>
      </c>
      <c r="B35" s="47">
        <f t="array" ref="B35">IFERROR(INDEX(Master!$E$3:$FG$202,MATCH($A35,Master!$D$3:$D$202,0),MATCH(B$2,Master!$E$2:$FG$2,0)),"")</f>
        <v>11416</v>
      </c>
      <c r="C35" s="54">
        <f t="array" ref="C35">IFERROR(INDEX(Master!$E$3:$FG$202,MATCH($A35,Master!$D$3:$D$202,0),MATCH(C$2,Master!$E$2:$FG$2,0)),"")</f>
        <v>3408324</v>
      </c>
      <c r="D35" s="54">
        <f t="array" ref="D35">IFERROR(INDEX(Master!$E$3:$FG$202,MATCH($A35,Master!$D$3:$D$202,0),MATCH(D$2,Master!$E$2:$FG$2,0)),"")</f>
        <v>2488077</v>
      </c>
      <c r="E35" s="47">
        <f t="array" ref="E35">IFERROR(INDEX(Master!$E$3:$FG$202,MATCH($A35,Master!$D$3:$D$202,0),MATCH(E$2,Master!$E$2:$FG$2,0)),"")</f>
        <v>0</v>
      </c>
      <c r="F35" s="47">
        <f t="array" ref="F35">IFERROR(INDEX(Master!$E$3:$FG$202,MATCH($A35,Master!$D$3:$D$202,0),MATCH(F$2,Master!$E$2:$FG$2,0)),"")</f>
        <v>0</v>
      </c>
      <c r="G35" s="47" t="str">
        <f t="array" ref="G35">IFERROR(INDEX(Master!$E$3:$FG$202,MATCH($A35,Master!$D$3:$D$202,0),MATCH(G$2,Master!$E$2:$FG$2,0)),"")</f>
        <v>TBD</v>
      </c>
      <c r="H35" s="47" t="str">
        <f t="array" ref="H35">IFERROR(INDEX(Master!$E$3:$FG$202,MATCH($A35,Master!$D$3:$D$202,0),MATCH(H$2,Master!$E$2:$FG$2,0)),"")</f>
        <v/>
      </c>
      <c r="I35" s="55" t="str">
        <f t="array" ref="I35">IFERROR(INDEX(Master!$E$3:$FG$202,MATCH($A35,Master!$D$3:$D$202,0),MATCH(I$2,Master!$E$2:$FG$2,0)),"")</f>
        <v>Approved</v>
      </c>
      <c r="J35" s="47" t="str">
        <f t="array" ref="J35">IFERROR(INDEX(Master!$E$3:$FG$202,MATCH($A35,Master!$D$3:$D$202,0),MATCH(J$2,Master!$E$2:$FG$2,0)),"")</f>
        <v>Contract</v>
      </c>
      <c r="K35" s="47" t="str">
        <f t="array" ref="K35">IFERROR(INDEX(Master!$E$3:$FG$202,MATCH($A35,Master!$D$3:$D$202,0),MATCH(K$2,Master!$E$2:$FG$2,0)),"")</f>
        <v/>
      </c>
    </row>
    <row r="36" spans="1:11">
      <c r="A36" s="53" t="s">
        <v>2296</v>
      </c>
      <c r="B36" s="47">
        <f t="array" ref="B36">IFERROR(INDEX(Master!$E$3:$FG$202,MATCH($A36,Master!$D$3:$D$202,0),MATCH(B$2,Master!$E$2:$FG$2,0)),"")</f>
        <v>11433</v>
      </c>
      <c r="C36" s="54">
        <f t="array" ref="C36">IFERROR(INDEX(Master!$E$3:$FG$202,MATCH($A36,Master!$D$3:$D$202,0),MATCH(C$2,Master!$E$2:$FG$2,0)),"")</f>
        <v>863719</v>
      </c>
      <c r="D36" s="54">
        <f t="array" ref="D36">IFERROR(INDEX(Master!$E$3:$FG$202,MATCH($A36,Master!$D$3:$D$202,0),MATCH(D$2,Master!$E$2:$FG$2,0)),"")</f>
        <v>630515</v>
      </c>
      <c r="E36" s="47">
        <f t="array" ref="E36">IFERROR(INDEX(Master!$E$3:$FG$202,MATCH($A36,Master!$D$3:$D$202,0),MATCH(E$2,Master!$E$2:$FG$2,0)),"")</f>
        <v>0</v>
      </c>
      <c r="F36" s="47">
        <f t="array" ref="F36">IFERROR(INDEX(Master!$E$3:$FG$202,MATCH($A36,Master!$D$3:$D$202,0),MATCH(F$2,Master!$E$2:$FG$2,0)),"")</f>
        <v>0</v>
      </c>
      <c r="G36" s="47" t="str">
        <f t="array" ref="G36">IFERROR(INDEX(Master!$E$3:$FG$202,MATCH($A36,Master!$D$3:$D$202,0),MATCH(G$2,Master!$E$2:$FG$2,0)),"")</f>
        <v>August, 2024</v>
      </c>
      <c r="H36" s="47" t="str">
        <f t="array" ref="H36">IFERROR(INDEX(Master!$E$3:$FG$202,MATCH($A36,Master!$D$3:$D$202,0),MATCH(H$2,Master!$E$2:$FG$2,0)),"")</f>
        <v/>
      </c>
      <c r="I36" s="55">
        <f t="array" ref="I36">IFERROR(INDEX(Master!$E$3:$FG$202,MATCH($A36,Master!$D$3:$D$202,0),MATCH(I$2,Master!$E$2:$FG$2,0)),"")</f>
        <v>45246</v>
      </c>
      <c r="J36" s="47" t="str">
        <f t="array" ref="J36">IFERROR(INDEX(Master!$E$3:$FG$202,MATCH($A36,Master!$D$3:$D$202,0),MATCH(J$2,Master!$E$2:$FG$2,0)),"")</f>
        <v>Contract</v>
      </c>
      <c r="K36" s="47" t="str">
        <f t="array" ref="K36">IFERROR(INDEX(Master!$E$3:$FG$202,MATCH($A36,Master!$D$3:$D$202,0),MATCH(K$2,Master!$E$2:$FG$2,0)),"")</f>
        <v/>
      </c>
    </row>
    <row r="37" spans="1:11">
      <c r="A37" s="53" t="s">
        <v>2298</v>
      </c>
      <c r="B37" s="47">
        <f t="array" ref="B37">IFERROR(INDEX(Master!$E$3:$FG$202,MATCH($A37,Master!$D$3:$D$202,0),MATCH(B$2,Master!$E$2:$FG$2,0)),"")</f>
        <v>11434</v>
      </c>
      <c r="C37" s="54">
        <f t="array" ref="C37">IFERROR(INDEX(Master!$E$3:$FG$202,MATCH($A37,Master!$D$3:$D$202,0),MATCH(C$2,Master!$E$2:$FG$2,0)),"")</f>
        <v>817329</v>
      </c>
      <c r="D37" s="54">
        <f t="array" ref="D37">IFERROR(INDEX(Master!$E$3:$FG$202,MATCH($A37,Master!$D$3:$D$202,0),MATCH(D$2,Master!$E$2:$FG$2,0)),"")</f>
        <v>596650</v>
      </c>
      <c r="E37" s="47">
        <f t="array" ref="E37">IFERROR(INDEX(Master!$E$3:$FG$202,MATCH($A37,Master!$D$3:$D$202,0),MATCH(E$2,Master!$E$2:$FG$2,0)),"")</f>
        <v>0</v>
      </c>
      <c r="F37" s="47">
        <f t="array" ref="F37">IFERROR(INDEX(Master!$E$3:$FG$202,MATCH($A37,Master!$D$3:$D$202,0),MATCH(F$2,Master!$E$2:$FG$2,0)),"")</f>
        <v>0</v>
      </c>
      <c r="G37" s="47" t="str">
        <f t="array" ref="G37">IFERROR(INDEX(Master!$E$3:$FG$202,MATCH($A37,Master!$D$3:$D$202,0),MATCH(G$2,Master!$E$2:$FG$2,0)),"")</f>
        <v>August, 2024</v>
      </c>
      <c r="H37" s="47" t="str">
        <f t="array" ref="H37">IFERROR(INDEX(Master!$E$3:$FG$202,MATCH($A37,Master!$D$3:$D$202,0),MATCH(H$2,Master!$E$2:$FG$2,0)),"")</f>
        <v/>
      </c>
      <c r="I37" s="55">
        <f t="array" ref="I37">IFERROR(INDEX(Master!$E$3:$FG$202,MATCH($A37,Master!$D$3:$D$202,0),MATCH(I$2,Master!$E$2:$FG$2,0)),"")</f>
        <v>45246</v>
      </c>
      <c r="J37" s="47" t="str">
        <f t="array" ref="J37">IFERROR(INDEX(Master!$E$3:$FG$202,MATCH($A37,Master!$D$3:$D$202,0),MATCH(J$2,Master!$E$2:$FG$2,0)),"")</f>
        <v>Contract</v>
      </c>
      <c r="K37" s="47" t="str">
        <f t="array" ref="K37">IFERROR(INDEX(Master!$E$3:$FG$202,MATCH($A37,Master!$D$3:$D$202,0),MATCH(K$2,Master!$E$2:$FG$2,0)),"")</f>
        <v/>
      </c>
    </row>
    <row r="38" spans="1:11">
      <c r="A38" s="53" t="s">
        <v>2308</v>
      </c>
      <c r="B38" s="47">
        <f t="array" ref="B38">IFERROR(INDEX(Master!$E$3:$FG$202,MATCH($A38,Master!$D$3:$D$202,0),MATCH(B$2,Master!$E$2:$FG$2,0)),"")</f>
        <v>11435</v>
      </c>
      <c r="C38" s="54">
        <f t="array" ref="C38">IFERROR(INDEX(Master!$E$3:$FG$202,MATCH($A38,Master!$D$3:$D$202,0),MATCH(C$2,Master!$E$2:$FG$2,0)),"")</f>
        <v>817329</v>
      </c>
      <c r="D38" s="54">
        <f t="array" ref="D38">IFERROR(INDEX(Master!$E$3:$FG$202,MATCH($A38,Master!$D$3:$D$202,0),MATCH(D$2,Master!$E$2:$FG$2,0)),"")</f>
        <v>596650</v>
      </c>
      <c r="E38" s="47">
        <f t="array" ref="E38">IFERROR(INDEX(Master!$E$3:$FG$202,MATCH($A38,Master!$D$3:$D$202,0),MATCH(E$2,Master!$E$2:$FG$2,0)),"")</f>
        <v>0</v>
      </c>
      <c r="F38" s="47">
        <f t="array" ref="F38">IFERROR(INDEX(Master!$E$3:$FG$202,MATCH($A38,Master!$D$3:$D$202,0),MATCH(F$2,Master!$E$2:$FG$2,0)),"")</f>
        <v>0</v>
      </c>
      <c r="G38" s="47" t="str">
        <f t="array" ref="G38">IFERROR(INDEX(Master!$E$3:$FG$202,MATCH($A38,Master!$D$3:$D$202,0),MATCH(G$2,Master!$E$2:$FG$2,0)),"")</f>
        <v>August, 2024</v>
      </c>
      <c r="H38" s="47" t="str">
        <f t="array" ref="H38">IFERROR(INDEX(Master!$E$3:$FG$202,MATCH($A38,Master!$D$3:$D$202,0),MATCH(H$2,Master!$E$2:$FG$2,0)),"")</f>
        <v/>
      </c>
      <c r="I38" s="55">
        <f t="array" ref="I38">IFERROR(INDEX(Master!$E$3:$FG$202,MATCH($A38,Master!$D$3:$D$202,0),MATCH(I$2,Master!$E$2:$FG$2,0)),"")</f>
        <v>45281</v>
      </c>
      <c r="J38" s="47" t="str">
        <f t="array" ref="J38">IFERROR(INDEX(Master!$E$3:$FG$202,MATCH($A38,Master!$D$3:$D$202,0),MATCH(J$2,Master!$E$2:$FG$2,0)),"")</f>
        <v>Contract</v>
      </c>
      <c r="K38" s="47" t="str">
        <f t="array" ref="K38">IFERROR(INDEX(Master!$E$3:$FG$202,MATCH($A38,Master!$D$3:$D$202,0),MATCH(K$2,Master!$E$2:$FG$2,0)),"")</f>
        <v/>
      </c>
    </row>
    <row r="39" spans="1:11">
      <c r="A39" s="53" t="s">
        <v>2293</v>
      </c>
      <c r="B39" s="47">
        <f t="array" ref="B39">IFERROR(INDEX(Master!$E$3:$FG$202,MATCH($A39,Master!$D$3:$D$202,0),MATCH(B$2,Master!$E$2:$FG$2,0)),"")</f>
        <v>11436</v>
      </c>
      <c r="C39" s="54">
        <f t="array" ref="C39">IFERROR(INDEX(Master!$E$3:$FG$202,MATCH($A39,Master!$D$3:$D$202,0),MATCH(C$2,Master!$E$2:$FG$2,0)),"")</f>
        <v>817329</v>
      </c>
      <c r="D39" s="54">
        <f t="array" ref="D39">IFERROR(INDEX(Master!$E$3:$FG$202,MATCH($A39,Master!$D$3:$D$202,0),MATCH(D$2,Master!$E$2:$FG$2,0)),"")</f>
        <v>596650</v>
      </c>
      <c r="E39" s="47">
        <f t="array" ref="E39">IFERROR(INDEX(Master!$E$3:$FG$202,MATCH($A39,Master!$D$3:$D$202,0),MATCH(E$2,Master!$E$2:$FG$2,0)),"")</f>
        <v>0</v>
      </c>
      <c r="F39" s="47">
        <f t="array" ref="F39">IFERROR(INDEX(Master!$E$3:$FG$202,MATCH($A39,Master!$D$3:$D$202,0),MATCH(F$2,Master!$E$2:$FG$2,0)),"")</f>
        <v>0</v>
      </c>
      <c r="G39" s="47" t="str">
        <f t="array" ref="G39">IFERROR(INDEX(Master!$E$3:$FG$202,MATCH($A39,Master!$D$3:$D$202,0),MATCH(G$2,Master!$E$2:$FG$2,0)),"")</f>
        <v>August, 2024</v>
      </c>
      <c r="H39" s="47" t="str">
        <f t="array" ref="H39">IFERROR(INDEX(Master!$E$3:$FG$202,MATCH($A39,Master!$D$3:$D$202,0),MATCH(H$2,Master!$E$2:$FG$2,0)),"")</f>
        <v/>
      </c>
      <c r="I39" s="55">
        <f t="array" ref="I39">IFERROR(INDEX(Master!$E$3:$FG$202,MATCH($A39,Master!$D$3:$D$202,0),MATCH(I$2,Master!$E$2:$FG$2,0)),"")</f>
        <v>45246</v>
      </c>
      <c r="J39" s="47" t="str">
        <f t="array" ref="J39">IFERROR(INDEX(Master!$E$3:$FG$202,MATCH($A39,Master!$D$3:$D$202,0),MATCH(J$2,Master!$E$2:$FG$2,0)),"")</f>
        <v>Contract</v>
      </c>
      <c r="K39" s="47" t="str">
        <f t="array" ref="K39">IFERROR(INDEX(Master!$E$3:$FG$202,MATCH($A39,Master!$D$3:$D$202,0),MATCH(K$2,Master!$E$2:$FG$2,0)),"")</f>
        <v/>
      </c>
    </row>
    <row r="40" spans="1:11">
      <c r="A40" s="53" t="s">
        <v>2290</v>
      </c>
      <c r="B40" s="47">
        <f t="array" ref="B40">IFERROR(INDEX(Master!$E$3:$FG$202,MATCH($A40,Master!$D$3:$D$202,0),MATCH(B$2,Master!$E$2:$FG$2,0)),"")</f>
        <v>11437</v>
      </c>
      <c r="C40" s="54">
        <f t="array" ref="C40">IFERROR(INDEX(Master!$E$3:$FG$202,MATCH($A40,Master!$D$3:$D$202,0),MATCH(C$2,Master!$E$2:$FG$2,0)),"")</f>
        <v>817329</v>
      </c>
      <c r="D40" s="54">
        <f t="array" ref="D40">IFERROR(INDEX(Master!$E$3:$FG$202,MATCH($A40,Master!$D$3:$D$202,0),MATCH(D$2,Master!$E$2:$FG$2,0)),"")</f>
        <v>596650</v>
      </c>
      <c r="E40" s="47">
        <f t="array" ref="E40">IFERROR(INDEX(Master!$E$3:$FG$202,MATCH($A40,Master!$D$3:$D$202,0),MATCH(E$2,Master!$E$2:$FG$2,0)),"")</f>
        <v>0</v>
      </c>
      <c r="F40" s="47">
        <f t="array" ref="F40">IFERROR(INDEX(Master!$E$3:$FG$202,MATCH($A40,Master!$D$3:$D$202,0),MATCH(F$2,Master!$E$2:$FG$2,0)),"")</f>
        <v>0</v>
      </c>
      <c r="G40" s="47" t="str">
        <f t="array" ref="G40">IFERROR(INDEX(Master!$E$3:$FG$202,MATCH($A40,Master!$D$3:$D$202,0),MATCH(G$2,Master!$E$2:$FG$2,0)),"")</f>
        <v>August, 2024</v>
      </c>
      <c r="H40" s="47" t="str">
        <f t="array" ref="H40">IFERROR(INDEX(Master!$E$3:$FG$202,MATCH($A40,Master!$D$3:$D$202,0),MATCH(H$2,Master!$E$2:$FG$2,0)),"")</f>
        <v/>
      </c>
      <c r="I40" s="55">
        <f t="array" ref="I40">IFERROR(INDEX(Master!$E$3:$FG$202,MATCH($A40,Master!$D$3:$D$202,0),MATCH(I$2,Master!$E$2:$FG$2,0)),"")</f>
        <v>45246</v>
      </c>
      <c r="J40" s="47" t="str">
        <f t="array" ref="J40">IFERROR(INDEX(Master!$E$3:$FG$202,MATCH($A40,Master!$D$3:$D$202,0),MATCH(J$2,Master!$E$2:$FG$2,0)),"")</f>
        <v>Contract</v>
      </c>
      <c r="K40" s="47" t="str">
        <f t="array" ref="K40">IFERROR(INDEX(Master!$E$3:$FG$202,MATCH($A40,Master!$D$3:$D$202,0),MATCH(K$2,Master!$E$2:$FG$2,0)),"")</f>
        <v/>
      </c>
    </row>
    <row r="41" spans="1:11">
      <c r="A41" s="53" t="s">
        <v>2312</v>
      </c>
      <c r="B41" s="47">
        <f t="array" ref="B41">IFERROR(INDEX(Master!$E$3:$FG$202,MATCH($A41,Master!$D$3:$D$202,0),MATCH(B$2,Master!$E$2:$FG$2,0)),"")</f>
        <v>11438</v>
      </c>
      <c r="C41" s="54">
        <f t="array" ref="C41">IFERROR(INDEX(Master!$E$3:$FG$202,MATCH($A41,Master!$D$3:$D$202,0),MATCH(C$2,Master!$E$2:$FG$2,0)),"")</f>
        <v>817329</v>
      </c>
      <c r="D41" s="54">
        <f t="array" ref="D41">IFERROR(INDEX(Master!$E$3:$FG$202,MATCH($A41,Master!$D$3:$D$202,0),MATCH(D$2,Master!$E$2:$FG$2,0)),"")</f>
        <v>596650</v>
      </c>
      <c r="E41" s="47">
        <f t="array" ref="E41">IFERROR(INDEX(Master!$E$3:$FG$202,MATCH($A41,Master!$D$3:$D$202,0),MATCH(E$2,Master!$E$2:$FG$2,0)),"")</f>
        <v>0</v>
      </c>
      <c r="F41" s="47">
        <f t="array" ref="F41">IFERROR(INDEX(Master!$E$3:$FG$202,MATCH($A41,Master!$D$3:$D$202,0),MATCH(F$2,Master!$E$2:$FG$2,0)),"")</f>
        <v>0</v>
      </c>
      <c r="G41" s="47" t="str">
        <f t="array" ref="G41">IFERROR(INDEX(Master!$E$3:$FG$202,MATCH($A41,Master!$D$3:$D$202,0),MATCH(G$2,Master!$E$2:$FG$2,0)),"")</f>
        <v>July, 2024</v>
      </c>
      <c r="H41" s="47" t="str">
        <f t="array" ref="H41">IFERROR(INDEX(Master!$E$3:$FG$202,MATCH($A41,Master!$D$3:$D$202,0),MATCH(H$2,Master!$E$2:$FG$2,0)),"")</f>
        <v/>
      </c>
      <c r="I41" s="55">
        <f t="array" ref="I41">IFERROR(INDEX(Master!$E$3:$FG$202,MATCH($A41,Master!$D$3:$D$202,0),MATCH(I$2,Master!$E$2:$FG$2,0)),"")</f>
        <v>45281</v>
      </c>
      <c r="J41" s="47" t="str">
        <f t="array" ref="J41">IFERROR(INDEX(Master!$E$3:$FG$202,MATCH($A41,Master!$D$3:$D$202,0),MATCH(J$2,Master!$E$2:$FG$2,0)),"")</f>
        <v>Contract</v>
      </c>
      <c r="K41" s="47" t="str">
        <f t="array" ref="K41">IFERROR(INDEX(Master!$E$3:$FG$202,MATCH($A41,Master!$D$3:$D$202,0),MATCH(K$2,Master!$E$2:$FG$2,0)),"")</f>
        <v/>
      </c>
    </row>
    <row r="42" spans="1:11">
      <c r="A42" s="53" t="s">
        <v>2301</v>
      </c>
      <c r="B42" s="47">
        <f t="array" ref="B42">IFERROR(INDEX(Master!$E$3:$FG$202,MATCH($A42,Master!$D$3:$D$202,0),MATCH(B$2,Master!$E$2:$FG$2,0)),"")</f>
        <v>11439</v>
      </c>
      <c r="C42" s="54">
        <f t="array" ref="C42">IFERROR(INDEX(Master!$E$3:$FG$202,MATCH($A42,Master!$D$3:$D$202,0),MATCH(C$2,Master!$E$2:$FG$2,0)),"")</f>
        <v>817329</v>
      </c>
      <c r="D42" s="54">
        <f t="array" ref="D42">IFERROR(INDEX(Master!$E$3:$FG$202,MATCH($A42,Master!$D$3:$D$202,0),MATCH(D$2,Master!$E$2:$FG$2,0)),"")</f>
        <v>596650</v>
      </c>
      <c r="E42" s="47">
        <f t="array" ref="E42">IFERROR(INDEX(Master!$E$3:$FG$202,MATCH($A42,Master!$D$3:$D$202,0),MATCH(E$2,Master!$E$2:$FG$2,0)),"")</f>
        <v>0</v>
      </c>
      <c r="F42" s="47">
        <f t="array" ref="F42">IFERROR(INDEX(Master!$E$3:$FG$202,MATCH($A42,Master!$D$3:$D$202,0),MATCH(F$2,Master!$E$2:$FG$2,0)),"")</f>
        <v>0</v>
      </c>
      <c r="G42" s="47" t="str">
        <f t="array" ref="G42">IFERROR(INDEX(Master!$E$3:$FG$202,MATCH($A42,Master!$D$3:$D$202,0),MATCH(G$2,Master!$E$2:$FG$2,0)),"")</f>
        <v>July, 2024</v>
      </c>
      <c r="H42" s="47" t="str">
        <f t="array" ref="H42">IFERROR(INDEX(Master!$E$3:$FG$202,MATCH($A42,Master!$D$3:$D$202,0),MATCH(H$2,Master!$E$2:$FG$2,0)),"")</f>
        <v/>
      </c>
      <c r="I42" s="55">
        <f t="array" ref="I42">IFERROR(INDEX(Master!$E$3:$FG$202,MATCH($A42,Master!$D$3:$D$202,0),MATCH(I$2,Master!$E$2:$FG$2,0)),"")</f>
        <v>45281</v>
      </c>
      <c r="J42" s="47" t="str">
        <f t="array" ref="J42">IFERROR(INDEX(Master!$E$3:$FG$202,MATCH($A42,Master!$D$3:$D$202,0),MATCH(J$2,Master!$E$2:$FG$2,0)),"")</f>
        <v>Contract</v>
      </c>
      <c r="K42" s="47" t="str">
        <f t="array" ref="K42">IFERROR(INDEX(Master!$E$3:$FG$202,MATCH($A42,Master!$D$3:$D$202,0),MATCH(K$2,Master!$E$2:$FG$2,0)),"")</f>
        <v/>
      </c>
    </row>
    <row r="43" spans="1:11">
      <c r="A43" s="53" t="s">
        <v>2307</v>
      </c>
      <c r="B43" s="47">
        <f t="array" ref="B43">IFERROR(INDEX(Master!$E$3:$FG$202,MATCH($A43,Master!$D$3:$D$202,0),MATCH(B$2,Master!$E$2:$FG$2,0)),"")</f>
        <v>11440</v>
      </c>
      <c r="C43" s="54">
        <f t="array" ref="C43">IFERROR(INDEX(Master!$E$3:$FG$202,MATCH($A43,Master!$D$3:$D$202,0),MATCH(C$2,Master!$E$2:$FG$2,0)),"")</f>
        <v>817329</v>
      </c>
      <c r="D43" s="54">
        <f t="array" ref="D43">IFERROR(INDEX(Master!$E$3:$FG$202,MATCH($A43,Master!$D$3:$D$202,0),MATCH(D$2,Master!$E$2:$FG$2,0)),"")</f>
        <v>596650</v>
      </c>
      <c r="E43" s="47">
        <f t="array" ref="E43">IFERROR(INDEX(Master!$E$3:$FG$202,MATCH($A43,Master!$D$3:$D$202,0),MATCH(E$2,Master!$E$2:$FG$2,0)),"")</f>
        <v>0</v>
      </c>
      <c r="F43" s="47">
        <f t="array" ref="F43">IFERROR(INDEX(Master!$E$3:$FG$202,MATCH($A43,Master!$D$3:$D$202,0),MATCH(F$2,Master!$E$2:$FG$2,0)),"")</f>
        <v>0</v>
      </c>
      <c r="G43" s="47" t="str">
        <f t="array" ref="G43">IFERROR(INDEX(Master!$E$3:$FG$202,MATCH($A43,Master!$D$3:$D$202,0),MATCH(G$2,Master!$E$2:$FG$2,0)),"")</f>
        <v>July, 2024</v>
      </c>
      <c r="H43" s="47" t="str">
        <f t="array" ref="H43">IFERROR(INDEX(Master!$E$3:$FG$202,MATCH($A43,Master!$D$3:$D$202,0),MATCH(H$2,Master!$E$2:$FG$2,0)),"")</f>
        <v/>
      </c>
      <c r="I43" s="55">
        <f t="array" ref="I43">IFERROR(INDEX(Master!$E$3:$FG$202,MATCH($A43,Master!$D$3:$D$202,0),MATCH(I$2,Master!$E$2:$FG$2,0)),"")</f>
        <v>45281</v>
      </c>
      <c r="J43" s="47" t="str">
        <f t="array" ref="J43">IFERROR(INDEX(Master!$E$3:$FG$202,MATCH($A43,Master!$D$3:$D$202,0),MATCH(J$2,Master!$E$2:$FG$2,0)),"")</f>
        <v>Contract</v>
      </c>
      <c r="K43" s="47" t="str">
        <f t="array" ref="K43">IFERROR(INDEX(Master!$E$3:$FG$202,MATCH($A43,Master!$D$3:$D$202,0),MATCH(K$2,Master!$E$2:$FG$2,0)),"")</f>
        <v/>
      </c>
    </row>
    <row r="44" spans="1:11">
      <c r="A44" s="53" t="s">
        <v>2310</v>
      </c>
      <c r="B44" s="47">
        <f t="array" ref="B44">IFERROR(INDEX(Master!$E$3:$FG$202,MATCH($A44,Master!$D$3:$D$202,0),MATCH(B$2,Master!$E$2:$FG$2,0)),"")</f>
        <v>11441</v>
      </c>
      <c r="C44" s="54">
        <f t="array" ref="C44">IFERROR(INDEX(Master!$E$3:$FG$202,MATCH($A44,Master!$D$3:$D$202,0),MATCH(C$2,Master!$E$2:$FG$2,0)),"")</f>
        <v>817329</v>
      </c>
      <c r="D44" s="54">
        <f t="array" ref="D44">IFERROR(INDEX(Master!$E$3:$FG$202,MATCH($A44,Master!$D$3:$D$202,0),MATCH(D$2,Master!$E$2:$FG$2,0)),"")</f>
        <v>596650</v>
      </c>
      <c r="E44" s="47">
        <f t="array" ref="E44">IFERROR(INDEX(Master!$E$3:$FG$202,MATCH($A44,Master!$D$3:$D$202,0),MATCH(E$2,Master!$E$2:$FG$2,0)),"")</f>
        <v>0</v>
      </c>
      <c r="F44" s="47">
        <f t="array" ref="F44">IFERROR(INDEX(Master!$E$3:$FG$202,MATCH($A44,Master!$D$3:$D$202,0),MATCH(F$2,Master!$E$2:$FG$2,0)),"")</f>
        <v>0</v>
      </c>
      <c r="G44" s="47" t="str">
        <f t="array" ref="G44">IFERROR(INDEX(Master!$E$3:$FG$202,MATCH($A44,Master!$D$3:$D$202,0),MATCH(G$2,Master!$E$2:$FG$2,0)),"")</f>
        <v>August, 2024</v>
      </c>
      <c r="H44" s="47" t="str">
        <f t="array" ref="H44">IFERROR(INDEX(Master!$E$3:$FG$202,MATCH($A44,Master!$D$3:$D$202,0),MATCH(H$2,Master!$E$2:$FG$2,0)),"")</f>
        <v/>
      </c>
      <c r="I44" s="55">
        <f t="array" ref="I44">IFERROR(INDEX(Master!$E$3:$FG$202,MATCH($A44,Master!$D$3:$D$202,0),MATCH(I$2,Master!$E$2:$FG$2,0)),"")</f>
        <v>45281</v>
      </c>
      <c r="J44" s="47" t="str">
        <f t="array" ref="J44">IFERROR(INDEX(Master!$E$3:$FG$202,MATCH($A44,Master!$D$3:$D$202,0),MATCH(J$2,Master!$E$2:$FG$2,0)),"")</f>
        <v>Contract</v>
      </c>
      <c r="K44" s="47" t="str">
        <f t="array" ref="K44">IFERROR(INDEX(Master!$E$3:$FG$202,MATCH($A44,Master!$D$3:$D$202,0),MATCH(K$2,Master!$E$2:$FG$2,0)),"")</f>
        <v/>
      </c>
    </row>
    <row r="45" spans="1:11">
      <c r="A45" s="53" t="s">
        <v>2375</v>
      </c>
      <c r="B45" s="47">
        <f t="array" ref="B45">IFERROR(INDEX(Master!$E$3:$FG$202,MATCH($A45,Master!$D$3:$D$202,0),MATCH(B$2,Master!$E$2:$FG$2,0)),"")</f>
        <v>0</v>
      </c>
      <c r="C45" s="54">
        <f t="array" ref="C45">IFERROR(INDEX(Master!$E$3:$FG$202,MATCH($A45,Master!$D$3:$D$202,0),MATCH(C$2,Master!$E$2:$FG$2,0)),"")</f>
        <v>260434.8</v>
      </c>
      <c r="D45" s="54">
        <f t="array" ref="D45">IFERROR(INDEX(Master!$E$3:$FG$202,MATCH($A45,Master!$D$3:$D$202,0),MATCH(D$2,Master!$E$2:$FG$2,0)),"")</f>
        <v>190117.40399999998</v>
      </c>
      <c r="E45" s="47">
        <f t="array" ref="E45">IFERROR(INDEX(Master!$E$3:$FG$202,MATCH($A45,Master!$D$3:$D$202,0),MATCH(E$2,Master!$E$2:$FG$2,0)),"")</f>
        <v>0</v>
      </c>
      <c r="F45" s="47">
        <f t="array" ref="F45">IFERROR(INDEX(Master!$E$3:$FG$202,MATCH($A45,Master!$D$3:$D$202,0),MATCH(F$2,Master!$E$2:$FG$2,0)),"")</f>
        <v>0</v>
      </c>
      <c r="G45" s="47">
        <f t="array" ref="G45">IFERROR(INDEX(Master!$E$3:$FG$202,MATCH($A45,Master!$D$3:$D$202,0),MATCH(G$2,Master!$E$2:$FG$2,0)),"")</f>
        <v>0</v>
      </c>
      <c r="H45" s="47" t="str">
        <f t="array" ref="H45">IFERROR(INDEX(Master!$E$3:$FG$202,MATCH($A45,Master!$D$3:$D$202,0),MATCH(H$2,Master!$E$2:$FG$2,0)),"")</f>
        <v/>
      </c>
      <c r="I45" s="55">
        <f t="array" ref="I45">IFERROR(INDEX(Master!$E$3:$FG$202,MATCH($A45,Master!$D$3:$D$202,0),MATCH(I$2,Master!$E$2:$FG$2,0)),"")</f>
        <v>0</v>
      </c>
      <c r="J45" s="47" t="str">
        <f t="array" ref="J45">IFERROR(INDEX(Master!$E$3:$FG$202,MATCH($A45,Master!$D$3:$D$202,0),MATCH(J$2,Master!$E$2:$FG$2,0)),"")</f>
        <v>?</v>
      </c>
      <c r="K45" s="47" t="str">
        <f t="array" ref="K45">IFERROR(INDEX(Master!$E$3:$FG$202,MATCH($A45,Master!$D$3:$D$202,0),MATCH(K$2,Master!$E$2:$FG$2,0)),"")</f>
        <v/>
      </c>
    </row>
    <row r="46" spans="1:11">
      <c r="A46" s="53" t="s">
        <v>2349</v>
      </c>
      <c r="B46" s="47">
        <f t="array" ref="B46">IFERROR(INDEX(Master!$E$3:$FG$202,MATCH($A46,Master!$D$3:$D$202,0),MATCH(B$2,Master!$E$2:$FG$2,0)),"")</f>
        <v>11427</v>
      </c>
      <c r="C46" s="54">
        <f t="array" ref="C46">IFERROR(INDEX(Master!$E$3:$FG$202,MATCH($A46,Master!$D$3:$D$202,0),MATCH(C$2,Master!$E$2:$FG$2,0)),"")</f>
        <v>575796</v>
      </c>
      <c r="D46" s="54">
        <f t="array" ref="D46">IFERROR(INDEX(Master!$E$3:$FG$202,MATCH($A46,Master!$D$3:$D$202,0),MATCH(D$2,Master!$E$2:$FG$2,0)),"")</f>
        <v>420331</v>
      </c>
      <c r="E46" s="47">
        <f t="array" ref="E46">IFERROR(INDEX(Master!$E$3:$FG$202,MATCH($A46,Master!$D$3:$D$202,0),MATCH(E$2,Master!$E$2:$FG$2,0)),"")</f>
        <v>0</v>
      </c>
      <c r="F46" s="47">
        <f t="array" ref="F46">IFERROR(INDEX(Master!$E$3:$FG$202,MATCH($A46,Master!$D$3:$D$202,0),MATCH(F$2,Master!$E$2:$FG$2,0)),"")</f>
        <v>0</v>
      </c>
      <c r="G46" s="47" t="str">
        <f t="array" ref="G46">IFERROR(INDEX(Master!$E$3:$FG$202,MATCH($A46,Master!$D$3:$D$202,0),MATCH(G$2,Master!$E$2:$FG$2,0)),"")</f>
        <v>November/December,2023</v>
      </c>
      <c r="H46" s="47" t="str">
        <f t="array" ref="H46">IFERROR(INDEX(Master!$E$3:$FG$202,MATCH($A46,Master!$D$3:$D$202,0),MATCH(H$2,Master!$E$2:$FG$2,0)),"")</f>
        <v/>
      </c>
      <c r="I46" s="55">
        <f t="array" ref="I46">IFERROR(INDEX(Master!$E$3:$FG$202,MATCH($A46,Master!$D$3:$D$202,0),MATCH(I$2,Master!$E$2:$FG$2,0)),"")</f>
        <v>45212</v>
      </c>
      <c r="J46" s="47" t="str">
        <f t="array" ref="J46">IFERROR(INDEX(Master!$E$3:$FG$202,MATCH($A46,Master!$D$3:$D$202,0),MATCH(J$2,Master!$E$2:$FG$2,0)),"")</f>
        <v>Pending Increase</v>
      </c>
      <c r="K46" s="47" t="str">
        <f t="array" ref="K46">IFERROR(INDEX(Master!$E$3:$FG$202,MATCH($A46,Master!$D$3:$D$202,0),MATCH(K$2,Master!$E$2:$FG$2,0)),"")</f>
        <v/>
      </c>
    </row>
    <row r="47" spans="1:11">
      <c r="A47" s="53" t="s">
        <v>2399</v>
      </c>
      <c r="B47" s="47">
        <f t="array" ref="B47">IFERROR(INDEX(Master!$E$3:$FG$202,MATCH($A47,Master!$D$3:$D$202,0),MATCH(B$2,Master!$E$2:$FG$2,0)),"")</f>
        <v>0</v>
      </c>
      <c r="C47" s="54">
        <f t="array" ref="C47">IFERROR(INDEX(Master!$E$3:$FG$202,MATCH($A47,Master!$D$3:$D$202,0),MATCH(C$2,Master!$E$2:$FG$2,0)),"")</f>
        <v>4580340.8099999996</v>
      </c>
      <c r="D47" s="54">
        <f t="array" ref="D47">IFERROR(INDEX(Master!$E$3:$FG$202,MATCH($A47,Master!$D$3:$D$202,0),MATCH(D$2,Master!$E$2:$FG$2,0)),"")</f>
        <v>3343648.7912999997</v>
      </c>
      <c r="E47" s="47">
        <f t="array" ref="E47">IFERROR(INDEX(Master!$E$3:$FG$202,MATCH($A47,Master!$D$3:$D$202,0),MATCH(E$2,Master!$E$2:$FG$2,0)),"")</f>
        <v>0</v>
      </c>
      <c r="F47" s="47">
        <f t="array" ref="F47">IFERROR(INDEX(Master!$E$3:$FG$202,MATCH($A47,Master!$D$3:$D$202,0),MATCH(F$2,Master!$E$2:$FG$2,0)),"")</f>
        <v>0</v>
      </c>
      <c r="G47" s="47">
        <f t="array" ref="G47">IFERROR(INDEX(Master!$E$3:$FG$202,MATCH($A47,Master!$D$3:$D$202,0),MATCH(G$2,Master!$E$2:$FG$2,0)),"")</f>
        <v>0</v>
      </c>
      <c r="H47" s="47" t="str">
        <f t="array" ref="H47">IFERROR(INDEX(Master!$E$3:$FG$202,MATCH($A47,Master!$D$3:$D$202,0),MATCH(H$2,Master!$E$2:$FG$2,0)),"")</f>
        <v/>
      </c>
      <c r="I47" s="55" t="str">
        <f t="array" ref="I47">IFERROR(INDEX(Master!$E$3:$FG$202,MATCH($A47,Master!$D$3:$D$202,0),MATCH(I$2,Master!$E$2:$FG$2,0)),"")</f>
        <v>TBD, Not in Engineering</v>
      </c>
      <c r="J47" s="47" t="str">
        <f t="array" ref="J47">IFERROR(INDEX(Master!$E$3:$FG$202,MATCH($A47,Master!$D$3:$D$202,0),MATCH(J$2,Master!$E$2:$FG$2,0)),"")</f>
        <v>No</v>
      </c>
      <c r="K47" s="47" t="str">
        <f t="array" ref="K47">IFERROR(INDEX(Master!$E$3:$FG$202,MATCH($A47,Master!$D$3:$D$202,0),MATCH(K$2,Master!$E$2:$FG$2,0)),"")</f>
        <v/>
      </c>
    </row>
    <row r="48" spans="1:11">
      <c r="A48" s="53" t="s">
        <v>2397</v>
      </c>
      <c r="B48" s="47">
        <f t="array" ref="B48">IFERROR(INDEX(Master!$E$3:$FG$202,MATCH($A48,Master!$D$3:$D$202,0),MATCH(B$2,Master!$E$2:$FG$2,0)),"")</f>
        <v>0</v>
      </c>
      <c r="C48" s="54">
        <f t="array" ref="C48">IFERROR(INDEX(Master!$E$3:$FG$202,MATCH($A48,Master!$D$3:$D$202,0),MATCH(C$2,Master!$E$2:$FG$2,0)),"")</f>
        <v>14568818.869999999</v>
      </c>
      <c r="D48" s="54">
        <f t="array" ref="D48">IFERROR(INDEX(Master!$E$3:$FG$202,MATCH($A48,Master!$D$3:$D$202,0),MATCH(D$2,Master!$E$2:$FG$2,0)),"")</f>
        <v>10635237.775099998</v>
      </c>
      <c r="E48" s="47">
        <f t="array" ref="E48">IFERROR(INDEX(Master!$E$3:$FG$202,MATCH($A48,Master!$D$3:$D$202,0),MATCH(E$2,Master!$E$2:$FG$2,0)),"")</f>
        <v>0</v>
      </c>
      <c r="F48" s="47">
        <f t="array" ref="F48">IFERROR(INDEX(Master!$E$3:$FG$202,MATCH($A48,Master!$D$3:$D$202,0),MATCH(F$2,Master!$E$2:$FG$2,0)),"")</f>
        <v>0</v>
      </c>
      <c r="G48" s="47">
        <f t="array" ref="G48">IFERROR(INDEX(Master!$E$3:$FG$202,MATCH($A48,Master!$D$3:$D$202,0),MATCH(G$2,Master!$E$2:$FG$2,0)),"")</f>
        <v>0</v>
      </c>
      <c r="H48" s="47" t="str">
        <f t="array" ref="H48">IFERROR(INDEX(Master!$E$3:$FG$202,MATCH($A48,Master!$D$3:$D$202,0),MATCH(H$2,Master!$E$2:$FG$2,0)),"")</f>
        <v/>
      </c>
      <c r="I48" s="55" t="str">
        <f t="array" ref="I48">IFERROR(INDEX(Master!$E$3:$FG$202,MATCH($A48,Master!$D$3:$D$202,0),MATCH(I$2,Master!$E$2:$FG$2,0)),"")</f>
        <v>TBD, Not in Engineering</v>
      </c>
      <c r="J48" s="47" t="str">
        <f t="array" ref="J48">IFERROR(INDEX(Master!$E$3:$FG$202,MATCH($A48,Master!$D$3:$D$202,0),MATCH(J$2,Master!$E$2:$FG$2,0)),"")</f>
        <v>No</v>
      </c>
      <c r="K48" s="47" t="str">
        <f t="array" ref="K48">IFERROR(INDEX(Master!$E$3:$FG$202,MATCH($A48,Master!$D$3:$D$202,0),MATCH(K$2,Master!$E$2:$FG$2,0)),"")</f>
        <v/>
      </c>
    </row>
    <row r="49" spans="1:11">
      <c r="A49" s="53" t="s">
        <v>2402</v>
      </c>
      <c r="B49" s="47">
        <f t="array" ref="B49">IFERROR(INDEX(Master!$E$3:$FG$202,MATCH($A49,Master!$D$3:$D$202,0),MATCH(B$2,Master!$E$2:$FG$2,0)),"")</f>
        <v>0</v>
      </c>
      <c r="C49" s="54">
        <f t="array" ref="C49">IFERROR(INDEX(Master!$E$3:$FG$202,MATCH($A49,Master!$D$3:$D$202,0),MATCH(C$2,Master!$E$2:$FG$2,0)),"")</f>
        <v>2467455.73</v>
      </c>
      <c r="D49" s="54">
        <f t="array" ref="D49">IFERROR(INDEX(Master!$E$3:$FG$202,MATCH($A49,Master!$D$3:$D$202,0),MATCH(D$2,Master!$E$2:$FG$2,0)),"")</f>
        <v>1801242.6828999999</v>
      </c>
      <c r="E49" s="47">
        <f t="array" ref="E49">IFERROR(INDEX(Master!$E$3:$FG$202,MATCH($A49,Master!$D$3:$D$202,0),MATCH(E$2,Master!$E$2:$FG$2,0)),"")</f>
        <v>0</v>
      </c>
      <c r="F49" s="47">
        <f t="array" ref="F49">IFERROR(INDEX(Master!$E$3:$FG$202,MATCH($A49,Master!$D$3:$D$202,0),MATCH(F$2,Master!$E$2:$FG$2,0)),"")</f>
        <v>0</v>
      </c>
      <c r="G49" s="47">
        <f t="array" ref="G49">IFERROR(INDEX(Master!$E$3:$FG$202,MATCH($A49,Master!$D$3:$D$202,0),MATCH(G$2,Master!$E$2:$FG$2,0)),"")</f>
        <v>0</v>
      </c>
      <c r="H49" s="47" t="str">
        <f t="array" ref="H49">IFERROR(INDEX(Master!$E$3:$FG$202,MATCH($A49,Master!$D$3:$D$202,0),MATCH(H$2,Master!$E$2:$FG$2,0)),"")</f>
        <v/>
      </c>
      <c r="I49" s="55" t="str">
        <f t="array" ref="I49">IFERROR(INDEX(Master!$E$3:$FG$202,MATCH($A49,Master!$D$3:$D$202,0),MATCH(I$2,Master!$E$2:$FG$2,0)),"")</f>
        <v>Postponed</v>
      </c>
      <c r="J49" s="47" t="str">
        <f t="array" ref="J49">IFERROR(INDEX(Master!$E$3:$FG$202,MATCH($A49,Master!$D$3:$D$202,0),MATCH(J$2,Master!$E$2:$FG$2,0)),"")</f>
        <v>No - Cost Increase</v>
      </c>
      <c r="K49" s="47" t="str">
        <f t="array" ref="K49">IFERROR(INDEX(Master!$E$3:$FG$202,MATCH($A49,Master!$D$3:$D$202,0),MATCH(K$2,Master!$E$2:$FG$2,0)),"")</f>
        <v/>
      </c>
    </row>
    <row r="50" spans="1:11">
      <c r="A50" s="53" t="s">
        <v>2320</v>
      </c>
      <c r="B50" s="47">
        <f t="array" ref="B50">IFERROR(INDEX(Master!$E$3:$FG$202,MATCH($A50,Master!$D$3:$D$202,0),MATCH(B$2,Master!$E$2:$FG$2,0)),"")</f>
        <v>0</v>
      </c>
      <c r="C50" s="54">
        <f t="array" ref="C50">IFERROR(INDEX(Master!$E$3:$FG$202,MATCH($A50,Master!$D$3:$D$202,0),MATCH(C$2,Master!$E$2:$FG$2,0)),"")</f>
        <v>2256562.0299999998</v>
      </c>
      <c r="D50" s="54">
        <f t="array" ref="D50">IFERROR(INDEX(Master!$E$3:$FG$202,MATCH($A50,Master!$D$3:$D$202,0),MATCH(D$2,Master!$E$2:$FG$2,0)),"")</f>
        <v>1647290.2818999998</v>
      </c>
      <c r="E50" s="47">
        <f t="array" ref="E50">IFERROR(INDEX(Master!$E$3:$FG$202,MATCH($A50,Master!$D$3:$D$202,0),MATCH(E$2,Master!$E$2:$FG$2,0)),"")</f>
        <v>0</v>
      </c>
      <c r="F50" s="47">
        <f t="array" ref="F50">IFERROR(INDEX(Master!$E$3:$FG$202,MATCH($A50,Master!$D$3:$D$202,0),MATCH(F$2,Master!$E$2:$FG$2,0)),"")</f>
        <v>0</v>
      </c>
      <c r="G50" s="47">
        <f t="array" ref="G50">IFERROR(INDEX(Master!$E$3:$FG$202,MATCH($A50,Master!$D$3:$D$202,0),MATCH(G$2,Master!$E$2:$FG$2,0)),"")</f>
        <v>0</v>
      </c>
      <c r="H50" s="47" t="str">
        <f t="array" ref="H50">IFERROR(INDEX(Master!$E$3:$FG$202,MATCH($A50,Master!$D$3:$D$202,0),MATCH(H$2,Master!$E$2:$FG$2,0)),"")</f>
        <v/>
      </c>
      <c r="I50" s="55" t="str">
        <f t="array" ref="I50">IFERROR(INDEX(Master!$E$3:$FG$202,MATCH($A50,Master!$D$3:$D$202,0),MATCH(I$2,Master!$E$2:$FG$2,0)),"")</f>
        <v>Approved (Revision pending AOR)</v>
      </c>
      <c r="J50" s="47" t="str">
        <f t="array" ref="J50">IFERROR(INDEX(Master!$E$3:$FG$202,MATCH($A50,Master!$D$3:$D$202,0),MATCH(J$2,Master!$E$2:$FG$2,0)),"")</f>
        <v>No - Lease/Leaseback</v>
      </c>
      <c r="K50" s="47" t="str">
        <f t="array" ref="K50">IFERROR(INDEX(Master!$E$3:$FG$202,MATCH($A50,Master!$D$3:$D$202,0),MATCH(K$2,Master!$E$2:$FG$2,0)),"")</f>
        <v/>
      </c>
    </row>
    <row r="51" spans="1:11">
      <c r="A51" s="53" t="s">
        <v>2323</v>
      </c>
      <c r="B51" s="47">
        <f t="array" ref="B51">IFERROR(INDEX(Master!$E$3:$FG$202,MATCH($A51,Master!$D$3:$D$202,0),MATCH(B$2,Master!$E$2:$FG$2,0)),"")</f>
        <v>0</v>
      </c>
      <c r="C51" s="54">
        <f t="array" ref="C51">IFERROR(INDEX(Master!$E$3:$FG$202,MATCH($A51,Master!$D$3:$D$202,0),MATCH(C$2,Master!$E$2:$FG$2,0)),"")</f>
        <v>917363.9</v>
      </c>
      <c r="D51" s="54">
        <f t="array" ref="D51">IFERROR(INDEX(Master!$E$3:$FG$202,MATCH($A51,Master!$D$3:$D$202,0),MATCH(D$2,Master!$E$2:$FG$2,0)),"")</f>
        <v>669675.647</v>
      </c>
      <c r="E51" s="47">
        <f t="array" ref="E51">IFERROR(INDEX(Master!$E$3:$FG$202,MATCH($A51,Master!$D$3:$D$202,0),MATCH(E$2,Master!$E$2:$FG$2,0)),"")</f>
        <v>0</v>
      </c>
      <c r="F51" s="47">
        <f t="array" ref="F51">IFERROR(INDEX(Master!$E$3:$FG$202,MATCH($A51,Master!$D$3:$D$202,0),MATCH(F$2,Master!$E$2:$FG$2,0)),"")</f>
        <v>0</v>
      </c>
      <c r="G51" s="47">
        <f t="array" ref="G51">IFERROR(INDEX(Master!$E$3:$FG$202,MATCH($A51,Master!$D$3:$D$202,0),MATCH(G$2,Master!$E$2:$FG$2,0)),"")</f>
        <v>0</v>
      </c>
      <c r="H51" s="47" t="str">
        <f t="array" ref="H51">IFERROR(INDEX(Master!$E$3:$FG$202,MATCH($A51,Master!$D$3:$D$202,0),MATCH(H$2,Master!$E$2:$FG$2,0)),"")</f>
        <v/>
      </c>
      <c r="I51" s="55" t="str">
        <f t="array" ref="I51">IFERROR(INDEX(Master!$E$3:$FG$202,MATCH($A51,Master!$D$3:$D$202,0),MATCH(I$2,Master!$E$2:$FG$2,0)),"")</f>
        <v>Approved (Revision pending AOR)</v>
      </c>
      <c r="J51" s="47" t="str">
        <f t="array" ref="J51">IFERROR(INDEX(Master!$E$3:$FG$202,MATCH($A51,Master!$D$3:$D$202,0),MATCH(J$2,Master!$E$2:$FG$2,0)),"")</f>
        <v>No - Lease/Leaseback</v>
      </c>
      <c r="K51" s="47" t="str">
        <f t="array" ref="K51">IFERROR(INDEX(Master!$E$3:$FG$202,MATCH($A51,Master!$D$3:$D$202,0),MATCH(K$2,Master!$E$2:$FG$2,0)),"")</f>
        <v/>
      </c>
    </row>
    <row r="52" spans="1:11">
      <c r="A52" s="53" t="s">
        <v>2358</v>
      </c>
      <c r="B52" s="47">
        <f t="array" ref="B52">IFERROR(INDEX(Master!$E$3:$FG$202,MATCH($A52,Master!$D$3:$D$202,0),MATCH(B$2,Master!$E$2:$FG$2,0)),"")</f>
        <v>11442</v>
      </c>
      <c r="C52" s="54">
        <f t="array" ref="C52">IFERROR(INDEX(Master!$E$3:$FG$202,MATCH($A52,Master!$D$3:$D$202,0),MATCH(C$2,Master!$E$2:$FG$2,0)),"")</f>
        <v>227900.33</v>
      </c>
      <c r="D52" s="54">
        <f t="array" ref="D52">IFERROR(INDEX(Master!$E$3:$FG$202,MATCH($A52,Master!$D$3:$D$202,0),MATCH(D$2,Master!$E$2:$FG$2,0)),"")</f>
        <v>166367.24089999998</v>
      </c>
      <c r="E52" s="47">
        <f t="array" ref="E52">IFERROR(INDEX(Master!$E$3:$FG$202,MATCH($A52,Master!$D$3:$D$202,0),MATCH(E$2,Master!$E$2:$FG$2,0)),"")</f>
        <v>0</v>
      </c>
      <c r="F52" s="47">
        <f t="array" ref="F52">IFERROR(INDEX(Master!$E$3:$FG$202,MATCH($A52,Master!$D$3:$D$202,0),MATCH(F$2,Master!$E$2:$FG$2,0)),"")</f>
        <v>0</v>
      </c>
      <c r="G52" s="47">
        <f t="array" ref="G52">IFERROR(INDEX(Master!$E$3:$FG$202,MATCH($A52,Master!$D$3:$D$202,0),MATCH(G$2,Master!$E$2:$FG$2,0)),"")</f>
        <v>0</v>
      </c>
      <c r="H52" s="47" t="str">
        <f t="array" ref="H52">IFERROR(INDEX(Master!$E$3:$FG$202,MATCH($A52,Master!$D$3:$D$202,0),MATCH(H$2,Master!$E$2:$FG$2,0)),"")</f>
        <v/>
      </c>
      <c r="I52" s="55" t="str">
        <f t="array" ref="I52">IFERROR(INDEX(Master!$E$3:$FG$202,MATCH($A52,Master!$D$3:$D$202,0),MATCH(I$2,Master!$E$2:$FG$2,0)),"")</f>
        <v>Late Jan/Early Feb 2024</v>
      </c>
      <c r="J52" s="47" t="str">
        <f t="array" ref="J52">IFERROR(INDEX(Master!$E$3:$FG$202,MATCH($A52,Master!$D$3:$D$202,0),MATCH(J$2,Master!$E$2:$FG$2,0)),"")</f>
        <v>PO1-230000002430</v>
      </c>
      <c r="K52" s="47" t="str">
        <f t="array" ref="K52">IFERROR(INDEX(Master!$E$3:$FG$202,MATCH($A52,Master!$D$3:$D$202,0),MATCH(K$2,Master!$E$2:$FG$2,0)),"")</f>
        <v/>
      </c>
    </row>
    <row r="53" spans="1:11">
      <c r="A53" s="53" t="s">
        <v>2330</v>
      </c>
      <c r="B53" s="47">
        <f t="array" ref="B53">IFERROR(INDEX(Master!$E$3:$FG$202,MATCH($A53,Master!$D$3:$D$202,0),MATCH(B$2,Master!$E$2:$FG$2,0)),"")</f>
        <v>0</v>
      </c>
      <c r="C53" s="54">
        <f t="array" ref="C53">IFERROR(INDEX(Master!$E$3:$FG$202,MATCH($A53,Master!$D$3:$D$202,0),MATCH(C$2,Master!$E$2:$FG$2,0)),"")</f>
        <v>1304554.56</v>
      </c>
      <c r="D53" s="54">
        <f t="array" ref="D53">IFERROR(INDEX(Master!$E$3:$FG$202,MATCH($A53,Master!$D$3:$D$202,0),MATCH(D$2,Master!$E$2:$FG$2,0)),"")</f>
        <v>952324.82880000002</v>
      </c>
      <c r="E53" s="47">
        <f t="array" ref="E53">IFERROR(INDEX(Master!$E$3:$FG$202,MATCH($A53,Master!$D$3:$D$202,0),MATCH(E$2,Master!$E$2:$FG$2,0)),"")</f>
        <v>0</v>
      </c>
      <c r="F53" s="47">
        <f t="array" ref="F53">IFERROR(INDEX(Master!$E$3:$FG$202,MATCH($A53,Master!$D$3:$D$202,0),MATCH(F$2,Master!$E$2:$FG$2,0)),"")</f>
        <v>0</v>
      </c>
      <c r="G53" s="47">
        <f t="array" ref="G53">IFERROR(INDEX(Master!$E$3:$FG$202,MATCH($A53,Master!$D$3:$D$202,0),MATCH(G$2,Master!$E$2:$FG$2,0)),"")</f>
        <v>0</v>
      </c>
      <c r="H53" s="47" t="str">
        <f t="array" ref="H53">IFERROR(INDEX(Master!$E$3:$FG$202,MATCH($A53,Master!$D$3:$D$202,0),MATCH(H$2,Master!$E$2:$FG$2,0)),"")</f>
        <v/>
      </c>
      <c r="I53" s="55" t="str">
        <f t="array" ref="I53">IFERROR(INDEX(Master!$E$3:$FG$202,MATCH($A53,Master!$D$3:$D$202,0),MATCH(I$2,Master!$E$2:$FG$2,0)),"")</f>
        <v>Approved</v>
      </c>
      <c r="J53" s="47" t="str">
        <f t="array" ref="J53">IFERROR(INDEX(Master!$E$3:$FG$202,MATCH($A53,Master!$D$3:$D$202,0),MATCH(J$2,Master!$E$2:$FG$2,0)),"")</f>
        <v>No</v>
      </c>
      <c r="K53" s="47" t="str">
        <f t="array" ref="K53">IFERROR(INDEX(Master!$E$3:$FG$202,MATCH($A53,Master!$D$3:$D$202,0),MATCH(K$2,Master!$E$2:$FG$2,0)),"")</f>
        <v/>
      </c>
    </row>
    <row r="54" spans="1:11">
      <c r="A54" s="53" t="s">
        <v>2371</v>
      </c>
      <c r="B54" s="47">
        <f t="array" ref="B54">IFERROR(INDEX(Master!$E$3:$FG$202,MATCH($A54,Master!$D$3:$D$202,0),MATCH(B$2,Master!$E$2:$FG$2,0)),"")</f>
        <v>11430</v>
      </c>
      <c r="C54" s="54">
        <f t="array" ref="C54">IFERROR(INDEX(Master!$E$3:$FG$202,MATCH($A54,Master!$D$3:$D$202,0),MATCH(C$2,Master!$E$2:$FG$2,0)),"")</f>
        <v>326942.82</v>
      </c>
      <c r="D54" s="54">
        <f t="array" ref="D54">IFERROR(INDEX(Master!$E$3:$FG$202,MATCH($A54,Master!$D$3:$D$202,0),MATCH(D$2,Master!$E$2:$FG$2,0)),"")</f>
        <v>238668.2586</v>
      </c>
      <c r="E54" s="47">
        <f t="array" ref="E54">IFERROR(INDEX(Master!$E$3:$FG$202,MATCH($A54,Master!$D$3:$D$202,0),MATCH(E$2,Master!$E$2:$FG$2,0)),"")</f>
        <v>0</v>
      </c>
      <c r="F54" s="47">
        <f t="array" ref="F54">IFERROR(INDEX(Master!$E$3:$FG$202,MATCH($A54,Master!$D$3:$D$202,0),MATCH(F$2,Master!$E$2:$FG$2,0)),"")</f>
        <v>0</v>
      </c>
      <c r="G54" s="47">
        <f t="array" ref="G54">IFERROR(INDEX(Master!$E$3:$FG$202,MATCH($A54,Master!$D$3:$D$202,0),MATCH(G$2,Master!$E$2:$FG$2,0)),"")</f>
        <v>0</v>
      </c>
      <c r="H54" s="47" t="str">
        <f t="array" ref="H54">IFERROR(INDEX(Master!$E$3:$FG$202,MATCH($A54,Master!$D$3:$D$202,0),MATCH(H$2,Master!$E$2:$FG$2,0)),"")</f>
        <v/>
      </c>
      <c r="I54" s="55">
        <f t="array" ref="I54">IFERROR(INDEX(Master!$E$3:$FG$202,MATCH($A54,Master!$D$3:$D$202,0),MATCH(I$2,Master!$E$2:$FG$2,0)),"")</f>
        <v>45352</v>
      </c>
      <c r="J54" s="47" t="str">
        <f t="array" ref="J54">IFERROR(INDEX(Master!$E$3:$FG$202,MATCH($A54,Master!$D$3:$D$202,0),MATCH(J$2,Master!$E$2:$FG$2,0)),"")</f>
        <v>?</v>
      </c>
      <c r="K54" s="47" t="str">
        <f t="array" ref="K54">IFERROR(INDEX(Master!$E$3:$FG$202,MATCH($A54,Master!$D$3:$D$202,0),MATCH(K$2,Master!$E$2:$FG$2,0)),"")</f>
        <v/>
      </c>
    </row>
    <row r="55" spans="1:11">
      <c r="A55" s="53" t="s">
        <v>2326</v>
      </c>
      <c r="B55" s="47">
        <f t="array" ref="B55">IFERROR(INDEX(Master!$E$3:$FG$202,MATCH($A55,Master!$D$3:$D$202,0),MATCH(B$2,Master!$E$2:$FG$2,0)),"")</f>
        <v>0</v>
      </c>
      <c r="C55" s="54">
        <f t="array" ref="C55">IFERROR(INDEX(Master!$E$3:$FG$202,MATCH($A55,Master!$D$3:$D$202,0),MATCH(C$2,Master!$E$2:$FG$2,0)),"")</f>
        <v>634535.43999999994</v>
      </c>
      <c r="D55" s="54">
        <f t="array" ref="D55">IFERROR(INDEX(Master!$E$3:$FG$202,MATCH($A55,Master!$D$3:$D$202,0),MATCH(D$2,Master!$E$2:$FG$2,0)),"")</f>
        <v>463210.87119999994</v>
      </c>
      <c r="E55" s="47">
        <f t="array" ref="E55">IFERROR(INDEX(Master!$E$3:$FG$202,MATCH($A55,Master!$D$3:$D$202,0),MATCH(E$2,Master!$E$2:$FG$2,0)),"")</f>
        <v>0</v>
      </c>
      <c r="F55" s="47">
        <f t="array" ref="F55">IFERROR(INDEX(Master!$E$3:$FG$202,MATCH($A55,Master!$D$3:$D$202,0),MATCH(F$2,Master!$E$2:$FG$2,0)),"")</f>
        <v>0</v>
      </c>
      <c r="G55" s="47">
        <f t="array" ref="G55">IFERROR(INDEX(Master!$E$3:$FG$202,MATCH($A55,Master!$D$3:$D$202,0),MATCH(G$2,Master!$E$2:$FG$2,0)),"")</f>
        <v>0</v>
      </c>
      <c r="H55" s="47" t="str">
        <f t="array" ref="H55">IFERROR(INDEX(Master!$E$3:$FG$202,MATCH($A55,Master!$D$3:$D$202,0),MATCH(H$2,Master!$E$2:$FG$2,0)),"")</f>
        <v/>
      </c>
      <c r="I55" s="55" t="str">
        <f t="array" ref="I55">IFERROR(INDEX(Master!$E$3:$FG$202,MATCH($A55,Master!$D$3:$D$202,0),MATCH(I$2,Master!$E$2:$FG$2,0)),"")</f>
        <v>Approved</v>
      </c>
      <c r="J55" s="47" t="str">
        <f t="array" ref="J55">IFERROR(INDEX(Master!$E$3:$FG$202,MATCH($A55,Master!$D$3:$D$202,0),MATCH(J$2,Master!$E$2:$FG$2,0)),"")</f>
        <v>No</v>
      </c>
      <c r="K55" s="47" t="str">
        <f t="array" ref="K55">IFERROR(INDEX(Master!$E$3:$FG$202,MATCH($A55,Master!$D$3:$D$202,0),MATCH(K$2,Master!$E$2:$FG$2,0)),"")</f>
        <v/>
      </c>
    </row>
    <row r="56" spans="1:11">
      <c r="A56" s="53" t="s">
        <v>2382</v>
      </c>
      <c r="B56" s="47">
        <f t="array" ref="B56">IFERROR(INDEX(Master!$E$3:$FG$202,MATCH($A56,Master!$D$3:$D$202,0),MATCH(B$2,Master!$E$2:$FG$2,0)),"")</f>
        <v>0</v>
      </c>
      <c r="C56" s="54">
        <f t="array" ref="C56">IFERROR(INDEX(Master!$E$3:$FG$202,MATCH($A56,Master!$D$3:$D$202,0),MATCH(C$2,Master!$E$2:$FG$2,0)),"")</f>
        <v>473556.18</v>
      </c>
      <c r="D56" s="54">
        <f t="array" ref="D56">IFERROR(INDEX(Master!$E$3:$FG$202,MATCH($A56,Master!$D$3:$D$202,0),MATCH(D$2,Master!$E$2:$FG$2,0)),"")</f>
        <v>345696.01139999996</v>
      </c>
      <c r="E56" s="47">
        <f t="array" ref="E56">IFERROR(INDEX(Master!$E$3:$FG$202,MATCH($A56,Master!$D$3:$D$202,0),MATCH(E$2,Master!$E$2:$FG$2,0)),"")</f>
        <v>0</v>
      </c>
      <c r="F56" s="47">
        <f t="array" ref="F56">IFERROR(INDEX(Master!$E$3:$FG$202,MATCH($A56,Master!$D$3:$D$202,0),MATCH(F$2,Master!$E$2:$FG$2,0)),"")</f>
        <v>0</v>
      </c>
      <c r="G56" s="47">
        <f t="array" ref="G56">IFERROR(INDEX(Master!$E$3:$FG$202,MATCH($A56,Master!$D$3:$D$202,0),MATCH(G$2,Master!$E$2:$FG$2,0)),"")</f>
        <v>0</v>
      </c>
      <c r="H56" s="47" t="str">
        <f t="array" ref="H56">IFERROR(INDEX(Master!$E$3:$FG$202,MATCH($A56,Master!$D$3:$D$202,0),MATCH(H$2,Master!$E$2:$FG$2,0)),"")</f>
        <v/>
      </c>
      <c r="I56" s="55" t="str">
        <f t="array" ref="I56">IFERROR(INDEX(Master!$E$3:$FG$202,MATCH($A56,Master!$D$3:$D$202,0),MATCH(I$2,Master!$E$2:$FG$2,0)),"")</f>
        <v>TBD, Not in Engineering</v>
      </c>
      <c r="J56" s="47" t="str">
        <f t="array" ref="J56">IFERROR(INDEX(Master!$E$3:$FG$202,MATCH($A56,Master!$D$3:$D$202,0),MATCH(J$2,Master!$E$2:$FG$2,0)),"")</f>
        <v>No</v>
      </c>
      <c r="K56" s="47" t="str">
        <f t="array" ref="K56">IFERROR(INDEX(Master!$E$3:$FG$202,MATCH($A56,Master!$D$3:$D$202,0),MATCH(K$2,Master!$E$2:$FG$2,0)),"")</f>
        <v/>
      </c>
    </row>
    <row r="57" spans="1:11">
      <c r="A57" s="53" t="s">
        <v>2405</v>
      </c>
      <c r="B57" s="47" t="str">
        <f t="array" ref="B57">IFERROR(INDEX(Master!$E$3:$FG$202,MATCH($A57,Master!$D$3:$D$202,0),MATCH(B$2,Master!$E$2:$FG$2,0)),"")</f>
        <v/>
      </c>
      <c r="C57" s="54" t="str">
        <f t="array" ref="C57">IFERROR(INDEX(Master!$E$3:$FG$202,MATCH($A57,Master!$D$3:$D$202,0),MATCH(C$2,Master!$E$2:$FG$2,0)),"")</f>
        <v/>
      </c>
      <c r="D57" s="54" t="str">
        <f t="array" ref="D57">IFERROR(INDEX(Master!$E$3:$FG$202,MATCH($A57,Master!$D$3:$D$202,0),MATCH(D$2,Master!$E$2:$FG$2,0)),"")</f>
        <v/>
      </c>
      <c r="E57" s="47" t="str">
        <f t="array" ref="E57">IFERROR(INDEX(Master!$E$3:$FG$202,MATCH($A57,Master!$D$3:$D$202,0),MATCH(E$2,Master!$E$2:$FG$2,0)),"")</f>
        <v/>
      </c>
      <c r="F57" s="47" t="str">
        <f t="array" ref="F57">IFERROR(INDEX(Master!$E$3:$FG$202,MATCH($A57,Master!$D$3:$D$202,0),MATCH(F$2,Master!$E$2:$FG$2,0)),"")</f>
        <v/>
      </c>
      <c r="G57" s="47" t="str">
        <f t="array" ref="G57">IFERROR(INDEX(Master!$E$3:$FG$202,MATCH($A57,Master!$D$3:$D$202,0),MATCH(G$2,Master!$E$2:$FG$2,0)),"")</f>
        <v/>
      </c>
      <c r="H57" s="47" t="str">
        <f t="array" ref="H57">IFERROR(INDEX(Master!$E$3:$FG$202,MATCH($A57,Master!$D$3:$D$202,0),MATCH(H$2,Master!$E$2:$FG$2,0)),"")</f>
        <v/>
      </c>
      <c r="I57" s="55" t="str">
        <f t="array" ref="I57">IFERROR(INDEX(Master!$E$3:$FG$202,MATCH($A57,Master!$D$3:$D$202,0),MATCH(I$2,Master!$E$2:$FG$2,0)),"")</f>
        <v/>
      </c>
      <c r="J57" s="47" t="str">
        <f t="array" ref="J57">IFERROR(INDEX(Master!$E$3:$FG$202,MATCH($A57,Master!$D$3:$D$202,0),MATCH(J$2,Master!$E$2:$FG$2,0)),"")</f>
        <v/>
      </c>
      <c r="K57" s="47" t="str">
        <f t="array" ref="K57">IFERROR(INDEX(Master!$E$3:$FG$202,MATCH($A57,Master!$D$3:$D$202,0),MATCH(K$2,Master!$E$2:$FG$2,0)),"")</f>
        <v/>
      </c>
    </row>
    <row r="58" spans="1:11">
      <c r="A58" s="53" t="s">
        <v>2333</v>
      </c>
      <c r="B58" s="47">
        <f t="array" ref="B58">IFERROR(INDEX(Master!$E$3:$FG$202,MATCH($A58,Master!$D$3:$D$202,0),MATCH(B$2,Master!$E$2:$FG$2,0)),"")</f>
        <v>0</v>
      </c>
      <c r="C58" s="54">
        <f t="array" ref="C58">IFERROR(INDEX(Master!$E$3:$FG$202,MATCH($A58,Master!$D$3:$D$202,0),MATCH(C$2,Master!$E$2:$FG$2,0)),"")</f>
        <v>1459935.42</v>
      </c>
      <c r="D58" s="54">
        <f t="array" ref="D58">IFERROR(INDEX(Master!$E$3:$FG$202,MATCH($A58,Master!$D$3:$D$202,0),MATCH(D$2,Master!$E$2:$FG$2,0)),"")</f>
        <v>1065752.8565999998</v>
      </c>
      <c r="E58" s="47">
        <f t="array" ref="E58">IFERROR(INDEX(Master!$E$3:$FG$202,MATCH($A58,Master!$D$3:$D$202,0),MATCH(E$2,Master!$E$2:$FG$2,0)),"")</f>
        <v>0</v>
      </c>
      <c r="F58" s="47">
        <f t="array" ref="F58">IFERROR(INDEX(Master!$E$3:$FG$202,MATCH($A58,Master!$D$3:$D$202,0),MATCH(F$2,Master!$E$2:$FG$2,0)),"")</f>
        <v>0</v>
      </c>
      <c r="G58" s="47">
        <f t="array" ref="G58">IFERROR(INDEX(Master!$E$3:$FG$202,MATCH($A58,Master!$D$3:$D$202,0),MATCH(G$2,Master!$E$2:$FG$2,0)),"")</f>
        <v>0</v>
      </c>
      <c r="H58" s="47" t="str">
        <f t="array" ref="H58">IFERROR(INDEX(Master!$E$3:$FG$202,MATCH($A58,Master!$D$3:$D$202,0),MATCH(H$2,Master!$E$2:$FG$2,0)),"")</f>
        <v/>
      </c>
      <c r="I58" s="55" t="str">
        <f t="array" ref="I58">IFERROR(INDEX(Master!$E$3:$FG$202,MATCH($A58,Master!$D$3:$D$202,0),MATCH(I$2,Master!$E$2:$FG$2,0)),"")</f>
        <v>Approved</v>
      </c>
      <c r="J58" s="47" t="str">
        <f t="array" ref="J58">IFERROR(INDEX(Master!$E$3:$FG$202,MATCH($A58,Master!$D$3:$D$202,0),MATCH(J$2,Master!$E$2:$FG$2,0)),"")</f>
        <v>Pending Price Increase</v>
      </c>
      <c r="K58" s="47" t="str">
        <f t="array" ref="K58">IFERROR(INDEX(Master!$E$3:$FG$202,MATCH($A58,Master!$D$3:$D$202,0),MATCH(K$2,Master!$E$2:$FG$2,0)),"")</f>
        <v/>
      </c>
    </row>
    <row r="59" spans="1:11">
      <c r="A59" s="53" t="s">
        <v>2335</v>
      </c>
      <c r="B59" s="47">
        <f t="array" ref="B59">IFERROR(INDEX(Master!$E$3:$FG$202,MATCH($A59,Master!$D$3:$D$202,0),MATCH(B$2,Master!$E$2:$FG$2,0)),"")</f>
        <v>0</v>
      </c>
      <c r="C59" s="54">
        <f t="array" ref="C59">IFERROR(INDEX(Master!$E$3:$FG$202,MATCH($A59,Master!$D$3:$D$202,0),MATCH(C$2,Master!$E$2:$FG$2,0)),"")</f>
        <v>888608.67</v>
      </c>
      <c r="D59" s="54">
        <f t="array" ref="D59">IFERROR(INDEX(Master!$E$3:$FG$202,MATCH($A59,Master!$D$3:$D$202,0),MATCH(D$2,Master!$E$2:$FG$2,0)),"")</f>
        <v>648684.32909999997</v>
      </c>
      <c r="E59" s="47">
        <f t="array" ref="E59">IFERROR(INDEX(Master!$E$3:$FG$202,MATCH($A59,Master!$D$3:$D$202,0),MATCH(E$2,Master!$E$2:$FG$2,0)),"")</f>
        <v>0</v>
      </c>
      <c r="F59" s="47">
        <f t="array" ref="F59">IFERROR(INDEX(Master!$E$3:$FG$202,MATCH($A59,Master!$D$3:$D$202,0),MATCH(F$2,Master!$E$2:$FG$2,0)),"")</f>
        <v>0</v>
      </c>
      <c r="G59" s="47">
        <f t="array" ref="G59">IFERROR(INDEX(Master!$E$3:$FG$202,MATCH($A59,Master!$D$3:$D$202,0),MATCH(G$2,Master!$E$2:$FG$2,0)),"")</f>
        <v>0</v>
      </c>
      <c r="H59" s="47" t="str">
        <f t="array" ref="H59">IFERROR(INDEX(Master!$E$3:$FG$202,MATCH($A59,Master!$D$3:$D$202,0),MATCH(H$2,Master!$E$2:$FG$2,0)),"")</f>
        <v/>
      </c>
      <c r="I59" s="55" t="str">
        <f t="array" ref="I59">IFERROR(INDEX(Master!$E$3:$FG$202,MATCH($A59,Master!$D$3:$D$202,0),MATCH(I$2,Master!$E$2:$FG$2,0)),"")</f>
        <v>TBD, Not in Engineering</v>
      </c>
      <c r="J59" s="47" t="str">
        <f t="array" ref="J59">IFERROR(INDEX(Master!$E$3:$FG$202,MATCH($A59,Master!$D$3:$D$202,0),MATCH(J$2,Master!$E$2:$FG$2,0)),"")</f>
        <v>Won bid</v>
      </c>
      <c r="K59" s="47" t="str">
        <f t="array" ref="K59">IFERROR(INDEX(Master!$E$3:$FG$202,MATCH($A59,Master!$D$3:$D$202,0),MATCH(K$2,Master!$E$2:$FG$2,0)),"")</f>
        <v/>
      </c>
    </row>
    <row r="60" spans="1:11">
      <c r="A60" s="56" t="s">
        <v>2316</v>
      </c>
      <c r="B60" s="47">
        <f t="array" ref="B60">IFERROR(INDEX(Master!$E$3:$FG$202,MATCH($A60,Master!$D$3:$D$202,0),MATCH(B$2,Master!$E$2:$FG$2,0)),"")</f>
        <v>90025</v>
      </c>
      <c r="C60" s="54">
        <f t="array" ref="C60">IFERROR(INDEX(Master!$E$3:$FG$202,MATCH($A60,Master!$D$3:$D$202,0),MATCH(C$2,Master!$E$2:$FG$2,0)),"")</f>
        <v>1158613.1299999999</v>
      </c>
      <c r="D60" s="54">
        <f t="array" ref="D60">IFERROR(INDEX(Master!$E$3:$FG$202,MATCH($A60,Master!$D$3:$D$202,0),MATCH(D$2,Master!$E$2:$FG$2,0)),"")</f>
        <v>845788</v>
      </c>
      <c r="E60" s="47">
        <f t="array" ref="E60">IFERROR(INDEX(Master!$E$3:$FG$202,MATCH($A60,Master!$D$3:$D$202,0),MATCH(E$2,Master!$E$2:$FG$2,0)),"")</f>
        <v>0</v>
      </c>
      <c r="F60" s="47">
        <f t="array" ref="F60">IFERROR(INDEX(Master!$E$3:$FG$202,MATCH($A60,Master!$D$3:$D$202,0),MATCH(F$2,Master!$E$2:$FG$2,0)),"")</f>
        <v>0</v>
      </c>
      <c r="G60" s="47" t="str">
        <f t="array" ref="G60">IFERROR(INDEX(Master!$E$3:$FG$202,MATCH($A60,Master!$D$3:$D$202,0),MATCH(G$2,Master!$E$2:$FG$2,0)),"")</f>
        <v>August, 2024</v>
      </c>
      <c r="H60" s="47" t="str">
        <f t="array" ref="H60">IFERROR(INDEX(Master!$E$3:$FG$202,MATCH($A60,Master!$D$3:$D$202,0),MATCH(H$2,Master!$E$2:$FG$2,0)),"")</f>
        <v/>
      </c>
      <c r="I60" s="55" t="str">
        <f t="array" ref="I60">IFERROR(INDEX(Master!$E$3:$FG$202,MATCH($A60,Master!$D$3:$D$202,0),MATCH(I$2,Master!$E$2:$FG$2,0)),"")</f>
        <v>Approved</v>
      </c>
      <c r="J60" s="47" t="str">
        <f t="array" ref="J60">IFERROR(INDEX(Master!$E$3:$FG$202,MATCH($A60,Master!$D$3:$D$202,0),MATCH(J$2,Master!$E$2:$FG$2,0)),"")</f>
        <v>PO</v>
      </c>
      <c r="K60" s="47" t="str">
        <f t="array" ref="K60">IFERROR(INDEX(Master!$E$3:$FG$202,MATCH($A60,Master!$D$3:$D$202,0),MATCH(K$2,Master!$E$2:$FG$2,0)),"")</f>
        <v/>
      </c>
    </row>
    <row r="61" spans="1:11">
      <c r="A61" s="56" t="s">
        <v>2327</v>
      </c>
      <c r="B61" s="47">
        <f t="array" ref="B61">IFERROR(INDEX(Master!$E$3:$FG$202,MATCH($A61,Master!$D$3:$D$202,0),MATCH(B$2,Master!$E$2:$FG$2,0)),"")</f>
        <v>90027</v>
      </c>
      <c r="C61" s="54">
        <f t="array" ref="C61">IFERROR(INDEX(Master!$E$3:$FG$202,MATCH($A61,Master!$D$3:$D$202,0),MATCH(C$2,Master!$E$2:$FG$2,0)),"")</f>
        <v>3042905.34</v>
      </c>
      <c r="D61" s="54">
        <f t="array" ref="D61">IFERROR(INDEX(Master!$E$3:$FG$202,MATCH($A61,Master!$D$3:$D$202,0),MATCH(D$2,Master!$E$2:$FG$2,0)),"")</f>
        <v>2221321</v>
      </c>
      <c r="E61" s="47">
        <f t="array" ref="E61">IFERROR(INDEX(Master!$E$3:$FG$202,MATCH($A61,Master!$D$3:$D$202,0),MATCH(E$2,Master!$E$2:$FG$2,0)),"")</f>
        <v>0</v>
      </c>
      <c r="F61" s="47">
        <f t="array" ref="F61">IFERROR(INDEX(Master!$E$3:$FG$202,MATCH($A61,Master!$D$3:$D$202,0),MATCH(F$2,Master!$E$2:$FG$2,0)),"")</f>
        <v>0</v>
      </c>
      <c r="G61" s="47" t="str">
        <f t="array" ref="G61">IFERROR(INDEX(Master!$E$3:$FG$202,MATCH($A61,Master!$D$3:$D$202,0),MATCH(G$2,Master!$E$2:$FG$2,0)),"")</f>
        <v>August, 2024</v>
      </c>
      <c r="H61" s="47" t="str">
        <f t="array" ref="H61">IFERROR(INDEX(Master!$E$3:$FG$202,MATCH($A61,Master!$D$3:$D$202,0),MATCH(H$2,Master!$E$2:$FG$2,0)),"")</f>
        <v/>
      </c>
      <c r="I61" s="55" t="str">
        <f t="array" ref="I61">IFERROR(INDEX(Master!$E$3:$FG$202,MATCH($A61,Master!$D$3:$D$202,0),MATCH(I$2,Master!$E$2:$FG$2,0)),"")</f>
        <v>Pending Architect</v>
      </c>
      <c r="J61" s="47" t="str">
        <f t="array" ref="J61">IFERROR(INDEX(Master!$E$3:$FG$202,MATCH($A61,Master!$D$3:$D$202,0),MATCH(J$2,Master!$E$2:$FG$2,0)),"")</f>
        <v>PO</v>
      </c>
      <c r="K61" s="47" t="str">
        <f t="array" ref="K61">IFERROR(INDEX(Master!$E$3:$FG$202,MATCH($A61,Master!$D$3:$D$202,0),MATCH(K$2,Master!$E$2:$FG$2,0)),"")</f>
        <v/>
      </c>
    </row>
    <row r="62" spans="1:11">
      <c r="A62" s="56" t="s">
        <v>2318</v>
      </c>
      <c r="B62" s="47">
        <f t="array" ref="B62">IFERROR(INDEX(Master!$E$3:$FG$202,MATCH($A62,Master!$D$3:$D$202,0),MATCH(B$2,Master!$E$2:$FG$2,0)),"")</f>
        <v>90027</v>
      </c>
      <c r="C62" s="54">
        <f t="array" ref="C62">IFERROR(INDEX(Master!$E$3:$FG$202,MATCH($A62,Master!$D$3:$D$202,0),MATCH(C$2,Master!$E$2:$FG$2,0)),"")</f>
        <v>2536354.5699999998</v>
      </c>
      <c r="D62" s="54">
        <f t="array" ref="D62">IFERROR(INDEX(Master!$E$3:$FG$202,MATCH($A62,Master!$D$3:$D$202,0),MATCH(D$2,Master!$E$2:$FG$2,0)),"")</f>
        <v>1851539</v>
      </c>
      <c r="E62" s="47">
        <f t="array" ref="E62">IFERROR(INDEX(Master!$E$3:$FG$202,MATCH($A62,Master!$D$3:$D$202,0),MATCH(E$2,Master!$E$2:$FG$2,0)),"")</f>
        <v>0</v>
      </c>
      <c r="F62" s="47">
        <f t="array" ref="F62">IFERROR(INDEX(Master!$E$3:$FG$202,MATCH($A62,Master!$D$3:$D$202,0),MATCH(F$2,Master!$E$2:$FG$2,0)),"")</f>
        <v>0</v>
      </c>
      <c r="G62" s="47" t="str">
        <f t="array" ref="G62">IFERROR(INDEX(Master!$E$3:$FG$202,MATCH($A62,Master!$D$3:$D$202,0),MATCH(G$2,Master!$E$2:$FG$2,0)),"")</f>
        <v>August, 2024</v>
      </c>
      <c r="H62" s="47" t="str">
        <f t="array" ref="H62">IFERROR(INDEX(Master!$E$3:$FG$202,MATCH($A62,Master!$D$3:$D$202,0),MATCH(H$2,Master!$E$2:$FG$2,0)),"")</f>
        <v/>
      </c>
      <c r="I62" s="55" t="str">
        <f t="array" ref="I62">IFERROR(INDEX(Master!$E$3:$FG$202,MATCH($A62,Master!$D$3:$D$202,0),MATCH(I$2,Master!$E$2:$FG$2,0)),"")</f>
        <v>Pending Architect</v>
      </c>
      <c r="J62" s="47" t="str">
        <f t="array" ref="J62">IFERROR(INDEX(Master!$E$3:$FG$202,MATCH($A62,Master!$D$3:$D$202,0),MATCH(J$2,Master!$E$2:$FG$2,0)),"")</f>
        <v>PO</v>
      </c>
      <c r="K62" s="47" t="str">
        <f t="array" ref="K62">IFERROR(INDEX(Master!$E$3:$FG$202,MATCH($A62,Master!$D$3:$D$202,0),MATCH(K$2,Master!$E$2:$FG$2,0)),"")</f>
        <v/>
      </c>
    </row>
    <row r="63" spans="1:11">
      <c r="A63" s="56" t="s">
        <v>1377</v>
      </c>
      <c r="B63" s="47">
        <f t="array" ref="B63">IFERROR(INDEX(Master!$E$3:$FG$202,MATCH($A63,Master!$D$3:$D$202,0),MATCH(B$2,Master!$E$2:$FG$2,0)),"")</f>
        <v>11443</v>
      </c>
      <c r="C63" s="54">
        <f t="array" ref="C63">IFERROR(INDEX(Master!$E$3:$FG$202,MATCH($A63,Master!$D$3:$D$202,0),MATCH(C$2,Master!$E$2:$FG$2,0)),"")</f>
        <v>632019.37</v>
      </c>
      <c r="D63" s="54">
        <f t="array" ref="D63">IFERROR(INDEX(Master!$E$3:$FG$202,MATCH($A63,Master!$D$3:$D$202,0),MATCH(D$2,Master!$E$2:$FG$2,0)),"")</f>
        <v>454749.2</v>
      </c>
      <c r="E63" s="47">
        <f t="array" ref="E63">IFERROR(INDEX(Master!$E$3:$FG$202,MATCH($A63,Master!$D$3:$D$202,0),MATCH(E$2,Master!$E$2:$FG$2,0)),"")</f>
        <v>0</v>
      </c>
      <c r="F63" s="47">
        <f t="array" ref="F63">IFERROR(INDEX(Master!$E$3:$FG$202,MATCH($A63,Master!$D$3:$D$202,0),MATCH(F$2,Master!$E$2:$FG$2,0)),"")</f>
        <v>0</v>
      </c>
      <c r="G63" s="47" t="str">
        <f t="array" ref="G63">IFERROR(INDEX(Master!$E$3:$FG$202,MATCH($A63,Master!$D$3:$D$202,0),MATCH(G$2,Master!$E$2:$FG$2,0)),"")</f>
        <v>August, 2024</v>
      </c>
      <c r="H63" s="47" t="str">
        <f t="array" ref="H63">IFERROR(INDEX(Master!$E$3:$FG$202,MATCH($A63,Master!$D$3:$D$202,0),MATCH(H$2,Master!$E$2:$FG$2,0)),"")</f>
        <v/>
      </c>
      <c r="I63" s="55" t="str">
        <f t="array" ref="I63">IFERROR(INDEX(Master!$E$3:$FG$202,MATCH($A63,Master!$D$3:$D$202,0),MATCH(I$2,Master!$E$2:$FG$2,0)),"")</f>
        <v>Approved</v>
      </c>
      <c r="J63" s="47" t="str">
        <f t="array" ref="J63">IFERROR(INDEX(Master!$E$3:$FG$202,MATCH($A63,Master!$D$3:$D$202,0),MATCH(J$2,Master!$E$2:$FG$2,0)),"")</f>
        <v>PO</v>
      </c>
      <c r="K63" s="47" t="str">
        <f t="array" ref="K63">IFERROR(INDEX(Master!$E$3:$FG$202,MATCH($A63,Master!$D$3:$D$202,0),MATCH(K$2,Master!$E$2:$FG$2,0)),"")</f>
        <v/>
      </c>
    </row>
    <row r="64" spans="1:11">
      <c r="A64" s="56" t="s">
        <v>2314</v>
      </c>
      <c r="B64" s="47">
        <f t="array" ref="B64">IFERROR(INDEX(Master!$E$3:$FG$202,MATCH($A64,Master!$D$3:$D$202,0),MATCH(B$2,Master!$E$2:$FG$2,0)),"")</f>
        <v>11443</v>
      </c>
      <c r="C64" s="54">
        <f t="array" ref="C64">IFERROR(INDEX(Master!$E$3:$FG$202,MATCH($A64,Master!$D$3:$D$202,0),MATCH(C$2,Master!$E$2:$FG$2,0)),"")</f>
        <v>890992.27</v>
      </c>
      <c r="D64" s="54">
        <f t="array" ref="D64">IFERROR(INDEX(Master!$E$3:$FG$202,MATCH($A64,Master!$D$3:$D$202,0),MATCH(D$2,Master!$E$2:$FG$2,0)),"")</f>
        <v>650424</v>
      </c>
      <c r="E64" s="47">
        <f t="array" ref="E64">IFERROR(INDEX(Master!$E$3:$FG$202,MATCH($A64,Master!$D$3:$D$202,0),MATCH(E$2,Master!$E$2:$FG$2,0)),"")</f>
        <v>0</v>
      </c>
      <c r="F64" s="47">
        <f t="array" ref="F64">IFERROR(INDEX(Master!$E$3:$FG$202,MATCH($A64,Master!$D$3:$D$202,0),MATCH(F$2,Master!$E$2:$FG$2,0)),"")</f>
        <v>0</v>
      </c>
      <c r="G64" s="47" t="str">
        <f t="array" ref="G64">IFERROR(INDEX(Master!$E$3:$FG$202,MATCH($A64,Master!$D$3:$D$202,0),MATCH(G$2,Master!$E$2:$FG$2,0)),"")</f>
        <v>August, 2024</v>
      </c>
      <c r="H64" s="47" t="str">
        <f t="array" ref="H64">IFERROR(INDEX(Master!$E$3:$FG$202,MATCH($A64,Master!$D$3:$D$202,0),MATCH(H$2,Master!$E$2:$FG$2,0)),"")</f>
        <v/>
      </c>
      <c r="I64" s="55" t="str">
        <f t="array" ref="I64">IFERROR(INDEX(Master!$E$3:$FG$202,MATCH($A64,Master!$D$3:$D$202,0),MATCH(I$2,Master!$E$2:$FG$2,0)),"")</f>
        <v>Approved</v>
      </c>
      <c r="J64" s="47" t="str">
        <f t="array" ref="J64">IFERROR(INDEX(Master!$E$3:$FG$202,MATCH($A64,Master!$D$3:$D$202,0),MATCH(J$2,Master!$E$2:$FG$2,0)),"")</f>
        <v>PO</v>
      </c>
      <c r="K64" s="47" t="str">
        <f t="array" ref="K64">IFERROR(INDEX(Master!$E$3:$FG$202,MATCH($A64,Master!$D$3:$D$202,0),MATCH(K$2,Master!$E$2:$FG$2,0)),"")</f>
        <v/>
      </c>
    </row>
    <row r="65" spans="1:11">
      <c r="A65" s="53" t="s">
        <v>2338</v>
      </c>
      <c r="B65" s="47">
        <f t="array" ref="B65">IFERROR(INDEX(Master!$E$3:$FG$202,MATCH($A65,Master!$D$3:$D$202,0),MATCH(B$2,Master!$E$2:$FG$2,0)),"")</f>
        <v>0</v>
      </c>
      <c r="C65" s="54">
        <f t="array" ref="C65">IFERROR(INDEX(Master!$E$3:$FG$202,MATCH($A65,Master!$D$3:$D$202,0),MATCH(C$2,Master!$E$2:$FG$2,0)),"")</f>
        <v>1564801.45</v>
      </c>
      <c r="D65" s="54">
        <f t="array" ref="D65">IFERROR(INDEX(Master!$E$3:$FG$202,MATCH($A65,Master!$D$3:$D$202,0),MATCH(D$2,Master!$E$2:$FG$2,0)),"")</f>
        <v>1142305.0585</v>
      </c>
      <c r="E65" s="47">
        <f t="array" ref="E65">IFERROR(INDEX(Master!$E$3:$FG$202,MATCH($A65,Master!$D$3:$D$202,0),MATCH(E$2,Master!$E$2:$FG$2,0)),"")</f>
        <v>0</v>
      </c>
      <c r="F65" s="47">
        <f t="array" ref="F65">IFERROR(INDEX(Master!$E$3:$FG$202,MATCH($A65,Master!$D$3:$D$202,0),MATCH(F$2,Master!$E$2:$FG$2,0)),"")</f>
        <v>0</v>
      </c>
      <c r="G65" s="47">
        <f t="array" ref="G65">IFERROR(INDEX(Master!$E$3:$FG$202,MATCH($A65,Master!$D$3:$D$202,0),MATCH(G$2,Master!$E$2:$FG$2,0)),"")</f>
        <v>0</v>
      </c>
      <c r="H65" s="47" t="str">
        <f t="array" ref="H65">IFERROR(INDEX(Master!$E$3:$FG$202,MATCH($A65,Master!$D$3:$D$202,0),MATCH(H$2,Master!$E$2:$FG$2,0)),"")</f>
        <v/>
      </c>
      <c r="I65" s="55" t="str">
        <f t="array" ref="I65">IFERROR(INDEX(Master!$E$3:$FG$202,MATCH($A65,Master!$D$3:$D$202,0),MATCH(I$2,Master!$E$2:$FG$2,0)),"")</f>
        <v>Approved</v>
      </c>
      <c r="J65" s="47" t="str">
        <f t="array" ref="J65">IFERROR(INDEX(Master!$E$3:$FG$202,MATCH($A65,Master!$D$3:$D$202,0),MATCH(J$2,Master!$E$2:$FG$2,0)),"")</f>
        <v>No</v>
      </c>
      <c r="K65" s="47" t="str">
        <f t="array" ref="K65">IFERROR(INDEX(Master!$E$3:$FG$202,MATCH($A65,Master!$D$3:$D$202,0),MATCH(K$2,Master!$E$2:$FG$2,0)),"")</f>
        <v/>
      </c>
    </row>
    <row r="66" spans="1:11">
      <c r="A66" s="53" t="s">
        <v>2372</v>
      </c>
      <c r="B66" s="47">
        <f t="array" ref="B66">IFERROR(INDEX(Master!$E$3:$FG$202,MATCH($A66,Master!$D$3:$D$202,0),MATCH(B$2,Master!$E$2:$FG$2,0)),"")</f>
        <v>11431</v>
      </c>
      <c r="C66" s="54">
        <f t="array" ref="C66">IFERROR(INDEX(Master!$E$3:$FG$202,MATCH($A66,Master!$D$3:$D$202,0),MATCH(C$2,Master!$E$2:$FG$2,0)),"")</f>
        <v>198022.13</v>
      </c>
      <c r="D66" s="54">
        <f t="array" ref="D66">IFERROR(INDEX(Master!$E$3:$FG$202,MATCH($A66,Master!$D$3:$D$202,0),MATCH(D$2,Master!$E$2:$FG$2,0)),"")</f>
        <v>144556.15489999999</v>
      </c>
      <c r="E66" s="47">
        <f t="array" ref="E66">IFERROR(INDEX(Master!$E$3:$FG$202,MATCH($A66,Master!$D$3:$D$202,0),MATCH(E$2,Master!$E$2:$FG$2,0)),"")</f>
        <v>0</v>
      </c>
      <c r="F66" s="47">
        <f t="array" ref="F66">IFERROR(INDEX(Master!$E$3:$FG$202,MATCH($A66,Master!$D$3:$D$202,0),MATCH(F$2,Master!$E$2:$FG$2,0)),"")</f>
        <v>0</v>
      </c>
      <c r="G66" s="47">
        <f t="array" ref="G66">IFERROR(INDEX(Master!$E$3:$FG$202,MATCH($A66,Master!$D$3:$D$202,0),MATCH(G$2,Master!$E$2:$FG$2,0)),"")</f>
        <v>0</v>
      </c>
      <c r="H66" s="47" t="str">
        <f t="array" ref="H66">IFERROR(INDEX(Master!$E$3:$FG$202,MATCH($A66,Master!$D$3:$D$202,0),MATCH(H$2,Master!$E$2:$FG$2,0)),"")</f>
        <v/>
      </c>
      <c r="I66" s="55">
        <f t="array" ref="I66">IFERROR(INDEX(Master!$E$3:$FG$202,MATCH($A66,Master!$D$3:$D$202,0),MATCH(I$2,Master!$E$2:$FG$2,0)),"")</f>
        <v>45352</v>
      </c>
      <c r="J66" s="47" t="str">
        <f t="array" ref="J66">IFERROR(INDEX(Master!$E$3:$FG$202,MATCH($A66,Master!$D$3:$D$202,0),MATCH(J$2,Master!$E$2:$FG$2,0)),"")</f>
        <v>?</v>
      </c>
      <c r="K66" s="47" t="str">
        <f t="array" ref="K66">IFERROR(INDEX(Master!$E$3:$FG$202,MATCH($A66,Master!$D$3:$D$202,0),MATCH(K$2,Master!$E$2:$FG$2,0)),"")</f>
        <v/>
      </c>
    </row>
    <row r="67" spans="1:11">
      <c r="A67" s="53" t="s">
        <v>2400</v>
      </c>
      <c r="B67" s="47">
        <f t="array" ref="B67">IFERROR(INDEX(Master!$E$3:$FG$202,MATCH($A67,Master!$D$3:$D$202,0),MATCH(B$2,Master!$E$2:$FG$2,0)),"")</f>
        <v>0</v>
      </c>
      <c r="C67" s="54">
        <f t="array" ref="C67">IFERROR(INDEX(Master!$E$3:$FG$202,MATCH($A67,Master!$D$3:$D$202,0),MATCH(C$2,Master!$E$2:$FG$2,0)),"")</f>
        <v>2137747.88</v>
      </c>
      <c r="D67" s="54">
        <f t="array" ref="D67">IFERROR(INDEX(Master!$E$3:$FG$202,MATCH($A67,Master!$D$3:$D$202,0),MATCH(D$2,Master!$E$2:$FG$2,0)),"")</f>
        <v>1560555.9523999998</v>
      </c>
      <c r="E67" s="47">
        <f t="array" ref="E67">IFERROR(INDEX(Master!$E$3:$FG$202,MATCH($A67,Master!$D$3:$D$202,0),MATCH(E$2,Master!$E$2:$FG$2,0)),"")</f>
        <v>0</v>
      </c>
      <c r="F67" s="47">
        <f t="array" ref="F67">IFERROR(INDEX(Master!$E$3:$FG$202,MATCH($A67,Master!$D$3:$D$202,0),MATCH(F$2,Master!$E$2:$FG$2,0)),"")</f>
        <v>0</v>
      </c>
      <c r="G67" s="47">
        <f t="array" ref="G67">IFERROR(INDEX(Master!$E$3:$FG$202,MATCH($A67,Master!$D$3:$D$202,0),MATCH(G$2,Master!$E$2:$FG$2,0)),"")</f>
        <v>0</v>
      </c>
      <c r="H67" s="47" t="str">
        <f t="array" ref="H67">IFERROR(INDEX(Master!$E$3:$FG$202,MATCH($A67,Master!$D$3:$D$202,0),MATCH(H$2,Master!$E$2:$FG$2,0)),"")</f>
        <v/>
      </c>
      <c r="I67" s="55" t="str">
        <f t="array" ref="I67">IFERROR(INDEX(Master!$E$3:$FG$202,MATCH($A67,Master!$D$3:$D$202,0),MATCH(I$2,Master!$E$2:$FG$2,0)),"")</f>
        <v>Postponed</v>
      </c>
      <c r="J67" s="47" t="str">
        <f t="array" ref="J67">IFERROR(INDEX(Master!$E$3:$FG$202,MATCH($A67,Master!$D$3:$D$202,0),MATCH(J$2,Master!$E$2:$FG$2,0)),"")</f>
        <v>No - Cost Increase</v>
      </c>
      <c r="K67" s="47" t="str">
        <f t="array" ref="K67">IFERROR(INDEX(Master!$E$3:$FG$202,MATCH($A67,Master!$D$3:$D$202,0),MATCH(K$2,Master!$E$2:$FG$2,0)),"")</f>
        <v/>
      </c>
    </row>
    <row r="68" spans="1:11">
      <c r="A68" s="53" t="s">
        <v>1393</v>
      </c>
      <c r="B68" s="47">
        <f t="array" ref="B68">IFERROR(INDEX(Master!$E$3:$FG$202,MATCH($A68,Master!$D$3:$D$202,0),MATCH(B$2,Master!$E$2:$FG$2,0)),"")</f>
        <v>11447</v>
      </c>
      <c r="C68" s="54">
        <f t="array" ref="C68">IFERROR(INDEX(Master!$E$3:$FG$202,MATCH($A68,Master!$D$3:$D$202,0),MATCH(C$2,Master!$E$2:$FG$2,0)),"")</f>
        <v>13852000</v>
      </c>
      <c r="D68" s="54">
        <f t="array" ref="D68">IFERROR(INDEX(Master!$E$3:$FG$202,MATCH($A68,Master!$D$3:$D$202,0),MATCH(D$2,Master!$E$2:$FG$2,0)),"")</f>
        <v>8943261</v>
      </c>
      <c r="E68" s="47">
        <f t="array" ref="E68">IFERROR(INDEX(Master!$E$3:$FG$202,MATCH($A68,Master!$D$3:$D$202,0),MATCH(E$2,Master!$E$2:$FG$2,0)),"")</f>
        <v>0</v>
      </c>
      <c r="F68" s="47">
        <f t="array" ref="F68">IFERROR(INDEX(Master!$E$3:$FG$202,MATCH($A68,Master!$D$3:$D$202,0),MATCH(F$2,Master!$E$2:$FG$2,0)),"")</f>
        <v>0</v>
      </c>
      <c r="G68" s="47" t="str">
        <f t="array" ref="G68">IFERROR(INDEX(Master!$E$3:$FG$202,MATCH($A68,Master!$D$3:$D$202,0),MATCH(G$2,Master!$E$2:$FG$2,0)),"")</f>
        <v>June, 2024</v>
      </c>
      <c r="H68" s="47" t="str">
        <f t="array" ref="H68">IFERROR(INDEX(Master!$E$3:$FG$202,MATCH($A68,Master!$D$3:$D$202,0),MATCH(H$2,Master!$E$2:$FG$2,0)),"")</f>
        <v/>
      </c>
      <c r="I68" s="55" t="str">
        <f t="array" ref="I68">IFERROR(INDEX(Master!$E$3:$FG$202,MATCH($A68,Master!$D$3:$D$202,0),MATCH(I$2,Master!$E$2:$FG$2,0)),"")</f>
        <v>Approved (Revision pending AOR)</v>
      </c>
      <c r="J68" s="47" t="str">
        <f t="array" ref="J68">IFERROR(INDEX(Master!$E$3:$FG$202,MATCH($A68,Master!$D$3:$D$202,0),MATCH(J$2,Master!$E$2:$FG$2,0)),"")</f>
        <v>Contract</v>
      </c>
      <c r="K68" s="47" t="str">
        <f t="array" ref="K68">IFERROR(INDEX(Master!$E$3:$FG$202,MATCH($A68,Master!$D$3:$D$202,0),MATCH(K$2,Master!$E$2:$FG$2,0)),"")</f>
        <v/>
      </c>
    </row>
    <row r="69" spans="1:11">
      <c r="A69" s="53" t="s">
        <v>2379</v>
      </c>
      <c r="B69" s="47">
        <f t="array" ref="B69">IFERROR(INDEX(Master!$E$3:$FG$202,MATCH($A69,Master!$D$3:$D$202,0),MATCH(B$2,Master!$E$2:$FG$2,0)),"")</f>
        <v>0</v>
      </c>
      <c r="C69" s="54">
        <f t="array" ref="C69">IFERROR(INDEX(Master!$E$3:$FG$202,MATCH($A69,Master!$D$3:$D$202,0),MATCH(C$2,Master!$E$2:$FG$2,0)),"")</f>
        <v>3153674.85</v>
      </c>
      <c r="D69" s="54">
        <f t="array" ref="D69">IFERROR(INDEX(Master!$E$3:$FG$202,MATCH($A69,Master!$D$3:$D$202,0),MATCH(D$2,Master!$E$2:$FG$2,0)),"")</f>
        <v>2302182.6405000002</v>
      </c>
      <c r="E69" s="47">
        <f t="array" ref="E69">IFERROR(INDEX(Master!$E$3:$FG$202,MATCH($A69,Master!$D$3:$D$202,0),MATCH(E$2,Master!$E$2:$FG$2,0)),"")</f>
        <v>0</v>
      </c>
      <c r="F69" s="47">
        <f t="array" ref="F69">IFERROR(INDEX(Master!$E$3:$FG$202,MATCH($A69,Master!$D$3:$D$202,0),MATCH(F$2,Master!$E$2:$FG$2,0)),"")</f>
        <v>0</v>
      </c>
      <c r="G69" s="47">
        <f t="array" ref="G69">IFERROR(INDEX(Master!$E$3:$FG$202,MATCH($A69,Master!$D$3:$D$202,0),MATCH(G$2,Master!$E$2:$FG$2,0)),"")</f>
        <v>0</v>
      </c>
      <c r="H69" s="47" t="str">
        <f t="array" ref="H69">IFERROR(INDEX(Master!$E$3:$FG$202,MATCH($A69,Master!$D$3:$D$202,0),MATCH(H$2,Master!$E$2:$FG$2,0)),"")</f>
        <v/>
      </c>
      <c r="I69" s="55" t="str">
        <f t="array" ref="I69">IFERROR(INDEX(Master!$E$3:$FG$202,MATCH($A69,Master!$D$3:$D$202,0),MATCH(I$2,Master!$E$2:$FG$2,0)),"")</f>
        <v>Pending Architect</v>
      </c>
      <c r="J69" s="47" t="str">
        <f t="array" ref="J69">IFERROR(INDEX(Master!$E$3:$FG$202,MATCH($A69,Master!$D$3:$D$202,0),MATCH(J$2,Master!$E$2:$FG$2,0)),"")</f>
        <v>No</v>
      </c>
      <c r="K69" s="47" t="str">
        <f t="array" ref="K69">IFERROR(INDEX(Master!$E$3:$FG$202,MATCH($A69,Master!$D$3:$D$202,0),MATCH(K$2,Master!$E$2:$FG$2,0)),"")</f>
        <v/>
      </c>
    </row>
    <row r="70" spans="1:11">
      <c r="A70" s="53" t="s">
        <v>2381</v>
      </c>
      <c r="B70" s="47">
        <f t="array" ref="B70">IFERROR(INDEX(Master!$E$3:$FG$202,MATCH($A70,Master!$D$3:$D$202,0),MATCH(B$2,Master!$E$2:$FG$2,0)),"")</f>
        <v>0</v>
      </c>
      <c r="C70" s="54">
        <f t="array" ref="C70">IFERROR(INDEX(Master!$E$3:$FG$202,MATCH($A70,Master!$D$3:$D$202,0),MATCH(C$2,Master!$E$2:$FG$2,0)),"")</f>
        <v>1852667.44</v>
      </c>
      <c r="D70" s="54">
        <f t="array" ref="D70">IFERROR(INDEX(Master!$E$3:$FG$202,MATCH($A70,Master!$D$3:$D$202,0),MATCH(D$2,Master!$E$2:$FG$2,0)),"")</f>
        <v>1352447.2312</v>
      </c>
      <c r="E70" s="47">
        <f t="array" ref="E70">IFERROR(INDEX(Master!$E$3:$FG$202,MATCH($A70,Master!$D$3:$D$202,0),MATCH(E$2,Master!$E$2:$FG$2,0)),"")</f>
        <v>0</v>
      </c>
      <c r="F70" s="47">
        <f t="array" ref="F70">IFERROR(INDEX(Master!$E$3:$FG$202,MATCH($A70,Master!$D$3:$D$202,0),MATCH(F$2,Master!$E$2:$FG$2,0)),"")</f>
        <v>0</v>
      </c>
      <c r="G70" s="47">
        <f t="array" ref="G70">IFERROR(INDEX(Master!$E$3:$FG$202,MATCH($A70,Master!$D$3:$D$202,0),MATCH(G$2,Master!$E$2:$FG$2,0)),"")</f>
        <v>0</v>
      </c>
      <c r="H70" s="47" t="str">
        <f t="array" ref="H70">IFERROR(INDEX(Master!$E$3:$FG$202,MATCH($A70,Master!$D$3:$D$202,0),MATCH(H$2,Master!$E$2:$FG$2,0)),"")</f>
        <v/>
      </c>
      <c r="I70" s="55" t="str">
        <f t="array" ref="I70">IFERROR(INDEX(Master!$E$3:$FG$202,MATCH($A70,Master!$D$3:$D$202,0),MATCH(I$2,Master!$E$2:$FG$2,0)),"")</f>
        <v>Pending Architect</v>
      </c>
      <c r="J70" s="47" t="str">
        <f t="array" ref="J70">IFERROR(INDEX(Master!$E$3:$FG$202,MATCH($A70,Master!$D$3:$D$202,0),MATCH(J$2,Master!$E$2:$FG$2,0)),"")</f>
        <v>No</v>
      </c>
      <c r="K70" s="47" t="str">
        <f t="array" ref="K70">IFERROR(INDEX(Master!$E$3:$FG$202,MATCH($A70,Master!$D$3:$D$202,0),MATCH(K$2,Master!$E$2:$FG$2,0)),"")</f>
        <v/>
      </c>
    </row>
    <row r="71" spans="1:11">
      <c r="A71" s="53" t="s">
        <v>2377</v>
      </c>
      <c r="B71" s="47">
        <f t="array" ref="B71">IFERROR(INDEX(Master!$E$3:$FG$202,MATCH($A71,Master!$D$3:$D$202,0),MATCH(B$2,Master!$E$2:$FG$2,0)),"")</f>
        <v>0</v>
      </c>
      <c r="C71" s="54">
        <f t="array" ref="C71">IFERROR(INDEX(Master!$E$3:$FG$202,MATCH($A71,Master!$D$3:$D$202,0),MATCH(C$2,Master!$E$2:$FG$2,0)),"")</f>
        <v>673076.84</v>
      </c>
      <c r="D71" s="54">
        <f t="array" ref="D71">IFERROR(INDEX(Master!$E$3:$FG$202,MATCH($A71,Master!$D$3:$D$202,0),MATCH(D$2,Master!$E$2:$FG$2,0)),"")</f>
        <v>491346.09319999994</v>
      </c>
      <c r="E71" s="47">
        <f t="array" ref="E71">IFERROR(INDEX(Master!$E$3:$FG$202,MATCH($A71,Master!$D$3:$D$202,0),MATCH(E$2,Master!$E$2:$FG$2,0)),"")</f>
        <v>0</v>
      </c>
      <c r="F71" s="47">
        <f t="array" ref="F71">IFERROR(INDEX(Master!$E$3:$FG$202,MATCH($A71,Master!$D$3:$D$202,0),MATCH(F$2,Master!$E$2:$FG$2,0)),"")</f>
        <v>0</v>
      </c>
      <c r="G71" s="47">
        <f t="array" ref="G71">IFERROR(INDEX(Master!$E$3:$FG$202,MATCH($A71,Master!$D$3:$D$202,0),MATCH(G$2,Master!$E$2:$FG$2,0)),"")</f>
        <v>0</v>
      </c>
      <c r="H71" s="47" t="str">
        <f t="array" ref="H71">IFERROR(INDEX(Master!$E$3:$FG$202,MATCH($A71,Master!$D$3:$D$202,0),MATCH(H$2,Master!$E$2:$FG$2,0)),"")</f>
        <v/>
      </c>
      <c r="I71" s="55" t="str">
        <f t="array" ref="I71">IFERROR(INDEX(Master!$E$3:$FG$202,MATCH($A71,Master!$D$3:$D$202,0),MATCH(I$2,Master!$E$2:$FG$2,0)),"")</f>
        <v>Mid Feb 2024</v>
      </c>
      <c r="J71" s="47" t="str">
        <f t="array" ref="J71">IFERROR(INDEX(Master!$E$3:$FG$202,MATCH($A71,Master!$D$3:$D$202,0),MATCH(J$2,Master!$E$2:$FG$2,0)),"")</f>
        <v>Signed Proposal</v>
      </c>
      <c r="K71" s="47" t="str">
        <f t="array" ref="K71">IFERROR(INDEX(Master!$E$3:$FG$202,MATCH($A71,Master!$D$3:$D$202,0),MATCH(K$2,Master!$E$2:$FG$2,0)),"")</f>
        <v/>
      </c>
    </row>
    <row r="72" spans="1:11">
      <c r="A72" s="53" t="s">
        <v>2354</v>
      </c>
      <c r="B72" s="47">
        <f t="array" ref="B72">IFERROR(INDEX(Master!$E$3:$FG$202,MATCH($A72,Master!$D$3:$D$202,0),MATCH(B$2,Master!$E$2:$FG$2,0)),"")</f>
        <v>0</v>
      </c>
      <c r="C72" s="54">
        <f t="array" ref="C72">IFERROR(INDEX(Master!$E$3:$FG$202,MATCH($A72,Master!$D$3:$D$202,0),MATCH(C$2,Master!$E$2:$FG$2,0)),"")</f>
        <v>138988.18</v>
      </c>
      <c r="D72" s="54">
        <f t="array" ref="D72">IFERROR(INDEX(Master!$E$3:$FG$202,MATCH($A72,Master!$D$3:$D$202,0),MATCH(D$2,Master!$E$2:$FG$2,0)),"")</f>
        <v>101461.37139999999</v>
      </c>
      <c r="E72" s="47">
        <f t="array" ref="E72">IFERROR(INDEX(Master!$E$3:$FG$202,MATCH($A72,Master!$D$3:$D$202,0),MATCH(E$2,Master!$E$2:$FG$2,0)),"")</f>
        <v>0</v>
      </c>
      <c r="F72" s="47">
        <f t="array" ref="F72">IFERROR(INDEX(Master!$E$3:$FG$202,MATCH($A72,Master!$D$3:$D$202,0),MATCH(F$2,Master!$E$2:$FG$2,0)),"")</f>
        <v>0</v>
      </c>
      <c r="G72" s="47">
        <f t="array" ref="G72">IFERROR(INDEX(Master!$E$3:$FG$202,MATCH($A72,Master!$D$3:$D$202,0),MATCH(G$2,Master!$E$2:$FG$2,0)),"")</f>
        <v>0</v>
      </c>
      <c r="H72" s="47" t="str">
        <f t="array" ref="H72">IFERROR(INDEX(Master!$E$3:$FG$202,MATCH($A72,Master!$D$3:$D$202,0),MATCH(H$2,Master!$E$2:$FG$2,0)),"")</f>
        <v/>
      </c>
      <c r="I72" s="55" t="str">
        <f t="array" ref="I72">IFERROR(INDEX(Master!$E$3:$FG$202,MATCH($A72,Master!$D$3:$D$202,0),MATCH(I$2,Master!$E$2:$FG$2,0)),"")</f>
        <v>Pending Architect</v>
      </c>
      <c r="J72" s="47" t="str">
        <f t="array" ref="J72">IFERROR(INDEX(Master!$E$3:$FG$202,MATCH($A72,Master!$D$3:$D$202,0),MATCH(J$2,Master!$E$2:$FG$2,0)),"")</f>
        <v>No</v>
      </c>
      <c r="K72" s="47" t="str">
        <f t="array" ref="K72">IFERROR(INDEX(Master!$E$3:$FG$202,MATCH($A72,Master!$D$3:$D$202,0),MATCH(K$2,Master!$E$2:$FG$2,0)),"")</f>
        <v/>
      </c>
    </row>
    <row r="73" spans="1:11">
      <c r="A73" s="53" t="s">
        <v>2353</v>
      </c>
      <c r="B73" s="47">
        <f t="array" ref="B73">IFERROR(INDEX(Master!$E$3:$FG$202,MATCH($A73,Master!$D$3:$D$202,0),MATCH(B$2,Master!$E$2:$FG$2,0)),"")</f>
        <v>0</v>
      </c>
      <c r="C73" s="54">
        <f t="array" ref="C73">IFERROR(INDEX(Master!$E$3:$FG$202,MATCH($A73,Master!$D$3:$D$202,0),MATCH(C$2,Master!$E$2:$FG$2,0)),"")</f>
        <v>249108.4</v>
      </c>
      <c r="D73" s="54">
        <f t="array" ref="D73">IFERROR(INDEX(Master!$E$3:$FG$202,MATCH($A73,Master!$D$3:$D$202,0),MATCH(D$2,Master!$E$2:$FG$2,0)),"")</f>
        <v>181849.13199999998</v>
      </c>
      <c r="E73" s="47">
        <f t="array" ref="E73">IFERROR(INDEX(Master!$E$3:$FG$202,MATCH($A73,Master!$D$3:$D$202,0),MATCH(E$2,Master!$E$2:$FG$2,0)),"")</f>
        <v>0</v>
      </c>
      <c r="F73" s="47">
        <f t="array" ref="F73">IFERROR(INDEX(Master!$E$3:$FG$202,MATCH($A73,Master!$D$3:$D$202,0),MATCH(F$2,Master!$E$2:$FG$2,0)),"")</f>
        <v>0</v>
      </c>
      <c r="G73" s="47">
        <f t="array" ref="G73">IFERROR(INDEX(Master!$E$3:$FG$202,MATCH($A73,Master!$D$3:$D$202,0),MATCH(G$2,Master!$E$2:$FG$2,0)),"")</f>
        <v>0</v>
      </c>
      <c r="H73" s="47" t="str">
        <f t="array" ref="H73">IFERROR(INDEX(Master!$E$3:$FG$202,MATCH($A73,Master!$D$3:$D$202,0),MATCH(H$2,Master!$E$2:$FG$2,0)),"")</f>
        <v/>
      </c>
      <c r="I73" s="55" t="str">
        <f t="array" ref="I73">IFERROR(INDEX(Master!$E$3:$FG$202,MATCH($A73,Master!$D$3:$D$202,0),MATCH(I$2,Master!$E$2:$FG$2,0)),"")</f>
        <v>Pending Architect</v>
      </c>
      <c r="J73" s="47" t="str">
        <f t="array" ref="J73">IFERROR(INDEX(Master!$E$3:$FG$202,MATCH($A73,Master!$D$3:$D$202,0),MATCH(J$2,Master!$E$2:$FG$2,0)),"")</f>
        <v>No</v>
      </c>
      <c r="K73" s="47" t="str">
        <f t="array" ref="K73">IFERROR(INDEX(Master!$E$3:$FG$202,MATCH($A73,Master!$D$3:$D$202,0),MATCH(K$2,Master!$E$2:$FG$2,0)),"")</f>
        <v/>
      </c>
    </row>
    <row r="74" spans="1:11">
      <c r="A74" s="53" t="s">
        <v>2352</v>
      </c>
      <c r="B74" s="47">
        <f t="array" ref="B74">IFERROR(INDEX(Master!$E$3:$FG$202,MATCH($A74,Master!$D$3:$D$202,0),MATCH(B$2,Master!$E$2:$FG$2,0)),"")</f>
        <v>0</v>
      </c>
      <c r="C74" s="54">
        <f t="array" ref="C74">IFERROR(INDEX(Master!$E$3:$FG$202,MATCH($A74,Master!$D$3:$D$202,0),MATCH(C$2,Master!$E$2:$FG$2,0)),"")</f>
        <v>543451.93000000005</v>
      </c>
      <c r="D74" s="54">
        <f t="array" ref="D74">IFERROR(INDEX(Master!$E$3:$FG$202,MATCH($A74,Master!$D$3:$D$202,0),MATCH(D$2,Master!$E$2:$FG$2,0)),"")</f>
        <v>396719.90890000004</v>
      </c>
      <c r="E74" s="47">
        <f t="array" ref="E74">IFERROR(INDEX(Master!$E$3:$FG$202,MATCH($A74,Master!$D$3:$D$202,0),MATCH(E$2,Master!$E$2:$FG$2,0)),"")</f>
        <v>0</v>
      </c>
      <c r="F74" s="47">
        <f t="array" ref="F74">IFERROR(INDEX(Master!$E$3:$FG$202,MATCH($A74,Master!$D$3:$D$202,0),MATCH(F$2,Master!$E$2:$FG$2,0)),"")</f>
        <v>0</v>
      </c>
      <c r="G74" s="47">
        <f t="array" ref="G74">IFERROR(INDEX(Master!$E$3:$FG$202,MATCH($A74,Master!$D$3:$D$202,0),MATCH(G$2,Master!$E$2:$FG$2,0)),"")</f>
        <v>0</v>
      </c>
      <c r="H74" s="47" t="str">
        <f t="array" ref="H74">IFERROR(INDEX(Master!$E$3:$FG$202,MATCH($A74,Master!$D$3:$D$202,0),MATCH(H$2,Master!$E$2:$FG$2,0)),"")</f>
        <v/>
      </c>
      <c r="I74" s="55" t="str">
        <f t="array" ref="I74">IFERROR(INDEX(Master!$E$3:$FG$202,MATCH($A74,Master!$D$3:$D$202,0),MATCH(I$2,Master!$E$2:$FG$2,0)),"")</f>
        <v>Pending Architect</v>
      </c>
      <c r="J74" s="47" t="str">
        <f t="array" ref="J74">IFERROR(INDEX(Master!$E$3:$FG$202,MATCH($A74,Master!$D$3:$D$202,0),MATCH(J$2,Master!$E$2:$FG$2,0)),"")</f>
        <v>No</v>
      </c>
      <c r="K74" s="47" t="str">
        <f t="array" ref="K74">IFERROR(INDEX(Master!$E$3:$FG$202,MATCH($A74,Master!$D$3:$D$202,0),MATCH(K$2,Master!$E$2:$FG$2,0)),"")</f>
        <v/>
      </c>
    </row>
    <row r="75" spans="1:11">
      <c r="A75" s="53" t="s">
        <v>2324</v>
      </c>
      <c r="B75" s="47">
        <f t="array" ref="B75">IFERROR(INDEX(Master!$E$3:$FG$202,MATCH($A75,Master!$D$3:$D$202,0),MATCH(B$2,Master!$E$2:$FG$2,0)),"")</f>
        <v>0</v>
      </c>
      <c r="C75" s="54">
        <f t="array" ref="C75">IFERROR(INDEX(Master!$E$3:$FG$202,MATCH($A75,Master!$D$3:$D$202,0),MATCH(C$2,Master!$E$2:$FG$2,0)),"")</f>
        <v>361831.49</v>
      </c>
      <c r="D75" s="54">
        <f t="array" ref="D75">IFERROR(INDEX(Master!$E$3:$FG$202,MATCH($A75,Master!$D$3:$D$202,0),MATCH(D$2,Master!$E$2:$FG$2,0)),"")</f>
        <v>264136.9877</v>
      </c>
      <c r="E75" s="47">
        <f t="array" ref="E75">IFERROR(INDEX(Master!$E$3:$FG$202,MATCH($A75,Master!$D$3:$D$202,0),MATCH(E$2,Master!$E$2:$FG$2,0)),"")</f>
        <v>0</v>
      </c>
      <c r="F75" s="47">
        <f t="array" ref="F75">IFERROR(INDEX(Master!$E$3:$FG$202,MATCH($A75,Master!$D$3:$D$202,0),MATCH(F$2,Master!$E$2:$FG$2,0)),"")</f>
        <v>0</v>
      </c>
      <c r="G75" s="47">
        <f t="array" ref="G75">IFERROR(INDEX(Master!$E$3:$FG$202,MATCH($A75,Master!$D$3:$D$202,0),MATCH(G$2,Master!$E$2:$FG$2,0)),"")</f>
        <v>0</v>
      </c>
      <c r="H75" s="47" t="str">
        <f t="array" ref="H75">IFERROR(INDEX(Master!$E$3:$FG$202,MATCH($A75,Master!$D$3:$D$202,0),MATCH(H$2,Master!$E$2:$FG$2,0)),"")</f>
        <v/>
      </c>
      <c r="I75" s="55" t="str">
        <f t="array" ref="I75">IFERROR(INDEX(Master!$E$3:$FG$202,MATCH($A75,Master!$D$3:$D$202,0),MATCH(I$2,Master!$E$2:$FG$2,0)),"")</f>
        <v>Pending Architect</v>
      </c>
      <c r="J75" s="47" t="str">
        <f t="array" ref="J75">IFERROR(INDEX(Master!$E$3:$FG$202,MATCH($A75,Master!$D$3:$D$202,0),MATCH(J$2,Master!$E$2:$FG$2,0)),"")</f>
        <v>No</v>
      </c>
      <c r="K75" s="47" t="str">
        <f t="array" ref="K75">IFERROR(INDEX(Master!$E$3:$FG$202,MATCH($A75,Master!$D$3:$D$202,0),MATCH(K$2,Master!$E$2:$FG$2,0)),"")</f>
        <v/>
      </c>
    </row>
    <row r="76" spans="1:11">
      <c r="A76" s="53" t="s">
        <v>2360</v>
      </c>
      <c r="B76" s="47">
        <f t="array" ref="B76">IFERROR(INDEX(Master!$E$3:$FG$202,MATCH($A76,Master!$D$3:$D$202,0),MATCH(B$2,Master!$E$2:$FG$2,0)),"")</f>
        <v>0</v>
      </c>
      <c r="C76" s="54">
        <f t="array" ref="C76">IFERROR(INDEX(Master!$E$3:$FG$202,MATCH($A76,Master!$D$3:$D$202,0),MATCH(C$2,Master!$E$2:$FG$2,0)),"")</f>
        <v>584811.41</v>
      </c>
      <c r="D76" s="54">
        <f t="array" ref="D76">IFERROR(INDEX(Master!$E$3:$FG$202,MATCH($A76,Master!$D$3:$D$202,0),MATCH(D$2,Master!$E$2:$FG$2,0)),"")</f>
        <v>426912.32930000004</v>
      </c>
      <c r="E76" s="47">
        <f t="array" ref="E76">IFERROR(INDEX(Master!$E$3:$FG$202,MATCH($A76,Master!$D$3:$D$202,0),MATCH(E$2,Master!$E$2:$FG$2,0)),"")</f>
        <v>0</v>
      </c>
      <c r="F76" s="47">
        <f t="array" ref="F76">IFERROR(INDEX(Master!$E$3:$FG$202,MATCH($A76,Master!$D$3:$D$202,0),MATCH(F$2,Master!$E$2:$FG$2,0)),"")</f>
        <v>0</v>
      </c>
      <c r="G76" s="47">
        <f t="array" ref="G76">IFERROR(INDEX(Master!$E$3:$FG$202,MATCH($A76,Master!$D$3:$D$202,0),MATCH(G$2,Master!$E$2:$FG$2,0)),"")</f>
        <v>0</v>
      </c>
      <c r="H76" s="47" t="str">
        <f t="array" ref="H76">IFERROR(INDEX(Master!$E$3:$FG$202,MATCH($A76,Master!$D$3:$D$202,0),MATCH(H$2,Master!$E$2:$FG$2,0)),"")</f>
        <v/>
      </c>
      <c r="I76" s="55" t="str">
        <f t="array" ref="I76">IFERROR(INDEX(Master!$E$3:$FG$202,MATCH($A76,Master!$D$3:$D$202,0),MATCH(I$2,Master!$E$2:$FG$2,0)),"")</f>
        <v>Not in engineering
 until October</v>
      </c>
      <c r="J76" s="47" t="str">
        <f t="array" ref="J76">IFERROR(INDEX(Master!$E$3:$FG$202,MATCH($A76,Master!$D$3:$D$202,0),MATCH(J$2,Master!$E$2:$FG$2,0)),"")</f>
        <v>No</v>
      </c>
      <c r="K76" s="47" t="str">
        <f t="array" ref="K76">IFERROR(INDEX(Master!$E$3:$FG$202,MATCH($A76,Master!$D$3:$D$202,0),MATCH(K$2,Master!$E$2:$FG$2,0)),"")</f>
        <v/>
      </c>
    </row>
    <row r="77" spans="1:11">
      <c r="A77" s="47"/>
      <c r="B77" s="47" t="str">
        <f t="array" ref="B77">IFERROR(INDEX(Master!$E$3:$FG$202,MATCH($A77,Master!$D$3:$D$202,0),MATCH(B$2,Master!$E$2:$FG$2,0)),"")</f>
        <v/>
      </c>
      <c r="C77" s="54" t="str">
        <f t="array" ref="C77">IFERROR(INDEX(Master!$E$3:$FG$202,MATCH($A77,Master!$D$3:$D$202,0),MATCH(C$2,Master!$E$2:$FG$2,0)),"")</f>
        <v/>
      </c>
      <c r="D77" s="54" t="str">
        <f t="array" ref="D77">IFERROR(INDEX(Master!$E$3:$FG$202,MATCH($A77,Master!$D$3:$D$202,0),MATCH(D$2,Master!$E$2:$FG$2,0)),"")</f>
        <v/>
      </c>
      <c r="E77" s="47" t="str">
        <f t="array" ref="E77">IFERROR(INDEX(Master!$E$3:$FG$202,MATCH($A77,Master!$D$3:$D$202,0),MATCH(E$2,Master!$E$2:$FG$2,0)),"")</f>
        <v/>
      </c>
      <c r="F77" s="47" t="str">
        <f t="array" ref="F77">IFERROR(INDEX(Master!$E$3:$FG$202,MATCH($A77,Master!$D$3:$D$202,0),MATCH(F$2,Master!$E$2:$FG$2,0)),"")</f>
        <v/>
      </c>
      <c r="G77" s="47" t="str">
        <f t="array" ref="G77">IFERROR(INDEX(Master!$E$3:$FG$202,MATCH($A77,Master!$D$3:$D$202,0),MATCH(G$2,Master!$E$2:$FG$2,0)),"")</f>
        <v/>
      </c>
      <c r="H77" s="47" t="str">
        <f t="array" ref="H77">IFERROR(INDEX(Master!$E$3:$FG$202,MATCH($A77,Master!$D$3:$D$202,0),MATCH(H$2,Master!$E$2:$FG$2,0)),"")</f>
        <v/>
      </c>
      <c r="I77" s="55" t="str">
        <f t="array" ref="I77">IFERROR(INDEX(Master!$E$3:$FG$202,MATCH($A77,Master!$D$3:$D$202,0),MATCH(I$2,Master!$E$2:$FG$2,0)),"")</f>
        <v/>
      </c>
      <c r="J77" s="47" t="str">
        <f t="array" ref="J77">IFERROR(INDEX(Master!$E$3:$FG$202,MATCH($A77,Master!$D$3:$D$202,0),MATCH(J$2,Master!$E$2:$FG$2,0)),"")</f>
        <v/>
      </c>
      <c r="K77" s="47" t="str">
        <f t="array" ref="K77">IFERROR(INDEX(Master!$E$3:$FG$202,MATCH($A77,Master!$D$3:$D$202,0),MATCH(K$2,Master!$E$2:$FG$2,0)),"")</f>
        <v/>
      </c>
    </row>
    <row r="78" spans="1:11">
      <c r="A78" s="47"/>
      <c r="B78" s="47" t="str">
        <f t="array" ref="B78">IFERROR(INDEX(Master!$E$3:$FG$202,MATCH($A78,Master!$D$3:$D$202,0),MATCH(B$2,Master!$E$2:$FG$2,0)),"")</f>
        <v/>
      </c>
      <c r="C78" s="54" t="str">
        <f t="array" ref="C78">IFERROR(INDEX(Master!$E$3:$FG$202,MATCH($A78,Master!$D$3:$D$202,0),MATCH(C$2,Master!$E$2:$FG$2,0)),"")</f>
        <v/>
      </c>
      <c r="D78" s="54" t="str">
        <f t="array" ref="D78">IFERROR(INDEX(Master!$E$3:$FG$202,MATCH($A78,Master!$D$3:$D$202,0),MATCH(D$2,Master!$E$2:$FG$2,0)),"")</f>
        <v/>
      </c>
      <c r="E78" s="47" t="str">
        <f t="array" ref="E78">IFERROR(INDEX(Master!$E$3:$FG$202,MATCH($A78,Master!$D$3:$D$202,0),MATCH(E$2,Master!$E$2:$FG$2,0)),"")</f>
        <v/>
      </c>
      <c r="F78" s="47" t="str">
        <f t="array" ref="F78">IFERROR(INDEX(Master!$E$3:$FG$202,MATCH($A78,Master!$D$3:$D$202,0),MATCH(F$2,Master!$E$2:$FG$2,0)),"")</f>
        <v/>
      </c>
      <c r="G78" s="47" t="str">
        <f t="array" ref="G78">IFERROR(INDEX(Master!$E$3:$FG$202,MATCH($A78,Master!$D$3:$D$202,0),MATCH(G$2,Master!$E$2:$FG$2,0)),"")</f>
        <v/>
      </c>
      <c r="H78" s="47" t="str">
        <f t="array" ref="H78">IFERROR(INDEX(Master!$E$3:$FG$202,MATCH($A78,Master!$D$3:$D$202,0),MATCH(H$2,Master!$E$2:$FG$2,0)),"")</f>
        <v/>
      </c>
      <c r="I78" s="55" t="str">
        <f t="array" ref="I78">IFERROR(INDEX(Master!$E$3:$FG$202,MATCH($A78,Master!$D$3:$D$202,0),MATCH(I$2,Master!$E$2:$FG$2,0)),"")</f>
        <v/>
      </c>
      <c r="J78" s="47" t="str">
        <f t="array" ref="J78">IFERROR(INDEX(Master!$E$3:$FG$202,MATCH($A78,Master!$D$3:$D$202,0),MATCH(J$2,Master!$E$2:$FG$2,0)),"")</f>
        <v/>
      </c>
      <c r="K78" s="47" t="str">
        <f t="array" ref="K78">IFERROR(INDEX(Master!$E$3:$FG$202,MATCH($A78,Master!$D$3:$D$202,0),MATCH(K$2,Master!$E$2:$FG$2,0)),"")</f>
        <v/>
      </c>
    </row>
    <row r="79" spans="1:11">
      <c r="A79" s="47"/>
      <c r="B79" s="47" t="str">
        <f t="array" ref="B79">IFERROR(INDEX(Master!$E$3:$FG$202,MATCH($A79,Master!$D$3:$D$202,0),MATCH(B$2,Master!$E$2:$FG$2,0)),"")</f>
        <v/>
      </c>
      <c r="C79" s="54" t="str">
        <f t="array" ref="C79">IFERROR(INDEX(Master!$E$3:$FG$202,MATCH($A79,Master!$D$3:$D$202,0),MATCH(C$2,Master!$E$2:$FG$2,0)),"")</f>
        <v/>
      </c>
      <c r="D79" s="54" t="str">
        <f t="array" ref="D79">IFERROR(INDEX(Master!$E$3:$FG$202,MATCH($A79,Master!$D$3:$D$202,0),MATCH(D$2,Master!$E$2:$FG$2,0)),"")</f>
        <v/>
      </c>
      <c r="E79" s="47" t="str">
        <f t="array" ref="E79">IFERROR(INDEX(Master!$E$3:$FG$202,MATCH($A79,Master!$D$3:$D$202,0),MATCH(E$2,Master!$E$2:$FG$2,0)),"")</f>
        <v/>
      </c>
      <c r="F79" s="47" t="str">
        <f t="array" ref="F79">IFERROR(INDEX(Master!$E$3:$FG$202,MATCH($A79,Master!$D$3:$D$202,0),MATCH(F$2,Master!$E$2:$FG$2,0)),"")</f>
        <v/>
      </c>
      <c r="G79" s="47" t="str">
        <f t="array" ref="G79">IFERROR(INDEX(Master!$E$3:$FG$202,MATCH($A79,Master!$D$3:$D$202,0),MATCH(G$2,Master!$E$2:$FG$2,0)),"")</f>
        <v/>
      </c>
      <c r="H79" s="47" t="str">
        <f t="array" ref="H79">IFERROR(INDEX(Master!$E$3:$FG$202,MATCH($A79,Master!$D$3:$D$202,0),MATCH(H$2,Master!$E$2:$FG$2,0)),"")</f>
        <v/>
      </c>
      <c r="I79" s="55" t="str">
        <f t="array" ref="I79">IFERROR(INDEX(Master!$E$3:$FG$202,MATCH($A79,Master!$D$3:$D$202,0),MATCH(I$2,Master!$E$2:$FG$2,0)),"")</f>
        <v/>
      </c>
      <c r="J79" s="47" t="str">
        <f t="array" ref="J79">IFERROR(INDEX(Master!$E$3:$FG$202,MATCH($A79,Master!$D$3:$D$202,0),MATCH(J$2,Master!$E$2:$FG$2,0)),"")</f>
        <v/>
      </c>
      <c r="K79" s="47" t="str">
        <f t="array" ref="K79">IFERROR(INDEX(Master!$E$3:$FG$202,MATCH($A79,Master!$D$3:$D$202,0),MATCH(K$2,Master!$E$2:$FG$2,0)),"")</f>
        <v/>
      </c>
    </row>
    <row r="80" spans="1:11">
      <c r="A80" s="47"/>
      <c r="B80" s="47" t="str">
        <f t="array" ref="B80">IFERROR(INDEX(Master!$E$3:$FG$202,MATCH($A80,Master!$D$3:$D$202,0),MATCH(B$2,Master!$E$2:$FG$2,0)),"")</f>
        <v/>
      </c>
      <c r="C80" s="54" t="str">
        <f t="array" ref="C80">IFERROR(INDEX(Master!$E$3:$FG$202,MATCH($A80,Master!$D$3:$D$202,0),MATCH(C$2,Master!$E$2:$FG$2,0)),"")</f>
        <v/>
      </c>
      <c r="D80" s="54" t="str">
        <f t="array" ref="D80">IFERROR(INDEX(Master!$E$3:$FG$202,MATCH($A80,Master!$D$3:$D$202,0),MATCH(D$2,Master!$E$2:$FG$2,0)),"")</f>
        <v/>
      </c>
      <c r="E80" s="47" t="str">
        <f t="array" ref="E80">IFERROR(INDEX(Master!$E$3:$FG$202,MATCH($A80,Master!$D$3:$D$202,0),MATCH(E$2,Master!$E$2:$FG$2,0)),"")</f>
        <v/>
      </c>
      <c r="F80" s="47" t="str">
        <f t="array" ref="F80">IFERROR(INDEX(Master!$E$3:$FG$202,MATCH($A80,Master!$D$3:$D$202,0),MATCH(F$2,Master!$E$2:$FG$2,0)),"")</f>
        <v/>
      </c>
      <c r="G80" s="47" t="str">
        <f t="array" ref="G80">IFERROR(INDEX(Master!$E$3:$FG$202,MATCH($A80,Master!$D$3:$D$202,0),MATCH(G$2,Master!$E$2:$FG$2,0)),"")</f>
        <v/>
      </c>
      <c r="H80" s="47" t="str">
        <f t="array" ref="H80">IFERROR(INDEX(Master!$E$3:$FG$202,MATCH($A80,Master!$D$3:$D$202,0),MATCH(H$2,Master!$E$2:$FG$2,0)),"")</f>
        <v/>
      </c>
      <c r="I80" s="55" t="str">
        <f t="array" ref="I80">IFERROR(INDEX(Master!$E$3:$FG$202,MATCH($A80,Master!$D$3:$D$202,0),MATCH(I$2,Master!$E$2:$FG$2,0)),"")</f>
        <v/>
      </c>
      <c r="J80" s="47" t="str">
        <f t="array" ref="J80">IFERROR(INDEX(Master!$E$3:$FG$202,MATCH($A80,Master!$D$3:$D$202,0),MATCH(J$2,Master!$E$2:$FG$2,0)),"")</f>
        <v/>
      </c>
      <c r="K80" s="47" t="str">
        <f t="array" ref="K80">IFERROR(INDEX(Master!$E$3:$FG$202,MATCH($A80,Master!$D$3:$D$202,0),MATCH(K$2,Master!$E$2:$FG$2,0)),"")</f>
        <v/>
      </c>
    </row>
    <row r="81" spans="1:11">
      <c r="A81" s="47"/>
      <c r="B81" s="47" t="str">
        <f t="array" ref="B81">IFERROR(INDEX(Master!$E$3:$FG$202,MATCH($A81,Master!$D$3:$D$202,0),MATCH(B$2,Master!$E$2:$FG$2,0)),"")</f>
        <v/>
      </c>
      <c r="C81" s="54" t="str">
        <f t="array" ref="C81">IFERROR(INDEX(Master!$E$3:$FG$202,MATCH($A81,Master!$D$3:$D$202,0),MATCH(C$2,Master!$E$2:$FG$2,0)),"")</f>
        <v/>
      </c>
      <c r="D81" s="54" t="str">
        <f t="array" ref="D81">IFERROR(INDEX(Master!$E$3:$FG$202,MATCH($A81,Master!$D$3:$D$202,0),MATCH(D$2,Master!$E$2:$FG$2,0)),"")</f>
        <v/>
      </c>
      <c r="E81" s="47" t="str">
        <f t="array" ref="E81">IFERROR(INDEX(Master!$E$3:$FG$202,MATCH($A81,Master!$D$3:$D$202,0),MATCH(E$2,Master!$E$2:$FG$2,0)),"")</f>
        <v/>
      </c>
      <c r="F81" s="47" t="str">
        <f t="array" ref="F81">IFERROR(INDEX(Master!$E$3:$FG$202,MATCH($A81,Master!$D$3:$D$202,0),MATCH(F$2,Master!$E$2:$FG$2,0)),"")</f>
        <v/>
      </c>
      <c r="G81" s="47" t="str">
        <f t="array" ref="G81">IFERROR(INDEX(Master!$E$3:$FG$202,MATCH($A81,Master!$D$3:$D$202,0),MATCH(G$2,Master!$E$2:$FG$2,0)),"")</f>
        <v/>
      </c>
      <c r="H81" s="47" t="str">
        <f t="array" ref="H81">IFERROR(INDEX(Master!$E$3:$FG$202,MATCH($A81,Master!$D$3:$D$202,0),MATCH(H$2,Master!$E$2:$FG$2,0)),"")</f>
        <v/>
      </c>
      <c r="I81" s="55" t="str">
        <f t="array" ref="I81">IFERROR(INDEX(Master!$E$3:$FG$202,MATCH($A81,Master!$D$3:$D$202,0),MATCH(I$2,Master!$E$2:$FG$2,0)),"")</f>
        <v/>
      </c>
      <c r="J81" s="47" t="str">
        <f t="array" ref="J81">IFERROR(INDEX(Master!$E$3:$FG$202,MATCH($A81,Master!$D$3:$D$202,0),MATCH(J$2,Master!$E$2:$FG$2,0)),"")</f>
        <v/>
      </c>
      <c r="K81" s="47" t="str">
        <f t="array" ref="K81">IFERROR(INDEX(Master!$E$3:$FG$202,MATCH($A81,Master!$D$3:$D$202,0),MATCH(K$2,Master!$E$2:$FG$2,0)),"")</f>
        <v/>
      </c>
    </row>
    <row r="82" spans="1:11">
      <c r="A82" s="47"/>
      <c r="B82" s="47" t="str">
        <f t="array" ref="B82">IFERROR(INDEX(Master!$E$3:$FG$202,MATCH($A82,Master!$D$3:$D$202,0),MATCH(B$2,Master!$E$2:$FG$2,0)),"")</f>
        <v/>
      </c>
      <c r="C82" s="54" t="str">
        <f t="array" ref="C82">IFERROR(INDEX(Master!$E$3:$FG$202,MATCH($A82,Master!$D$3:$D$202,0),MATCH(C$2,Master!$E$2:$FG$2,0)),"")</f>
        <v/>
      </c>
      <c r="D82" s="54" t="str">
        <f t="array" ref="D82">IFERROR(INDEX(Master!$E$3:$FG$202,MATCH($A82,Master!$D$3:$D$202,0),MATCH(D$2,Master!$E$2:$FG$2,0)),"")</f>
        <v/>
      </c>
      <c r="E82" s="47" t="str">
        <f t="array" ref="E82">IFERROR(INDEX(Master!$E$3:$FG$202,MATCH($A82,Master!$D$3:$D$202,0),MATCH(E$2,Master!$E$2:$FG$2,0)),"")</f>
        <v/>
      </c>
      <c r="F82" s="47" t="str">
        <f t="array" ref="F82">IFERROR(INDEX(Master!$E$3:$FG$202,MATCH($A82,Master!$D$3:$D$202,0),MATCH(F$2,Master!$E$2:$FG$2,0)),"")</f>
        <v/>
      </c>
      <c r="G82" s="47" t="str">
        <f t="array" ref="G82">IFERROR(INDEX(Master!$E$3:$FG$202,MATCH($A82,Master!$D$3:$D$202,0),MATCH(G$2,Master!$E$2:$FG$2,0)),"")</f>
        <v/>
      </c>
      <c r="H82" s="47" t="str">
        <f t="array" ref="H82">IFERROR(INDEX(Master!$E$3:$FG$202,MATCH($A82,Master!$D$3:$D$202,0),MATCH(H$2,Master!$E$2:$FG$2,0)),"")</f>
        <v/>
      </c>
      <c r="I82" s="55" t="str">
        <f t="array" ref="I82">IFERROR(INDEX(Master!$E$3:$FG$202,MATCH($A82,Master!$D$3:$D$202,0),MATCH(I$2,Master!$E$2:$FG$2,0)),"")</f>
        <v/>
      </c>
      <c r="J82" s="47" t="str">
        <f t="array" ref="J82">IFERROR(INDEX(Master!$E$3:$FG$202,MATCH($A82,Master!$D$3:$D$202,0),MATCH(J$2,Master!$E$2:$FG$2,0)),"")</f>
        <v/>
      </c>
      <c r="K82" s="47" t="str">
        <f t="array" ref="K82">IFERROR(INDEX(Master!$E$3:$FG$202,MATCH($A82,Master!$D$3:$D$202,0),MATCH(K$2,Master!$E$2:$FG$2,0)),"")</f>
        <v/>
      </c>
    </row>
    <row r="83" spans="1:11">
      <c r="A83" s="47"/>
      <c r="B83" s="47" t="str">
        <f t="array" ref="B83">IFERROR(INDEX(Master!$E$3:$FG$202,MATCH($A83,Master!$D$3:$D$202,0),MATCH(B$2,Master!$E$2:$FG$2,0)),"")</f>
        <v/>
      </c>
      <c r="C83" s="54" t="str">
        <f t="array" ref="C83">IFERROR(INDEX(Master!$E$3:$FG$202,MATCH($A83,Master!$D$3:$D$202,0),MATCH(C$2,Master!$E$2:$FG$2,0)),"")</f>
        <v/>
      </c>
      <c r="D83" s="54" t="str">
        <f t="array" ref="D83">IFERROR(INDEX(Master!$E$3:$FG$202,MATCH($A83,Master!$D$3:$D$202,0),MATCH(D$2,Master!$E$2:$FG$2,0)),"")</f>
        <v/>
      </c>
      <c r="E83" s="47" t="str">
        <f t="array" ref="E83">IFERROR(INDEX(Master!$E$3:$FG$202,MATCH($A83,Master!$D$3:$D$202,0),MATCH(E$2,Master!$E$2:$FG$2,0)),"")</f>
        <v/>
      </c>
      <c r="F83" s="47" t="str">
        <f t="array" ref="F83">IFERROR(INDEX(Master!$E$3:$FG$202,MATCH($A83,Master!$D$3:$D$202,0),MATCH(F$2,Master!$E$2:$FG$2,0)),"")</f>
        <v/>
      </c>
      <c r="G83" s="47" t="str">
        <f t="array" ref="G83">IFERROR(INDEX(Master!$E$3:$FG$202,MATCH($A83,Master!$D$3:$D$202,0),MATCH(G$2,Master!$E$2:$FG$2,0)),"")</f>
        <v/>
      </c>
      <c r="H83" s="47" t="str">
        <f t="array" ref="H83">IFERROR(INDEX(Master!$E$3:$FG$202,MATCH($A83,Master!$D$3:$D$202,0),MATCH(H$2,Master!$E$2:$FG$2,0)),"")</f>
        <v/>
      </c>
      <c r="I83" s="55" t="str">
        <f t="array" ref="I83">IFERROR(INDEX(Master!$E$3:$FG$202,MATCH($A83,Master!$D$3:$D$202,0),MATCH(I$2,Master!$E$2:$FG$2,0)),"")</f>
        <v/>
      </c>
      <c r="J83" s="47" t="str">
        <f t="array" ref="J83">IFERROR(INDEX(Master!$E$3:$FG$202,MATCH($A83,Master!$D$3:$D$202,0),MATCH(J$2,Master!$E$2:$FG$2,0)),"")</f>
        <v/>
      </c>
      <c r="K83" s="47" t="str">
        <f t="array" ref="K83">IFERROR(INDEX(Master!$E$3:$FG$202,MATCH($A83,Master!$D$3:$D$202,0),MATCH(K$2,Master!$E$2:$FG$2,0)),"")</f>
        <v/>
      </c>
    </row>
    <row r="84" spans="1:11">
      <c r="A84" s="47"/>
      <c r="B84" s="47" t="str">
        <f t="array" ref="B84">IFERROR(INDEX(Master!$E$3:$FG$202,MATCH($A84,Master!$D$3:$D$202,0),MATCH(B$2,Master!$E$2:$FG$2,0)),"")</f>
        <v/>
      </c>
      <c r="C84" s="54" t="str">
        <f t="array" ref="C84">IFERROR(INDEX(Master!$E$3:$FG$202,MATCH($A84,Master!$D$3:$D$202,0),MATCH(C$2,Master!$E$2:$FG$2,0)),"")</f>
        <v/>
      </c>
      <c r="D84" s="54" t="str">
        <f t="array" ref="D84">IFERROR(INDEX(Master!$E$3:$FG$202,MATCH($A84,Master!$D$3:$D$202,0),MATCH(D$2,Master!$E$2:$FG$2,0)),"")</f>
        <v/>
      </c>
      <c r="E84" s="47" t="str">
        <f t="array" ref="E84">IFERROR(INDEX(Master!$E$3:$FG$202,MATCH($A84,Master!$D$3:$D$202,0),MATCH(E$2,Master!$E$2:$FG$2,0)),"")</f>
        <v/>
      </c>
      <c r="F84" s="47" t="str">
        <f t="array" ref="F84">IFERROR(INDEX(Master!$E$3:$FG$202,MATCH($A84,Master!$D$3:$D$202,0),MATCH(F$2,Master!$E$2:$FG$2,0)),"")</f>
        <v/>
      </c>
      <c r="G84" s="47" t="str">
        <f t="array" ref="G84">IFERROR(INDEX(Master!$E$3:$FG$202,MATCH($A84,Master!$D$3:$D$202,0),MATCH(G$2,Master!$E$2:$FG$2,0)),"")</f>
        <v/>
      </c>
      <c r="H84" s="47" t="str">
        <f t="array" ref="H84">IFERROR(INDEX(Master!$E$3:$FG$202,MATCH($A84,Master!$D$3:$D$202,0),MATCH(H$2,Master!$E$2:$FG$2,0)),"")</f>
        <v/>
      </c>
      <c r="I84" s="55" t="str">
        <f t="array" ref="I84">IFERROR(INDEX(Master!$E$3:$FG$202,MATCH($A84,Master!$D$3:$D$202,0),MATCH(I$2,Master!$E$2:$FG$2,0)),"")</f>
        <v/>
      </c>
      <c r="J84" s="47" t="str">
        <f t="array" ref="J84">IFERROR(INDEX(Master!$E$3:$FG$202,MATCH($A84,Master!$D$3:$D$202,0),MATCH(J$2,Master!$E$2:$FG$2,0)),"")</f>
        <v/>
      </c>
      <c r="K84" s="47" t="str">
        <f t="array" ref="K84">IFERROR(INDEX(Master!$E$3:$FG$202,MATCH($A84,Master!$D$3:$D$202,0),MATCH(K$2,Master!$E$2:$FG$2,0)),"")</f>
        <v/>
      </c>
    </row>
    <row r="85" spans="1:11">
      <c r="A85" s="47"/>
      <c r="B85" s="47" t="str">
        <f t="array" ref="B85">IFERROR(INDEX(Master!$E$3:$FG$202,MATCH($A85,Master!$D$3:$D$202,0),MATCH(B$2,Master!$E$2:$FG$2,0)),"")</f>
        <v/>
      </c>
      <c r="C85" s="54" t="str">
        <f t="array" ref="C85">IFERROR(INDEX(Master!$E$3:$FG$202,MATCH($A85,Master!$D$3:$D$202,0),MATCH(C$2,Master!$E$2:$FG$2,0)),"")</f>
        <v/>
      </c>
      <c r="D85" s="54" t="str">
        <f t="array" ref="D85">IFERROR(INDEX(Master!$E$3:$FG$202,MATCH($A85,Master!$D$3:$D$202,0),MATCH(D$2,Master!$E$2:$FG$2,0)),"")</f>
        <v/>
      </c>
      <c r="E85" s="47" t="str">
        <f t="array" ref="E85">IFERROR(INDEX(Master!$E$3:$FG$202,MATCH($A85,Master!$D$3:$D$202,0),MATCH(E$2,Master!$E$2:$FG$2,0)),"")</f>
        <v/>
      </c>
      <c r="F85" s="47" t="str">
        <f t="array" ref="F85">IFERROR(INDEX(Master!$E$3:$FG$202,MATCH($A85,Master!$D$3:$D$202,0),MATCH(F$2,Master!$E$2:$FG$2,0)),"")</f>
        <v/>
      </c>
      <c r="G85" s="47" t="str">
        <f t="array" ref="G85">IFERROR(INDEX(Master!$E$3:$FG$202,MATCH($A85,Master!$D$3:$D$202,0),MATCH(G$2,Master!$E$2:$FG$2,0)),"")</f>
        <v/>
      </c>
      <c r="H85" s="47" t="str">
        <f t="array" ref="H85">IFERROR(INDEX(Master!$E$3:$FG$202,MATCH($A85,Master!$D$3:$D$202,0),MATCH(H$2,Master!$E$2:$FG$2,0)),"")</f>
        <v/>
      </c>
      <c r="I85" s="55" t="str">
        <f t="array" ref="I85">IFERROR(INDEX(Master!$E$3:$FG$202,MATCH($A85,Master!$D$3:$D$202,0),MATCH(I$2,Master!$E$2:$FG$2,0)),"")</f>
        <v/>
      </c>
      <c r="J85" s="47" t="str">
        <f t="array" ref="J85">IFERROR(INDEX(Master!$E$3:$FG$202,MATCH($A85,Master!$D$3:$D$202,0),MATCH(J$2,Master!$E$2:$FG$2,0)),"")</f>
        <v/>
      </c>
      <c r="K85" s="47" t="str">
        <f t="array" ref="K85">IFERROR(INDEX(Master!$E$3:$FG$202,MATCH($A85,Master!$D$3:$D$202,0),MATCH(K$2,Master!$E$2:$FG$2,0)),"")</f>
        <v/>
      </c>
    </row>
    <row r="86" spans="1:11">
      <c r="A86" s="47"/>
      <c r="B86" s="47" t="str">
        <f t="array" ref="B86">IFERROR(INDEX(Master!$E$3:$FG$202,MATCH($A86,Master!$D$3:$D$202,0),MATCH(B$2,Master!$E$2:$FG$2,0)),"")</f>
        <v/>
      </c>
      <c r="C86" s="54" t="str">
        <f t="array" ref="C86">IFERROR(INDEX(Master!$E$3:$FG$202,MATCH($A86,Master!$D$3:$D$202,0),MATCH(C$2,Master!$E$2:$FG$2,0)),"")</f>
        <v/>
      </c>
      <c r="D86" s="54" t="str">
        <f t="array" ref="D86">IFERROR(INDEX(Master!$E$3:$FG$202,MATCH($A86,Master!$D$3:$D$202,0),MATCH(D$2,Master!$E$2:$FG$2,0)),"")</f>
        <v/>
      </c>
      <c r="E86" s="47" t="str">
        <f t="array" ref="E86">IFERROR(INDEX(Master!$E$3:$FG$202,MATCH($A86,Master!$D$3:$D$202,0),MATCH(E$2,Master!$E$2:$FG$2,0)),"")</f>
        <v/>
      </c>
      <c r="F86" s="47" t="str">
        <f t="array" ref="F86">IFERROR(INDEX(Master!$E$3:$FG$202,MATCH($A86,Master!$D$3:$D$202,0),MATCH(F$2,Master!$E$2:$FG$2,0)),"")</f>
        <v/>
      </c>
      <c r="G86" s="47" t="str">
        <f t="array" ref="G86">IFERROR(INDEX(Master!$E$3:$FG$202,MATCH($A86,Master!$D$3:$D$202,0),MATCH(G$2,Master!$E$2:$FG$2,0)),"")</f>
        <v/>
      </c>
      <c r="H86" s="47" t="str">
        <f t="array" ref="H86">IFERROR(INDEX(Master!$E$3:$FG$202,MATCH($A86,Master!$D$3:$D$202,0),MATCH(H$2,Master!$E$2:$FG$2,0)),"")</f>
        <v/>
      </c>
      <c r="I86" s="55" t="str">
        <f t="array" ref="I86">IFERROR(INDEX(Master!$E$3:$FG$202,MATCH($A86,Master!$D$3:$D$202,0),MATCH(I$2,Master!$E$2:$FG$2,0)),"")</f>
        <v/>
      </c>
      <c r="J86" s="47" t="str">
        <f t="array" ref="J86">IFERROR(INDEX(Master!$E$3:$FG$202,MATCH($A86,Master!$D$3:$D$202,0),MATCH(J$2,Master!$E$2:$FG$2,0)),"")</f>
        <v/>
      </c>
      <c r="K86" s="47" t="str">
        <f t="array" ref="K86">IFERROR(INDEX(Master!$E$3:$FG$202,MATCH($A86,Master!$D$3:$D$202,0),MATCH(K$2,Master!$E$2:$FG$2,0)),"")</f>
        <v/>
      </c>
    </row>
    <row r="87" spans="1:11">
      <c r="A87" s="47"/>
      <c r="B87" s="47" t="str">
        <f t="array" ref="B87">IFERROR(INDEX(Master!$E$3:$FG$202,MATCH($A87,Master!$D$3:$D$202,0),MATCH(B$2,Master!$E$2:$FG$2,0)),"")</f>
        <v/>
      </c>
      <c r="C87" s="54" t="str">
        <f t="array" ref="C87">IFERROR(INDEX(Master!$E$3:$FG$202,MATCH($A87,Master!$D$3:$D$202,0),MATCH(C$2,Master!$E$2:$FG$2,0)),"")</f>
        <v/>
      </c>
      <c r="D87" s="54" t="str">
        <f t="array" ref="D87">IFERROR(INDEX(Master!$E$3:$FG$202,MATCH($A87,Master!$D$3:$D$202,0),MATCH(D$2,Master!$E$2:$FG$2,0)),"")</f>
        <v/>
      </c>
      <c r="E87" s="47" t="str">
        <f t="array" ref="E87">IFERROR(INDEX(Master!$E$3:$FG$202,MATCH($A87,Master!$D$3:$D$202,0),MATCH(E$2,Master!$E$2:$FG$2,0)),"")</f>
        <v/>
      </c>
      <c r="F87" s="47" t="str">
        <f t="array" ref="F87">IFERROR(INDEX(Master!$E$3:$FG$202,MATCH($A87,Master!$D$3:$D$202,0),MATCH(F$2,Master!$E$2:$FG$2,0)),"")</f>
        <v/>
      </c>
      <c r="G87" s="47" t="str">
        <f t="array" ref="G87">IFERROR(INDEX(Master!$E$3:$FG$202,MATCH($A87,Master!$D$3:$D$202,0),MATCH(G$2,Master!$E$2:$FG$2,0)),"")</f>
        <v/>
      </c>
      <c r="H87" s="47" t="str">
        <f t="array" ref="H87">IFERROR(INDEX(Master!$E$3:$FG$202,MATCH($A87,Master!$D$3:$D$202,0),MATCH(H$2,Master!$E$2:$FG$2,0)),"")</f>
        <v/>
      </c>
      <c r="I87" s="55" t="str">
        <f t="array" ref="I87">IFERROR(INDEX(Master!$E$3:$FG$202,MATCH($A87,Master!$D$3:$D$202,0),MATCH(I$2,Master!$E$2:$FG$2,0)),"")</f>
        <v/>
      </c>
      <c r="J87" s="47" t="str">
        <f t="array" ref="J87">IFERROR(INDEX(Master!$E$3:$FG$202,MATCH($A87,Master!$D$3:$D$202,0),MATCH(J$2,Master!$E$2:$FG$2,0)),"")</f>
        <v/>
      </c>
      <c r="K87" s="47" t="str">
        <f t="array" ref="K87">IFERROR(INDEX(Master!$E$3:$FG$202,MATCH($A87,Master!$D$3:$D$202,0),MATCH(K$2,Master!$E$2:$FG$2,0)),"")</f>
        <v/>
      </c>
    </row>
    <row r="88" spans="1:11">
      <c r="A88" s="47"/>
      <c r="B88" s="47" t="str">
        <f t="array" ref="B88">IFERROR(INDEX(Master!$E$3:$FG$202,MATCH($A88,Master!$D$3:$D$202,0),MATCH(B$2,Master!$E$2:$FG$2,0)),"")</f>
        <v/>
      </c>
      <c r="C88" s="54" t="str">
        <f t="array" ref="C88">IFERROR(INDEX(Master!$E$3:$FG$202,MATCH($A88,Master!$D$3:$D$202,0),MATCH(C$2,Master!$E$2:$FG$2,0)),"")</f>
        <v/>
      </c>
      <c r="D88" s="54" t="str">
        <f t="array" ref="D88">IFERROR(INDEX(Master!$E$3:$FG$202,MATCH($A88,Master!$D$3:$D$202,0),MATCH(D$2,Master!$E$2:$FG$2,0)),"")</f>
        <v/>
      </c>
      <c r="E88" s="47" t="str">
        <f t="array" ref="E88">IFERROR(INDEX(Master!$E$3:$FG$202,MATCH($A88,Master!$D$3:$D$202,0),MATCH(E$2,Master!$E$2:$FG$2,0)),"")</f>
        <v/>
      </c>
      <c r="F88" s="47" t="str">
        <f t="array" ref="F88">IFERROR(INDEX(Master!$E$3:$FG$202,MATCH($A88,Master!$D$3:$D$202,0),MATCH(F$2,Master!$E$2:$FG$2,0)),"")</f>
        <v/>
      </c>
      <c r="G88" s="47" t="str">
        <f t="array" ref="G88">IFERROR(INDEX(Master!$E$3:$FG$202,MATCH($A88,Master!$D$3:$D$202,0),MATCH(G$2,Master!$E$2:$FG$2,0)),"")</f>
        <v/>
      </c>
      <c r="H88" s="47" t="str">
        <f t="array" ref="H88">IFERROR(INDEX(Master!$E$3:$FG$202,MATCH($A88,Master!$D$3:$D$202,0),MATCH(H$2,Master!$E$2:$FG$2,0)),"")</f>
        <v/>
      </c>
      <c r="I88" s="55" t="str">
        <f t="array" ref="I88">IFERROR(INDEX(Master!$E$3:$FG$202,MATCH($A88,Master!$D$3:$D$202,0),MATCH(I$2,Master!$E$2:$FG$2,0)),"")</f>
        <v/>
      </c>
      <c r="J88" s="47" t="str">
        <f t="array" ref="J88">IFERROR(INDEX(Master!$E$3:$FG$202,MATCH($A88,Master!$D$3:$D$202,0),MATCH(J$2,Master!$E$2:$FG$2,0)),"")</f>
        <v/>
      </c>
      <c r="K88" s="47" t="str">
        <f t="array" ref="K88">IFERROR(INDEX(Master!$E$3:$FG$202,MATCH($A88,Master!$D$3:$D$202,0),MATCH(K$2,Master!$E$2:$FG$2,0)),"")</f>
        <v/>
      </c>
    </row>
    <row r="89" spans="1:11">
      <c r="A89" s="47"/>
      <c r="B89" s="47" t="str">
        <f t="array" ref="B89">IFERROR(INDEX(Master!$E$3:$FG$202,MATCH($A89,Master!$D$3:$D$202,0),MATCH(B$2,Master!$E$2:$FG$2,0)),"")</f>
        <v/>
      </c>
      <c r="C89" s="54" t="str">
        <f t="array" ref="C89">IFERROR(INDEX(Master!$E$3:$FG$202,MATCH($A89,Master!$D$3:$D$202,0),MATCH(C$2,Master!$E$2:$FG$2,0)),"")</f>
        <v/>
      </c>
      <c r="D89" s="54" t="str">
        <f t="array" ref="D89">IFERROR(INDEX(Master!$E$3:$FG$202,MATCH($A89,Master!$D$3:$D$202,0),MATCH(D$2,Master!$E$2:$FG$2,0)),"")</f>
        <v/>
      </c>
      <c r="E89" s="47" t="str">
        <f t="array" ref="E89">IFERROR(INDEX(Master!$E$3:$FG$202,MATCH($A89,Master!$D$3:$D$202,0),MATCH(E$2,Master!$E$2:$FG$2,0)),"")</f>
        <v/>
      </c>
      <c r="F89" s="47" t="str">
        <f t="array" ref="F89">IFERROR(INDEX(Master!$E$3:$FG$202,MATCH($A89,Master!$D$3:$D$202,0),MATCH(F$2,Master!$E$2:$FG$2,0)),"")</f>
        <v/>
      </c>
      <c r="G89" s="47" t="str">
        <f t="array" ref="G89">IFERROR(INDEX(Master!$E$3:$FG$202,MATCH($A89,Master!$D$3:$D$202,0),MATCH(G$2,Master!$E$2:$FG$2,0)),"")</f>
        <v/>
      </c>
      <c r="H89" s="47" t="str">
        <f t="array" ref="H89">IFERROR(INDEX(Master!$E$3:$FG$202,MATCH($A89,Master!$D$3:$D$202,0),MATCH(H$2,Master!$E$2:$FG$2,0)),"")</f>
        <v/>
      </c>
      <c r="I89" s="55" t="str">
        <f t="array" ref="I89">IFERROR(INDEX(Master!$E$3:$FG$202,MATCH($A89,Master!$D$3:$D$202,0),MATCH(I$2,Master!$E$2:$FG$2,0)),"")</f>
        <v/>
      </c>
      <c r="J89" s="47" t="str">
        <f t="array" ref="J89">IFERROR(INDEX(Master!$E$3:$FG$202,MATCH($A89,Master!$D$3:$D$202,0),MATCH(J$2,Master!$E$2:$FG$2,0)),"")</f>
        <v/>
      </c>
      <c r="K89" s="47" t="str">
        <f t="array" ref="K89">IFERROR(INDEX(Master!$E$3:$FG$202,MATCH($A89,Master!$D$3:$D$202,0),MATCH(K$2,Master!$E$2:$FG$2,0)),"")</f>
        <v/>
      </c>
    </row>
    <row r="90" spans="1:11">
      <c r="A90" s="47"/>
      <c r="B90" s="47" t="str">
        <f t="array" ref="B90">IFERROR(INDEX(Master!$E$3:$FG$202,MATCH($A90,Master!$D$3:$D$202,0),MATCH(B$2,Master!$E$2:$FG$2,0)),"")</f>
        <v/>
      </c>
      <c r="C90" s="54" t="str">
        <f t="array" ref="C90">IFERROR(INDEX(Master!$E$3:$FG$202,MATCH($A90,Master!$D$3:$D$202,0),MATCH(C$2,Master!$E$2:$FG$2,0)),"")</f>
        <v/>
      </c>
      <c r="D90" s="54" t="str">
        <f t="array" ref="D90">IFERROR(INDEX(Master!$E$3:$FG$202,MATCH($A90,Master!$D$3:$D$202,0),MATCH(D$2,Master!$E$2:$FG$2,0)),"")</f>
        <v/>
      </c>
      <c r="E90" s="47" t="str">
        <f t="array" ref="E90">IFERROR(INDEX(Master!$E$3:$FG$202,MATCH($A90,Master!$D$3:$D$202,0),MATCH(E$2,Master!$E$2:$FG$2,0)),"")</f>
        <v/>
      </c>
      <c r="F90" s="47" t="str">
        <f t="array" ref="F90">IFERROR(INDEX(Master!$E$3:$FG$202,MATCH($A90,Master!$D$3:$D$202,0),MATCH(F$2,Master!$E$2:$FG$2,0)),"")</f>
        <v/>
      </c>
      <c r="G90" s="47" t="str">
        <f t="array" ref="G90">IFERROR(INDEX(Master!$E$3:$FG$202,MATCH($A90,Master!$D$3:$D$202,0),MATCH(G$2,Master!$E$2:$FG$2,0)),"")</f>
        <v/>
      </c>
      <c r="H90" s="47" t="str">
        <f t="array" ref="H90">IFERROR(INDEX(Master!$E$3:$FG$202,MATCH($A90,Master!$D$3:$D$202,0),MATCH(H$2,Master!$E$2:$FG$2,0)),"")</f>
        <v/>
      </c>
      <c r="I90" s="55" t="str">
        <f t="array" ref="I90">IFERROR(INDEX(Master!$E$3:$FG$202,MATCH($A90,Master!$D$3:$D$202,0),MATCH(I$2,Master!$E$2:$FG$2,0)),"")</f>
        <v/>
      </c>
      <c r="J90" s="47" t="str">
        <f t="array" ref="J90">IFERROR(INDEX(Master!$E$3:$FG$202,MATCH($A90,Master!$D$3:$D$202,0),MATCH(J$2,Master!$E$2:$FG$2,0)),"")</f>
        <v/>
      </c>
      <c r="K90" s="47" t="str">
        <f t="array" ref="K90">IFERROR(INDEX(Master!$E$3:$FG$202,MATCH($A90,Master!$D$3:$D$202,0),MATCH(K$2,Master!$E$2:$FG$2,0)),"")</f>
        <v/>
      </c>
    </row>
    <row r="91" spans="1:11">
      <c r="A91" s="47"/>
      <c r="B91" s="47" t="str">
        <f t="array" ref="B91">IFERROR(INDEX(Master!$E$3:$FG$202,MATCH($A91,Master!$D$3:$D$202,0),MATCH(B$2,Master!$E$2:$FG$2,0)),"")</f>
        <v/>
      </c>
      <c r="C91" s="54" t="str">
        <f t="array" ref="C91">IFERROR(INDEX(Master!$E$3:$FG$202,MATCH($A91,Master!$D$3:$D$202,0),MATCH(C$2,Master!$E$2:$FG$2,0)),"")</f>
        <v/>
      </c>
      <c r="D91" s="54" t="str">
        <f t="array" ref="D91">IFERROR(INDEX(Master!$E$3:$FG$202,MATCH($A91,Master!$D$3:$D$202,0),MATCH(D$2,Master!$E$2:$FG$2,0)),"")</f>
        <v/>
      </c>
      <c r="E91" s="47" t="str">
        <f t="array" ref="E91">IFERROR(INDEX(Master!$E$3:$FG$202,MATCH($A91,Master!$D$3:$D$202,0),MATCH(E$2,Master!$E$2:$FG$2,0)),"")</f>
        <v/>
      </c>
      <c r="F91" s="47" t="str">
        <f t="array" ref="F91">IFERROR(INDEX(Master!$E$3:$FG$202,MATCH($A91,Master!$D$3:$D$202,0),MATCH(F$2,Master!$E$2:$FG$2,0)),"")</f>
        <v/>
      </c>
      <c r="G91" s="47" t="str">
        <f t="array" ref="G91">IFERROR(INDEX(Master!$E$3:$FG$202,MATCH($A91,Master!$D$3:$D$202,0),MATCH(G$2,Master!$E$2:$FG$2,0)),"")</f>
        <v/>
      </c>
      <c r="H91" s="47" t="str">
        <f t="array" ref="H91">IFERROR(INDEX(Master!$E$3:$FG$202,MATCH($A91,Master!$D$3:$D$202,0),MATCH(H$2,Master!$E$2:$FG$2,0)),"")</f>
        <v/>
      </c>
      <c r="I91" s="55" t="str">
        <f t="array" ref="I91">IFERROR(INDEX(Master!$E$3:$FG$202,MATCH($A91,Master!$D$3:$D$202,0),MATCH(I$2,Master!$E$2:$FG$2,0)),"")</f>
        <v/>
      </c>
      <c r="J91" s="47" t="str">
        <f t="array" ref="J91">IFERROR(INDEX(Master!$E$3:$FG$202,MATCH($A91,Master!$D$3:$D$202,0),MATCH(J$2,Master!$E$2:$FG$2,0)),"")</f>
        <v/>
      </c>
      <c r="K91" s="47" t="str">
        <f t="array" ref="K91">IFERROR(INDEX(Master!$E$3:$FG$202,MATCH($A91,Master!$D$3:$D$202,0),MATCH(K$2,Master!$E$2:$FG$2,0)),"")</f>
        <v/>
      </c>
    </row>
    <row r="92" spans="1:11">
      <c r="A92" s="47"/>
      <c r="B92" s="47" t="str">
        <f t="array" ref="B92">IFERROR(INDEX(Master!$E$3:$FG$202,MATCH($A92,Master!$D$3:$D$202,0),MATCH(B$2,Master!$E$2:$FG$2,0)),"")</f>
        <v/>
      </c>
      <c r="C92" s="54" t="str">
        <f t="array" ref="C92">IFERROR(INDEX(Master!$E$3:$FG$202,MATCH($A92,Master!$D$3:$D$202,0),MATCH(C$2,Master!$E$2:$FG$2,0)),"")</f>
        <v/>
      </c>
      <c r="D92" s="54" t="str">
        <f t="array" ref="D92">IFERROR(INDEX(Master!$E$3:$FG$202,MATCH($A92,Master!$D$3:$D$202,0),MATCH(D$2,Master!$E$2:$FG$2,0)),"")</f>
        <v/>
      </c>
      <c r="E92" s="47" t="str">
        <f t="array" ref="E92">IFERROR(INDEX(Master!$E$3:$FG$202,MATCH($A92,Master!$D$3:$D$202,0),MATCH(E$2,Master!$E$2:$FG$2,0)),"")</f>
        <v/>
      </c>
      <c r="F92" s="47" t="str">
        <f t="array" ref="F92">IFERROR(INDEX(Master!$E$3:$FG$202,MATCH($A92,Master!$D$3:$D$202,0),MATCH(F$2,Master!$E$2:$FG$2,0)),"")</f>
        <v/>
      </c>
      <c r="G92" s="47" t="str">
        <f t="array" ref="G92">IFERROR(INDEX(Master!$E$3:$FG$202,MATCH($A92,Master!$D$3:$D$202,0),MATCH(G$2,Master!$E$2:$FG$2,0)),"")</f>
        <v/>
      </c>
      <c r="H92" s="47" t="str">
        <f t="array" ref="H92">IFERROR(INDEX(Master!$E$3:$FG$202,MATCH($A92,Master!$D$3:$D$202,0),MATCH(H$2,Master!$E$2:$FG$2,0)),"")</f>
        <v/>
      </c>
      <c r="I92" s="55" t="str">
        <f t="array" ref="I92">IFERROR(INDEX(Master!$E$3:$FG$202,MATCH($A92,Master!$D$3:$D$202,0),MATCH(I$2,Master!$E$2:$FG$2,0)),"")</f>
        <v/>
      </c>
      <c r="J92" s="47" t="str">
        <f t="array" ref="J92">IFERROR(INDEX(Master!$E$3:$FG$202,MATCH($A92,Master!$D$3:$D$202,0),MATCH(J$2,Master!$E$2:$FG$2,0)),"")</f>
        <v/>
      </c>
      <c r="K92" s="47" t="str">
        <f t="array" ref="K92">IFERROR(INDEX(Master!$E$3:$FG$202,MATCH($A92,Master!$D$3:$D$202,0),MATCH(K$2,Master!$E$2:$FG$2,0)),"")</f>
        <v/>
      </c>
    </row>
    <row r="93" spans="1:11">
      <c r="A93" s="47"/>
      <c r="B93" s="47" t="str">
        <f t="array" ref="B93">IFERROR(INDEX(Master!$E$3:$FG$202,MATCH($A93,Master!$D$3:$D$202,0),MATCH(B$2,Master!$E$2:$FG$2,0)),"")</f>
        <v/>
      </c>
      <c r="C93" s="54" t="str">
        <f t="array" ref="C93">IFERROR(INDEX(Master!$E$3:$FG$202,MATCH($A93,Master!$D$3:$D$202,0),MATCH(C$2,Master!$E$2:$FG$2,0)),"")</f>
        <v/>
      </c>
      <c r="D93" s="54" t="str">
        <f t="array" ref="D93">IFERROR(INDEX(Master!$E$3:$FG$202,MATCH($A93,Master!$D$3:$D$202,0),MATCH(D$2,Master!$E$2:$FG$2,0)),"")</f>
        <v/>
      </c>
      <c r="E93" s="47" t="str">
        <f t="array" ref="E93">IFERROR(INDEX(Master!$E$3:$FG$202,MATCH($A93,Master!$D$3:$D$202,0),MATCH(E$2,Master!$E$2:$FG$2,0)),"")</f>
        <v/>
      </c>
      <c r="F93" s="47" t="str">
        <f t="array" ref="F93">IFERROR(INDEX(Master!$E$3:$FG$202,MATCH($A93,Master!$D$3:$D$202,0),MATCH(F$2,Master!$E$2:$FG$2,0)),"")</f>
        <v/>
      </c>
      <c r="G93" s="47" t="str">
        <f t="array" ref="G93">IFERROR(INDEX(Master!$E$3:$FG$202,MATCH($A93,Master!$D$3:$D$202,0),MATCH(G$2,Master!$E$2:$FG$2,0)),"")</f>
        <v/>
      </c>
      <c r="H93" s="47" t="str">
        <f t="array" ref="H93">IFERROR(INDEX(Master!$E$3:$FG$202,MATCH($A93,Master!$D$3:$D$202,0),MATCH(H$2,Master!$E$2:$FG$2,0)),"")</f>
        <v/>
      </c>
      <c r="I93" s="55" t="str">
        <f t="array" ref="I93">IFERROR(INDEX(Master!$E$3:$FG$202,MATCH($A93,Master!$D$3:$D$202,0),MATCH(I$2,Master!$E$2:$FG$2,0)),"")</f>
        <v/>
      </c>
      <c r="J93" s="47" t="str">
        <f t="array" ref="J93">IFERROR(INDEX(Master!$E$3:$FG$202,MATCH($A93,Master!$D$3:$D$202,0),MATCH(J$2,Master!$E$2:$FG$2,0)),"")</f>
        <v/>
      </c>
      <c r="K93" s="47" t="str">
        <f t="array" ref="K93">IFERROR(INDEX(Master!$E$3:$FG$202,MATCH($A93,Master!$D$3:$D$202,0),MATCH(K$2,Master!$E$2:$FG$2,0)),"")</f>
        <v/>
      </c>
    </row>
    <row r="94" spans="1:11">
      <c r="A94" s="47"/>
      <c r="B94" s="47" t="str">
        <f t="array" ref="B94">IFERROR(INDEX(Master!$E$3:$FG$202,MATCH($A94,Master!$D$3:$D$202,0),MATCH(B$2,Master!$E$2:$FG$2,0)),"")</f>
        <v/>
      </c>
      <c r="C94" s="54" t="str">
        <f t="array" ref="C94">IFERROR(INDEX(Master!$E$3:$FG$202,MATCH($A94,Master!$D$3:$D$202,0),MATCH(C$2,Master!$E$2:$FG$2,0)),"")</f>
        <v/>
      </c>
      <c r="D94" s="54" t="str">
        <f t="array" ref="D94">IFERROR(INDEX(Master!$E$3:$FG$202,MATCH($A94,Master!$D$3:$D$202,0),MATCH(D$2,Master!$E$2:$FG$2,0)),"")</f>
        <v/>
      </c>
      <c r="E94" s="47" t="str">
        <f t="array" ref="E94">IFERROR(INDEX(Master!$E$3:$FG$202,MATCH($A94,Master!$D$3:$D$202,0),MATCH(E$2,Master!$E$2:$FG$2,0)),"")</f>
        <v/>
      </c>
      <c r="F94" s="47" t="str">
        <f t="array" ref="F94">IFERROR(INDEX(Master!$E$3:$FG$202,MATCH($A94,Master!$D$3:$D$202,0),MATCH(F$2,Master!$E$2:$FG$2,0)),"")</f>
        <v/>
      </c>
      <c r="G94" s="47" t="str">
        <f t="array" ref="G94">IFERROR(INDEX(Master!$E$3:$FG$202,MATCH($A94,Master!$D$3:$D$202,0),MATCH(G$2,Master!$E$2:$FG$2,0)),"")</f>
        <v/>
      </c>
      <c r="H94" s="47" t="str">
        <f t="array" ref="H94">IFERROR(INDEX(Master!$E$3:$FG$202,MATCH($A94,Master!$D$3:$D$202,0),MATCH(H$2,Master!$E$2:$FG$2,0)),"")</f>
        <v/>
      </c>
      <c r="I94" s="55" t="str">
        <f t="array" ref="I94">IFERROR(INDEX(Master!$E$3:$FG$202,MATCH($A94,Master!$D$3:$D$202,0),MATCH(I$2,Master!$E$2:$FG$2,0)),"")</f>
        <v/>
      </c>
      <c r="J94" s="47" t="str">
        <f t="array" ref="J94">IFERROR(INDEX(Master!$E$3:$FG$202,MATCH($A94,Master!$D$3:$D$202,0),MATCH(J$2,Master!$E$2:$FG$2,0)),"")</f>
        <v/>
      </c>
      <c r="K94" s="47" t="str">
        <f t="array" ref="K94">IFERROR(INDEX(Master!$E$3:$FG$202,MATCH($A94,Master!$D$3:$D$202,0),MATCH(K$2,Master!$E$2:$FG$2,0)),"")</f>
        <v/>
      </c>
    </row>
    <row r="95" spans="1:11"/>
    <row r="96" spans="1:11"/>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 right="0" top="0" bottom="0" header="0" footer="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outlinePr summaryBelow="0" summaryRight="0"/>
  </sheetPr>
  <dimension ref="A1:Z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2578125" defaultRowHeight="15" customHeight="1"/>
  <cols>
    <col min="1" max="1" width="46" customWidth="1"/>
    <col min="2" max="2" width="14.42578125" style="47" customWidth="1"/>
    <col min="3" max="3" width="17.140625" customWidth="1"/>
    <col min="4" max="4" width="13.85546875" customWidth="1"/>
    <col min="5" max="5" width="36.140625" customWidth="1"/>
    <col min="6" max="6" width="11.7109375" customWidth="1"/>
    <col min="7" max="7" width="28.42578125" customWidth="1"/>
    <col min="8" max="8" width="14.28515625" customWidth="1"/>
    <col min="9" max="9" width="36.140625" customWidth="1"/>
    <col min="10" max="10" width="24.7109375" customWidth="1"/>
    <col min="11" max="11" width="29.140625" customWidth="1"/>
    <col min="12" max="12" width="19.7109375" customWidth="1"/>
    <col min="13" max="13" width="18.85546875" customWidth="1"/>
    <col min="14" max="14" width="19.42578125" customWidth="1"/>
    <col min="22" max="26" width="14.42578125" style="47"/>
  </cols>
  <sheetData>
    <row r="1" spans="1:14">
      <c r="A1" s="42"/>
      <c r="B1" s="43" t="s">
        <v>2211</v>
      </c>
      <c r="C1" s="44" t="s">
        <v>2211</v>
      </c>
      <c r="D1" s="44" t="s">
        <v>2211</v>
      </c>
      <c r="E1" s="43" t="s">
        <v>2211</v>
      </c>
      <c r="F1" s="43" t="s">
        <v>66</v>
      </c>
      <c r="G1" s="43" t="s">
        <v>66</v>
      </c>
      <c r="H1" s="42" t="s">
        <v>66</v>
      </c>
      <c r="I1" s="43" t="s">
        <v>66</v>
      </c>
      <c r="J1" s="42" t="s">
        <v>66</v>
      </c>
      <c r="K1" s="42" t="s">
        <v>66</v>
      </c>
      <c r="L1" s="57" t="s">
        <v>66</v>
      </c>
      <c r="M1" s="57" t="s">
        <v>66</v>
      </c>
      <c r="N1" s="47" t="s">
        <v>2217</v>
      </c>
    </row>
    <row r="2" spans="1:14">
      <c r="A2" s="48" t="s">
        <v>49</v>
      </c>
      <c r="B2" s="49" t="s">
        <v>51</v>
      </c>
      <c r="C2" s="50" t="s">
        <v>2225</v>
      </c>
      <c r="D2" s="51" t="s">
        <v>2221</v>
      </c>
      <c r="E2" s="49" t="s">
        <v>2240</v>
      </c>
      <c r="F2" s="49" t="s">
        <v>2121</v>
      </c>
      <c r="G2" s="49" t="s">
        <v>2245</v>
      </c>
      <c r="H2" s="49" t="s">
        <v>2246</v>
      </c>
      <c r="I2" s="49" t="s">
        <v>560</v>
      </c>
      <c r="J2" s="48" t="s">
        <v>2247</v>
      </c>
      <c r="K2" s="48" t="s">
        <v>2248</v>
      </c>
      <c r="L2" s="58" t="s">
        <v>2253</v>
      </c>
      <c r="M2" s="58" t="s">
        <v>2254</v>
      </c>
      <c r="N2" s="59" t="s">
        <v>2255</v>
      </c>
    </row>
    <row r="3" spans="1:14">
      <c r="A3" s="56" t="s">
        <v>1377</v>
      </c>
      <c r="B3" s="47">
        <f t="array" ref="B3">IFERROR(INDEX(Master!$E$3:$FG$202,MATCH($A3,Master!$D$3:$D$202,0),MATCH(B$2,Master!$E$2:$FG$2,0)),"")</f>
        <v>11443</v>
      </c>
      <c r="C3" s="61">
        <f t="array" ref="C3">IFERROR(INDEX(Master!$E$3:$FG$202,MATCH($A3,Master!$D$3:$D$202,0),MATCH(C$2,Master!$E$2:$FG$2,0)),"")</f>
        <v>632019.37</v>
      </c>
      <c r="D3" s="61">
        <f t="array" ref="D3">IFERROR(INDEX(Master!$E$3:$FG$202,MATCH($A3,Master!$D$3:$D$202,0),MATCH(D$2,Master!$E$2:$FG$2,0)),"")</f>
        <v>454749.2</v>
      </c>
      <c r="E3" s="60" t="str">
        <f t="array" ref="E3">IFERROR(INDEX(Master!$E$3:$FG$202,MATCH($A3,Master!$D$3:$D$202,0),MATCH(E$2,Master!$E$2:$FG$2,0)),"")</f>
        <v>Approved</v>
      </c>
      <c r="F3" s="60" t="str">
        <f t="array" ref="F3">IFERROR(INDEX(Master!$E$3:$FG$202,MATCH($A3,Master!$D$3:$D$202,0),MATCH(F$2,Master!$E$2:$FG$2,0)),"")</f>
        <v>Moanes</v>
      </c>
      <c r="G3" s="60">
        <f t="array" ref="G3">IFERROR(INDEX(Master!$E$3:$FG$202,MATCH($A3,Master!$D$3:$D$202,0),MATCH(G$2,Master!$E$2:$FG$2,0)),"")</f>
        <v>44927</v>
      </c>
      <c r="H3" s="60">
        <f t="array" ref="H3">IFERROR(INDEX(Master!$E$3:$FG$202,MATCH($A3,Master!$D$3:$D$202,0),MATCH(H$2,Master!$E$2:$FG$2,0)),"")</f>
        <v>44934</v>
      </c>
      <c r="I3" s="60">
        <f t="array" ref="I3">IFERROR(INDEX(Master!$E$3:$FG$202,MATCH($A3,Master!$D$3:$D$202,0),MATCH(I$2,Master!$E$2:$FG$2,0)),"")</f>
        <v>0</v>
      </c>
      <c r="J3" s="60" t="str">
        <f t="array" ref="J3">IFERROR(INDEX(Master!$E$3:$FG$202,MATCH($A3,Master!$D$3:$D$202,0),MATCH(J$2,Master!$E$2:$FG$2,0)),"")</f>
        <v>TBD</v>
      </c>
      <c r="K3" s="60">
        <f t="array" ref="K3">IFERROR(INDEX(Master!$E$3:$FG$202,MATCH($A3,Master!$D$3:$D$202,0),MATCH(K$2,Master!$E$2:$FG$2,0)),"")</f>
        <v>0</v>
      </c>
      <c r="L3" s="55">
        <f t="array" ref="L3">IFERROR(INDEX(Master!$E$3:$FG$202,MATCH($A3,Master!$D$3:$D$202,0),MATCH(L$2,Master!$E$2:$FG$2,0)),"")</f>
        <v>45163</v>
      </c>
      <c r="M3" s="55">
        <f t="array" ref="M3">IFERROR(INDEX(Master!$E$3:$FG$202,MATCH($A3,Master!$D$3:$D$202,0),MATCH(M$2,Master!$E$2:$FG$2,0)),"")</f>
        <v>45474</v>
      </c>
      <c r="N3" s="60" t="str">
        <f t="array" ref="N3">IFERROR(INDEX(Master!$E$3:$FG$202,MATCH($A3,Master!$D$3:$D$202,0),MATCH(N$2,Master!$E$2:$FG$2,0)),"")</f>
        <v>TBD</v>
      </c>
    </row>
    <row r="4" spans="1:14">
      <c r="A4" s="53" t="s">
        <v>2405</v>
      </c>
      <c r="B4" s="47" t="str">
        <f t="array" ref="B4">IFERROR(INDEX(Master!$E$3:$FG$202,MATCH($A4,Master!$D$3:$D$202,0),MATCH(B$2,Master!$E$2:$FG$2,0)),"")</f>
        <v/>
      </c>
      <c r="C4" s="61" t="str">
        <f t="array" ref="C4">IFERROR(INDEX(Master!$E$3:$FG$202,MATCH($A4,Master!$D$3:$D$202,0),MATCH(C$2,Master!$E$2:$FG$2,0)),"")</f>
        <v/>
      </c>
      <c r="D4" s="61" t="str">
        <f t="array" ref="D4">IFERROR(INDEX(Master!$E$3:$FG$202,MATCH($A4,Master!$D$3:$D$202,0),MATCH(D$2,Master!$E$2:$FG$2,0)),"")</f>
        <v/>
      </c>
      <c r="E4" s="60" t="str">
        <f t="array" ref="E4">IFERROR(INDEX(Master!$E$3:$FG$202,MATCH($A4,Master!$D$3:$D$202,0),MATCH(E$2,Master!$E$2:$FG$2,0)),"")</f>
        <v/>
      </c>
      <c r="F4" s="60" t="str">
        <f t="array" ref="F4">IFERROR(INDEX(Master!$E$3:$FG$202,MATCH($A4,Master!$D$3:$D$202,0),MATCH(F$2,Master!$E$2:$FG$2,0)),"")</f>
        <v/>
      </c>
      <c r="G4" s="60" t="str">
        <f t="array" ref="G4">IFERROR(INDEX(Master!$E$3:$FG$202,MATCH($A4,Master!$D$3:$D$202,0),MATCH(G$2,Master!$E$2:$FG$2,0)),"")</f>
        <v/>
      </c>
      <c r="H4" s="60" t="str">
        <f t="array" ref="H4">IFERROR(INDEX(Master!$E$3:$FG$202,MATCH($A4,Master!$D$3:$D$202,0),MATCH(H$2,Master!$E$2:$FG$2,0)),"")</f>
        <v/>
      </c>
      <c r="I4" s="60" t="str">
        <f t="array" ref="I4">IFERROR(INDEX(Master!$E$3:$FG$202,MATCH($A4,Master!$D$3:$D$202,0),MATCH(I$2,Master!$E$2:$FG$2,0)),"")</f>
        <v/>
      </c>
      <c r="J4" s="60" t="str">
        <f t="array" ref="J4">IFERROR(INDEX(Master!$E$3:$FG$202,MATCH($A4,Master!$D$3:$D$202,0),MATCH(J$2,Master!$E$2:$FG$2,0)),"")</f>
        <v/>
      </c>
      <c r="K4" s="60" t="str">
        <f t="array" ref="K4">IFERROR(INDEX(Master!$E$3:$FG$202,MATCH($A4,Master!$D$3:$D$202,0),MATCH(K$2,Master!$E$2:$FG$2,0)),"")</f>
        <v/>
      </c>
      <c r="L4" s="55" t="str">
        <f t="array" ref="L4">IFERROR(INDEX(Master!$E$3:$FG$202,MATCH($A4,Master!$D$3:$D$202,0),MATCH(L$2,Master!$E$2:$FG$2,0)),"")</f>
        <v/>
      </c>
      <c r="M4" s="55" t="str">
        <f t="array" ref="M4">IFERROR(INDEX(Master!$E$3:$FG$202,MATCH($A4,Master!$D$3:$D$202,0),MATCH(M$2,Master!$E$2:$FG$2,0)),"")</f>
        <v/>
      </c>
      <c r="N4" s="60" t="str">
        <f t="array" ref="N4">IFERROR(INDEX(Master!$E$3:$FG$202,MATCH($A4,Master!$D$3:$D$202,0),MATCH(N$2,Master!$E$2:$FG$2,0)),"")</f>
        <v/>
      </c>
    </row>
    <row r="5" spans="1:14">
      <c r="A5" s="53" t="s">
        <v>1384</v>
      </c>
      <c r="B5" s="47">
        <f t="array" ref="B5">IFERROR(INDEX(Master!$E$3:$FG$202,MATCH($A5,Master!$D$3:$D$202,0),MATCH(B$2,Master!$E$2:$FG$2,0)),"")</f>
        <v>11403</v>
      </c>
      <c r="C5" s="61">
        <f t="array" ref="C5">IFERROR(INDEX(Master!$E$3:$FG$202,MATCH($A5,Master!$D$3:$D$202,0),MATCH(C$2,Master!$E$2:$FG$2,0)),"")</f>
        <v>181837</v>
      </c>
      <c r="D5" s="61">
        <f t="array" ref="D5">IFERROR(INDEX(Master!$E$3:$FG$202,MATCH($A5,Master!$D$3:$D$202,0),MATCH(D$2,Master!$E$2:$FG$2,0)),"")</f>
        <v>122693.7</v>
      </c>
      <c r="E5" s="60" t="str">
        <f t="array" ref="E5">IFERROR(INDEX(Master!$E$3:$FG$202,MATCH($A5,Master!$D$3:$D$202,0),MATCH(E$2,Master!$E$2:$FG$2,0)),"")</f>
        <v>Approved</v>
      </c>
      <c r="F5" s="60" t="str">
        <f t="array" ref="F5">IFERROR(INDEX(Master!$E$3:$FG$202,MATCH($A5,Master!$D$3:$D$202,0),MATCH(F$2,Master!$E$2:$FG$2,0)),"")</f>
        <v>Gino</v>
      </c>
      <c r="G5" s="60" t="str">
        <f t="array" ref="G5">IFERROR(INDEX(Master!$E$3:$FG$202,MATCH($A5,Master!$D$3:$D$202,0),MATCH(G$2,Master!$E$2:$FG$2,0)),"")</f>
        <v>Line 1</v>
      </c>
      <c r="H5" s="60" t="str">
        <f t="array" ref="H5">IFERROR(INDEX(Master!$E$3:$FG$202,MATCH($A5,Master!$D$3:$D$202,0),MATCH(H$2,Master!$E$2:$FG$2,0)),"")</f>
        <v>TBD</v>
      </c>
      <c r="I5" s="60">
        <f t="array" ref="I5">IFERROR(INDEX(Master!$E$3:$FG$202,MATCH($A5,Master!$D$3:$D$202,0),MATCH(I$2,Master!$E$2:$FG$2,0)),"")</f>
        <v>0</v>
      </c>
      <c r="J5" s="60" t="str">
        <f t="array" ref="J5">IFERROR(INDEX(Master!$E$3:$FG$202,MATCH($A5,Master!$D$3:$D$202,0),MATCH(J$2,Master!$E$2:$FG$2,0)),"")</f>
        <v>TBD</v>
      </c>
      <c r="K5" s="60">
        <f t="array" ref="K5">IFERROR(INDEX(Master!$E$3:$FG$202,MATCH($A5,Master!$D$3:$D$202,0),MATCH(K$2,Master!$E$2:$FG$2,0)),"")</f>
        <v>0</v>
      </c>
      <c r="L5" s="55">
        <f t="array" ref="L5">IFERROR(INDEX(Master!$E$3:$FG$202,MATCH($A5,Master!$D$3:$D$202,0),MATCH(L$2,Master!$E$2:$FG$2,0)),"")</f>
        <v>45181</v>
      </c>
      <c r="M5" s="55">
        <f t="array" ref="M5">IFERROR(INDEX(Master!$E$3:$FG$202,MATCH($A5,Master!$D$3:$D$202,0),MATCH(M$2,Master!$E$2:$FG$2,0)),"")</f>
        <v>45291</v>
      </c>
      <c r="N5" s="60">
        <f t="array" ref="N5">IFERROR(INDEX(Master!$E$3:$FG$202,MATCH($A5,Master!$D$3:$D$202,0),MATCH(N$2,Master!$E$2:$FG$2,0)),"")</f>
        <v>0</v>
      </c>
    </row>
    <row r="6" spans="1:14">
      <c r="A6" s="53" t="s">
        <v>948</v>
      </c>
      <c r="B6" s="47">
        <f t="array" ref="B6">IFERROR(INDEX(Master!$E$3:$FG$202,MATCH($A6,Master!$D$3:$D$202,0),MATCH(B$2,Master!$E$2:$FG$2,0)),"")</f>
        <v>11401</v>
      </c>
      <c r="C6" s="61">
        <f t="array" ref="C6">IFERROR(INDEX(Master!$E$3:$FG$202,MATCH($A6,Master!$D$3:$D$202,0),MATCH(C$2,Master!$E$2:$FG$2,0)),"")</f>
        <v>181837</v>
      </c>
      <c r="D6" s="61">
        <f t="array" ref="D6">IFERROR(INDEX(Master!$E$3:$FG$202,MATCH($A6,Master!$D$3:$D$202,0),MATCH(D$2,Master!$E$2:$FG$2,0)),"")</f>
        <v>107121</v>
      </c>
      <c r="E6" s="60" t="str">
        <f t="array" ref="E6">IFERROR(INDEX(Master!$E$3:$FG$202,MATCH($A6,Master!$D$3:$D$202,0),MATCH(E$2,Master!$E$2:$FG$2,0)),"")</f>
        <v>Approved</v>
      </c>
      <c r="F6" s="60" t="str">
        <f t="array" ref="F6">IFERROR(INDEX(Master!$E$3:$FG$202,MATCH($A6,Master!$D$3:$D$202,0),MATCH(F$2,Master!$E$2:$FG$2,0)),"")</f>
        <v>Gino</v>
      </c>
      <c r="G6" s="60" t="str">
        <f t="array" ref="G6">IFERROR(INDEX(Master!$E$3:$FG$202,MATCH($A6,Master!$D$3:$D$202,0),MATCH(G$2,Master!$E$2:$FG$2,0)),"")</f>
        <v>Line 1</v>
      </c>
      <c r="H6" s="60" t="str">
        <f t="array" ref="H6">IFERROR(INDEX(Master!$E$3:$FG$202,MATCH($A6,Master!$D$3:$D$202,0),MATCH(H$2,Master!$E$2:$FG$2,0)),"")</f>
        <v>TBD</v>
      </c>
      <c r="I6" s="60">
        <f t="array" ref="I6">IFERROR(INDEX(Master!$E$3:$FG$202,MATCH($A6,Master!$D$3:$D$202,0),MATCH(I$2,Master!$E$2:$FG$2,0)),"")</f>
        <v>0</v>
      </c>
      <c r="J6" s="60" t="str">
        <f t="array" ref="J6">IFERROR(INDEX(Master!$E$3:$FG$202,MATCH($A6,Master!$D$3:$D$202,0),MATCH(J$2,Master!$E$2:$FG$2,0)),"")</f>
        <v>TBD</v>
      </c>
      <c r="K6" s="60">
        <f t="array" ref="K6">IFERROR(INDEX(Master!$E$3:$FG$202,MATCH($A6,Master!$D$3:$D$202,0),MATCH(K$2,Master!$E$2:$FG$2,0)),"")</f>
        <v>0</v>
      </c>
      <c r="L6" s="55">
        <f t="array" ref="L6">IFERROR(INDEX(Master!$E$3:$FG$202,MATCH($A6,Master!$D$3:$D$202,0),MATCH(L$2,Master!$E$2:$FG$2,0)),"")</f>
        <v>45187</v>
      </c>
      <c r="M6" s="55">
        <f t="array" ref="M6">IFERROR(INDEX(Master!$E$3:$FG$202,MATCH($A6,Master!$D$3:$D$202,0),MATCH(M$2,Master!$E$2:$FG$2,0)),"")</f>
        <v>45565</v>
      </c>
      <c r="N6" s="60">
        <f t="array" ref="N6">IFERROR(INDEX(Master!$E$3:$FG$202,MATCH($A6,Master!$D$3:$D$202,0),MATCH(N$2,Master!$E$2:$FG$2,0)),"")</f>
        <v>0</v>
      </c>
    </row>
    <row r="7" spans="1:14">
      <c r="A7" s="53" t="s">
        <v>1388</v>
      </c>
      <c r="B7" s="47">
        <f t="array" ref="B7">IFERROR(INDEX(Master!$E$3:$FG$202,MATCH($A7,Master!$D$3:$D$202,0),MATCH(B$2,Master!$E$2:$FG$2,0)),"")</f>
        <v>11397</v>
      </c>
      <c r="C7" s="61">
        <f t="array" ref="C7">IFERROR(INDEX(Master!$E$3:$FG$202,MATCH($A7,Master!$D$3:$D$202,0),MATCH(C$2,Master!$E$2:$FG$2,0)),"")</f>
        <v>13916166.76</v>
      </c>
      <c r="D7" s="61">
        <f t="array" ref="D7">IFERROR(INDEX(Master!$E$3:$FG$202,MATCH($A7,Master!$D$3:$D$202,0),MATCH(D$2,Master!$E$2:$FG$2,0)),"")</f>
        <v>10197373.640000001</v>
      </c>
      <c r="E7" s="60" t="str">
        <f t="array" ref="E7">IFERROR(INDEX(Master!$E$3:$FG$202,MATCH($A7,Master!$D$3:$D$202,0),MATCH(E$2,Master!$E$2:$FG$2,0)),"")</f>
        <v>Approved</v>
      </c>
      <c r="F7" s="60" t="str">
        <f t="array" ref="F7">IFERROR(INDEX(Master!$E$3:$FG$202,MATCH($A7,Master!$D$3:$D$202,0),MATCH(F$2,Master!$E$2:$FG$2,0)),"")</f>
        <v>Kenny</v>
      </c>
      <c r="G7" s="60" t="str">
        <f t="array" ref="G7">IFERROR(INDEX(Master!$E$3:$FG$202,MATCH($A7,Master!$D$3:$D$202,0),MATCH(G$2,Master!$E$2:$FG$2,0)),"")</f>
        <v>Line 1</v>
      </c>
      <c r="H7" s="60" t="str">
        <f t="array" ref="H7">IFERROR(INDEX(Master!$E$3:$FG$202,MATCH($A7,Master!$D$3:$D$202,0),MATCH(H$2,Master!$E$2:$FG$2,0)),"")</f>
        <v>TBD</v>
      </c>
      <c r="I7" s="60">
        <f t="array" ref="I7">IFERROR(INDEX(Master!$E$3:$FG$202,MATCH($A7,Master!$D$3:$D$202,0),MATCH(I$2,Master!$E$2:$FG$2,0)),"")</f>
        <v>0</v>
      </c>
      <c r="J7" s="60" t="str">
        <f t="array" ref="J7">IFERROR(INDEX(Master!$E$3:$FG$202,MATCH($A7,Master!$D$3:$D$202,0),MATCH(J$2,Master!$E$2:$FG$2,0)),"")</f>
        <v>TBD</v>
      </c>
      <c r="K7" s="60">
        <f t="array" ref="K7">IFERROR(INDEX(Master!$E$3:$FG$202,MATCH($A7,Master!$D$3:$D$202,0),MATCH(K$2,Master!$E$2:$FG$2,0)),"")</f>
        <v>0</v>
      </c>
      <c r="L7" s="55">
        <f t="array" ref="L7">IFERROR(INDEX(Master!$E$3:$FG$202,MATCH($A7,Master!$D$3:$D$202,0),MATCH(L$2,Master!$E$2:$FG$2,0)),"")</f>
        <v>45209</v>
      </c>
      <c r="M7" s="55" t="str">
        <f t="array" ref="M7">IFERROR(INDEX(Master!$E$3:$FG$202,MATCH($A7,Master!$D$3:$D$202,0),MATCH(M$2,Master!$E$2:$FG$2,0)),"")</f>
        <v>TBD</v>
      </c>
      <c r="N7" s="60">
        <f t="array" ref="N7">IFERROR(INDEX(Master!$E$3:$FG$202,MATCH($A7,Master!$D$3:$D$202,0),MATCH(N$2,Master!$E$2:$FG$2,0)),"")</f>
        <v>0</v>
      </c>
    </row>
    <row r="8" spans="1:14">
      <c r="A8" s="53" t="s">
        <v>1397</v>
      </c>
      <c r="B8" s="47">
        <f t="array" ref="B8">IFERROR(INDEX(Master!$E$3:$FG$202,MATCH($A8,Master!$D$3:$D$202,0),MATCH(B$2,Master!$E$2:$FG$2,0)),"")</f>
        <v>11448</v>
      </c>
      <c r="C8" s="61">
        <f t="array" ref="C8">IFERROR(INDEX(Master!$E$3:$FG$202,MATCH($A8,Master!$D$3:$D$202,0),MATCH(C$2,Master!$E$2:$FG$2,0)),"")</f>
        <v>129445</v>
      </c>
      <c r="D8" s="61">
        <f t="array" ref="D8">IFERROR(INDEX(Master!$E$3:$FG$202,MATCH($A8,Master!$D$3:$D$202,0),MATCH(D$2,Master!$E$2:$FG$2,0)),"")</f>
        <v>94494.849999999991</v>
      </c>
      <c r="E8" s="60" t="str">
        <f t="array" ref="E8">IFERROR(INDEX(Master!$E$3:$FG$202,MATCH($A8,Master!$D$3:$D$202,0),MATCH(E$2,Master!$E$2:$FG$2,0)),"")</f>
        <v>Approved</v>
      </c>
      <c r="F8" s="60" t="str">
        <f t="array" ref="F8">IFERROR(INDEX(Master!$E$3:$FG$202,MATCH($A8,Master!$D$3:$D$202,0),MATCH(F$2,Master!$E$2:$FG$2,0)),"")</f>
        <v>Moanes</v>
      </c>
      <c r="G8" s="60" t="str">
        <f t="array" ref="G8">IFERROR(INDEX(Master!$E$3:$FG$202,MATCH($A8,Master!$D$3:$D$202,0),MATCH(G$2,Master!$E$2:$FG$2,0)),"")</f>
        <v>Line 2</v>
      </c>
      <c r="H8" s="60" t="str">
        <f t="array" ref="H8">IFERROR(INDEX(Master!$E$3:$FG$202,MATCH($A8,Master!$D$3:$D$202,0),MATCH(H$2,Master!$E$2:$FG$2,0)),"")</f>
        <v>TBD</v>
      </c>
      <c r="I8" s="60">
        <f t="array" ref="I8">IFERROR(INDEX(Master!$E$3:$FG$202,MATCH($A8,Master!$D$3:$D$202,0),MATCH(I$2,Master!$E$2:$FG$2,0)),"")</f>
        <v>0</v>
      </c>
      <c r="J8" s="60" t="str">
        <f t="array" ref="J8">IFERROR(INDEX(Master!$E$3:$FG$202,MATCH($A8,Master!$D$3:$D$202,0),MATCH(J$2,Master!$E$2:$FG$2,0)),"")</f>
        <v>TBD</v>
      </c>
      <c r="K8" s="60">
        <f t="array" ref="K8">IFERROR(INDEX(Master!$E$3:$FG$202,MATCH($A8,Master!$D$3:$D$202,0),MATCH(K$2,Master!$E$2:$FG$2,0)),"")</f>
        <v>0</v>
      </c>
      <c r="L8" s="55">
        <f t="array" ref="L8">IFERROR(INDEX(Master!$E$3:$FG$202,MATCH($A8,Master!$D$3:$D$202,0),MATCH(L$2,Master!$E$2:$FG$2,0)),"")</f>
        <v>45229</v>
      </c>
      <c r="M8" s="55">
        <f t="array" ref="M8">IFERROR(INDEX(Master!$E$3:$FG$202,MATCH($A8,Master!$D$3:$D$202,0),MATCH(M$2,Master!$E$2:$FG$2,0)),"")</f>
        <v>45473</v>
      </c>
      <c r="N8" s="60">
        <f t="array" ref="N8">IFERROR(INDEX(Master!$E$3:$FG$202,MATCH($A8,Master!$D$3:$D$202,0),MATCH(N$2,Master!$E$2:$FG$2,0)),"")</f>
        <v>0</v>
      </c>
    </row>
    <row r="9" spans="1:14">
      <c r="A9" s="53" t="s">
        <v>1393</v>
      </c>
      <c r="B9" s="47">
        <f t="array" ref="B9">IFERROR(INDEX(Master!$E$3:$FG$202,MATCH($A9,Master!$D$3:$D$202,0),MATCH(B$2,Master!$E$2:$FG$2,0)),"")</f>
        <v>11447</v>
      </c>
      <c r="C9" s="61">
        <f t="array" ref="C9">IFERROR(INDEX(Master!$E$3:$FG$202,MATCH($A9,Master!$D$3:$D$202,0),MATCH(C$2,Master!$E$2:$FG$2,0)),"")</f>
        <v>13852000</v>
      </c>
      <c r="D9" s="61">
        <f t="array" ref="D9">IFERROR(INDEX(Master!$E$3:$FG$202,MATCH($A9,Master!$D$3:$D$202,0),MATCH(D$2,Master!$E$2:$FG$2,0)),"")</f>
        <v>8943261</v>
      </c>
      <c r="E9" s="60" t="str">
        <f t="array" ref="E9">IFERROR(INDEX(Master!$E$3:$FG$202,MATCH($A9,Master!$D$3:$D$202,0),MATCH(E$2,Master!$E$2:$FG$2,0)),"")</f>
        <v>Approved (Revision pending AOR)</v>
      </c>
      <c r="F9" s="60" t="str">
        <f t="array" ref="F9">IFERROR(INDEX(Master!$E$3:$FG$202,MATCH($A9,Master!$D$3:$D$202,0),MATCH(F$2,Master!$E$2:$FG$2,0)),"")</f>
        <v>Kenny</v>
      </c>
      <c r="G9" s="60" t="str">
        <f t="array" ref="G9">IFERROR(INDEX(Master!$E$3:$FG$202,MATCH($A9,Master!$D$3:$D$202,0),MATCH(G$2,Master!$E$2:$FG$2,0)),"")</f>
        <v>Line 2</v>
      </c>
      <c r="H9" s="60">
        <f t="array" ref="H9">IFERROR(INDEX(Master!$E$3:$FG$202,MATCH($A9,Master!$D$3:$D$202,0),MATCH(H$2,Master!$E$2:$FG$2,0)),"")</f>
        <v>0</v>
      </c>
      <c r="I9" s="60">
        <f t="array" ref="I9">IFERROR(INDEX(Master!$E$3:$FG$202,MATCH($A9,Master!$D$3:$D$202,0),MATCH(I$2,Master!$E$2:$FG$2,0)),"")</f>
        <v>0</v>
      </c>
      <c r="J9" s="60">
        <f t="array" ref="J9">IFERROR(INDEX(Master!$E$3:$FG$202,MATCH($A9,Master!$D$3:$D$202,0),MATCH(J$2,Master!$E$2:$FG$2,0)),"")</f>
        <v>0</v>
      </c>
      <c r="K9" s="60">
        <f t="array" ref="K9">IFERROR(INDEX(Master!$E$3:$FG$202,MATCH($A9,Master!$D$3:$D$202,0),MATCH(K$2,Master!$E$2:$FG$2,0)),"")</f>
        <v>0</v>
      </c>
      <c r="L9" s="55">
        <f t="array" ref="L9">IFERROR(INDEX(Master!$E$3:$FG$202,MATCH($A9,Master!$D$3:$D$202,0),MATCH(L$2,Master!$E$2:$FG$2,0)),"")</f>
        <v>45236</v>
      </c>
      <c r="M9" s="55">
        <f t="array" ref="M9">IFERROR(INDEX(Master!$E$3:$FG$202,MATCH($A9,Master!$D$3:$D$202,0),MATCH(M$2,Master!$E$2:$FG$2,0)),"")</f>
        <v>45291</v>
      </c>
      <c r="N9" s="60">
        <f t="array" ref="N9">IFERROR(INDEX(Master!$E$3:$FG$202,MATCH($A9,Master!$D$3:$D$202,0),MATCH(N$2,Master!$E$2:$FG$2,0)),"")</f>
        <v>0</v>
      </c>
    </row>
    <row r="10" spans="1:14">
      <c r="A10" s="53" t="s">
        <v>2349</v>
      </c>
      <c r="B10" s="47">
        <f t="array" ref="B10">IFERROR(INDEX(Master!$E$3:$FG$202,MATCH($A10,Master!$D$3:$D$202,0),MATCH(B$2,Master!$E$2:$FG$2,0)),"")</f>
        <v>11427</v>
      </c>
      <c r="C10" s="61">
        <f t="array" ref="C10">IFERROR(INDEX(Master!$E$3:$FG$202,MATCH($A10,Master!$D$3:$D$202,0),MATCH(C$2,Master!$E$2:$FG$2,0)),"")</f>
        <v>575796</v>
      </c>
      <c r="D10" s="61">
        <f t="array" ref="D10">IFERROR(INDEX(Master!$E$3:$FG$202,MATCH($A10,Master!$D$3:$D$202,0),MATCH(D$2,Master!$E$2:$FG$2,0)),"")</f>
        <v>420331</v>
      </c>
      <c r="E10" s="60">
        <f t="array" ref="E10">IFERROR(INDEX(Master!$E$3:$FG$202,MATCH($A10,Master!$D$3:$D$202,0),MATCH(E$2,Master!$E$2:$FG$2,0)),"")</f>
        <v>45212</v>
      </c>
      <c r="F10" s="60" t="s">
        <v>906</v>
      </c>
      <c r="G10" s="60" t="str">
        <f t="array" ref="G10">IFERROR(INDEX(Master!$E$3:$FG$202,MATCH($A10,Master!$D$3:$D$202,0),MATCH(G$2,Master!$E$2:$FG$2,0)),"")</f>
        <v>Line 2</v>
      </c>
      <c r="H10" s="60">
        <f t="array" ref="H10">IFERROR(INDEX(Master!$E$3:$FG$202,MATCH($A10,Master!$D$3:$D$202,0),MATCH(H$2,Master!$E$2:$FG$2,0)),"")</f>
        <v>0</v>
      </c>
      <c r="I10" s="60">
        <f t="array" ref="I10">IFERROR(INDEX(Master!$E$3:$FG$202,MATCH($A10,Master!$D$3:$D$202,0),MATCH(I$2,Master!$E$2:$FG$2,0)),"")</f>
        <v>0</v>
      </c>
      <c r="J10" s="60">
        <f t="array" ref="J10">IFERROR(INDEX(Master!$E$3:$FG$202,MATCH($A10,Master!$D$3:$D$202,0),MATCH(J$2,Master!$E$2:$FG$2,0)),"")</f>
        <v>0</v>
      </c>
      <c r="K10" s="60">
        <f t="array" ref="K10">IFERROR(INDEX(Master!$E$3:$FG$202,MATCH($A10,Master!$D$3:$D$202,0),MATCH(K$2,Master!$E$2:$FG$2,0)),"")</f>
        <v>0</v>
      </c>
      <c r="L10" s="55">
        <f t="array" ref="L10">IFERROR(INDEX(Master!$E$3:$FG$202,MATCH($A10,Master!$D$3:$D$202,0),MATCH(L$2,Master!$E$2:$FG$2,0)),"")</f>
        <v>45260</v>
      </c>
      <c r="M10" s="55">
        <f t="array" ref="M10">IFERROR(INDEX(Master!$E$3:$FG$202,MATCH($A10,Master!$D$3:$D$202,0),MATCH(M$2,Master!$E$2:$FG$2,0)),"")</f>
        <v>45382</v>
      </c>
      <c r="N10" s="60">
        <f t="array" ref="N10">IFERROR(INDEX(Master!$E$3:$FG$202,MATCH($A10,Master!$D$3:$D$202,0),MATCH(N$2,Master!$E$2:$FG$2,0)),"")</f>
        <v>0</v>
      </c>
    </row>
    <row r="11" spans="1:14">
      <c r="A11" s="53" t="s">
        <v>2286</v>
      </c>
      <c r="B11" s="47">
        <f t="array" ref="B11">IFERROR(INDEX(Master!$E$3:$FG$202,MATCH($A11,Master!$D$3:$D$202,0),MATCH(B$2,Master!$E$2:$FG$2,0)),"")</f>
        <v>11444</v>
      </c>
      <c r="C11" s="61">
        <f t="array" ref="C11">IFERROR(INDEX(Master!$E$3:$FG$202,MATCH($A11,Master!$D$3:$D$202,0),MATCH(C$2,Master!$E$2:$FG$2,0)),"")</f>
        <v>823142.22</v>
      </c>
      <c r="D11" s="61">
        <f t="array" ref="D11">IFERROR(INDEX(Master!$E$3:$FG$202,MATCH($A11,Master!$D$3:$D$202,0),MATCH(D$2,Master!$E$2:$FG$2,0)),"")</f>
        <v>600894</v>
      </c>
      <c r="E11" s="60">
        <f t="array" ref="E11">IFERROR(INDEX(Master!$E$3:$FG$202,MATCH($A11,Master!$D$3:$D$202,0),MATCH(E$2,Master!$E$2:$FG$2,0)),"")</f>
        <v>45300</v>
      </c>
      <c r="F11" s="60" t="str">
        <f t="array" ref="F11">IFERROR(INDEX(Master!$E$3:$FG$202,MATCH($A11,Master!$D$3:$D$202,0),MATCH(F$2,Master!$E$2:$FG$2,0)),"")</f>
        <v>Gino</v>
      </c>
      <c r="G11" s="60" t="str">
        <f t="array" ref="G11">IFERROR(INDEX(Master!$E$3:$FG$202,MATCH($A11,Master!$D$3:$D$202,0),MATCH(G$2,Master!$E$2:$FG$2,0)),"")</f>
        <v>Line 2</v>
      </c>
      <c r="H11" s="60">
        <f t="array" ref="H11">IFERROR(INDEX(Master!$E$3:$FG$202,MATCH($A11,Master!$D$3:$D$202,0),MATCH(H$2,Master!$E$2:$FG$2,0)),"")</f>
        <v>0</v>
      </c>
      <c r="I11" s="60">
        <f t="array" ref="I11">IFERROR(INDEX(Master!$E$3:$FG$202,MATCH($A11,Master!$D$3:$D$202,0),MATCH(I$2,Master!$E$2:$FG$2,0)),"")</f>
        <v>0</v>
      </c>
      <c r="J11" s="60">
        <f t="array" ref="J11">IFERROR(INDEX(Master!$E$3:$FG$202,MATCH($A11,Master!$D$3:$D$202,0),MATCH(J$2,Master!$E$2:$FG$2,0)),"")</f>
        <v>0</v>
      </c>
      <c r="K11" s="60">
        <f t="array" ref="K11">IFERROR(INDEX(Master!$E$3:$FG$202,MATCH($A11,Master!$D$3:$D$202,0),MATCH(K$2,Master!$E$2:$FG$2,0)),"")</f>
        <v>0</v>
      </c>
      <c r="L11" s="55">
        <f t="array" ref="L11">IFERROR(INDEX(Master!$E$3:$FG$202,MATCH($A11,Master!$D$3:$D$202,0),MATCH(L$2,Master!$E$2:$FG$2,0)),"")</f>
        <v>45271</v>
      </c>
      <c r="M11" s="55">
        <f t="array" ref="M11">IFERROR(INDEX(Master!$E$3:$FG$202,MATCH($A11,Master!$D$3:$D$202,0),MATCH(M$2,Master!$E$2:$FG$2,0)),"")</f>
        <v>45534</v>
      </c>
      <c r="N11" s="60">
        <f t="array" ref="N11">IFERROR(INDEX(Master!$E$3:$FG$202,MATCH($A11,Master!$D$3:$D$202,0),MATCH(N$2,Master!$E$2:$FG$2,0)),"")</f>
        <v>0</v>
      </c>
    </row>
    <row r="12" spans="1:14">
      <c r="A12" s="53" t="s">
        <v>2290</v>
      </c>
      <c r="B12" s="47">
        <f t="array" ref="B12">IFERROR(INDEX(Master!$E$3:$FG$202,MATCH($A12,Master!$D$3:$D$202,0),MATCH(B$2,Master!$E$2:$FG$2,0)),"")</f>
        <v>11437</v>
      </c>
      <c r="C12" s="61">
        <f t="array" ref="C12">IFERROR(INDEX(Master!$E$3:$FG$202,MATCH($A12,Master!$D$3:$D$202,0),MATCH(C$2,Master!$E$2:$FG$2,0)),"")</f>
        <v>817329</v>
      </c>
      <c r="D12" s="61">
        <f t="array" ref="D12">IFERROR(INDEX(Master!$E$3:$FG$202,MATCH($A12,Master!$D$3:$D$202,0),MATCH(D$2,Master!$E$2:$FG$2,0)),"")</f>
        <v>596650</v>
      </c>
      <c r="E12" s="60">
        <f t="array" ref="E12">IFERROR(INDEX(Master!$E$3:$FG$202,MATCH($A12,Master!$D$3:$D$202,0),MATCH(E$2,Master!$E$2:$FG$2,0)),"")</f>
        <v>45246</v>
      </c>
      <c r="F12" s="60" t="str">
        <f t="array" ref="F12">IFERROR(INDEX(Master!$E$3:$FG$202,MATCH($A12,Master!$D$3:$D$202,0),MATCH(F$2,Master!$E$2:$FG$2,0)),"")</f>
        <v>Gino</v>
      </c>
      <c r="G12" s="60" t="str">
        <f t="array" ref="G12">IFERROR(INDEX(Master!$E$3:$FG$202,MATCH($A12,Master!$D$3:$D$202,0),MATCH(G$2,Master!$E$2:$FG$2,0)),"")</f>
        <v>Line 3</v>
      </c>
      <c r="H12" s="60">
        <f t="array" ref="H12">IFERROR(INDEX(Master!$E$3:$FG$202,MATCH($A12,Master!$D$3:$D$202,0),MATCH(H$2,Master!$E$2:$FG$2,0)),"")</f>
        <v>0</v>
      </c>
      <c r="I12" s="60">
        <f t="array" ref="I12">IFERROR(INDEX(Master!$E$3:$FG$202,MATCH($A12,Master!$D$3:$D$202,0),MATCH(I$2,Master!$E$2:$FG$2,0)),"")</f>
        <v>0</v>
      </c>
      <c r="J12" s="60">
        <f t="array" ref="J12">IFERROR(INDEX(Master!$E$3:$FG$202,MATCH($A12,Master!$D$3:$D$202,0),MATCH(J$2,Master!$E$2:$FG$2,0)),"")</f>
        <v>0</v>
      </c>
      <c r="K12" s="60">
        <f t="array" ref="K12">IFERROR(INDEX(Master!$E$3:$FG$202,MATCH($A12,Master!$D$3:$D$202,0),MATCH(K$2,Master!$E$2:$FG$2,0)),"")</f>
        <v>0</v>
      </c>
      <c r="L12" s="55">
        <f t="array" ref="L12">IFERROR(INDEX(Master!$E$3:$FG$202,MATCH($A12,Master!$D$3:$D$202,0),MATCH(L$2,Master!$E$2:$FG$2,0)),"")</f>
        <v>45278</v>
      </c>
      <c r="M12" s="55">
        <f t="array" ref="M12">IFERROR(INDEX(Master!$E$3:$FG$202,MATCH($A12,Master!$D$3:$D$202,0),MATCH(M$2,Master!$E$2:$FG$2,0)),"")</f>
        <v>45534</v>
      </c>
      <c r="N12" s="60">
        <f t="array" ref="N12">IFERROR(INDEX(Master!$E$3:$FG$202,MATCH($A12,Master!$D$3:$D$202,0),MATCH(N$2,Master!$E$2:$FG$2,0)),"")</f>
        <v>0</v>
      </c>
    </row>
    <row r="13" spans="1:14">
      <c r="A13" s="53" t="s">
        <v>2293</v>
      </c>
      <c r="B13" s="47">
        <f t="array" ref="B13">IFERROR(INDEX(Master!$E$3:$FG$202,MATCH($A13,Master!$D$3:$D$202,0),MATCH(B$2,Master!$E$2:$FG$2,0)),"")</f>
        <v>11436</v>
      </c>
      <c r="C13" s="61">
        <f t="array" ref="C13">IFERROR(INDEX(Master!$E$3:$FG$202,MATCH($A13,Master!$D$3:$D$202,0),MATCH(C$2,Master!$E$2:$FG$2,0)),"")</f>
        <v>817329</v>
      </c>
      <c r="D13" s="61">
        <f t="array" ref="D13">IFERROR(INDEX(Master!$E$3:$FG$202,MATCH($A13,Master!$D$3:$D$202,0),MATCH(D$2,Master!$E$2:$FG$2,0)),"")</f>
        <v>596650</v>
      </c>
      <c r="E13" s="60">
        <f t="array" ref="E13">IFERROR(INDEX(Master!$E$3:$FG$202,MATCH($A13,Master!$D$3:$D$202,0),MATCH(E$2,Master!$E$2:$FG$2,0)),"")</f>
        <v>45246</v>
      </c>
      <c r="F13" s="60" t="str">
        <f t="array" ref="F13">IFERROR(INDEX(Master!$E$3:$FG$202,MATCH($A13,Master!$D$3:$D$202,0),MATCH(F$2,Master!$E$2:$FG$2,0)),"")</f>
        <v>Gino</v>
      </c>
      <c r="G13" s="60" t="str">
        <f t="array" ref="G13">IFERROR(INDEX(Master!$E$3:$FG$202,MATCH($A13,Master!$D$3:$D$202,0),MATCH(G$2,Master!$E$2:$FG$2,0)),"")</f>
        <v>Line 4</v>
      </c>
      <c r="H13" s="60">
        <f t="array" ref="H13">IFERROR(INDEX(Master!$E$3:$FG$202,MATCH($A13,Master!$D$3:$D$202,0),MATCH(H$2,Master!$E$2:$FG$2,0)),"")</f>
        <v>0</v>
      </c>
      <c r="I13" s="60">
        <f t="array" ref="I13">IFERROR(INDEX(Master!$E$3:$FG$202,MATCH($A13,Master!$D$3:$D$202,0),MATCH(I$2,Master!$E$2:$FG$2,0)),"")</f>
        <v>0</v>
      </c>
      <c r="J13" s="60">
        <f t="array" ref="J13">IFERROR(INDEX(Master!$E$3:$FG$202,MATCH($A13,Master!$D$3:$D$202,0),MATCH(J$2,Master!$E$2:$FG$2,0)),"")</f>
        <v>0</v>
      </c>
      <c r="K13" s="60">
        <f t="array" ref="K13">IFERROR(INDEX(Master!$E$3:$FG$202,MATCH($A13,Master!$D$3:$D$202,0),MATCH(K$2,Master!$E$2:$FG$2,0)),"")</f>
        <v>0</v>
      </c>
      <c r="L13" s="55">
        <f t="array" ref="L13">IFERROR(INDEX(Master!$E$3:$FG$202,MATCH($A13,Master!$D$3:$D$202,0),MATCH(L$2,Master!$E$2:$FG$2,0)),"")</f>
        <v>45292</v>
      </c>
      <c r="M13" s="55">
        <f t="array" ref="M13">IFERROR(INDEX(Master!$E$3:$FG$202,MATCH($A13,Master!$D$3:$D$202,0),MATCH(M$2,Master!$E$2:$FG$2,0)),"")</f>
        <v>45534</v>
      </c>
      <c r="N13" s="60">
        <f t="array" ref="N13">IFERROR(INDEX(Master!$E$3:$FG$202,MATCH($A13,Master!$D$3:$D$202,0),MATCH(N$2,Master!$E$2:$FG$2,0)),"")</f>
        <v>0</v>
      </c>
    </row>
    <row r="14" spans="1:14">
      <c r="A14" s="53" t="s">
        <v>2296</v>
      </c>
      <c r="B14" s="47">
        <f t="array" ref="B14">IFERROR(INDEX(Master!$E$3:$FG$202,MATCH($A14,Master!$D$3:$D$202,0),MATCH(B$2,Master!$E$2:$FG$2,0)),"")</f>
        <v>11433</v>
      </c>
      <c r="C14" s="61">
        <f t="array" ref="C14">IFERROR(INDEX(Master!$E$3:$FG$202,MATCH($A14,Master!$D$3:$D$202,0),MATCH(C$2,Master!$E$2:$FG$2,0)),"")</f>
        <v>863719</v>
      </c>
      <c r="D14" s="61">
        <f t="array" ref="D14">IFERROR(INDEX(Master!$E$3:$FG$202,MATCH($A14,Master!$D$3:$D$202,0),MATCH(D$2,Master!$E$2:$FG$2,0)),"")</f>
        <v>630515</v>
      </c>
      <c r="E14" s="60">
        <f t="array" ref="E14">IFERROR(INDEX(Master!$E$3:$FG$202,MATCH($A14,Master!$D$3:$D$202,0),MATCH(E$2,Master!$E$2:$FG$2,0)),"")</f>
        <v>45246</v>
      </c>
      <c r="F14" s="60" t="str">
        <f t="array" ref="F14">IFERROR(INDEX(Master!$E$3:$FG$202,MATCH($A14,Master!$D$3:$D$202,0),MATCH(F$2,Master!$E$2:$FG$2,0)),"")</f>
        <v>Gino</v>
      </c>
      <c r="G14" s="60">
        <f t="array" ref="G14">IFERROR(INDEX(Master!$E$3:$FG$202,MATCH($A14,Master!$D$3:$D$202,0),MATCH(G$2,Master!$E$2:$FG$2,0)),"")</f>
        <v>0</v>
      </c>
      <c r="H14" s="60">
        <f t="array" ref="H14">IFERROR(INDEX(Master!$E$3:$FG$202,MATCH($A14,Master!$D$3:$D$202,0),MATCH(H$2,Master!$E$2:$FG$2,0)),"")</f>
        <v>0</v>
      </c>
      <c r="I14" s="60">
        <f t="array" ref="I14">IFERROR(INDEX(Master!$E$3:$FG$202,MATCH($A14,Master!$D$3:$D$202,0),MATCH(I$2,Master!$E$2:$FG$2,0)),"")</f>
        <v>0</v>
      </c>
      <c r="J14" s="60">
        <f t="array" ref="J14">IFERROR(INDEX(Master!$E$3:$FG$202,MATCH($A14,Master!$D$3:$D$202,0),MATCH(J$2,Master!$E$2:$FG$2,0)),"")</f>
        <v>0</v>
      </c>
      <c r="K14" s="60">
        <f t="array" ref="K14">IFERROR(INDEX(Master!$E$3:$FG$202,MATCH($A14,Master!$D$3:$D$202,0),MATCH(K$2,Master!$E$2:$FG$2,0)),"")</f>
        <v>0</v>
      </c>
      <c r="L14" s="55">
        <f t="array" ref="L14">IFERROR(INDEX(Master!$E$3:$FG$202,MATCH($A14,Master!$D$3:$D$202,0),MATCH(L$2,Master!$E$2:$FG$2,0)),"")</f>
        <v>45313</v>
      </c>
      <c r="M14" s="55">
        <f t="array" ref="M14">IFERROR(INDEX(Master!$E$3:$FG$202,MATCH($A14,Master!$D$3:$D$202,0),MATCH(M$2,Master!$E$2:$FG$2,0)),"")</f>
        <v>45504</v>
      </c>
      <c r="N14" s="60">
        <f t="array" ref="N14">IFERROR(INDEX(Master!$E$3:$FG$202,MATCH($A14,Master!$D$3:$D$202,0),MATCH(N$2,Master!$E$2:$FG$2,0)),"")</f>
        <v>0</v>
      </c>
    </row>
    <row r="15" spans="1:14">
      <c r="A15" s="53" t="s">
        <v>2298</v>
      </c>
      <c r="B15" s="47">
        <f t="array" ref="B15">IFERROR(INDEX(Master!$E$3:$FG$202,MATCH($A15,Master!$D$3:$D$202,0),MATCH(B$2,Master!$E$2:$FG$2,0)),"")</f>
        <v>11434</v>
      </c>
      <c r="C15" s="61">
        <f t="array" ref="C15">IFERROR(INDEX(Master!$E$3:$FG$202,MATCH($A15,Master!$D$3:$D$202,0),MATCH(C$2,Master!$E$2:$FG$2,0)),"")</f>
        <v>817329</v>
      </c>
      <c r="D15" s="61">
        <f t="array" ref="D15">IFERROR(INDEX(Master!$E$3:$FG$202,MATCH($A15,Master!$D$3:$D$202,0),MATCH(D$2,Master!$E$2:$FG$2,0)),"")</f>
        <v>596650</v>
      </c>
      <c r="E15" s="60">
        <f t="array" ref="E15">IFERROR(INDEX(Master!$E$3:$FG$202,MATCH($A15,Master!$D$3:$D$202,0),MATCH(E$2,Master!$E$2:$FG$2,0)),"")</f>
        <v>45246</v>
      </c>
      <c r="F15" s="60" t="str">
        <f t="array" ref="F15">IFERROR(INDEX(Master!$E$3:$FG$202,MATCH($A15,Master!$D$3:$D$202,0),MATCH(F$2,Master!$E$2:$FG$2,0)),"")</f>
        <v>Gino</v>
      </c>
      <c r="G15" s="60">
        <f t="array" ref="G15">IFERROR(INDEX(Master!$E$3:$FG$202,MATCH($A15,Master!$D$3:$D$202,0),MATCH(G$2,Master!$E$2:$FG$2,0)),"")</f>
        <v>0</v>
      </c>
      <c r="H15" s="60">
        <f t="array" ref="H15">IFERROR(INDEX(Master!$E$3:$FG$202,MATCH($A15,Master!$D$3:$D$202,0),MATCH(H$2,Master!$E$2:$FG$2,0)),"")</f>
        <v>0</v>
      </c>
      <c r="I15" s="60">
        <f t="array" ref="I15">IFERROR(INDEX(Master!$E$3:$FG$202,MATCH($A15,Master!$D$3:$D$202,0),MATCH(I$2,Master!$E$2:$FG$2,0)),"")</f>
        <v>0</v>
      </c>
      <c r="J15" s="60">
        <f t="array" ref="J15">IFERROR(INDEX(Master!$E$3:$FG$202,MATCH($A15,Master!$D$3:$D$202,0),MATCH(J$2,Master!$E$2:$FG$2,0)),"")</f>
        <v>0</v>
      </c>
      <c r="K15" s="60">
        <f t="array" ref="K15">IFERROR(INDEX(Master!$E$3:$FG$202,MATCH($A15,Master!$D$3:$D$202,0),MATCH(K$2,Master!$E$2:$FG$2,0)),"")</f>
        <v>0</v>
      </c>
      <c r="L15" s="55">
        <f t="array" ref="L15">IFERROR(INDEX(Master!$E$3:$FG$202,MATCH($A15,Master!$D$3:$D$202,0),MATCH(L$2,Master!$E$2:$FG$2,0)),"")</f>
        <v>45320</v>
      </c>
      <c r="M15" s="55">
        <f t="array" ref="M15">IFERROR(INDEX(Master!$E$3:$FG$202,MATCH($A15,Master!$D$3:$D$202,0),MATCH(M$2,Master!$E$2:$FG$2,0)),"")</f>
        <v>45534</v>
      </c>
      <c r="N15" s="60">
        <f t="array" ref="N15">IFERROR(INDEX(Master!$E$3:$FG$202,MATCH($A15,Master!$D$3:$D$202,0),MATCH(N$2,Master!$E$2:$FG$2,0)),"")</f>
        <v>0</v>
      </c>
    </row>
    <row r="16" spans="1:14">
      <c r="A16" s="53" t="s">
        <v>2301</v>
      </c>
      <c r="B16" s="47">
        <f t="array" ref="B16">IFERROR(INDEX(Master!$E$3:$FG$202,MATCH($A16,Master!$D$3:$D$202,0),MATCH(B$2,Master!$E$2:$FG$2,0)),"")</f>
        <v>11439</v>
      </c>
      <c r="C16" s="61">
        <f t="array" ref="C16">IFERROR(INDEX(Master!$E$3:$FG$202,MATCH($A16,Master!$D$3:$D$202,0),MATCH(C$2,Master!$E$2:$FG$2,0)),"")</f>
        <v>817329</v>
      </c>
      <c r="D16" s="61">
        <f t="array" ref="D16">IFERROR(INDEX(Master!$E$3:$FG$202,MATCH($A16,Master!$D$3:$D$202,0),MATCH(D$2,Master!$E$2:$FG$2,0)),"")</f>
        <v>596650</v>
      </c>
      <c r="E16" s="60">
        <f t="array" ref="E16">IFERROR(INDEX(Master!$E$3:$FG$202,MATCH($A16,Master!$D$3:$D$202,0),MATCH(E$2,Master!$E$2:$FG$2,0)),"")</f>
        <v>45281</v>
      </c>
      <c r="F16" s="60" t="str">
        <f t="array" ref="F16">IFERROR(INDEX(Master!$E$3:$FG$202,MATCH($A16,Master!$D$3:$D$202,0),MATCH(F$2,Master!$E$2:$FG$2,0)),"")</f>
        <v>Gino</v>
      </c>
      <c r="G16" s="60">
        <f t="array" ref="G16">IFERROR(INDEX(Master!$E$3:$FG$202,MATCH($A16,Master!$D$3:$D$202,0),MATCH(G$2,Master!$E$2:$FG$2,0)),"")</f>
        <v>0</v>
      </c>
      <c r="H16" s="60">
        <f t="array" ref="H16">IFERROR(INDEX(Master!$E$3:$FG$202,MATCH($A16,Master!$D$3:$D$202,0),MATCH(H$2,Master!$E$2:$FG$2,0)),"")</f>
        <v>0</v>
      </c>
      <c r="I16" s="60">
        <f t="array" ref="I16">IFERROR(INDEX(Master!$E$3:$FG$202,MATCH($A16,Master!$D$3:$D$202,0),MATCH(I$2,Master!$E$2:$FG$2,0)),"")</f>
        <v>0</v>
      </c>
      <c r="J16" s="60">
        <f t="array" ref="J16">IFERROR(INDEX(Master!$E$3:$FG$202,MATCH($A16,Master!$D$3:$D$202,0),MATCH(J$2,Master!$E$2:$FG$2,0)),"")</f>
        <v>0</v>
      </c>
      <c r="K16" s="60">
        <f t="array" ref="K16">IFERROR(INDEX(Master!$E$3:$FG$202,MATCH($A16,Master!$D$3:$D$202,0),MATCH(K$2,Master!$E$2:$FG$2,0)),"")</f>
        <v>0</v>
      </c>
      <c r="L16" s="55">
        <f t="array" ref="L16">IFERROR(INDEX(Master!$E$3:$FG$202,MATCH($A16,Master!$D$3:$D$202,0),MATCH(L$2,Master!$E$2:$FG$2,0)),"")</f>
        <v>45327</v>
      </c>
      <c r="M16" s="55">
        <f t="array" ref="M16">IFERROR(INDEX(Master!$E$3:$FG$202,MATCH($A16,Master!$D$3:$D$202,0),MATCH(M$2,Master!$E$2:$FG$2,0)),"")</f>
        <v>45534</v>
      </c>
      <c r="N16" s="60">
        <f t="array" ref="N16">IFERROR(INDEX(Master!$E$3:$FG$202,MATCH($A16,Master!$D$3:$D$202,0),MATCH(N$2,Master!$E$2:$FG$2,0)),"")</f>
        <v>0</v>
      </c>
    </row>
    <row r="17" spans="1:14">
      <c r="A17" s="53" t="s">
        <v>2303</v>
      </c>
      <c r="B17" s="47">
        <f t="array" ref="B17">IFERROR(INDEX(Master!$E$3:$FG$202,MATCH($A17,Master!$D$3:$D$202,0),MATCH(B$2,Master!$E$2:$FG$2,0)),"")</f>
        <v>11417</v>
      </c>
      <c r="C17" s="61">
        <f t="array" ref="C17">IFERROR(INDEX(Master!$E$3:$FG$202,MATCH($A17,Master!$D$3:$D$202,0),MATCH(C$2,Master!$E$2:$FG$2,0)),"")</f>
        <v>795151</v>
      </c>
      <c r="D17" s="61">
        <f t="array" ref="D17">IFERROR(INDEX(Master!$E$3:$FG$202,MATCH($A17,Master!$D$3:$D$202,0),MATCH(D$2,Master!$E$2:$FG$2,0)),"")</f>
        <v>580460</v>
      </c>
      <c r="E17" s="60" t="str">
        <f t="array" ref="E17">IFERROR(INDEX(Master!$E$3:$FG$202,MATCH($A17,Master!$D$3:$D$202,0),MATCH(E$2,Master!$E$2:$FG$2,0)),"")</f>
        <v>Approved</v>
      </c>
      <c r="F17" s="60" t="str">
        <f t="array" ref="F17">IFERROR(INDEX(Master!$E$3:$FG$202,MATCH($A17,Master!$D$3:$D$202,0),MATCH(F$2,Master!$E$2:$FG$2,0)),"")</f>
        <v>Mehdi</v>
      </c>
      <c r="G17" s="60">
        <f t="array" ref="G17">IFERROR(INDEX(Master!$E$3:$FG$202,MATCH($A17,Master!$D$3:$D$202,0),MATCH(G$2,Master!$E$2:$FG$2,0)),"")</f>
        <v>0</v>
      </c>
      <c r="H17" s="60">
        <f t="array" ref="H17">IFERROR(INDEX(Master!$E$3:$FG$202,MATCH($A17,Master!$D$3:$D$202,0),MATCH(H$2,Master!$E$2:$FG$2,0)),"")</f>
        <v>0</v>
      </c>
      <c r="I17" s="60">
        <f t="array" ref="I17">IFERROR(INDEX(Master!$E$3:$FG$202,MATCH($A17,Master!$D$3:$D$202,0),MATCH(I$2,Master!$E$2:$FG$2,0)),"")</f>
        <v>0</v>
      </c>
      <c r="J17" s="60">
        <f t="array" ref="J17">IFERROR(INDEX(Master!$E$3:$FG$202,MATCH($A17,Master!$D$3:$D$202,0),MATCH(J$2,Master!$E$2:$FG$2,0)),"")</f>
        <v>0</v>
      </c>
      <c r="K17" s="60">
        <f t="array" ref="K17">IFERROR(INDEX(Master!$E$3:$FG$202,MATCH($A17,Master!$D$3:$D$202,0),MATCH(K$2,Master!$E$2:$FG$2,0)),"")</f>
        <v>0</v>
      </c>
      <c r="L17" s="55">
        <f t="array" ref="L17">IFERROR(INDEX(Master!$E$3:$FG$202,MATCH($A17,Master!$D$3:$D$202,0),MATCH(L$2,Master!$E$2:$FG$2,0)),"")</f>
        <v>45334</v>
      </c>
      <c r="M17" s="55">
        <f t="array" ref="M17">IFERROR(INDEX(Master!$E$3:$FG$202,MATCH($A17,Master!$D$3:$D$202,0),MATCH(M$2,Master!$E$2:$FG$2,0)),"")</f>
        <v>45504</v>
      </c>
      <c r="N17" s="60">
        <f t="array" ref="N17">IFERROR(INDEX(Master!$E$3:$FG$202,MATCH($A17,Master!$D$3:$D$202,0),MATCH(N$2,Master!$E$2:$FG$2,0)),"")</f>
        <v>0</v>
      </c>
    </row>
    <row r="18" spans="1:14">
      <c r="A18" s="53" t="s">
        <v>2304</v>
      </c>
      <c r="B18" s="47">
        <f t="array" ref="B18">IFERROR(INDEX(Master!$E$3:$FG$202,MATCH($A18,Master!$D$3:$D$202,0),MATCH(B$2,Master!$E$2:$FG$2,0)),"")</f>
        <v>11416</v>
      </c>
      <c r="C18" s="61">
        <f t="array" ref="C18">IFERROR(INDEX(Master!$E$3:$FG$202,MATCH($A18,Master!$D$3:$D$202,0),MATCH(C$2,Master!$E$2:$FG$2,0)),"")</f>
        <v>3408324</v>
      </c>
      <c r="D18" s="61">
        <f t="array" ref="D18">IFERROR(INDEX(Master!$E$3:$FG$202,MATCH($A18,Master!$D$3:$D$202,0),MATCH(D$2,Master!$E$2:$FG$2,0)),"")</f>
        <v>2488077</v>
      </c>
      <c r="E18" s="60" t="str">
        <f t="array" ref="E18">IFERROR(INDEX(Master!$E$3:$FG$202,MATCH($A18,Master!$D$3:$D$202,0),MATCH(E$2,Master!$E$2:$FG$2,0)),"")</f>
        <v>Approved</v>
      </c>
      <c r="F18" s="60" t="str">
        <f t="array" ref="F18">IFERROR(INDEX(Master!$E$3:$FG$202,MATCH($A18,Master!$D$3:$D$202,0),MATCH(F$2,Master!$E$2:$FG$2,0)),"")</f>
        <v>Mehdi</v>
      </c>
      <c r="G18" s="60">
        <f t="array" ref="G18">IFERROR(INDEX(Master!$E$3:$FG$202,MATCH($A18,Master!$D$3:$D$202,0),MATCH(G$2,Master!$E$2:$FG$2,0)),"")</f>
        <v>0</v>
      </c>
      <c r="H18" s="60">
        <f t="array" ref="H18">IFERROR(INDEX(Master!$E$3:$FG$202,MATCH($A18,Master!$D$3:$D$202,0),MATCH(H$2,Master!$E$2:$FG$2,0)),"")</f>
        <v>0</v>
      </c>
      <c r="I18" s="60">
        <f t="array" ref="I18">IFERROR(INDEX(Master!$E$3:$FG$202,MATCH($A18,Master!$D$3:$D$202,0),MATCH(I$2,Master!$E$2:$FG$2,0)),"")</f>
        <v>0</v>
      </c>
      <c r="J18" s="60">
        <f t="array" ref="J18">IFERROR(INDEX(Master!$E$3:$FG$202,MATCH($A18,Master!$D$3:$D$202,0),MATCH(J$2,Master!$E$2:$FG$2,0)),"")</f>
        <v>0</v>
      </c>
      <c r="K18" s="60">
        <f t="array" ref="K18">IFERROR(INDEX(Master!$E$3:$FG$202,MATCH($A18,Master!$D$3:$D$202,0),MATCH(K$2,Master!$E$2:$FG$2,0)),"")</f>
        <v>0</v>
      </c>
      <c r="L18" s="55">
        <f t="array" ref="L18">IFERROR(INDEX(Master!$E$3:$FG$202,MATCH($A18,Master!$D$3:$D$202,0),MATCH(L$2,Master!$E$2:$FG$2,0)),"")</f>
        <v>45163</v>
      </c>
      <c r="M18" s="55">
        <f t="array" ref="M18">IFERROR(INDEX(Master!$E$3:$FG$202,MATCH($A18,Master!$D$3:$D$202,0),MATCH(M$2,Master!$E$2:$FG$2,0)),"")</f>
        <v>45534</v>
      </c>
      <c r="N18" s="60">
        <f t="array" ref="N18">IFERROR(INDEX(Master!$E$3:$FG$202,MATCH($A18,Master!$D$3:$D$202,0),MATCH(N$2,Master!$E$2:$FG$2,0)),"")</f>
        <v>0</v>
      </c>
    </row>
    <row r="19" spans="1:14">
      <c r="A19" s="53" t="s">
        <v>2307</v>
      </c>
      <c r="B19" s="47">
        <f t="array" ref="B19">IFERROR(INDEX(Master!$E$3:$FG$202,MATCH($A19,Master!$D$3:$D$202,0),MATCH(B$2,Master!$E$2:$FG$2,0)),"")</f>
        <v>11440</v>
      </c>
      <c r="C19" s="61">
        <f t="array" ref="C19">IFERROR(INDEX(Master!$E$3:$FG$202,MATCH($A19,Master!$D$3:$D$202,0),MATCH(C$2,Master!$E$2:$FG$2,0)),"")</f>
        <v>817329</v>
      </c>
      <c r="D19" s="61">
        <f t="array" ref="D19">IFERROR(INDEX(Master!$E$3:$FG$202,MATCH($A19,Master!$D$3:$D$202,0),MATCH(D$2,Master!$E$2:$FG$2,0)),"")</f>
        <v>596650</v>
      </c>
      <c r="E19" s="60">
        <f t="array" ref="E19">IFERROR(INDEX(Master!$E$3:$FG$202,MATCH($A19,Master!$D$3:$D$202,0),MATCH(E$2,Master!$E$2:$FG$2,0)),"")</f>
        <v>45281</v>
      </c>
      <c r="F19" s="60" t="str">
        <f t="array" ref="F19">IFERROR(INDEX(Master!$E$3:$FG$202,MATCH($A19,Master!$D$3:$D$202,0),MATCH(F$2,Master!$E$2:$FG$2,0)),"")</f>
        <v>Gino</v>
      </c>
      <c r="G19" s="60">
        <f t="array" ref="G19">IFERROR(INDEX(Master!$E$3:$FG$202,MATCH($A19,Master!$D$3:$D$202,0),MATCH(G$2,Master!$E$2:$FG$2,0)),"")</f>
        <v>0</v>
      </c>
      <c r="H19" s="60">
        <f t="array" ref="H19">IFERROR(INDEX(Master!$E$3:$FG$202,MATCH($A19,Master!$D$3:$D$202,0),MATCH(H$2,Master!$E$2:$FG$2,0)),"")</f>
        <v>0</v>
      </c>
      <c r="I19" s="60">
        <f t="array" ref="I19">IFERROR(INDEX(Master!$E$3:$FG$202,MATCH($A19,Master!$D$3:$D$202,0),MATCH(I$2,Master!$E$2:$FG$2,0)),"")</f>
        <v>0</v>
      </c>
      <c r="J19" s="60">
        <f t="array" ref="J19">IFERROR(INDEX(Master!$E$3:$FG$202,MATCH($A19,Master!$D$3:$D$202,0),MATCH(J$2,Master!$E$2:$FG$2,0)),"")</f>
        <v>0</v>
      </c>
      <c r="K19" s="60">
        <f t="array" ref="K19">IFERROR(INDEX(Master!$E$3:$FG$202,MATCH($A19,Master!$D$3:$D$202,0),MATCH(K$2,Master!$E$2:$FG$2,0)),"")</f>
        <v>0</v>
      </c>
      <c r="L19" s="55">
        <f t="array" ref="L19">IFERROR(INDEX(Master!$E$3:$FG$202,MATCH($A19,Master!$D$3:$D$202,0),MATCH(L$2,Master!$E$2:$FG$2,0)),"")</f>
        <v>45382</v>
      </c>
      <c r="M19" s="55">
        <f t="array" ref="M19">IFERROR(INDEX(Master!$E$3:$FG$202,MATCH($A19,Master!$D$3:$D$202,0),MATCH(M$2,Master!$E$2:$FG$2,0)),"")</f>
        <v>45534</v>
      </c>
      <c r="N19" s="60">
        <f t="array" ref="N19">IFERROR(INDEX(Master!$E$3:$FG$202,MATCH($A19,Master!$D$3:$D$202,0),MATCH(N$2,Master!$E$2:$FG$2,0)),"")</f>
        <v>0</v>
      </c>
    </row>
    <row r="20" spans="1:14">
      <c r="A20" s="53" t="s">
        <v>2308</v>
      </c>
      <c r="B20" s="47">
        <f t="array" ref="B20">IFERROR(INDEX(Master!$E$3:$FG$202,MATCH($A20,Master!$D$3:$D$202,0),MATCH(B$2,Master!$E$2:$FG$2,0)),"")</f>
        <v>11435</v>
      </c>
      <c r="C20" s="61">
        <f t="array" ref="C20">IFERROR(INDEX(Master!$E$3:$FG$202,MATCH($A20,Master!$D$3:$D$202,0),MATCH(C$2,Master!$E$2:$FG$2,0)),"")</f>
        <v>817329</v>
      </c>
      <c r="D20" s="61">
        <f t="array" ref="D20">IFERROR(INDEX(Master!$E$3:$FG$202,MATCH($A20,Master!$D$3:$D$202,0),MATCH(D$2,Master!$E$2:$FG$2,0)),"")</f>
        <v>596650</v>
      </c>
      <c r="E20" s="60">
        <f t="array" ref="E20">IFERROR(INDEX(Master!$E$3:$FG$202,MATCH($A20,Master!$D$3:$D$202,0),MATCH(E$2,Master!$E$2:$FG$2,0)),"")</f>
        <v>45281</v>
      </c>
      <c r="F20" s="60" t="str">
        <f t="array" ref="F20">IFERROR(INDEX(Master!$E$3:$FG$202,MATCH($A20,Master!$D$3:$D$202,0),MATCH(F$2,Master!$E$2:$FG$2,0)),"")</f>
        <v>Gino</v>
      </c>
      <c r="G20" s="60">
        <f t="array" ref="G20">IFERROR(INDEX(Master!$E$3:$FG$202,MATCH($A20,Master!$D$3:$D$202,0),MATCH(G$2,Master!$E$2:$FG$2,0)),"")</f>
        <v>0</v>
      </c>
      <c r="H20" s="60">
        <f t="array" ref="H20">IFERROR(INDEX(Master!$E$3:$FG$202,MATCH($A20,Master!$D$3:$D$202,0),MATCH(H$2,Master!$E$2:$FG$2,0)),"")</f>
        <v>0</v>
      </c>
      <c r="I20" s="60">
        <f t="array" ref="I20">IFERROR(INDEX(Master!$E$3:$FG$202,MATCH($A20,Master!$D$3:$D$202,0),MATCH(I$2,Master!$E$2:$FG$2,0)),"")</f>
        <v>0</v>
      </c>
      <c r="J20" s="60">
        <f t="array" ref="J20">IFERROR(INDEX(Master!$E$3:$FG$202,MATCH($A20,Master!$D$3:$D$202,0),MATCH(J$2,Master!$E$2:$FG$2,0)),"")</f>
        <v>0</v>
      </c>
      <c r="K20" s="60">
        <f t="array" ref="K20">IFERROR(INDEX(Master!$E$3:$FG$202,MATCH($A20,Master!$D$3:$D$202,0),MATCH(K$2,Master!$E$2:$FG$2,0)),"")</f>
        <v>0</v>
      </c>
      <c r="L20" s="55">
        <f t="array" ref="L20">IFERROR(INDEX(Master!$E$3:$FG$202,MATCH($A20,Master!$D$3:$D$202,0),MATCH(L$2,Master!$E$2:$FG$2,0)),"")</f>
        <v>45382</v>
      </c>
      <c r="M20" s="55">
        <f t="array" ref="M20">IFERROR(INDEX(Master!$E$3:$FG$202,MATCH($A20,Master!$D$3:$D$202,0),MATCH(M$2,Master!$E$2:$FG$2,0)),"")</f>
        <v>45534</v>
      </c>
      <c r="N20" s="60">
        <f t="array" ref="N20">IFERROR(INDEX(Master!$E$3:$FG$202,MATCH($A20,Master!$D$3:$D$202,0),MATCH(N$2,Master!$E$2:$FG$2,0)),"")</f>
        <v>0</v>
      </c>
    </row>
    <row r="21" spans="1:14">
      <c r="A21" s="53" t="s">
        <v>2310</v>
      </c>
      <c r="B21" s="47">
        <f t="array" ref="B21">IFERROR(INDEX(Master!$E$3:$FG$202,MATCH($A21,Master!$D$3:$D$202,0),MATCH(B$2,Master!$E$2:$FG$2,0)),"")</f>
        <v>11441</v>
      </c>
      <c r="C21" s="61">
        <f t="array" ref="C21">IFERROR(INDEX(Master!$E$3:$FG$202,MATCH($A21,Master!$D$3:$D$202,0),MATCH(C$2,Master!$E$2:$FG$2,0)),"")</f>
        <v>817329</v>
      </c>
      <c r="D21" s="61">
        <f t="array" ref="D21">IFERROR(INDEX(Master!$E$3:$FG$202,MATCH($A21,Master!$D$3:$D$202,0),MATCH(D$2,Master!$E$2:$FG$2,0)),"")</f>
        <v>596650</v>
      </c>
      <c r="E21" s="60">
        <f t="array" ref="E21">IFERROR(INDEX(Master!$E$3:$FG$202,MATCH($A21,Master!$D$3:$D$202,0),MATCH(E$2,Master!$E$2:$FG$2,0)),"")</f>
        <v>45281</v>
      </c>
      <c r="F21" s="60" t="str">
        <f t="array" ref="F21">IFERROR(INDEX(Master!$E$3:$FG$202,MATCH($A21,Master!$D$3:$D$202,0),MATCH(F$2,Master!$E$2:$FG$2,0)),"")</f>
        <v>Gino</v>
      </c>
      <c r="G21" s="60">
        <f t="array" ref="G21">IFERROR(INDEX(Master!$E$3:$FG$202,MATCH($A21,Master!$D$3:$D$202,0),MATCH(G$2,Master!$E$2:$FG$2,0)),"")</f>
        <v>0</v>
      </c>
      <c r="H21" s="60">
        <f t="array" ref="H21">IFERROR(INDEX(Master!$E$3:$FG$202,MATCH($A21,Master!$D$3:$D$202,0),MATCH(H$2,Master!$E$2:$FG$2,0)),"")</f>
        <v>0</v>
      </c>
      <c r="I21" s="60">
        <f t="array" ref="I21">IFERROR(INDEX(Master!$E$3:$FG$202,MATCH($A21,Master!$D$3:$D$202,0),MATCH(I$2,Master!$E$2:$FG$2,0)),"")</f>
        <v>0</v>
      </c>
      <c r="J21" s="60">
        <f t="array" ref="J21">IFERROR(INDEX(Master!$E$3:$FG$202,MATCH($A21,Master!$D$3:$D$202,0),MATCH(J$2,Master!$E$2:$FG$2,0)),"")</f>
        <v>0</v>
      </c>
      <c r="K21" s="60">
        <f t="array" ref="K21">IFERROR(INDEX(Master!$E$3:$FG$202,MATCH($A21,Master!$D$3:$D$202,0),MATCH(K$2,Master!$E$2:$FG$2,0)),"")</f>
        <v>0</v>
      </c>
      <c r="L21" s="55">
        <f t="array" ref="L21">IFERROR(INDEX(Master!$E$3:$FG$202,MATCH($A21,Master!$D$3:$D$202,0),MATCH(L$2,Master!$E$2:$FG$2,0)),"")</f>
        <v>45382</v>
      </c>
      <c r="M21" s="55" t="str">
        <f t="array" ref="M21">IFERROR(INDEX(Master!$E$3:$FG$202,MATCH($A21,Master!$D$3:$D$202,0),MATCH(M$2,Master!$E$2:$FG$2,0)),"")</f>
        <v>TBD</v>
      </c>
      <c r="N21" s="60">
        <f t="array" ref="N21">IFERROR(INDEX(Master!$E$3:$FG$202,MATCH($A21,Master!$D$3:$D$202,0),MATCH(N$2,Master!$E$2:$FG$2,0)),"")</f>
        <v>0</v>
      </c>
    </row>
    <row r="22" spans="1:14">
      <c r="A22" s="53" t="s">
        <v>2312</v>
      </c>
      <c r="B22" s="47">
        <f t="array" ref="B22">IFERROR(INDEX(Master!$E$3:$FG$202,MATCH($A22,Master!$D$3:$D$202,0),MATCH(B$2,Master!$E$2:$FG$2,0)),"")</f>
        <v>11438</v>
      </c>
      <c r="C22" s="61">
        <f t="array" ref="C22">IFERROR(INDEX(Master!$E$3:$FG$202,MATCH($A22,Master!$D$3:$D$202,0),MATCH(C$2,Master!$E$2:$FG$2,0)),"")</f>
        <v>817329</v>
      </c>
      <c r="D22" s="61">
        <f t="array" ref="D22">IFERROR(INDEX(Master!$E$3:$FG$202,MATCH($A22,Master!$D$3:$D$202,0),MATCH(D$2,Master!$E$2:$FG$2,0)),"")</f>
        <v>596650</v>
      </c>
      <c r="E22" s="60">
        <f t="array" ref="E22">IFERROR(INDEX(Master!$E$3:$FG$202,MATCH($A22,Master!$D$3:$D$202,0),MATCH(E$2,Master!$E$2:$FG$2,0)),"")</f>
        <v>45281</v>
      </c>
      <c r="F22" s="60" t="str">
        <f t="array" ref="F22">IFERROR(INDEX(Master!$E$3:$FG$202,MATCH($A22,Master!$D$3:$D$202,0),MATCH(F$2,Master!$E$2:$FG$2,0)),"")</f>
        <v>Gino</v>
      </c>
      <c r="G22" s="60">
        <f t="array" ref="G22">IFERROR(INDEX(Master!$E$3:$FG$202,MATCH($A22,Master!$D$3:$D$202,0),MATCH(G$2,Master!$E$2:$FG$2,0)),"")</f>
        <v>0</v>
      </c>
      <c r="H22" s="60">
        <f t="array" ref="H22">IFERROR(INDEX(Master!$E$3:$FG$202,MATCH($A22,Master!$D$3:$D$202,0),MATCH(H$2,Master!$E$2:$FG$2,0)),"")</f>
        <v>0</v>
      </c>
      <c r="I22" s="60">
        <f t="array" ref="I22">IFERROR(INDEX(Master!$E$3:$FG$202,MATCH($A22,Master!$D$3:$D$202,0),MATCH(I$2,Master!$E$2:$FG$2,0)),"")</f>
        <v>0</v>
      </c>
      <c r="J22" s="60">
        <f t="array" ref="J22">IFERROR(INDEX(Master!$E$3:$FG$202,MATCH($A22,Master!$D$3:$D$202,0),MATCH(J$2,Master!$E$2:$FG$2,0)),"")</f>
        <v>0</v>
      </c>
      <c r="K22" s="60">
        <f t="array" ref="K22">IFERROR(INDEX(Master!$E$3:$FG$202,MATCH($A22,Master!$D$3:$D$202,0),MATCH(K$2,Master!$E$2:$FG$2,0)),"")</f>
        <v>0</v>
      </c>
      <c r="L22" s="55">
        <f t="array" ref="L22">IFERROR(INDEX(Master!$E$3:$FG$202,MATCH($A22,Master!$D$3:$D$202,0),MATCH(L$2,Master!$E$2:$FG$2,0)),"")</f>
        <v>45382</v>
      </c>
      <c r="M22" s="55" t="str">
        <f t="array" ref="M22">IFERROR(INDEX(Master!$E$3:$FG$202,MATCH($A22,Master!$D$3:$D$202,0),MATCH(M$2,Master!$E$2:$FG$2,0)),"")</f>
        <v>TBD</v>
      </c>
      <c r="N22" s="60">
        <f t="array" ref="N22">IFERROR(INDEX(Master!$E$3:$FG$202,MATCH($A22,Master!$D$3:$D$202,0),MATCH(N$2,Master!$E$2:$FG$2,0)),"")</f>
        <v>0</v>
      </c>
    </row>
    <row r="23" spans="1:14">
      <c r="A23" s="56" t="s">
        <v>2314</v>
      </c>
      <c r="B23" s="47">
        <f t="array" ref="B23">IFERROR(INDEX(Master!$E$3:$FG$202,MATCH($A23,Master!$D$3:$D$202,0),MATCH(B$2,Master!$E$2:$FG$2,0)),"")</f>
        <v>11443</v>
      </c>
      <c r="C23" s="61">
        <f t="array" ref="C23">IFERROR(INDEX(Master!$E$3:$FG$202,MATCH($A23,Master!$D$3:$D$202,0),MATCH(C$2,Master!$E$2:$FG$2,0)),"")</f>
        <v>890992.27</v>
      </c>
      <c r="D23" s="61">
        <f t="array" ref="D23">IFERROR(INDEX(Master!$E$3:$FG$202,MATCH($A23,Master!$D$3:$D$202,0),MATCH(D$2,Master!$E$2:$FG$2,0)),"")</f>
        <v>650424</v>
      </c>
      <c r="E23" s="60" t="str">
        <f t="array" ref="E23">IFERROR(INDEX(Master!$E$3:$FG$202,MATCH($A23,Master!$D$3:$D$202,0),MATCH(E$2,Master!$E$2:$FG$2,0)),"")</f>
        <v>Approved</v>
      </c>
      <c r="F23" s="60" t="str">
        <f t="array" ref="F23">IFERROR(INDEX(Master!$E$3:$FG$202,MATCH($A23,Master!$D$3:$D$202,0),MATCH(F$2,Master!$E$2:$FG$2,0)),"")</f>
        <v>Moanes</v>
      </c>
      <c r="G23" s="60">
        <f t="array" ref="G23">IFERROR(INDEX(Master!$E$3:$FG$202,MATCH($A23,Master!$D$3:$D$202,0),MATCH(G$2,Master!$E$2:$FG$2,0)),"")</f>
        <v>0</v>
      </c>
      <c r="H23" s="60">
        <f t="array" ref="H23">IFERROR(INDEX(Master!$E$3:$FG$202,MATCH($A23,Master!$D$3:$D$202,0),MATCH(H$2,Master!$E$2:$FG$2,0)),"")</f>
        <v>0</v>
      </c>
      <c r="I23" s="60">
        <f t="array" ref="I23">IFERROR(INDEX(Master!$E$3:$FG$202,MATCH($A23,Master!$D$3:$D$202,0),MATCH(I$2,Master!$E$2:$FG$2,0)),"")</f>
        <v>0</v>
      </c>
      <c r="J23" s="60">
        <f t="array" ref="J23">IFERROR(INDEX(Master!$E$3:$FG$202,MATCH($A23,Master!$D$3:$D$202,0),MATCH(J$2,Master!$E$2:$FG$2,0)),"")</f>
        <v>0</v>
      </c>
      <c r="K23" s="60">
        <f t="array" ref="K23">IFERROR(INDEX(Master!$E$3:$FG$202,MATCH($A23,Master!$D$3:$D$202,0),MATCH(K$2,Master!$E$2:$FG$2,0)),"")</f>
        <v>0</v>
      </c>
      <c r="L23" s="55">
        <f t="array" ref="L23">IFERROR(INDEX(Master!$E$3:$FG$202,MATCH($A23,Master!$D$3:$D$202,0),MATCH(L$2,Master!$E$2:$FG$2,0)),"")</f>
        <v>45382</v>
      </c>
      <c r="M23" s="55" t="str">
        <f t="array" ref="M23">IFERROR(INDEX(Master!$E$3:$FG$202,MATCH($A23,Master!$D$3:$D$202,0),MATCH(M$2,Master!$E$2:$FG$2,0)),"")</f>
        <v>TBD</v>
      </c>
      <c r="N23" s="60">
        <f t="array" ref="N23">IFERROR(INDEX(Master!$E$3:$FG$202,MATCH($A23,Master!$D$3:$D$202,0),MATCH(N$2,Master!$E$2:$FG$2,0)),"")</f>
        <v>0</v>
      </c>
    </row>
    <row r="24" spans="1:14">
      <c r="A24" s="56" t="s">
        <v>2316</v>
      </c>
      <c r="B24" s="47">
        <f t="array" ref="B24">IFERROR(INDEX(Master!$E$3:$FG$202,MATCH($A24,Master!$D$3:$D$202,0),MATCH(B$2,Master!$E$2:$FG$2,0)),"")</f>
        <v>90025</v>
      </c>
      <c r="C24" s="61">
        <f t="array" ref="C24">IFERROR(INDEX(Master!$E$3:$FG$202,MATCH($A24,Master!$D$3:$D$202,0),MATCH(C$2,Master!$E$2:$FG$2,0)),"")</f>
        <v>1158613.1299999999</v>
      </c>
      <c r="D24" s="61">
        <f t="array" ref="D24">IFERROR(INDEX(Master!$E$3:$FG$202,MATCH($A24,Master!$D$3:$D$202,0),MATCH(D$2,Master!$E$2:$FG$2,0)),"")</f>
        <v>845788</v>
      </c>
      <c r="E24" s="60" t="str">
        <f t="array" ref="E24">IFERROR(INDEX(Master!$E$3:$FG$202,MATCH($A24,Master!$D$3:$D$202,0),MATCH(E$2,Master!$E$2:$FG$2,0)),"")</f>
        <v>Approved</v>
      </c>
      <c r="F24" s="60" t="str">
        <f t="array" ref="F24">IFERROR(INDEX(Master!$E$3:$FG$202,MATCH($A24,Master!$D$3:$D$202,0),MATCH(F$2,Master!$E$2:$FG$2,0)),"")</f>
        <v>Moanes</v>
      </c>
      <c r="G24" s="60">
        <f t="array" ref="G24">IFERROR(INDEX(Master!$E$3:$FG$202,MATCH($A24,Master!$D$3:$D$202,0),MATCH(G$2,Master!$E$2:$FG$2,0)),"")</f>
        <v>0</v>
      </c>
      <c r="H24" s="60">
        <f t="array" ref="H24">IFERROR(INDEX(Master!$E$3:$FG$202,MATCH($A24,Master!$D$3:$D$202,0),MATCH(H$2,Master!$E$2:$FG$2,0)),"")</f>
        <v>0</v>
      </c>
      <c r="I24" s="60">
        <f t="array" ref="I24">IFERROR(INDEX(Master!$E$3:$FG$202,MATCH($A24,Master!$D$3:$D$202,0),MATCH(I$2,Master!$E$2:$FG$2,0)),"")</f>
        <v>0</v>
      </c>
      <c r="J24" s="60">
        <f t="array" ref="J24">IFERROR(INDEX(Master!$E$3:$FG$202,MATCH($A24,Master!$D$3:$D$202,0),MATCH(J$2,Master!$E$2:$FG$2,0)),"")</f>
        <v>0</v>
      </c>
      <c r="K24" s="60">
        <f t="array" ref="K24">IFERROR(INDEX(Master!$E$3:$FG$202,MATCH($A24,Master!$D$3:$D$202,0),MATCH(K$2,Master!$E$2:$FG$2,0)),"")</f>
        <v>0</v>
      </c>
      <c r="L24" s="55">
        <f t="array" ref="L24">IFERROR(INDEX(Master!$E$3:$FG$202,MATCH($A24,Master!$D$3:$D$202,0),MATCH(L$2,Master!$E$2:$FG$2,0)),"")</f>
        <v>45382</v>
      </c>
      <c r="M24" s="55" t="str">
        <f t="array" ref="M24">IFERROR(INDEX(Master!$E$3:$FG$202,MATCH($A24,Master!$D$3:$D$202,0),MATCH(M$2,Master!$E$2:$FG$2,0)),"")</f>
        <v>TBD</v>
      </c>
      <c r="N24" s="60">
        <f t="array" ref="N24">IFERROR(INDEX(Master!$E$3:$FG$202,MATCH($A24,Master!$D$3:$D$202,0),MATCH(N$2,Master!$E$2:$FG$2,0)),"")</f>
        <v>0</v>
      </c>
    </row>
    <row r="25" spans="1:14">
      <c r="A25" s="56" t="s">
        <v>2318</v>
      </c>
      <c r="B25" s="47">
        <f t="array" ref="B25">IFERROR(INDEX(Master!$E$3:$FG$202,MATCH($A25,Master!$D$3:$D$202,0),MATCH(B$2,Master!$E$2:$FG$2,0)),"")</f>
        <v>90027</v>
      </c>
      <c r="C25" s="61">
        <f t="array" ref="C25">IFERROR(INDEX(Master!$E$3:$FG$202,MATCH($A25,Master!$D$3:$D$202,0),MATCH(C$2,Master!$E$2:$FG$2,0)),"")</f>
        <v>2536354.5699999998</v>
      </c>
      <c r="D25" s="61">
        <f t="array" ref="D25">IFERROR(INDEX(Master!$E$3:$FG$202,MATCH($A25,Master!$D$3:$D$202,0),MATCH(D$2,Master!$E$2:$FG$2,0)),"")</f>
        <v>1851539</v>
      </c>
      <c r="E25" s="60" t="str">
        <f t="array" ref="E25">IFERROR(INDEX(Master!$E$3:$FG$202,MATCH($A25,Master!$D$3:$D$202,0),MATCH(E$2,Master!$E$2:$FG$2,0)),"")</f>
        <v>Pending Architect</v>
      </c>
      <c r="F25" s="60" t="str">
        <f t="array" ref="F25">IFERROR(INDEX(Master!$E$3:$FG$202,MATCH($A25,Master!$D$3:$D$202,0),MATCH(F$2,Master!$E$2:$FG$2,0)),"")</f>
        <v>Moanes</v>
      </c>
      <c r="G25" s="60">
        <f t="array" ref="G25">IFERROR(INDEX(Master!$E$3:$FG$202,MATCH($A25,Master!$D$3:$D$202,0),MATCH(G$2,Master!$E$2:$FG$2,0)),"")</f>
        <v>0</v>
      </c>
      <c r="H25" s="60">
        <f t="array" ref="H25">IFERROR(INDEX(Master!$E$3:$FG$202,MATCH($A25,Master!$D$3:$D$202,0),MATCH(H$2,Master!$E$2:$FG$2,0)),"")</f>
        <v>0</v>
      </c>
      <c r="I25" s="60">
        <f t="array" ref="I25">IFERROR(INDEX(Master!$E$3:$FG$202,MATCH($A25,Master!$D$3:$D$202,0),MATCH(I$2,Master!$E$2:$FG$2,0)),"")</f>
        <v>0</v>
      </c>
      <c r="J25" s="60">
        <f t="array" ref="J25">IFERROR(INDEX(Master!$E$3:$FG$202,MATCH($A25,Master!$D$3:$D$202,0),MATCH(J$2,Master!$E$2:$FG$2,0)),"")</f>
        <v>0</v>
      </c>
      <c r="K25" s="60">
        <f t="array" ref="K25">IFERROR(INDEX(Master!$E$3:$FG$202,MATCH($A25,Master!$D$3:$D$202,0),MATCH(K$2,Master!$E$2:$FG$2,0)),"")</f>
        <v>0</v>
      </c>
      <c r="L25" s="55">
        <f t="array" ref="L25">IFERROR(INDEX(Master!$E$3:$FG$202,MATCH($A25,Master!$D$3:$D$202,0),MATCH(L$2,Master!$E$2:$FG$2,0)),"")</f>
        <v>45382</v>
      </c>
      <c r="M25" s="55" t="str">
        <f t="array" ref="M25">IFERROR(INDEX(Master!$E$3:$FG$202,MATCH($A25,Master!$D$3:$D$202,0),MATCH(M$2,Master!$E$2:$FG$2,0)),"")</f>
        <v>TBD</v>
      </c>
      <c r="N25" s="60">
        <f t="array" ref="N25">IFERROR(INDEX(Master!$E$3:$FG$202,MATCH($A25,Master!$D$3:$D$202,0),MATCH(N$2,Master!$E$2:$FG$2,0)),"")</f>
        <v>0</v>
      </c>
    </row>
    <row r="26" spans="1:14">
      <c r="A26" s="53" t="s">
        <v>2352</v>
      </c>
      <c r="B26" s="47">
        <f t="array" ref="B26">IFERROR(INDEX(Master!$E$3:$FG$202,MATCH($A26,Master!$D$3:$D$202,0),MATCH(B$2,Master!$E$2:$FG$2,0)),"")</f>
        <v>0</v>
      </c>
      <c r="C26" s="61">
        <f t="array" ref="C26">IFERROR(INDEX(Master!$E$3:$FG$202,MATCH($A26,Master!$D$3:$D$202,0),MATCH(C$2,Master!$E$2:$FG$2,0)),"")</f>
        <v>543451.93000000005</v>
      </c>
      <c r="D26" s="61">
        <f t="array" ref="D26">IFERROR(INDEX(Master!$E$3:$FG$202,MATCH($A26,Master!$D$3:$D$202,0),MATCH(D$2,Master!$E$2:$FG$2,0)),"")</f>
        <v>396719.90890000004</v>
      </c>
      <c r="E26" s="60" t="str">
        <f t="array" ref="E26">IFERROR(INDEX(Master!$E$3:$FG$202,MATCH($A26,Master!$D$3:$D$202,0),MATCH(E$2,Master!$E$2:$FG$2,0)),"")</f>
        <v>Pending Architect</v>
      </c>
      <c r="F26" s="60">
        <f t="array" ref="F26">IFERROR(INDEX(Master!$E$3:$FG$202,MATCH($A26,Master!$D$3:$D$202,0),MATCH(F$2,Master!$E$2:$FG$2,0)),"")</f>
        <v>0</v>
      </c>
      <c r="G26" s="60">
        <f t="array" ref="G26">IFERROR(INDEX(Master!$E$3:$FG$202,MATCH($A26,Master!$D$3:$D$202,0),MATCH(G$2,Master!$E$2:$FG$2,0)),"")</f>
        <v>0</v>
      </c>
      <c r="H26" s="60">
        <f t="array" ref="H26">IFERROR(INDEX(Master!$E$3:$FG$202,MATCH($A26,Master!$D$3:$D$202,0),MATCH(H$2,Master!$E$2:$FG$2,0)),"")</f>
        <v>0</v>
      </c>
      <c r="I26" s="60">
        <f t="array" ref="I26">IFERROR(INDEX(Master!$E$3:$FG$202,MATCH($A26,Master!$D$3:$D$202,0),MATCH(I$2,Master!$E$2:$FG$2,0)),"")</f>
        <v>0</v>
      </c>
      <c r="J26" s="60">
        <f t="array" ref="J26">IFERROR(INDEX(Master!$E$3:$FG$202,MATCH($A26,Master!$D$3:$D$202,0),MATCH(J$2,Master!$E$2:$FG$2,0)),"")</f>
        <v>0</v>
      </c>
      <c r="K26" s="60">
        <f t="array" ref="K26">IFERROR(INDEX(Master!$E$3:$FG$202,MATCH($A26,Master!$D$3:$D$202,0),MATCH(K$2,Master!$E$2:$FG$2,0)),"")</f>
        <v>0</v>
      </c>
      <c r="L26" s="55">
        <f t="array" ref="L26">IFERROR(INDEX(Master!$E$3:$FG$202,MATCH($A26,Master!$D$3:$D$202,0),MATCH(L$2,Master!$E$2:$FG$2,0)),"")</f>
        <v>45382</v>
      </c>
      <c r="M26" s="55">
        <f t="array" ref="M26">IFERROR(INDEX(Master!$E$3:$FG$202,MATCH($A26,Master!$D$3:$D$202,0),MATCH(M$2,Master!$E$2:$FG$2,0)),"")</f>
        <v>45534</v>
      </c>
      <c r="N26" s="60">
        <f t="array" ref="N26">IFERROR(INDEX(Master!$E$3:$FG$202,MATCH($A26,Master!$D$3:$D$202,0),MATCH(N$2,Master!$E$2:$FG$2,0)),"")</f>
        <v>0</v>
      </c>
    </row>
    <row r="27" spans="1:14">
      <c r="A27" s="53" t="s">
        <v>2353</v>
      </c>
      <c r="B27" s="47">
        <f t="array" ref="B27">IFERROR(INDEX(Master!$E$3:$FG$202,MATCH($A27,Master!$D$3:$D$202,0),MATCH(B$2,Master!$E$2:$FG$2,0)),"")</f>
        <v>0</v>
      </c>
      <c r="C27" s="61">
        <f t="array" ref="C27">IFERROR(INDEX(Master!$E$3:$FG$202,MATCH($A27,Master!$D$3:$D$202,0),MATCH(C$2,Master!$E$2:$FG$2,0)),"")</f>
        <v>249108.4</v>
      </c>
      <c r="D27" s="61">
        <f t="array" ref="D27">IFERROR(INDEX(Master!$E$3:$FG$202,MATCH($A27,Master!$D$3:$D$202,0),MATCH(D$2,Master!$E$2:$FG$2,0)),"")</f>
        <v>181849.13199999998</v>
      </c>
      <c r="E27" s="60" t="str">
        <f t="array" ref="E27">IFERROR(INDEX(Master!$E$3:$FG$202,MATCH($A27,Master!$D$3:$D$202,0),MATCH(E$2,Master!$E$2:$FG$2,0)),"")</f>
        <v>Pending Architect</v>
      </c>
      <c r="F27" s="60">
        <f t="array" ref="F27">IFERROR(INDEX(Master!$E$3:$FG$202,MATCH($A27,Master!$D$3:$D$202,0),MATCH(F$2,Master!$E$2:$FG$2,0)),"")</f>
        <v>0</v>
      </c>
      <c r="G27" s="60">
        <f t="array" ref="G27">IFERROR(INDEX(Master!$E$3:$FG$202,MATCH($A27,Master!$D$3:$D$202,0),MATCH(G$2,Master!$E$2:$FG$2,0)),"")</f>
        <v>0</v>
      </c>
      <c r="H27" s="60">
        <f t="array" ref="H27">IFERROR(INDEX(Master!$E$3:$FG$202,MATCH($A27,Master!$D$3:$D$202,0),MATCH(H$2,Master!$E$2:$FG$2,0)),"")</f>
        <v>0</v>
      </c>
      <c r="I27" s="60">
        <f t="array" ref="I27">IFERROR(INDEX(Master!$E$3:$FG$202,MATCH($A27,Master!$D$3:$D$202,0),MATCH(I$2,Master!$E$2:$FG$2,0)),"")</f>
        <v>0</v>
      </c>
      <c r="J27" s="60">
        <f t="array" ref="J27">IFERROR(INDEX(Master!$E$3:$FG$202,MATCH($A27,Master!$D$3:$D$202,0),MATCH(J$2,Master!$E$2:$FG$2,0)),"")</f>
        <v>0</v>
      </c>
      <c r="K27" s="60">
        <f t="array" ref="K27">IFERROR(INDEX(Master!$E$3:$FG$202,MATCH($A27,Master!$D$3:$D$202,0),MATCH(K$2,Master!$E$2:$FG$2,0)),"")</f>
        <v>0</v>
      </c>
      <c r="L27" s="55">
        <f t="array" ref="L27">IFERROR(INDEX(Master!$E$3:$FG$202,MATCH($A27,Master!$D$3:$D$202,0),MATCH(L$2,Master!$E$2:$FG$2,0)),"")</f>
        <v>45382</v>
      </c>
      <c r="M27" s="55">
        <f t="array" ref="M27">IFERROR(INDEX(Master!$E$3:$FG$202,MATCH($A27,Master!$D$3:$D$202,0),MATCH(M$2,Master!$E$2:$FG$2,0)),"")</f>
        <v>45534</v>
      </c>
      <c r="N27" s="60">
        <f t="array" ref="N27">IFERROR(INDEX(Master!$E$3:$FG$202,MATCH($A27,Master!$D$3:$D$202,0),MATCH(N$2,Master!$E$2:$FG$2,0)),"")</f>
        <v>0</v>
      </c>
    </row>
    <row r="28" spans="1:14">
      <c r="A28" s="53" t="s">
        <v>2354</v>
      </c>
      <c r="B28" s="47">
        <f t="array" ref="B28">IFERROR(INDEX(Master!$E$3:$FG$202,MATCH($A28,Master!$D$3:$D$202,0),MATCH(B$2,Master!$E$2:$FG$2,0)),"")</f>
        <v>0</v>
      </c>
      <c r="C28" s="61">
        <f t="array" ref="C28">IFERROR(INDEX(Master!$E$3:$FG$202,MATCH($A28,Master!$D$3:$D$202,0),MATCH(C$2,Master!$E$2:$FG$2,0)),"")</f>
        <v>138988.18</v>
      </c>
      <c r="D28" s="61">
        <f t="array" ref="D28">IFERROR(INDEX(Master!$E$3:$FG$202,MATCH($A28,Master!$D$3:$D$202,0),MATCH(D$2,Master!$E$2:$FG$2,0)),"")</f>
        <v>101461.37139999999</v>
      </c>
      <c r="E28" s="60" t="str">
        <f t="array" ref="E28">IFERROR(INDEX(Master!$E$3:$FG$202,MATCH($A28,Master!$D$3:$D$202,0),MATCH(E$2,Master!$E$2:$FG$2,0)),"")</f>
        <v>Pending Architect</v>
      </c>
      <c r="F28" s="60">
        <f t="array" ref="F28">IFERROR(INDEX(Master!$E$3:$FG$202,MATCH($A28,Master!$D$3:$D$202,0),MATCH(F$2,Master!$E$2:$FG$2,0)),"")</f>
        <v>0</v>
      </c>
      <c r="G28" s="60">
        <f t="array" ref="G28">IFERROR(INDEX(Master!$E$3:$FG$202,MATCH($A28,Master!$D$3:$D$202,0),MATCH(G$2,Master!$E$2:$FG$2,0)),"")</f>
        <v>0</v>
      </c>
      <c r="H28" s="60">
        <f t="array" ref="H28">IFERROR(INDEX(Master!$E$3:$FG$202,MATCH($A28,Master!$D$3:$D$202,0),MATCH(H$2,Master!$E$2:$FG$2,0)),"")</f>
        <v>0</v>
      </c>
      <c r="I28" s="60">
        <f t="array" ref="I28">IFERROR(INDEX(Master!$E$3:$FG$202,MATCH($A28,Master!$D$3:$D$202,0),MATCH(I$2,Master!$E$2:$FG$2,0)),"")</f>
        <v>0</v>
      </c>
      <c r="J28" s="60">
        <f t="array" ref="J28">IFERROR(INDEX(Master!$E$3:$FG$202,MATCH($A28,Master!$D$3:$D$202,0),MATCH(J$2,Master!$E$2:$FG$2,0)),"")</f>
        <v>0</v>
      </c>
      <c r="K28" s="60">
        <f t="array" ref="K28">IFERROR(INDEX(Master!$E$3:$FG$202,MATCH($A28,Master!$D$3:$D$202,0),MATCH(K$2,Master!$E$2:$FG$2,0)),"")</f>
        <v>0</v>
      </c>
      <c r="L28" s="55">
        <f t="array" ref="L28">IFERROR(INDEX(Master!$E$3:$FG$202,MATCH($A28,Master!$D$3:$D$202,0),MATCH(L$2,Master!$E$2:$FG$2,0)),"")</f>
        <v>45382</v>
      </c>
      <c r="M28" s="55" t="str">
        <f t="array" ref="M28">IFERROR(INDEX(Master!$E$3:$FG$202,MATCH($A28,Master!$D$3:$D$202,0),MATCH(M$2,Master!$E$2:$FG$2,0)),"")</f>
        <v>TBD</v>
      </c>
      <c r="N28" s="60">
        <f t="array" ref="N28">IFERROR(INDEX(Master!$E$3:$FG$202,MATCH($A28,Master!$D$3:$D$202,0),MATCH(N$2,Master!$E$2:$FG$2,0)),"")</f>
        <v>0</v>
      </c>
    </row>
    <row r="29" spans="1:14">
      <c r="A29" s="53" t="s">
        <v>2320</v>
      </c>
      <c r="B29" s="47">
        <f t="array" ref="B29">IFERROR(INDEX(Master!$E$3:$FG$202,MATCH($A29,Master!$D$3:$D$202,0),MATCH(B$2,Master!$E$2:$FG$2,0)),"")</f>
        <v>0</v>
      </c>
      <c r="C29" s="61">
        <f t="array" ref="C29">IFERROR(INDEX(Master!$E$3:$FG$202,MATCH($A29,Master!$D$3:$D$202,0),MATCH(C$2,Master!$E$2:$FG$2,0)),"")</f>
        <v>2256562.0299999998</v>
      </c>
      <c r="D29" s="61">
        <f t="array" ref="D29">IFERROR(INDEX(Master!$E$3:$FG$202,MATCH($A29,Master!$D$3:$D$202,0),MATCH(D$2,Master!$E$2:$FG$2,0)),"")</f>
        <v>1647290.2818999998</v>
      </c>
      <c r="E29" s="60" t="str">
        <f t="array" ref="E29">IFERROR(INDEX(Master!$E$3:$FG$202,MATCH($A29,Master!$D$3:$D$202,0),MATCH(E$2,Master!$E$2:$FG$2,0)),"")</f>
        <v>Approved (Revision pending AOR)</v>
      </c>
      <c r="F29" s="60">
        <f t="array" ref="F29">IFERROR(INDEX(Master!$E$3:$FG$202,MATCH($A29,Master!$D$3:$D$202,0),MATCH(F$2,Master!$E$2:$FG$2,0)),"")</f>
        <v>0</v>
      </c>
      <c r="G29" s="60">
        <f t="array" ref="G29">IFERROR(INDEX(Master!$E$3:$FG$202,MATCH($A29,Master!$D$3:$D$202,0),MATCH(G$2,Master!$E$2:$FG$2,0)),"")</f>
        <v>0</v>
      </c>
      <c r="H29" s="60">
        <f t="array" ref="H29">IFERROR(INDEX(Master!$E$3:$FG$202,MATCH($A29,Master!$D$3:$D$202,0),MATCH(H$2,Master!$E$2:$FG$2,0)),"")</f>
        <v>0</v>
      </c>
      <c r="I29" s="60">
        <f t="array" ref="I29">IFERROR(INDEX(Master!$E$3:$FG$202,MATCH($A29,Master!$D$3:$D$202,0),MATCH(I$2,Master!$E$2:$FG$2,0)),"")</f>
        <v>0</v>
      </c>
      <c r="J29" s="60">
        <f t="array" ref="J29">IFERROR(INDEX(Master!$E$3:$FG$202,MATCH($A29,Master!$D$3:$D$202,0),MATCH(J$2,Master!$E$2:$FG$2,0)),"")</f>
        <v>0</v>
      </c>
      <c r="K29" s="60">
        <f t="array" ref="K29">IFERROR(INDEX(Master!$E$3:$FG$202,MATCH($A29,Master!$D$3:$D$202,0),MATCH(K$2,Master!$E$2:$FG$2,0)),"")</f>
        <v>0</v>
      </c>
      <c r="L29" s="55">
        <f t="array" ref="L29">IFERROR(INDEX(Master!$E$3:$FG$202,MATCH($A29,Master!$D$3:$D$202,0),MATCH(L$2,Master!$E$2:$FG$2,0)),"")</f>
        <v>45382</v>
      </c>
      <c r="M29" s="55" t="str">
        <f t="array" ref="M29">IFERROR(INDEX(Master!$E$3:$FG$202,MATCH($A29,Master!$D$3:$D$202,0),MATCH(M$2,Master!$E$2:$FG$2,0)),"")</f>
        <v>TBD</v>
      </c>
      <c r="N29" s="60">
        <f t="array" ref="N29">IFERROR(INDEX(Master!$E$3:$FG$202,MATCH($A29,Master!$D$3:$D$202,0),MATCH(N$2,Master!$E$2:$FG$2,0)),"")</f>
        <v>0</v>
      </c>
    </row>
    <row r="30" spans="1:14">
      <c r="A30" s="53" t="s">
        <v>2323</v>
      </c>
      <c r="B30" s="47">
        <f t="array" ref="B30">IFERROR(INDEX(Master!$E$3:$FG$202,MATCH($A30,Master!$D$3:$D$202,0),MATCH(B$2,Master!$E$2:$FG$2,0)),"")</f>
        <v>0</v>
      </c>
      <c r="C30" s="61">
        <f t="array" ref="C30">IFERROR(INDEX(Master!$E$3:$FG$202,MATCH($A30,Master!$D$3:$D$202,0),MATCH(C$2,Master!$E$2:$FG$2,0)),"")</f>
        <v>917363.9</v>
      </c>
      <c r="D30" s="61">
        <f t="array" ref="D30">IFERROR(INDEX(Master!$E$3:$FG$202,MATCH($A30,Master!$D$3:$D$202,0),MATCH(D$2,Master!$E$2:$FG$2,0)),"")</f>
        <v>669675.647</v>
      </c>
      <c r="E30" s="60" t="str">
        <f t="array" ref="E30">IFERROR(INDEX(Master!$E$3:$FG$202,MATCH($A30,Master!$D$3:$D$202,0),MATCH(E$2,Master!$E$2:$FG$2,0)),"")</f>
        <v>Approved (Revision pending AOR)</v>
      </c>
      <c r="F30" s="60">
        <f t="array" ref="F30">IFERROR(INDEX(Master!$E$3:$FG$202,MATCH($A30,Master!$D$3:$D$202,0),MATCH(F$2,Master!$E$2:$FG$2,0)),"")</f>
        <v>0</v>
      </c>
      <c r="G30" s="60">
        <f t="array" ref="G30">IFERROR(INDEX(Master!$E$3:$FG$202,MATCH($A30,Master!$D$3:$D$202,0),MATCH(G$2,Master!$E$2:$FG$2,0)),"")</f>
        <v>0</v>
      </c>
      <c r="H30" s="60">
        <f t="array" ref="H30">IFERROR(INDEX(Master!$E$3:$FG$202,MATCH($A30,Master!$D$3:$D$202,0),MATCH(H$2,Master!$E$2:$FG$2,0)),"")</f>
        <v>0</v>
      </c>
      <c r="I30" s="60">
        <f t="array" ref="I30">IFERROR(INDEX(Master!$E$3:$FG$202,MATCH($A30,Master!$D$3:$D$202,0),MATCH(I$2,Master!$E$2:$FG$2,0)),"")</f>
        <v>0</v>
      </c>
      <c r="J30" s="60">
        <f t="array" ref="J30">IFERROR(INDEX(Master!$E$3:$FG$202,MATCH($A30,Master!$D$3:$D$202,0),MATCH(J$2,Master!$E$2:$FG$2,0)),"")</f>
        <v>0</v>
      </c>
      <c r="K30" s="60">
        <f t="array" ref="K30">IFERROR(INDEX(Master!$E$3:$FG$202,MATCH($A30,Master!$D$3:$D$202,0),MATCH(K$2,Master!$E$2:$FG$2,0)),"")</f>
        <v>0</v>
      </c>
      <c r="L30" s="55">
        <f t="array" ref="L30">IFERROR(INDEX(Master!$E$3:$FG$202,MATCH($A30,Master!$D$3:$D$202,0),MATCH(L$2,Master!$E$2:$FG$2,0)),"")</f>
        <v>45382</v>
      </c>
      <c r="M30" s="55" t="str">
        <f t="array" ref="M30">IFERROR(INDEX(Master!$E$3:$FG$202,MATCH($A30,Master!$D$3:$D$202,0),MATCH(M$2,Master!$E$2:$FG$2,0)),"")</f>
        <v>TBD</v>
      </c>
      <c r="N30" s="60">
        <f t="array" ref="N30">IFERROR(INDEX(Master!$E$3:$FG$202,MATCH($A30,Master!$D$3:$D$202,0),MATCH(N$2,Master!$E$2:$FG$2,0)),"")</f>
        <v>0</v>
      </c>
    </row>
    <row r="31" spans="1:14">
      <c r="A31" s="53" t="s">
        <v>2355</v>
      </c>
      <c r="B31" s="47">
        <f t="array" ref="B31">IFERROR(INDEX(Master!$E$3:$FG$202,MATCH($A31,Master!$D$3:$D$202,0),MATCH(B$2,Master!$E$2:$FG$2,0)),"")</f>
        <v>0</v>
      </c>
      <c r="C31" s="61">
        <f t="array" ref="C31">IFERROR(INDEX(Master!$E$3:$FG$202,MATCH($A31,Master!$D$3:$D$202,0),MATCH(C$2,Master!$E$2:$FG$2,0)),"")</f>
        <v>1770274.08</v>
      </c>
      <c r="D31" s="61">
        <f t="array" ref="D31">IFERROR(INDEX(Master!$E$3:$FG$202,MATCH($A31,Master!$D$3:$D$202,0),MATCH(D$2,Master!$E$2:$FG$2,0)),"")</f>
        <v>1292300.0784</v>
      </c>
      <c r="E31" s="60" t="str">
        <f t="array" ref="E31">IFERROR(INDEX(Master!$E$3:$FG$202,MATCH($A31,Master!$D$3:$D$202,0),MATCH(E$2,Master!$E$2:$FG$2,0)),"")</f>
        <v>Early Jan 2024</v>
      </c>
      <c r="F31" s="60">
        <f t="array" ref="F31">IFERROR(INDEX(Master!$E$3:$FG$202,MATCH($A31,Master!$D$3:$D$202,0),MATCH(F$2,Master!$E$2:$FG$2,0)),"")</f>
        <v>0</v>
      </c>
      <c r="G31" s="60">
        <f t="array" ref="G31">IFERROR(INDEX(Master!$E$3:$FG$202,MATCH($A31,Master!$D$3:$D$202,0),MATCH(G$2,Master!$E$2:$FG$2,0)),"")</f>
        <v>0</v>
      </c>
      <c r="H31" s="60">
        <f t="array" ref="H31">IFERROR(INDEX(Master!$E$3:$FG$202,MATCH($A31,Master!$D$3:$D$202,0),MATCH(H$2,Master!$E$2:$FG$2,0)),"")</f>
        <v>0</v>
      </c>
      <c r="I31" s="60">
        <f t="array" ref="I31">IFERROR(INDEX(Master!$E$3:$FG$202,MATCH($A31,Master!$D$3:$D$202,0),MATCH(I$2,Master!$E$2:$FG$2,0)),"")</f>
        <v>0</v>
      </c>
      <c r="J31" s="60">
        <f t="array" ref="J31">IFERROR(INDEX(Master!$E$3:$FG$202,MATCH($A31,Master!$D$3:$D$202,0),MATCH(J$2,Master!$E$2:$FG$2,0)),"")</f>
        <v>0</v>
      </c>
      <c r="K31" s="60">
        <f t="array" ref="K31">IFERROR(INDEX(Master!$E$3:$FG$202,MATCH($A31,Master!$D$3:$D$202,0),MATCH(K$2,Master!$E$2:$FG$2,0)),"")</f>
        <v>0</v>
      </c>
      <c r="L31" s="55">
        <f t="array" ref="L31">IFERROR(INDEX(Master!$E$3:$FG$202,MATCH($A31,Master!$D$3:$D$202,0),MATCH(L$2,Master!$E$2:$FG$2,0)),"")</f>
        <v>45473</v>
      </c>
      <c r="M31" s="55">
        <f t="array" ref="M31">IFERROR(INDEX(Master!$E$3:$FG$202,MATCH($A31,Master!$D$3:$D$202,0),MATCH(M$2,Master!$E$2:$FG$2,0)),"")</f>
        <v>45534</v>
      </c>
      <c r="N31" s="60">
        <f t="array" ref="N31">IFERROR(INDEX(Master!$E$3:$FG$202,MATCH($A31,Master!$D$3:$D$202,0),MATCH(N$2,Master!$E$2:$FG$2,0)),"")</f>
        <v>0</v>
      </c>
    </row>
    <row r="32" spans="1:14">
      <c r="A32" s="53" t="s">
        <v>2357</v>
      </c>
      <c r="B32" s="47">
        <f t="array" ref="B32">IFERROR(INDEX(Master!$E$3:$FG$202,MATCH($A32,Master!$D$3:$D$202,0),MATCH(B$2,Master!$E$2:$FG$2,0)),"")</f>
        <v>0</v>
      </c>
      <c r="C32" s="61">
        <f t="array" ref="C32">IFERROR(INDEX(Master!$E$3:$FG$202,MATCH($A32,Master!$D$3:$D$202,0),MATCH(C$2,Master!$E$2:$FG$2,0)),"")</f>
        <v>412582.88</v>
      </c>
      <c r="D32" s="61">
        <f t="array" ref="D32">IFERROR(INDEX(Master!$E$3:$FG$202,MATCH($A32,Master!$D$3:$D$202,0),MATCH(D$2,Master!$E$2:$FG$2,0)),"")</f>
        <v>301185.5024</v>
      </c>
      <c r="E32" s="60" t="str">
        <f t="array" ref="E32">IFERROR(INDEX(Master!$E$3:$FG$202,MATCH($A32,Master!$D$3:$D$202,0),MATCH(E$2,Master!$E$2:$FG$2,0)),"")</f>
        <v>Early Jan 2024</v>
      </c>
      <c r="F32" s="60">
        <f t="array" ref="F32">IFERROR(INDEX(Master!$E$3:$FG$202,MATCH($A32,Master!$D$3:$D$202,0),MATCH(F$2,Master!$E$2:$FG$2,0)),"")</f>
        <v>0</v>
      </c>
      <c r="G32" s="60">
        <f t="array" ref="G32">IFERROR(INDEX(Master!$E$3:$FG$202,MATCH($A32,Master!$D$3:$D$202,0),MATCH(G$2,Master!$E$2:$FG$2,0)),"")</f>
        <v>0</v>
      </c>
      <c r="H32" s="60">
        <f t="array" ref="H32">IFERROR(INDEX(Master!$E$3:$FG$202,MATCH($A32,Master!$D$3:$D$202,0),MATCH(H$2,Master!$E$2:$FG$2,0)),"")</f>
        <v>0</v>
      </c>
      <c r="I32" s="60">
        <f t="array" ref="I32">IFERROR(INDEX(Master!$E$3:$FG$202,MATCH($A32,Master!$D$3:$D$202,0),MATCH(I$2,Master!$E$2:$FG$2,0)),"")</f>
        <v>0</v>
      </c>
      <c r="J32" s="60">
        <f t="array" ref="J32">IFERROR(INDEX(Master!$E$3:$FG$202,MATCH($A32,Master!$D$3:$D$202,0),MATCH(J$2,Master!$E$2:$FG$2,0)),"")</f>
        <v>0</v>
      </c>
      <c r="K32" s="60">
        <f t="array" ref="K32">IFERROR(INDEX(Master!$E$3:$FG$202,MATCH($A32,Master!$D$3:$D$202,0),MATCH(K$2,Master!$E$2:$FG$2,0)),"")</f>
        <v>0</v>
      </c>
      <c r="L32" s="55">
        <f t="array" ref="L32">IFERROR(INDEX(Master!$E$3:$FG$202,MATCH($A32,Master!$D$3:$D$202,0),MATCH(L$2,Master!$E$2:$FG$2,0)),"")</f>
        <v>45473</v>
      </c>
      <c r="M32" s="55" t="str">
        <f t="array" ref="M32">IFERROR(INDEX(Master!$E$3:$FG$202,MATCH($A32,Master!$D$3:$D$202,0),MATCH(M$2,Master!$E$2:$FG$2,0)),"")</f>
        <v>TBD</v>
      </c>
      <c r="N32" s="60">
        <f t="array" ref="N32">IFERROR(INDEX(Master!$E$3:$FG$202,MATCH($A32,Master!$D$3:$D$202,0),MATCH(N$2,Master!$E$2:$FG$2,0)),"")</f>
        <v>0</v>
      </c>
    </row>
    <row r="33" spans="1:14">
      <c r="A33" s="53" t="s">
        <v>2324</v>
      </c>
      <c r="B33" s="47">
        <f t="array" ref="B33">IFERROR(INDEX(Master!$E$3:$FG$202,MATCH($A33,Master!$D$3:$D$202,0),MATCH(B$2,Master!$E$2:$FG$2,0)),"")</f>
        <v>0</v>
      </c>
      <c r="C33" s="61">
        <f t="array" ref="C33">IFERROR(INDEX(Master!$E$3:$FG$202,MATCH($A33,Master!$D$3:$D$202,0),MATCH(C$2,Master!$E$2:$FG$2,0)),"")</f>
        <v>361831.49</v>
      </c>
      <c r="D33" s="61">
        <f t="array" ref="D33">IFERROR(INDEX(Master!$E$3:$FG$202,MATCH($A33,Master!$D$3:$D$202,0),MATCH(D$2,Master!$E$2:$FG$2,0)),"")</f>
        <v>264136.9877</v>
      </c>
      <c r="E33" s="60" t="str">
        <f t="array" ref="E33">IFERROR(INDEX(Master!$E$3:$FG$202,MATCH($A33,Master!$D$3:$D$202,0),MATCH(E$2,Master!$E$2:$FG$2,0)),"")</f>
        <v>Pending Architect</v>
      </c>
      <c r="F33" s="60">
        <f t="array" ref="F33">IFERROR(INDEX(Master!$E$3:$FG$202,MATCH($A33,Master!$D$3:$D$202,0),MATCH(F$2,Master!$E$2:$FG$2,0)),"")</f>
        <v>0</v>
      </c>
      <c r="G33" s="60">
        <f t="array" ref="G33">IFERROR(INDEX(Master!$E$3:$FG$202,MATCH($A33,Master!$D$3:$D$202,0),MATCH(G$2,Master!$E$2:$FG$2,0)),"")</f>
        <v>0</v>
      </c>
      <c r="H33" s="60">
        <f t="array" ref="H33">IFERROR(INDEX(Master!$E$3:$FG$202,MATCH($A33,Master!$D$3:$D$202,0),MATCH(H$2,Master!$E$2:$FG$2,0)),"")</f>
        <v>0</v>
      </c>
      <c r="I33" s="60">
        <f t="array" ref="I33">IFERROR(INDEX(Master!$E$3:$FG$202,MATCH($A33,Master!$D$3:$D$202,0),MATCH(I$2,Master!$E$2:$FG$2,0)),"")</f>
        <v>0</v>
      </c>
      <c r="J33" s="60">
        <f t="array" ref="J33">IFERROR(INDEX(Master!$E$3:$FG$202,MATCH($A33,Master!$D$3:$D$202,0),MATCH(J$2,Master!$E$2:$FG$2,0)),"")</f>
        <v>0</v>
      </c>
      <c r="K33" s="60">
        <f t="array" ref="K33">IFERROR(INDEX(Master!$E$3:$FG$202,MATCH($A33,Master!$D$3:$D$202,0),MATCH(K$2,Master!$E$2:$FG$2,0)),"")</f>
        <v>0</v>
      </c>
      <c r="L33" s="55">
        <f t="array" ref="L33">IFERROR(INDEX(Master!$E$3:$FG$202,MATCH($A33,Master!$D$3:$D$202,0),MATCH(L$2,Master!$E$2:$FG$2,0)),"")</f>
        <v>45473</v>
      </c>
      <c r="M33" s="55" t="str">
        <f t="array" ref="M33">IFERROR(INDEX(Master!$E$3:$FG$202,MATCH($A33,Master!$D$3:$D$202,0),MATCH(M$2,Master!$E$2:$FG$2,0)),"")</f>
        <v>TBD</v>
      </c>
      <c r="N33" s="60">
        <f t="array" ref="N33">IFERROR(INDEX(Master!$E$3:$FG$202,MATCH($A33,Master!$D$3:$D$202,0),MATCH(N$2,Master!$E$2:$FG$2,0)),"")</f>
        <v>0</v>
      </c>
    </row>
    <row r="34" spans="1:14">
      <c r="A34" s="53" t="s">
        <v>2358</v>
      </c>
      <c r="B34" s="47">
        <f t="array" ref="B34">IFERROR(INDEX(Master!$E$3:$FG$202,MATCH($A34,Master!$D$3:$D$202,0),MATCH(B$2,Master!$E$2:$FG$2,0)),"")</f>
        <v>11442</v>
      </c>
      <c r="C34" s="61">
        <f t="array" ref="C34">IFERROR(INDEX(Master!$E$3:$FG$202,MATCH($A34,Master!$D$3:$D$202,0),MATCH(C$2,Master!$E$2:$FG$2,0)),"")</f>
        <v>227900.33</v>
      </c>
      <c r="D34" s="61">
        <f t="array" ref="D34">IFERROR(INDEX(Master!$E$3:$FG$202,MATCH($A34,Master!$D$3:$D$202,0),MATCH(D$2,Master!$E$2:$FG$2,0)),"")</f>
        <v>166367.24089999998</v>
      </c>
      <c r="E34" s="60" t="str">
        <f t="array" ref="E34">IFERROR(INDEX(Master!$E$3:$FG$202,MATCH($A34,Master!$D$3:$D$202,0),MATCH(E$2,Master!$E$2:$FG$2,0)),"")</f>
        <v>Late Jan/Early Feb 2024</v>
      </c>
      <c r="F34" s="60">
        <f t="array" ref="F34">IFERROR(INDEX(Master!$E$3:$FG$202,MATCH($A34,Master!$D$3:$D$202,0),MATCH(F$2,Master!$E$2:$FG$2,0)),"")</f>
        <v>0</v>
      </c>
      <c r="G34" s="60">
        <f t="array" ref="G34">IFERROR(INDEX(Master!$E$3:$FG$202,MATCH($A34,Master!$D$3:$D$202,0),MATCH(G$2,Master!$E$2:$FG$2,0)),"")</f>
        <v>0</v>
      </c>
      <c r="H34" s="60">
        <f t="array" ref="H34">IFERROR(INDEX(Master!$E$3:$FG$202,MATCH($A34,Master!$D$3:$D$202,0),MATCH(H$2,Master!$E$2:$FG$2,0)),"")</f>
        <v>0</v>
      </c>
      <c r="I34" s="60">
        <f t="array" ref="I34">IFERROR(INDEX(Master!$E$3:$FG$202,MATCH($A34,Master!$D$3:$D$202,0),MATCH(I$2,Master!$E$2:$FG$2,0)),"")</f>
        <v>0</v>
      </c>
      <c r="J34" s="60">
        <f t="array" ref="J34">IFERROR(INDEX(Master!$E$3:$FG$202,MATCH($A34,Master!$D$3:$D$202,0),MATCH(J$2,Master!$E$2:$FG$2,0)),"")</f>
        <v>0</v>
      </c>
      <c r="K34" s="60">
        <f t="array" ref="K34">IFERROR(INDEX(Master!$E$3:$FG$202,MATCH($A34,Master!$D$3:$D$202,0),MATCH(K$2,Master!$E$2:$FG$2,0)),"")</f>
        <v>0</v>
      </c>
      <c r="L34" s="55">
        <f t="array" ref="L34">IFERROR(INDEX(Master!$E$3:$FG$202,MATCH($A34,Master!$D$3:$D$202,0),MATCH(L$2,Master!$E$2:$FG$2,0)),"")</f>
        <v>45473</v>
      </c>
      <c r="M34" s="55" t="str">
        <f t="array" ref="M34">IFERROR(INDEX(Master!$E$3:$FG$202,MATCH($A34,Master!$D$3:$D$202,0),MATCH(M$2,Master!$E$2:$FG$2,0)),"")</f>
        <v>TBD</v>
      </c>
      <c r="N34" s="60">
        <f t="array" ref="N34">IFERROR(INDEX(Master!$E$3:$FG$202,MATCH($A34,Master!$D$3:$D$202,0),MATCH(N$2,Master!$E$2:$FG$2,0)),"")</f>
        <v>0</v>
      </c>
    </row>
    <row r="35" spans="1:14">
      <c r="A35" s="53" t="s">
        <v>2326</v>
      </c>
      <c r="B35" s="47">
        <f t="array" ref="B35">IFERROR(INDEX(Master!$E$3:$FG$202,MATCH($A35,Master!$D$3:$D$202,0),MATCH(B$2,Master!$E$2:$FG$2,0)),"")</f>
        <v>0</v>
      </c>
      <c r="C35" s="61">
        <f t="array" ref="C35">IFERROR(INDEX(Master!$E$3:$FG$202,MATCH($A35,Master!$D$3:$D$202,0),MATCH(C$2,Master!$E$2:$FG$2,0)),"")</f>
        <v>634535.43999999994</v>
      </c>
      <c r="D35" s="61">
        <f t="array" ref="D35">IFERROR(INDEX(Master!$E$3:$FG$202,MATCH($A35,Master!$D$3:$D$202,0),MATCH(D$2,Master!$E$2:$FG$2,0)),"")</f>
        <v>463210.87119999994</v>
      </c>
      <c r="E35" s="60" t="str">
        <f t="array" ref="E35">IFERROR(INDEX(Master!$E$3:$FG$202,MATCH($A35,Master!$D$3:$D$202,0),MATCH(E$2,Master!$E$2:$FG$2,0)),"")</f>
        <v>Approved</v>
      </c>
      <c r="F35" s="60">
        <f t="array" ref="F35">IFERROR(INDEX(Master!$E$3:$FG$202,MATCH($A35,Master!$D$3:$D$202,0),MATCH(F$2,Master!$E$2:$FG$2,0)),"")</f>
        <v>0</v>
      </c>
      <c r="G35" s="60">
        <f t="array" ref="G35">IFERROR(INDEX(Master!$E$3:$FG$202,MATCH($A35,Master!$D$3:$D$202,0),MATCH(G$2,Master!$E$2:$FG$2,0)),"")</f>
        <v>0</v>
      </c>
      <c r="H35" s="60">
        <f t="array" ref="H35">IFERROR(INDEX(Master!$E$3:$FG$202,MATCH($A35,Master!$D$3:$D$202,0),MATCH(H$2,Master!$E$2:$FG$2,0)),"")</f>
        <v>0</v>
      </c>
      <c r="I35" s="60">
        <f t="array" ref="I35">IFERROR(INDEX(Master!$E$3:$FG$202,MATCH($A35,Master!$D$3:$D$202,0),MATCH(I$2,Master!$E$2:$FG$2,0)),"")</f>
        <v>0</v>
      </c>
      <c r="J35" s="60">
        <f t="array" ref="J35">IFERROR(INDEX(Master!$E$3:$FG$202,MATCH($A35,Master!$D$3:$D$202,0),MATCH(J$2,Master!$E$2:$FG$2,0)),"")</f>
        <v>0</v>
      </c>
      <c r="K35" s="60">
        <f t="array" ref="K35">IFERROR(INDEX(Master!$E$3:$FG$202,MATCH($A35,Master!$D$3:$D$202,0),MATCH(K$2,Master!$E$2:$FG$2,0)),"")</f>
        <v>0</v>
      </c>
      <c r="L35" s="55">
        <f t="array" ref="L35">IFERROR(INDEX(Master!$E$3:$FG$202,MATCH($A35,Master!$D$3:$D$202,0),MATCH(L$2,Master!$E$2:$FG$2,0)),"")</f>
        <v>45473</v>
      </c>
      <c r="M35" s="55" t="str">
        <f t="array" ref="M35">IFERROR(INDEX(Master!$E$3:$FG$202,MATCH($A35,Master!$D$3:$D$202,0),MATCH(M$2,Master!$E$2:$FG$2,0)),"")</f>
        <v>TBD</v>
      </c>
      <c r="N35" s="60">
        <f t="array" ref="N35">IFERROR(INDEX(Master!$E$3:$FG$202,MATCH($A35,Master!$D$3:$D$202,0),MATCH(N$2,Master!$E$2:$FG$2,0)),"")</f>
        <v>0</v>
      </c>
    </row>
    <row r="36" spans="1:14">
      <c r="A36" s="56" t="s">
        <v>2327</v>
      </c>
      <c r="B36" s="47">
        <f t="array" ref="B36">IFERROR(INDEX(Master!$E$3:$FG$202,MATCH($A36,Master!$D$3:$D$202,0),MATCH(B$2,Master!$E$2:$FG$2,0)),"")</f>
        <v>90027</v>
      </c>
      <c r="C36" s="61">
        <f t="array" ref="C36">IFERROR(INDEX(Master!$E$3:$FG$202,MATCH($A36,Master!$D$3:$D$202,0),MATCH(C$2,Master!$E$2:$FG$2,0)),"")</f>
        <v>3042905.34</v>
      </c>
      <c r="D36" s="61">
        <f t="array" ref="D36">IFERROR(INDEX(Master!$E$3:$FG$202,MATCH($A36,Master!$D$3:$D$202,0),MATCH(D$2,Master!$E$2:$FG$2,0)),"")</f>
        <v>2221321</v>
      </c>
      <c r="E36" s="60" t="str">
        <f t="array" ref="E36">IFERROR(INDEX(Master!$E$3:$FG$202,MATCH($A36,Master!$D$3:$D$202,0),MATCH(E$2,Master!$E$2:$FG$2,0)),"")</f>
        <v>Pending Architect</v>
      </c>
      <c r="F36" s="60" t="str">
        <f t="array" ref="F36">IFERROR(INDEX(Master!$E$3:$FG$202,MATCH($A36,Master!$D$3:$D$202,0),MATCH(F$2,Master!$E$2:$FG$2,0)),"")</f>
        <v>Moanes</v>
      </c>
      <c r="G36" s="60">
        <f t="array" ref="G36">IFERROR(INDEX(Master!$E$3:$FG$202,MATCH($A36,Master!$D$3:$D$202,0),MATCH(G$2,Master!$E$2:$FG$2,0)),"")</f>
        <v>0</v>
      </c>
      <c r="H36" s="60">
        <f t="array" ref="H36">IFERROR(INDEX(Master!$E$3:$FG$202,MATCH($A36,Master!$D$3:$D$202,0),MATCH(H$2,Master!$E$2:$FG$2,0)),"")</f>
        <v>0</v>
      </c>
      <c r="I36" s="60">
        <f t="array" ref="I36">IFERROR(INDEX(Master!$E$3:$FG$202,MATCH($A36,Master!$D$3:$D$202,0),MATCH(I$2,Master!$E$2:$FG$2,0)),"")</f>
        <v>0</v>
      </c>
      <c r="J36" s="60">
        <f t="array" ref="J36">IFERROR(INDEX(Master!$E$3:$FG$202,MATCH($A36,Master!$D$3:$D$202,0),MATCH(J$2,Master!$E$2:$FG$2,0)),"")</f>
        <v>0</v>
      </c>
      <c r="K36" s="60">
        <f t="array" ref="K36">IFERROR(INDEX(Master!$E$3:$FG$202,MATCH($A36,Master!$D$3:$D$202,0),MATCH(K$2,Master!$E$2:$FG$2,0)),"")</f>
        <v>0</v>
      </c>
      <c r="L36" s="55">
        <f t="array" ref="L36">IFERROR(INDEX(Master!$E$3:$FG$202,MATCH($A36,Master!$D$3:$D$202,0),MATCH(L$2,Master!$E$2:$FG$2,0)),"")</f>
        <v>45473</v>
      </c>
      <c r="M36" s="55" t="str">
        <f t="array" ref="M36">IFERROR(INDEX(Master!$E$3:$FG$202,MATCH($A36,Master!$D$3:$D$202,0),MATCH(M$2,Master!$E$2:$FG$2,0)),"")</f>
        <v>TBD</v>
      </c>
      <c r="N36" s="60">
        <f t="array" ref="N36">IFERROR(INDEX(Master!$E$3:$FG$202,MATCH($A36,Master!$D$3:$D$202,0),MATCH(N$2,Master!$E$2:$FG$2,0)),"")</f>
        <v>0</v>
      </c>
    </row>
    <row r="37" spans="1:14">
      <c r="A37" s="53" t="s">
        <v>2360</v>
      </c>
      <c r="B37" s="47">
        <f t="array" ref="B37">IFERROR(INDEX(Master!$E$3:$FG$202,MATCH($A37,Master!$D$3:$D$202,0),MATCH(B$2,Master!$E$2:$FG$2,0)),"")</f>
        <v>0</v>
      </c>
      <c r="C37" s="61">
        <f t="array" ref="C37">IFERROR(INDEX(Master!$E$3:$FG$202,MATCH($A37,Master!$D$3:$D$202,0),MATCH(C$2,Master!$E$2:$FG$2,0)),"")</f>
        <v>584811.41</v>
      </c>
      <c r="D37" s="61">
        <f t="array" ref="D37">IFERROR(INDEX(Master!$E$3:$FG$202,MATCH($A37,Master!$D$3:$D$202,0),MATCH(D$2,Master!$E$2:$FG$2,0)),"")</f>
        <v>426912.32930000004</v>
      </c>
      <c r="E37" s="60" t="str">
        <f t="array" ref="E37">IFERROR(INDEX(Master!$E$3:$FG$202,MATCH($A37,Master!$D$3:$D$202,0),MATCH(E$2,Master!$E$2:$FG$2,0)),"")</f>
        <v>Not in engineering
 until October</v>
      </c>
      <c r="F37" s="60">
        <f t="array" ref="F37">IFERROR(INDEX(Master!$E$3:$FG$202,MATCH($A37,Master!$D$3:$D$202,0),MATCH(F$2,Master!$E$2:$FG$2,0)),"")</f>
        <v>0</v>
      </c>
      <c r="G37" s="60">
        <f t="array" ref="G37">IFERROR(INDEX(Master!$E$3:$FG$202,MATCH($A37,Master!$D$3:$D$202,0),MATCH(G$2,Master!$E$2:$FG$2,0)),"")</f>
        <v>0</v>
      </c>
      <c r="H37" s="60">
        <f t="array" ref="H37">IFERROR(INDEX(Master!$E$3:$FG$202,MATCH($A37,Master!$D$3:$D$202,0),MATCH(H$2,Master!$E$2:$FG$2,0)),"")</f>
        <v>0</v>
      </c>
      <c r="I37" s="60">
        <f t="array" ref="I37">IFERROR(INDEX(Master!$E$3:$FG$202,MATCH($A37,Master!$D$3:$D$202,0),MATCH(I$2,Master!$E$2:$FG$2,0)),"")</f>
        <v>0</v>
      </c>
      <c r="J37" s="60">
        <f t="array" ref="J37">IFERROR(INDEX(Master!$E$3:$FG$202,MATCH($A37,Master!$D$3:$D$202,0),MATCH(J$2,Master!$E$2:$FG$2,0)),"")</f>
        <v>0</v>
      </c>
      <c r="K37" s="60">
        <f t="array" ref="K37">IFERROR(INDEX(Master!$E$3:$FG$202,MATCH($A37,Master!$D$3:$D$202,0),MATCH(K$2,Master!$E$2:$FG$2,0)),"")</f>
        <v>0</v>
      </c>
      <c r="L37" s="55">
        <f t="array" ref="L37">IFERROR(INDEX(Master!$E$3:$FG$202,MATCH($A37,Master!$D$3:$D$202,0),MATCH(L$2,Master!$E$2:$FG$2,0)),"")</f>
        <v>45473</v>
      </c>
      <c r="M37" s="55" t="str">
        <f t="array" ref="M37">IFERROR(INDEX(Master!$E$3:$FG$202,MATCH($A37,Master!$D$3:$D$202,0),MATCH(M$2,Master!$E$2:$FG$2,0)),"")</f>
        <v>TBD</v>
      </c>
      <c r="N37" s="60">
        <f t="array" ref="N37">IFERROR(INDEX(Master!$E$3:$FG$202,MATCH($A37,Master!$D$3:$D$202,0),MATCH(N$2,Master!$E$2:$FG$2,0)),"")</f>
        <v>0</v>
      </c>
    </row>
    <row r="38" spans="1:14">
      <c r="A38" s="53" t="s">
        <v>2330</v>
      </c>
      <c r="B38" s="47">
        <f t="array" ref="B38">IFERROR(INDEX(Master!$E$3:$FG$202,MATCH($A38,Master!$D$3:$D$202,0),MATCH(B$2,Master!$E$2:$FG$2,0)),"")</f>
        <v>0</v>
      </c>
      <c r="C38" s="61">
        <f t="array" ref="C38">IFERROR(INDEX(Master!$E$3:$FG$202,MATCH($A38,Master!$D$3:$D$202,0),MATCH(C$2,Master!$E$2:$FG$2,0)),"")</f>
        <v>1304554.56</v>
      </c>
      <c r="D38" s="61">
        <f t="array" ref="D38">IFERROR(INDEX(Master!$E$3:$FG$202,MATCH($A38,Master!$D$3:$D$202,0),MATCH(D$2,Master!$E$2:$FG$2,0)),"")</f>
        <v>952324.82880000002</v>
      </c>
      <c r="E38" s="60" t="str">
        <f t="array" ref="E38">IFERROR(INDEX(Master!$E$3:$FG$202,MATCH($A38,Master!$D$3:$D$202,0),MATCH(E$2,Master!$E$2:$FG$2,0)),"")</f>
        <v>Approved</v>
      </c>
      <c r="F38" s="60">
        <f t="array" ref="F38">IFERROR(INDEX(Master!$E$3:$FG$202,MATCH($A38,Master!$D$3:$D$202,0),MATCH(F$2,Master!$E$2:$FG$2,0)),"")</f>
        <v>0</v>
      </c>
      <c r="G38" s="60">
        <f t="array" ref="G38">IFERROR(INDEX(Master!$E$3:$FG$202,MATCH($A38,Master!$D$3:$D$202,0),MATCH(G$2,Master!$E$2:$FG$2,0)),"")</f>
        <v>0</v>
      </c>
      <c r="H38" s="60">
        <f t="array" ref="H38">IFERROR(INDEX(Master!$E$3:$FG$202,MATCH($A38,Master!$D$3:$D$202,0),MATCH(H$2,Master!$E$2:$FG$2,0)),"")</f>
        <v>0</v>
      </c>
      <c r="I38" s="60">
        <f t="array" ref="I38">IFERROR(INDEX(Master!$E$3:$FG$202,MATCH($A38,Master!$D$3:$D$202,0),MATCH(I$2,Master!$E$2:$FG$2,0)),"")</f>
        <v>0</v>
      </c>
      <c r="J38" s="60">
        <f t="array" ref="J38">IFERROR(INDEX(Master!$E$3:$FG$202,MATCH($A38,Master!$D$3:$D$202,0),MATCH(J$2,Master!$E$2:$FG$2,0)),"")</f>
        <v>0</v>
      </c>
      <c r="K38" s="60">
        <f t="array" ref="K38">IFERROR(INDEX(Master!$E$3:$FG$202,MATCH($A38,Master!$D$3:$D$202,0),MATCH(K$2,Master!$E$2:$FG$2,0)),"")</f>
        <v>0</v>
      </c>
      <c r="L38" s="55">
        <f t="array" ref="L38">IFERROR(INDEX(Master!$E$3:$FG$202,MATCH($A38,Master!$D$3:$D$202,0),MATCH(L$2,Master!$E$2:$FG$2,0)),"")</f>
        <v>45473</v>
      </c>
      <c r="M38" s="55" t="str">
        <f t="array" ref="M38">IFERROR(INDEX(Master!$E$3:$FG$202,MATCH($A38,Master!$D$3:$D$202,0),MATCH(M$2,Master!$E$2:$FG$2,0)),"")</f>
        <v>TBD</v>
      </c>
      <c r="N38" s="60">
        <f t="array" ref="N38">IFERROR(INDEX(Master!$E$3:$FG$202,MATCH($A38,Master!$D$3:$D$202,0),MATCH(N$2,Master!$E$2:$FG$2,0)),"")</f>
        <v>0</v>
      </c>
    </row>
    <row r="39" spans="1:14">
      <c r="A39" s="53" t="s">
        <v>2333</v>
      </c>
      <c r="B39" s="47">
        <f t="array" ref="B39">IFERROR(INDEX(Master!$E$3:$FG$202,MATCH($A39,Master!$D$3:$D$202,0),MATCH(B$2,Master!$E$2:$FG$2,0)),"")</f>
        <v>0</v>
      </c>
      <c r="C39" s="61">
        <f t="array" ref="C39">IFERROR(INDEX(Master!$E$3:$FG$202,MATCH($A39,Master!$D$3:$D$202,0),MATCH(C$2,Master!$E$2:$FG$2,0)),"")</f>
        <v>1459935.42</v>
      </c>
      <c r="D39" s="61">
        <f t="array" ref="D39">IFERROR(INDEX(Master!$E$3:$FG$202,MATCH($A39,Master!$D$3:$D$202,0),MATCH(D$2,Master!$E$2:$FG$2,0)),"")</f>
        <v>1065752.8565999998</v>
      </c>
      <c r="E39" s="60" t="str">
        <f t="array" ref="E39">IFERROR(INDEX(Master!$E$3:$FG$202,MATCH($A39,Master!$D$3:$D$202,0),MATCH(E$2,Master!$E$2:$FG$2,0)),"")</f>
        <v>Approved</v>
      </c>
      <c r="F39" s="60">
        <f t="array" ref="F39">IFERROR(INDEX(Master!$E$3:$FG$202,MATCH($A39,Master!$D$3:$D$202,0),MATCH(F$2,Master!$E$2:$FG$2,0)),"")</f>
        <v>0</v>
      </c>
      <c r="G39" s="60">
        <f t="array" ref="G39">IFERROR(INDEX(Master!$E$3:$FG$202,MATCH($A39,Master!$D$3:$D$202,0),MATCH(G$2,Master!$E$2:$FG$2,0)),"")</f>
        <v>0</v>
      </c>
      <c r="H39" s="60">
        <f t="array" ref="H39">IFERROR(INDEX(Master!$E$3:$FG$202,MATCH($A39,Master!$D$3:$D$202,0),MATCH(H$2,Master!$E$2:$FG$2,0)),"")</f>
        <v>0</v>
      </c>
      <c r="I39" s="60">
        <f t="array" ref="I39">IFERROR(INDEX(Master!$E$3:$FG$202,MATCH($A39,Master!$D$3:$D$202,0),MATCH(I$2,Master!$E$2:$FG$2,0)),"")</f>
        <v>0</v>
      </c>
      <c r="J39" s="60">
        <f t="array" ref="J39">IFERROR(INDEX(Master!$E$3:$FG$202,MATCH($A39,Master!$D$3:$D$202,0),MATCH(J$2,Master!$E$2:$FG$2,0)),"")</f>
        <v>0</v>
      </c>
      <c r="K39" s="60">
        <f t="array" ref="K39">IFERROR(INDEX(Master!$E$3:$FG$202,MATCH($A39,Master!$D$3:$D$202,0),MATCH(K$2,Master!$E$2:$FG$2,0)),"")</f>
        <v>0</v>
      </c>
      <c r="L39" s="55">
        <f t="array" ref="L39">IFERROR(INDEX(Master!$E$3:$FG$202,MATCH($A39,Master!$D$3:$D$202,0),MATCH(L$2,Master!$E$2:$FG$2,0)),"")</f>
        <v>45473</v>
      </c>
      <c r="M39" s="55" t="str">
        <f t="array" ref="M39">IFERROR(INDEX(Master!$E$3:$FG$202,MATCH($A39,Master!$D$3:$D$202,0),MATCH(M$2,Master!$E$2:$FG$2,0)),"")</f>
        <v>TBD</v>
      </c>
      <c r="N39" s="60">
        <f t="array" ref="N39">IFERROR(INDEX(Master!$E$3:$FG$202,MATCH($A39,Master!$D$3:$D$202,0),MATCH(N$2,Master!$E$2:$FG$2,0)),"")</f>
        <v>0</v>
      </c>
    </row>
    <row r="40" spans="1:14">
      <c r="A40" s="53" t="s">
        <v>2362</v>
      </c>
      <c r="B40" s="47">
        <f t="array" ref="B40">IFERROR(INDEX(Master!$E$3:$FG$202,MATCH($A40,Master!$D$3:$D$202,0),MATCH(B$2,Master!$E$2:$FG$2,0)),"")</f>
        <v>11445</v>
      </c>
      <c r="C40" s="61">
        <f t="array" ref="C40">IFERROR(INDEX(Master!$E$3:$FG$202,MATCH($A40,Master!$D$3:$D$202,0),MATCH(C$2,Master!$E$2:$FG$2,0)),"")</f>
        <v>176813.85</v>
      </c>
      <c r="D40" s="61">
        <f t="array" ref="D40">IFERROR(INDEX(Master!$E$3:$FG$202,MATCH($A40,Master!$D$3:$D$202,0),MATCH(D$2,Master!$E$2:$FG$2,0)),"")</f>
        <v>129074.1105</v>
      </c>
      <c r="E40" s="60" t="str">
        <f t="array" ref="E40">IFERROR(INDEX(Master!$E$3:$FG$202,MATCH($A40,Master!$D$3:$D$202,0),MATCH(E$2,Master!$E$2:$FG$2,0)),"")</f>
        <v>Early Oct 2023</v>
      </c>
      <c r="F40" s="60">
        <f t="array" ref="F40">IFERROR(INDEX(Master!$E$3:$FG$202,MATCH($A40,Master!$D$3:$D$202,0),MATCH(F$2,Master!$E$2:$FG$2,0)),"")</f>
        <v>0</v>
      </c>
      <c r="G40" s="60">
        <f t="array" ref="G40">IFERROR(INDEX(Master!$E$3:$FG$202,MATCH($A40,Master!$D$3:$D$202,0),MATCH(G$2,Master!$E$2:$FG$2,0)),"")</f>
        <v>0</v>
      </c>
      <c r="H40" s="60">
        <f t="array" ref="H40">IFERROR(INDEX(Master!$E$3:$FG$202,MATCH($A40,Master!$D$3:$D$202,0),MATCH(H$2,Master!$E$2:$FG$2,0)),"")</f>
        <v>0</v>
      </c>
      <c r="I40" s="60">
        <f t="array" ref="I40">IFERROR(INDEX(Master!$E$3:$FG$202,MATCH($A40,Master!$D$3:$D$202,0),MATCH(I$2,Master!$E$2:$FG$2,0)),"")</f>
        <v>0</v>
      </c>
      <c r="J40" s="60">
        <f t="array" ref="J40">IFERROR(INDEX(Master!$E$3:$FG$202,MATCH($A40,Master!$D$3:$D$202,0),MATCH(J$2,Master!$E$2:$FG$2,0)),"")</f>
        <v>0</v>
      </c>
      <c r="K40" s="60">
        <f t="array" ref="K40">IFERROR(INDEX(Master!$E$3:$FG$202,MATCH($A40,Master!$D$3:$D$202,0),MATCH(K$2,Master!$E$2:$FG$2,0)),"")</f>
        <v>0</v>
      </c>
      <c r="L40" s="55">
        <f t="array" ref="L40">IFERROR(INDEX(Master!$E$3:$FG$202,MATCH($A40,Master!$D$3:$D$202,0),MATCH(L$2,Master!$E$2:$FG$2,0)),"")</f>
        <v>45473</v>
      </c>
      <c r="M40" s="55" t="str">
        <f t="array" ref="M40">IFERROR(INDEX(Master!$E$3:$FG$202,MATCH($A40,Master!$D$3:$D$202,0),MATCH(M$2,Master!$E$2:$FG$2,0)),"")</f>
        <v>TBD</v>
      </c>
      <c r="N40" s="60">
        <f t="array" ref="N40">IFERROR(INDEX(Master!$E$3:$FG$202,MATCH($A40,Master!$D$3:$D$202,0),MATCH(N$2,Master!$E$2:$FG$2,0)),"")</f>
        <v>0</v>
      </c>
    </row>
    <row r="41" spans="1:14">
      <c r="A41" s="53" t="s">
        <v>2335</v>
      </c>
      <c r="B41" s="47">
        <f t="array" ref="B41">IFERROR(INDEX(Master!$E$3:$FG$202,MATCH($A41,Master!$D$3:$D$202,0),MATCH(B$2,Master!$E$2:$FG$2,0)),"")</f>
        <v>0</v>
      </c>
      <c r="C41" s="61">
        <f t="array" ref="C41">IFERROR(INDEX(Master!$E$3:$FG$202,MATCH($A41,Master!$D$3:$D$202,0),MATCH(C$2,Master!$E$2:$FG$2,0)),"")</f>
        <v>888608.67</v>
      </c>
      <c r="D41" s="61">
        <f t="array" ref="D41">IFERROR(INDEX(Master!$E$3:$FG$202,MATCH($A41,Master!$D$3:$D$202,0),MATCH(D$2,Master!$E$2:$FG$2,0)),"")</f>
        <v>648684.32909999997</v>
      </c>
      <c r="E41" s="60" t="str">
        <f t="array" ref="E41">IFERROR(INDEX(Master!$E$3:$FG$202,MATCH($A41,Master!$D$3:$D$202,0),MATCH(E$2,Master!$E$2:$FG$2,0)),"")</f>
        <v>TBD, Not in Engineering</v>
      </c>
      <c r="F41" s="60">
        <f t="array" ref="F41">IFERROR(INDEX(Master!$E$3:$FG$202,MATCH($A41,Master!$D$3:$D$202,0),MATCH(F$2,Master!$E$2:$FG$2,0)),"")</f>
        <v>0</v>
      </c>
      <c r="G41" s="60">
        <f t="array" ref="G41">IFERROR(INDEX(Master!$E$3:$FG$202,MATCH($A41,Master!$D$3:$D$202,0),MATCH(G$2,Master!$E$2:$FG$2,0)),"")</f>
        <v>0</v>
      </c>
      <c r="H41" s="60">
        <f t="array" ref="H41">IFERROR(INDEX(Master!$E$3:$FG$202,MATCH($A41,Master!$D$3:$D$202,0),MATCH(H$2,Master!$E$2:$FG$2,0)),"")</f>
        <v>0</v>
      </c>
      <c r="I41" s="60">
        <f t="array" ref="I41">IFERROR(INDEX(Master!$E$3:$FG$202,MATCH($A41,Master!$D$3:$D$202,0),MATCH(I$2,Master!$E$2:$FG$2,0)),"")</f>
        <v>0</v>
      </c>
      <c r="J41" s="60">
        <f t="array" ref="J41">IFERROR(INDEX(Master!$E$3:$FG$202,MATCH($A41,Master!$D$3:$D$202,0),MATCH(J$2,Master!$E$2:$FG$2,0)),"")</f>
        <v>0</v>
      </c>
      <c r="K41" s="60">
        <f t="array" ref="K41">IFERROR(INDEX(Master!$E$3:$FG$202,MATCH($A41,Master!$D$3:$D$202,0),MATCH(K$2,Master!$E$2:$FG$2,0)),"")</f>
        <v>0</v>
      </c>
      <c r="L41" s="55">
        <f t="array" ref="L41">IFERROR(INDEX(Master!$E$3:$FG$202,MATCH($A41,Master!$D$3:$D$202,0),MATCH(L$2,Master!$E$2:$FG$2,0)),"")</f>
        <v>45473</v>
      </c>
      <c r="M41" s="55" t="str">
        <f t="array" ref="M41">IFERROR(INDEX(Master!$E$3:$FG$202,MATCH($A41,Master!$D$3:$D$202,0),MATCH(M$2,Master!$E$2:$FG$2,0)),"")</f>
        <v>TBD</v>
      </c>
      <c r="N41" s="60">
        <f t="array" ref="N41">IFERROR(INDEX(Master!$E$3:$FG$202,MATCH($A41,Master!$D$3:$D$202,0),MATCH(N$2,Master!$E$2:$FG$2,0)),"")</f>
        <v>0</v>
      </c>
    </row>
    <row r="42" spans="1:14">
      <c r="A42" s="53" t="s">
        <v>2377</v>
      </c>
      <c r="B42" s="47">
        <f t="array" ref="B42">IFERROR(INDEX(Master!$E$3:$FG$202,MATCH($A42,Master!$D$3:$D$202,0),MATCH(B$2,Master!$E$2:$FG$2,0)),"")</f>
        <v>0</v>
      </c>
      <c r="C42" s="61">
        <f t="array" ref="C42">IFERROR(INDEX(Master!$E$3:$FG$202,MATCH($A42,Master!$D$3:$D$202,0),MATCH(C$2,Master!$E$2:$FG$2,0)),"")</f>
        <v>673076.84</v>
      </c>
      <c r="D42" s="61">
        <f t="array" ref="D42">IFERROR(INDEX(Master!$E$3:$FG$202,MATCH($A42,Master!$D$3:$D$202,0),MATCH(D$2,Master!$E$2:$FG$2,0)),"")</f>
        <v>491346.09319999994</v>
      </c>
      <c r="E42" s="60" t="str">
        <f t="array" ref="E42">IFERROR(INDEX(Master!$E$3:$FG$202,MATCH($A42,Master!$D$3:$D$202,0),MATCH(E$2,Master!$E$2:$FG$2,0)),"")</f>
        <v>Mid Feb 2024</v>
      </c>
      <c r="F42" s="60">
        <f t="array" ref="F42">IFERROR(INDEX(Master!$E$3:$FG$202,MATCH($A42,Master!$D$3:$D$202,0),MATCH(F$2,Master!$E$2:$FG$2,0)),"")</f>
        <v>0</v>
      </c>
      <c r="G42" s="60">
        <f t="array" ref="G42">IFERROR(INDEX(Master!$E$3:$FG$202,MATCH($A42,Master!$D$3:$D$202,0),MATCH(G$2,Master!$E$2:$FG$2,0)),"")</f>
        <v>0</v>
      </c>
      <c r="H42" s="60">
        <f t="array" ref="H42">IFERROR(INDEX(Master!$E$3:$FG$202,MATCH($A42,Master!$D$3:$D$202,0),MATCH(H$2,Master!$E$2:$FG$2,0)),"")</f>
        <v>0</v>
      </c>
      <c r="I42" s="60">
        <f t="array" ref="I42">IFERROR(INDEX(Master!$E$3:$FG$202,MATCH($A42,Master!$D$3:$D$202,0),MATCH(I$2,Master!$E$2:$FG$2,0)),"")</f>
        <v>0</v>
      </c>
      <c r="J42" s="60">
        <f t="array" ref="J42">IFERROR(INDEX(Master!$E$3:$FG$202,MATCH($A42,Master!$D$3:$D$202,0),MATCH(J$2,Master!$E$2:$FG$2,0)),"")</f>
        <v>0</v>
      </c>
      <c r="K42" s="60">
        <f t="array" ref="K42">IFERROR(INDEX(Master!$E$3:$FG$202,MATCH($A42,Master!$D$3:$D$202,0),MATCH(K$2,Master!$E$2:$FG$2,0)),"")</f>
        <v>0</v>
      </c>
      <c r="L42" s="55">
        <f t="array" ref="L42">IFERROR(INDEX(Master!$E$3:$FG$202,MATCH($A42,Master!$D$3:$D$202,0),MATCH(L$2,Master!$E$2:$FG$2,0)),"")</f>
        <v>45473</v>
      </c>
      <c r="M42" s="55" t="str">
        <f t="array" ref="M42">IFERROR(INDEX(Master!$E$3:$FG$202,MATCH($A42,Master!$D$3:$D$202,0),MATCH(M$2,Master!$E$2:$FG$2,0)),"")</f>
        <v>TBD</v>
      </c>
      <c r="N42" s="60">
        <f t="array" ref="N42">IFERROR(INDEX(Master!$E$3:$FG$202,MATCH($A42,Master!$D$3:$D$202,0),MATCH(N$2,Master!$E$2:$FG$2,0)),"")</f>
        <v>0</v>
      </c>
    </row>
    <row r="43" spans="1:14">
      <c r="A43" s="53" t="s">
        <v>2337</v>
      </c>
      <c r="B43" s="47">
        <f t="array" ref="B43">IFERROR(INDEX(Master!$E$3:$FG$202,MATCH($A43,Master!$D$3:$D$202,0),MATCH(B$2,Master!$E$2:$FG$2,0)),"")</f>
        <v>0</v>
      </c>
      <c r="C43" s="61">
        <f t="array" ref="C43">IFERROR(INDEX(Master!$E$3:$FG$202,MATCH($A43,Master!$D$3:$D$202,0),MATCH(C$2,Master!$E$2:$FG$2,0)),"")</f>
        <v>2571822.04</v>
      </c>
      <c r="D43" s="61">
        <f t="array" ref="D43">IFERROR(INDEX(Master!$E$3:$FG$202,MATCH($A43,Master!$D$3:$D$202,0),MATCH(D$2,Master!$E$2:$FG$2,0)),"")</f>
        <v>1877430.0892</v>
      </c>
      <c r="E43" s="60" t="str">
        <f t="array" ref="E43">IFERROR(INDEX(Master!$E$3:$FG$202,MATCH($A43,Master!$D$3:$D$202,0),MATCH(E$2,Master!$E$2:$FG$2,0)),"")</f>
        <v>Approved</v>
      </c>
      <c r="F43" s="60">
        <f t="array" ref="F43">IFERROR(INDEX(Master!$E$3:$FG$202,MATCH($A43,Master!$D$3:$D$202,0),MATCH(F$2,Master!$E$2:$FG$2,0)),"")</f>
        <v>0</v>
      </c>
      <c r="G43" s="60">
        <f t="array" ref="G43">IFERROR(INDEX(Master!$E$3:$FG$202,MATCH($A43,Master!$D$3:$D$202,0),MATCH(G$2,Master!$E$2:$FG$2,0)),"")</f>
        <v>0</v>
      </c>
      <c r="H43" s="60">
        <f t="array" ref="H43">IFERROR(INDEX(Master!$E$3:$FG$202,MATCH($A43,Master!$D$3:$D$202,0),MATCH(H$2,Master!$E$2:$FG$2,0)),"")</f>
        <v>0</v>
      </c>
      <c r="I43" s="60">
        <f t="array" ref="I43">IFERROR(INDEX(Master!$E$3:$FG$202,MATCH($A43,Master!$D$3:$D$202,0),MATCH(I$2,Master!$E$2:$FG$2,0)),"")</f>
        <v>0</v>
      </c>
      <c r="J43" s="60">
        <f t="array" ref="J43">IFERROR(INDEX(Master!$E$3:$FG$202,MATCH($A43,Master!$D$3:$D$202,0),MATCH(J$2,Master!$E$2:$FG$2,0)),"")</f>
        <v>0</v>
      </c>
      <c r="K43" s="60">
        <f t="array" ref="K43">IFERROR(INDEX(Master!$E$3:$FG$202,MATCH($A43,Master!$D$3:$D$202,0),MATCH(K$2,Master!$E$2:$FG$2,0)),"")</f>
        <v>0</v>
      </c>
      <c r="L43" s="55">
        <f t="array" ref="L43">IFERROR(INDEX(Master!$E$3:$FG$202,MATCH($A43,Master!$D$3:$D$202,0),MATCH(L$2,Master!$E$2:$FG$2,0)),"")</f>
        <v>45473</v>
      </c>
      <c r="M43" s="55" t="str">
        <f t="array" ref="M43">IFERROR(INDEX(Master!$E$3:$FG$202,MATCH($A43,Master!$D$3:$D$202,0),MATCH(M$2,Master!$E$2:$FG$2,0)),"")</f>
        <v>TBD</v>
      </c>
      <c r="N43" s="60">
        <f t="array" ref="N43">IFERROR(INDEX(Master!$E$3:$FG$202,MATCH($A43,Master!$D$3:$D$202,0),MATCH(N$2,Master!$E$2:$FG$2,0)),"")</f>
        <v>0</v>
      </c>
    </row>
    <row r="44" spans="1:14">
      <c r="A44" s="53" t="s">
        <v>2366</v>
      </c>
      <c r="B44" s="47">
        <f t="array" ref="B44">IFERROR(INDEX(Master!$E$3:$FG$202,MATCH($A44,Master!$D$3:$D$202,0),MATCH(B$2,Master!$E$2:$FG$2,0)),"")</f>
        <v>0</v>
      </c>
      <c r="C44" s="61">
        <f t="array" ref="C44">IFERROR(INDEX(Master!$E$3:$FG$202,MATCH($A44,Master!$D$3:$D$202,0),MATCH(C$2,Master!$E$2:$FG$2,0)),"")</f>
        <v>172158</v>
      </c>
      <c r="D44" s="61">
        <f t="array" ref="D44">IFERROR(INDEX(Master!$E$3:$FG$202,MATCH($A44,Master!$D$3:$D$202,0),MATCH(D$2,Master!$E$2:$FG$2,0)),"")</f>
        <v>125675.34</v>
      </c>
      <c r="E44" s="60" t="str">
        <f t="array" ref="E44">IFERROR(INDEX(Master!$E$3:$FG$202,MATCH($A44,Master!$D$3:$D$202,0),MATCH(E$2,Master!$E$2:$FG$2,0)),"")</f>
        <v>Approved, But On Hold</v>
      </c>
      <c r="F44" s="60">
        <f t="array" ref="F44">IFERROR(INDEX(Master!$E$3:$FG$202,MATCH($A44,Master!$D$3:$D$202,0),MATCH(F$2,Master!$E$2:$FG$2,0)),"")</f>
        <v>0</v>
      </c>
      <c r="G44" s="60">
        <f t="array" ref="G44">IFERROR(INDEX(Master!$E$3:$FG$202,MATCH($A44,Master!$D$3:$D$202,0),MATCH(G$2,Master!$E$2:$FG$2,0)),"")</f>
        <v>0</v>
      </c>
      <c r="H44" s="60">
        <f t="array" ref="H44">IFERROR(INDEX(Master!$E$3:$FG$202,MATCH($A44,Master!$D$3:$D$202,0),MATCH(H$2,Master!$E$2:$FG$2,0)),"")</f>
        <v>0</v>
      </c>
      <c r="I44" s="60">
        <f t="array" ref="I44">IFERROR(INDEX(Master!$E$3:$FG$202,MATCH($A44,Master!$D$3:$D$202,0),MATCH(I$2,Master!$E$2:$FG$2,0)),"")</f>
        <v>0</v>
      </c>
      <c r="J44" s="60">
        <f t="array" ref="J44">IFERROR(INDEX(Master!$E$3:$FG$202,MATCH($A44,Master!$D$3:$D$202,0),MATCH(J$2,Master!$E$2:$FG$2,0)),"")</f>
        <v>0</v>
      </c>
      <c r="K44" s="60">
        <f t="array" ref="K44">IFERROR(INDEX(Master!$E$3:$FG$202,MATCH($A44,Master!$D$3:$D$202,0),MATCH(K$2,Master!$E$2:$FG$2,0)),"")</f>
        <v>0</v>
      </c>
      <c r="L44" s="55">
        <f t="array" ref="L44">IFERROR(INDEX(Master!$E$3:$FG$202,MATCH($A44,Master!$D$3:$D$202,0),MATCH(L$2,Master!$E$2:$FG$2,0)),"")</f>
        <v>45473</v>
      </c>
      <c r="M44" s="55" t="str">
        <f t="array" ref="M44">IFERROR(INDEX(Master!$E$3:$FG$202,MATCH($A44,Master!$D$3:$D$202,0),MATCH(M$2,Master!$E$2:$FG$2,0)),"")</f>
        <v>TBD</v>
      </c>
      <c r="N44" s="60">
        <f t="array" ref="N44">IFERROR(INDEX(Master!$E$3:$FG$202,MATCH($A44,Master!$D$3:$D$202,0),MATCH(N$2,Master!$E$2:$FG$2,0)),"")</f>
        <v>0</v>
      </c>
    </row>
    <row r="45" spans="1:14">
      <c r="A45" s="53" t="s">
        <v>2367</v>
      </c>
      <c r="B45" s="47">
        <f t="array" ref="B45">IFERROR(INDEX(Master!$E$3:$FG$202,MATCH($A45,Master!$D$3:$D$202,0),MATCH(B$2,Master!$E$2:$FG$2,0)),"")</f>
        <v>0</v>
      </c>
      <c r="C45" s="61">
        <f t="array" ref="C45">IFERROR(INDEX(Master!$E$3:$FG$202,MATCH($A45,Master!$D$3:$D$202,0),MATCH(C$2,Master!$E$2:$FG$2,0)),"")</f>
        <v>137980</v>
      </c>
      <c r="D45" s="61">
        <f t="array" ref="D45">IFERROR(INDEX(Master!$E$3:$FG$202,MATCH($A45,Master!$D$3:$D$202,0),MATCH(D$2,Master!$E$2:$FG$2,0)),"")</f>
        <v>100725.4</v>
      </c>
      <c r="E45" s="60" t="str">
        <f t="array" ref="E45">IFERROR(INDEX(Master!$E$3:$FG$202,MATCH($A45,Master!$D$3:$D$202,0),MATCH(E$2,Master!$E$2:$FG$2,0)),"")</f>
        <v>Approved, But On Hold</v>
      </c>
      <c r="F45" s="60">
        <f t="array" ref="F45">IFERROR(INDEX(Master!$E$3:$FG$202,MATCH($A45,Master!$D$3:$D$202,0),MATCH(F$2,Master!$E$2:$FG$2,0)),"")</f>
        <v>0</v>
      </c>
      <c r="G45" s="60">
        <f t="array" ref="G45">IFERROR(INDEX(Master!$E$3:$FG$202,MATCH($A45,Master!$D$3:$D$202,0),MATCH(G$2,Master!$E$2:$FG$2,0)),"")</f>
        <v>0</v>
      </c>
      <c r="H45" s="60">
        <f t="array" ref="H45">IFERROR(INDEX(Master!$E$3:$FG$202,MATCH($A45,Master!$D$3:$D$202,0),MATCH(H$2,Master!$E$2:$FG$2,0)),"")</f>
        <v>0</v>
      </c>
      <c r="I45" s="60">
        <f t="array" ref="I45">IFERROR(INDEX(Master!$E$3:$FG$202,MATCH($A45,Master!$D$3:$D$202,0),MATCH(I$2,Master!$E$2:$FG$2,0)),"")</f>
        <v>0</v>
      </c>
      <c r="J45" s="60">
        <f t="array" ref="J45">IFERROR(INDEX(Master!$E$3:$FG$202,MATCH($A45,Master!$D$3:$D$202,0),MATCH(J$2,Master!$E$2:$FG$2,0)),"")</f>
        <v>0</v>
      </c>
      <c r="K45" s="60">
        <f t="array" ref="K45">IFERROR(INDEX(Master!$E$3:$FG$202,MATCH($A45,Master!$D$3:$D$202,0),MATCH(K$2,Master!$E$2:$FG$2,0)),"")</f>
        <v>0</v>
      </c>
      <c r="L45" s="55">
        <f t="array" ref="L45">IFERROR(INDEX(Master!$E$3:$FG$202,MATCH($A45,Master!$D$3:$D$202,0),MATCH(L$2,Master!$E$2:$FG$2,0)),"")</f>
        <v>45473</v>
      </c>
      <c r="M45" s="55" t="str">
        <f t="array" ref="M45">IFERROR(INDEX(Master!$E$3:$FG$202,MATCH($A45,Master!$D$3:$D$202,0),MATCH(M$2,Master!$E$2:$FG$2,0)),"")</f>
        <v>TBD</v>
      </c>
      <c r="N45" s="60">
        <f t="array" ref="N45">IFERROR(INDEX(Master!$E$3:$FG$202,MATCH($A45,Master!$D$3:$D$202,0),MATCH(N$2,Master!$E$2:$FG$2,0)),"")</f>
        <v>0</v>
      </c>
    </row>
    <row r="46" spans="1:14">
      <c r="A46" s="53" t="s">
        <v>2368</v>
      </c>
      <c r="B46" s="47">
        <f t="array" ref="B46">IFERROR(INDEX(Master!$E$3:$FG$202,MATCH($A46,Master!$D$3:$D$202,0),MATCH(B$2,Master!$E$2:$FG$2,0)),"")</f>
        <v>0</v>
      </c>
      <c r="C46" s="61">
        <f t="array" ref="C46">IFERROR(INDEX(Master!$E$3:$FG$202,MATCH($A46,Master!$D$3:$D$202,0),MATCH(C$2,Master!$E$2:$FG$2,0)),"")</f>
        <v>235282</v>
      </c>
      <c r="D46" s="61">
        <f t="array" ref="D46">IFERROR(INDEX(Master!$E$3:$FG$202,MATCH($A46,Master!$D$3:$D$202,0),MATCH(D$2,Master!$E$2:$FG$2,0)),"")</f>
        <v>171755.86</v>
      </c>
      <c r="E46" s="60" t="str">
        <f t="array" ref="E46">IFERROR(INDEX(Master!$E$3:$FG$202,MATCH($A46,Master!$D$3:$D$202,0),MATCH(E$2,Master!$E$2:$FG$2,0)),"")</f>
        <v>Approved, But On Hold</v>
      </c>
      <c r="F46" s="60">
        <f t="array" ref="F46">IFERROR(INDEX(Master!$E$3:$FG$202,MATCH($A46,Master!$D$3:$D$202,0),MATCH(F$2,Master!$E$2:$FG$2,0)),"")</f>
        <v>0</v>
      </c>
      <c r="G46" s="60">
        <f t="array" ref="G46">IFERROR(INDEX(Master!$E$3:$FG$202,MATCH($A46,Master!$D$3:$D$202,0),MATCH(G$2,Master!$E$2:$FG$2,0)),"")</f>
        <v>0</v>
      </c>
      <c r="H46" s="60">
        <f t="array" ref="H46">IFERROR(INDEX(Master!$E$3:$FG$202,MATCH($A46,Master!$D$3:$D$202,0),MATCH(H$2,Master!$E$2:$FG$2,0)),"")</f>
        <v>0</v>
      </c>
      <c r="I46" s="60">
        <f t="array" ref="I46">IFERROR(INDEX(Master!$E$3:$FG$202,MATCH($A46,Master!$D$3:$D$202,0),MATCH(I$2,Master!$E$2:$FG$2,0)),"")</f>
        <v>0</v>
      </c>
      <c r="J46" s="60">
        <f t="array" ref="J46">IFERROR(INDEX(Master!$E$3:$FG$202,MATCH($A46,Master!$D$3:$D$202,0),MATCH(J$2,Master!$E$2:$FG$2,0)),"")</f>
        <v>0</v>
      </c>
      <c r="K46" s="60">
        <f t="array" ref="K46">IFERROR(INDEX(Master!$E$3:$FG$202,MATCH($A46,Master!$D$3:$D$202,0),MATCH(K$2,Master!$E$2:$FG$2,0)),"")</f>
        <v>0</v>
      </c>
      <c r="L46" s="55">
        <f t="array" ref="L46">IFERROR(INDEX(Master!$E$3:$FG$202,MATCH($A46,Master!$D$3:$D$202,0),MATCH(L$2,Master!$E$2:$FG$2,0)),"")</f>
        <v>45473</v>
      </c>
      <c r="M46" s="55" t="str">
        <f t="array" ref="M46">IFERROR(INDEX(Master!$E$3:$FG$202,MATCH($A46,Master!$D$3:$D$202,0),MATCH(M$2,Master!$E$2:$FG$2,0)),"")</f>
        <v>TBD</v>
      </c>
      <c r="N46" s="60">
        <f t="array" ref="N46">IFERROR(INDEX(Master!$E$3:$FG$202,MATCH($A46,Master!$D$3:$D$202,0),MATCH(N$2,Master!$E$2:$FG$2,0)),"")</f>
        <v>0</v>
      </c>
    </row>
    <row r="47" spans="1:14">
      <c r="A47" s="53" t="s">
        <v>2369</v>
      </c>
      <c r="B47" s="47">
        <f t="array" ref="B47">IFERROR(INDEX(Master!$E$3:$FG$202,MATCH($A47,Master!$D$3:$D$202,0),MATCH(B$2,Master!$E$2:$FG$2,0)),"")</f>
        <v>0</v>
      </c>
      <c r="C47" s="61">
        <f t="array" ref="C47">IFERROR(INDEX(Master!$E$3:$FG$202,MATCH($A47,Master!$D$3:$D$202,0),MATCH(C$2,Master!$E$2:$FG$2,0)),"")</f>
        <v>1055742.3400000001</v>
      </c>
      <c r="D47" s="61">
        <f t="array" ref="D47">IFERROR(INDEX(Master!$E$3:$FG$202,MATCH($A47,Master!$D$3:$D$202,0),MATCH(D$2,Master!$E$2:$FG$2,0)),"")</f>
        <v>770691.90820000006</v>
      </c>
      <c r="E47" s="60">
        <f t="array" ref="E47">IFERROR(INDEX(Master!$E$3:$FG$202,MATCH($A47,Master!$D$3:$D$202,0),MATCH(E$2,Master!$E$2:$FG$2,0)),"")</f>
        <v>45352</v>
      </c>
      <c r="F47" s="60">
        <f t="array" ref="F47">IFERROR(INDEX(Master!$E$3:$FG$202,MATCH($A47,Master!$D$3:$D$202,0),MATCH(F$2,Master!$E$2:$FG$2,0)),"")</f>
        <v>0</v>
      </c>
      <c r="G47" s="60">
        <f t="array" ref="G47">IFERROR(INDEX(Master!$E$3:$FG$202,MATCH($A47,Master!$D$3:$D$202,0),MATCH(G$2,Master!$E$2:$FG$2,0)),"")</f>
        <v>0</v>
      </c>
      <c r="H47" s="60">
        <f t="array" ref="H47">IFERROR(INDEX(Master!$E$3:$FG$202,MATCH($A47,Master!$D$3:$D$202,0),MATCH(H$2,Master!$E$2:$FG$2,0)),"")</f>
        <v>0</v>
      </c>
      <c r="I47" s="60">
        <f t="array" ref="I47">IFERROR(INDEX(Master!$E$3:$FG$202,MATCH($A47,Master!$D$3:$D$202,0),MATCH(I$2,Master!$E$2:$FG$2,0)),"")</f>
        <v>0</v>
      </c>
      <c r="J47" s="60">
        <f t="array" ref="J47">IFERROR(INDEX(Master!$E$3:$FG$202,MATCH($A47,Master!$D$3:$D$202,0),MATCH(J$2,Master!$E$2:$FG$2,0)),"")</f>
        <v>0</v>
      </c>
      <c r="K47" s="60">
        <f t="array" ref="K47">IFERROR(INDEX(Master!$E$3:$FG$202,MATCH($A47,Master!$D$3:$D$202,0),MATCH(K$2,Master!$E$2:$FG$2,0)),"")</f>
        <v>0</v>
      </c>
      <c r="L47" s="55">
        <f t="array" ref="L47">IFERROR(INDEX(Master!$E$3:$FG$202,MATCH($A47,Master!$D$3:$D$202,0),MATCH(L$2,Master!$E$2:$FG$2,0)),"")</f>
        <v>45473</v>
      </c>
      <c r="M47" s="55" t="str">
        <f t="array" ref="M47">IFERROR(INDEX(Master!$E$3:$FG$202,MATCH($A47,Master!$D$3:$D$202,0),MATCH(M$2,Master!$E$2:$FG$2,0)),"")</f>
        <v>TBD</v>
      </c>
      <c r="N47" s="60">
        <f t="array" ref="N47">IFERROR(INDEX(Master!$E$3:$FG$202,MATCH($A47,Master!$D$3:$D$202,0),MATCH(N$2,Master!$E$2:$FG$2,0)),"")</f>
        <v>0</v>
      </c>
    </row>
    <row r="48" spans="1:14">
      <c r="A48" s="53" t="s">
        <v>2338</v>
      </c>
      <c r="B48" s="47">
        <f t="array" ref="B48">IFERROR(INDEX(Master!$E$3:$FG$202,MATCH($A48,Master!$D$3:$D$202,0),MATCH(B$2,Master!$E$2:$FG$2,0)),"")</f>
        <v>0</v>
      </c>
      <c r="C48" s="61">
        <f t="array" ref="C48">IFERROR(INDEX(Master!$E$3:$FG$202,MATCH($A48,Master!$D$3:$D$202,0),MATCH(C$2,Master!$E$2:$FG$2,0)),"")</f>
        <v>1564801.45</v>
      </c>
      <c r="D48" s="61">
        <f t="array" ref="D48">IFERROR(INDEX(Master!$E$3:$FG$202,MATCH($A48,Master!$D$3:$D$202,0),MATCH(D$2,Master!$E$2:$FG$2,0)),"")</f>
        <v>1142305.0585</v>
      </c>
      <c r="E48" s="60" t="str">
        <f t="array" ref="E48">IFERROR(INDEX(Master!$E$3:$FG$202,MATCH($A48,Master!$D$3:$D$202,0),MATCH(E$2,Master!$E$2:$FG$2,0)),"")</f>
        <v>Approved</v>
      </c>
      <c r="F48" s="60">
        <f t="array" ref="F48">IFERROR(INDEX(Master!$E$3:$FG$202,MATCH($A48,Master!$D$3:$D$202,0),MATCH(F$2,Master!$E$2:$FG$2,0)),"")</f>
        <v>0</v>
      </c>
      <c r="G48" s="60">
        <f t="array" ref="G48">IFERROR(INDEX(Master!$E$3:$FG$202,MATCH($A48,Master!$D$3:$D$202,0),MATCH(G$2,Master!$E$2:$FG$2,0)),"")</f>
        <v>0</v>
      </c>
      <c r="H48" s="60">
        <f t="array" ref="H48">IFERROR(INDEX(Master!$E$3:$FG$202,MATCH($A48,Master!$D$3:$D$202,0),MATCH(H$2,Master!$E$2:$FG$2,0)),"")</f>
        <v>0</v>
      </c>
      <c r="I48" s="60">
        <f t="array" ref="I48">IFERROR(INDEX(Master!$E$3:$FG$202,MATCH($A48,Master!$D$3:$D$202,0),MATCH(I$2,Master!$E$2:$FG$2,0)),"")</f>
        <v>0</v>
      </c>
      <c r="J48" s="60">
        <f t="array" ref="J48">IFERROR(INDEX(Master!$E$3:$FG$202,MATCH($A48,Master!$D$3:$D$202,0),MATCH(J$2,Master!$E$2:$FG$2,0)),"")</f>
        <v>0</v>
      </c>
      <c r="K48" s="60">
        <f t="array" ref="K48">IFERROR(INDEX(Master!$E$3:$FG$202,MATCH($A48,Master!$D$3:$D$202,0),MATCH(K$2,Master!$E$2:$FG$2,0)),"")</f>
        <v>0</v>
      </c>
      <c r="L48" s="55">
        <f t="array" ref="L48">IFERROR(INDEX(Master!$E$3:$FG$202,MATCH($A48,Master!$D$3:$D$202,0),MATCH(L$2,Master!$E$2:$FG$2,0)),"")</f>
        <v>45565</v>
      </c>
      <c r="M48" s="55" t="str">
        <f t="array" ref="M48">IFERROR(INDEX(Master!$E$3:$FG$202,MATCH($A48,Master!$D$3:$D$202,0),MATCH(M$2,Master!$E$2:$FG$2,0)),"")</f>
        <v>TBD</v>
      </c>
      <c r="N48" s="60">
        <f t="array" ref="N48">IFERROR(INDEX(Master!$E$3:$FG$202,MATCH($A48,Master!$D$3:$D$202,0),MATCH(N$2,Master!$E$2:$FG$2,0)),"")</f>
        <v>0</v>
      </c>
    </row>
    <row r="49" spans="1:14">
      <c r="A49" s="53" t="s">
        <v>2340</v>
      </c>
      <c r="B49" s="47">
        <f t="array" ref="B49">IFERROR(INDEX(Master!$E$3:$FG$202,MATCH($A49,Master!$D$3:$D$202,0),MATCH(B$2,Master!$E$2:$FG$2,0)),"")</f>
        <v>0</v>
      </c>
      <c r="C49" s="61">
        <f t="array" ref="C49">IFERROR(INDEX(Master!$E$3:$FG$202,MATCH($A49,Master!$D$3:$D$202,0),MATCH(C$2,Master!$E$2:$FG$2,0)),"")</f>
        <v>504039.5</v>
      </c>
      <c r="D49" s="61">
        <f t="array" ref="D49">IFERROR(INDEX(Master!$E$3:$FG$202,MATCH($A49,Master!$D$3:$D$202,0),MATCH(D$2,Master!$E$2:$FG$2,0)),"")</f>
        <v>367948.83499999996</v>
      </c>
      <c r="E49" s="60" t="str">
        <f t="array" ref="E49">IFERROR(INDEX(Master!$E$3:$FG$202,MATCH($A49,Master!$D$3:$D$202,0),MATCH(E$2,Master!$E$2:$FG$2,0)),"")</f>
        <v>Late Jan 2024</v>
      </c>
      <c r="F49" s="60">
        <f t="array" ref="F49">IFERROR(INDEX(Master!$E$3:$FG$202,MATCH($A49,Master!$D$3:$D$202,0),MATCH(F$2,Master!$E$2:$FG$2,0)),"")</f>
        <v>0</v>
      </c>
      <c r="G49" s="60">
        <f t="array" ref="G49">IFERROR(INDEX(Master!$E$3:$FG$202,MATCH($A49,Master!$D$3:$D$202,0),MATCH(G$2,Master!$E$2:$FG$2,0)),"")</f>
        <v>0</v>
      </c>
      <c r="H49" s="60">
        <f t="array" ref="H49">IFERROR(INDEX(Master!$E$3:$FG$202,MATCH($A49,Master!$D$3:$D$202,0),MATCH(H$2,Master!$E$2:$FG$2,0)),"")</f>
        <v>0</v>
      </c>
      <c r="I49" s="60">
        <f t="array" ref="I49">IFERROR(INDEX(Master!$E$3:$FG$202,MATCH($A49,Master!$D$3:$D$202,0),MATCH(I$2,Master!$E$2:$FG$2,0)),"")</f>
        <v>0</v>
      </c>
      <c r="J49" s="60">
        <f t="array" ref="J49">IFERROR(INDEX(Master!$E$3:$FG$202,MATCH($A49,Master!$D$3:$D$202,0),MATCH(J$2,Master!$E$2:$FG$2,0)),"")</f>
        <v>0</v>
      </c>
      <c r="K49" s="60">
        <f t="array" ref="K49">IFERROR(INDEX(Master!$E$3:$FG$202,MATCH($A49,Master!$D$3:$D$202,0),MATCH(K$2,Master!$E$2:$FG$2,0)),"")</f>
        <v>0</v>
      </c>
      <c r="L49" s="55">
        <f t="array" ref="L49">IFERROR(INDEX(Master!$E$3:$FG$202,MATCH($A49,Master!$D$3:$D$202,0),MATCH(L$2,Master!$E$2:$FG$2,0)),"")</f>
        <v>45565</v>
      </c>
      <c r="M49" s="55" t="str">
        <f t="array" ref="M49">IFERROR(INDEX(Master!$E$3:$FG$202,MATCH($A49,Master!$D$3:$D$202,0),MATCH(M$2,Master!$E$2:$FG$2,0)),"")</f>
        <v>TBD</v>
      </c>
      <c r="N49" s="60">
        <f t="array" ref="N49">IFERROR(INDEX(Master!$E$3:$FG$202,MATCH($A49,Master!$D$3:$D$202,0),MATCH(N$2,Master!$E$2:$FG$2,0)),"")</f>
        <v>0</v>
      </c>
    </row>
    <row r="50" spans="1:14">
      <c r="A50" s="53" t="s">
        <v>2344</v>
      </c>
      <c r="B50" s="47">
        <f t="array" ref="B50">IFERROR(INDEX(Master!$E$3:$FG$202,MATCH($A50,Master!$D$3:$D$202,0),MATCH(B$2,Master!$E$2:$FG$2,0)),"")</f>
        <v>0</v>
      </c>
      <c r="C50" s="61">
        <f t="array" ref="C50">IFERROR(INDEX(Master!$E$3:$FG$202,MATCH($A50,Master!$D$3:$D$202,0),MATCH(C$2,Master!$E$2:$FG$2,0)),"")</f>
        <v>140715.01999999999</v>
      </c>
      <c r="D50" s="61">
        <f t="array" ref="D50">IFERROR(INDEX(Master!$E$3:$FG$202,MATCH($A50,Master!$D$3:$D$202,0),MATCH(D$2,Master!$E$2:$FG$2,0)),"")</f>
        <v>102721.96459999999</v>
      </c>
      <c r="E50" s="60" t="str">
        <f t="array" ref="E50">IFERROR(INDEX(Master!$E$3:$FG$202,MATCH($A50,Master!$D$3:$D$202,0),MATCH(E$2,Master!$E$2:$FG$2,0)),"")</f>
        <v>Late Jan 2024</v>
      </c>
      <c r="F50" s="60">
        <f t="array" ref="F50">IFERROR(INDEX(Master!$E$3:$FG$202,MATCH($A50,Master!$D$3:$D$202,0),MATCH(F$2,Master!$E$2:$FG$2,0)),"")</f>
        <v>0</v>
      </c>
      <c r="G50" s="60">
        <f t="array" ref="G50">IFERROR(INDEX(Master!$E$3:$FG$202,MATCH($A50,Master!$D$3:$D$202,0),MATCH(G$2,Master!$E$2:$FG$2,0)),"")</f>
        <v>0</v>
      </c>
      <c r="H50" s="60">
        <f t="array" ref="H50">IFERROR(INDEX(Master!$E$3:$FG$202,MATCH($A50,Master!$D$3:$D$202,0),MATCH(H$2,Master!$E$2:$FG$2,0)),"")</f>
        <v>0</v>
      </c>
      <c r="I50" s="60">
        <f t="array" ref="I50">IFERROR(INDEX(Master!$E$3:$FG$202,MATCH($A50,Master!$D$3:$D$202,0),MATCH(I$2,Master!$E$2:$FG$2,0)),"")</f>
        <v>0</v>
      </c>
      <c r="J50" s="60">
        <f t="array" ref="J50">IFERROR(INDEX(Master!$E$3:$FG$202,MATCH($A50,Master!$D$3:$D$202,0),MATCH(J$2,Master!$E$2:$FG$2,0)),"")</f>
        <v>0</v>
      </c>
      <c r="K50" s="60">
        <f t="array" ref="K50">IFERROR(INDEX(Master!$E$3:$FG$202,MATCH($A50,Master!$D$3:$D$202,0),MATCH(K$2,Master!$E$2:$FG$2,0)),"")</f>
        <v>0</v>
      </c>
      <c r="L50" s="55">
        <f t="array" ref="L50">IFERROR(INDEX(Master!$E$3:$FG$202,MATCH($A50,Master!$D$3:$D$202,0),MATCH(L$2,Master!$E$2:$FG$2,0)),"")</f>
        <v>45565</v>
      </c>
      <c r="M50" s="55" t="str">
        <f t="array" ref="M50">IFERROR(INDEX(Master!$E$3:$FG$202,MATCH($A50,Master!$D$3:$D$202,0),MATCH(M$2,Master!$E$2:$FG$2,0)),"")</f>
        <v>TBD</v>
      </c>
      <c r="N50" s="60">
        <f t="array" ref="N50">IFERROR(INDEX(Master!$E$3:$FG$202,MATCH($A50,Master!$D$3:$D$202,0),MATCH(N$2,Master!$E$2:$FG$2,0)),"")</f>
        <v>0</v>
      </c>
    </row>
    <row r="51" spans="1:14">
      <c r="A51" s="53" t="s">
        <v>2371</v>
      </c>
      <c r="B51" s="47">
        <f t="array" ref="B51">IFERROR(INDEX(Master!$E$3:$FG$202,MATCH($A51,Master!$D$3:$D$202,0),MATCH(B$2,Master!$E$2:$FG$2,0)),"")</f>
        <v>11430</v>
      </c>
      <c r="C51" s="61">
        <f t="array" ref="C51">IFERROR(INDEX(Master!$E$3:$FG$202,MATCH($A51,Master!$D$3:$D$202,0),MATCH(C$2,Master!$E$2:$FG$2,0)),"")</f>
        <v>326942.82</v>
      </c>
      <c r="D51" s="61">
        <f t="array" ref="D51">IFERROR(INDEX(Master!$E$3:$FG$202,MATCH($A51,Master!$D$3:$D$202,0),MATCH(D$2,Master!$E$2:$FG$2,0)),"")</f>
        <v>238668.2586</v>
      </c>
      <c r="E51" s="60">
        <f t="array" ref="E51">IFERROR(INDEX(Master!$E$3:$FG$202,MATCH($A51,Master!$D$3:$D$202,0),MATCH(E$2,Master!$E$2:$FG$2,0)),"")</f>
        <v>45352</v>
      </c>
      <c r="F51" s="60">
        <f t="array" ref="F51">IFERROR(INDEX(Master!$E$3:$FG$202,MATCH($A51,Master!$D$3:$D$202,0),MATCH(F$2,Master!$E$2:$FG$2,0)),"")</f>
        <v>0</v>
      </c>
      <c r="G51" s="60">
        <f t="array" ref="G51">IFERROR(INDEX(Master!$E$3:$FG$202,MATCH($A51,Master!$D$3:$D$202,0),MATCH(G$2,Master!$E$2:$FG$2,0)),"")</f>
        <v>0</v>
      </c>
      <c r="H51" s="60">
        <f t="array" ref="H51">IFERROR(INDEX(Master!$E$3:$FG$202,MATCH($A51,Master!$D$3:$D$202,0),MATCH(H$2,Master!$E$2:$FG$2,0)),"")</f>
        <v>0</v>
      </c>
      <c r="I51" s="60">
        <f t="array" ref="I51">IFERROR(INDEX(Master!$E$3:$FG$202,MATCH($A51,Master!$D$3:$D$202,0),MATCH(I$2,Master!$E$2:$FG$2,0)),"")</f>
        <v>0</v>
      </c>
      <c r="J51" s="60">
        <f t="array" ref="J51">IFERROR(INDEX(Master!$E$3:$FG$202,MATCH($A51,Master!$D$3:$D$202,0),MATCH(J$2,Master!$E$2:$FG$2,0)),"")</f>
        <v>0</v>
      </c>
      <c r="K51" s="60">
        <f t="array" ref="K51">IFERROR(INDEX(Master!$E$3:$FG$202,MATCH($A51,Master!$D$3:$D$202,0),MATCH(K$2,Master!$E$2:$FG$2,0)),"")</f>
        <v>0</v>
      </c>
      <c r="L51" s="55">
        <f t="array" ref="L51">IFERROR(INDEX(Master!$E$3:$FG$202,MATCH($A51,Master!$D$3:$D$202,0),MATCH(L$2,Master!$E$2:$FG$2,0)),"")</f>
        <v>45565</v>
      </c>
      <c r="M51" s="55" t="str">
        <f t="array" ref="M51">IFERROR(INDEX(Master!$E$3:$FG$202,MATCH($A51,Master!$D$3:$D$202,0),MATCH(M$2,Master!$E$2:$FG$2,0)),"")</f>
        <v>TBD</v>
      </c>
      <c r="N51" s="60">
        <f t="array" ref="N51">IFERROR(INDEX(Master!$E$3:$FG$202,MATCH($A51,Master!$D$3:$D$202,0),MATCH(N$2,Master!$E$2:$FG$2,0)),"")</f>
        <v>0</v>
      </c>
    </row>
    <row r="52" spans="1:14">
      <c r="A52" s="53" t="s">
        <v>2372</v>
      </c>
      <c r="B52" s="47">
        <f t="array" ref="B52">IFERROR(INDEX(Master!$E$3:$FG$202,MATCH($A52,Master!$D$3:$D$202,0),MATCH(B$2,Master!$E$2:$FG$2,0)),"")</f>
        <v>11431</v>
      </c>
      <c r="C52" s="61">
        <f t="array" ref="C52">IFERROR(INDEX(Master!$E$3:$FG$202,MATCH($A52,Master!$D$3:$D$202,0),MATCH(C$2,Master!$E$2:$FG$2,0)),"")</f>
        <v>198022.13</v>
      </c>
      <c r="D52" s="61">
        <f t="array" ref="D52">IFERROR(INDEX(Master!$E$3:$FG$202,MATCH($A52,Master!$D$3:$D$202,0),MATCH(D$2,Master!$E$2:$FG$2,0)),"")</f>
        <v>144556.15489999999</v>
      </c>
      <c r="E52" s="60">
        <f t="array" ref="E52">IFERROR(INDEX(Master!$E$3:$FG$202,MATCH($A52,Master!$D$3:$D$202,0),MATCH(E$2,Master!$E$2:$FG$2,0)),"")</f>
        <v>45352</v>
      </c>
      <c r="F52" s="60">
        <f t="array" ref="F52">IFERROR(INDEX(Master!$E$3:$FG$202,MATCH($A52,Master!$D$3:$D$202,0),MATCH(F$2,Master!$E$2:$FG$2,0)),"")</f>
        <v>0</v>
      </c>
      <c r="G52" s="60">
        <f t="array" ref="G52">IFERROR(INDEX(Master!$E$3:$FG$202,MATCH($A52,Master!$D$3:$D$202,0),MATCH(G$2,Master!$E$2:$FG$2,0)),"")</f>
        <v>0</v>
      </c>
      <c r="H52" s="60">
        <f t="array" ref="H52">IFERROR(INDEX(Master!$E$3:$FG$202,MATCH($A52,Master!$D$3:$D$202,0),MATCH(H$2,Master!$E$2:$FG$2,0)),"")</f>
        <v>0</v>
      </c>
      <c r="I52" s="60">
        <f t="array" ref="I52">IFERROR(INDEX(Master!$E$3:$FG$202,MATCH($A52,Master!$D$3:$D$202,0),MATCH(I$2,Master!$E$2:$FG$2,0)),"")</f>
        <v>0</v>
      </c>
      <c r="J52" s="60">
        <f t="array" ref="J52">IFERROR(INDEX(Master!$E$3:$FG$202,MATCH($A52,Master!$D$3:$D$202,0),MATCH(J$2,Master!$E$2:$FG$2,0)),"")</f>
        <v>0</v>
      </c>
      <c r="K52" s="60">
        <f t="array" ref="K52">IFERROR(INDEX(Master!$E$3:$FG$202,MATCH($A52,Master!$D$3:$D$202,0),MATCH(K$2,Master!$E$2:$FG$2,0)),"")</f>
        <v>0</v>
      </c>
      <c r="L52" s="55">
        <f t="array" ref="L52">IFERROR(INDEX(Master!$E$3:$FG$202,MATCH($A52,Master!$D$3:$D$202,0),MATCH(L$2,Master!$E$2:$FG$2,0)),"")</f>
        <v>45565</v>
      </c>
      <c r="M52" s="55" t="str">
        <f t="array" ref="M52">IFERROR(INDEX(Master!$E$3:$FG$202,MATCH($A52,Master!$D$3:$D$202,0),MATCH(M$2,Master!$E$2:$FG$2,0)),"")</f>
        <v>TBD</v>
      </c>
      <c r="N52" s="60">
        <f t="array" ref="N52">IFERROR(INDEX(Master!$E$3:$FG$202,MATCH($A52,Master!$D$3:$D$202,0),MATCH(N$2,Master!$E$2:$FG$2,0)),"")</f>
        <v>0</v>
      </c>
    </row>
    <row r="53" spans="1:14">
      <c r="A53" s="53" t="s">
        <v>2373</v>
      </c>
      <c r="B53" s="47">
        <f t="array" ref="B53">IFERROR(INDEX(Master!$E$3:$FG$202,MATCH($A53,Master!$D$3:$D$202,0),MATCH(B$2,Master!$E$2:$FG$2,0)),"")</f>
        <v>11432</v>
      </c>
      <c r="C53" s="61">
        <f t="array" ref="C53">IFERROR(INDEX(Master!$E$3:$FG$202,MATCH($A53,Master!$D$3:$D$202,0),MATCH(C$2,Master!$E$2:$FG$2,0)),"")</f>
        <v>197993.06</v>
      </c>
      <c r="D53" s="61">
        <f t="array" ref="D53">IFERROR(INDEX(Master!$E$3:$FG$202,MATCH($A53,Master!$D$3:$D$202,0),MATCH(D$2,Master!$E$2:$FG$2,0)),"")</f>
        <v>144534.9338</v>
      </c>
      <c r="E53" s="60">
        <f t="array" ref="E53">IFERROR(INDEX(Master!$E$3:$FG$202,MATCH($A53,Master!$D$3:$D$202,0),MATCH(E$2,Master!$E$2:$FG$2,0)),"")</f>
        <v>45352</v>
      </c>
      <c r="F53" s="60">
        <f t="array" ref="F53">IFERROR(INDEX(Master!$E$3:$FG$202,MATCH($A53,Master!$D$3:$D$202,0),MATCH(F$2,Master!$E$2:$FG$2,0)),"")</f>
        <v>0</v>
      </c>
      <c r="G53" s="60">
        <f t="array" ref="G53">IFERROR(INDEX(Master!$E$3:$FG$202,MATCH($A53,Master!$D$3:$D$202,0),MATCH(G$2,Master!$E$2:$FG$2,0)),"")</f>
        <v>0</v>
      </c>
      <c r="H53" s="60">
        <f t="array" ref="H53">IFERROR(INDEX(Master!$E$3:$FG$202,MATCH($A53,Master!$D$3:$D$202,0),MATCH(H$2,Master!$E$2:$FG$2,0)),"")</f>
        <v>0</v>
      </c>
      <c r="I53" s="60">
        <f t="array" ref="I53">IFERROR(INDEX(Master!$E$3:$FG$202,MATCH($A53,Master!$D$3:$D$202,0),MATCH(I$2,Master!$E$2:$FG$2,0)),"")</f>
        <v>0</v>
      </c>
      <c r="J53" s="60">
        <f t="array" ref="J53">IFERROR(INDEX(Master!$E$3:$FG$202,MATCH($A53,Master!$D$3:$D$202,0),MATCH(J$2,Master!$E$2:$FG$2,0)),"")</f>
        <v>0</v>
      </c>
      <c r="K53" s="60">
        <f t="array" ref="K53">IFERROR(INDEX(Master!$E$3:$FG$202,MATCH($A53,Master!$D$3:$D$202,0),MATCH(K$2,Master!$E$2:$FG$2,0)),"")</f>
        <v>0</v>
      </c>
      <c r="L53" s="55">
        <f t="array" ref="L53">IFERROR(INDEX(Master!$E$3:$FG$202,MATCH($A53,Master!$D$3:$D$202,0),MATCH(L$2,Master!$E$2:$FG$2,0)),"")</f>
        <v>45565</v>
      </c>
      <c r="M53" s="55" t="str">
        <f t="array" ref="M53">IFERROR(INDEX(Master!$E$3:$FG$202,MATCH($A53,Master!$D$3:$D$202,0),MATCH(M$2,Master!$E$2:$FG$2,0)),"")</f>
        <v>TBD</v>
      </c>
      <c r="N53" s="60">
        <f t="array" ref="N53">IFERROR(INDEX(Master!$E$3:$FG$202,MATCH($A53,Master!$D$3:$D$202,0),MATCH(N$2,Master!$E$2:$FG$2,0)),"")</f>
        <v>0</v>
      </c>
    </row>
    <row r="54" spans="1:14">
      <c r="A54" s="53" t="s">
        <v>2374</v>
      </c>
      <c r="B54" s="47">
        <f t="array" ref="B54">IFERROR(INDEX(Master!$E$3:$FG$202,MATCH($A54,Master!$D$3:$D$202,0),MATCH(B$2,Master!$E$2:$FG$2,0)),"")</f>
        <v>11429</v>
      </c>
      <c r="C54" s="61">
        <f t="array" ref="C54">IFERROR(INDEX(Master!$E$3:$FG$202,MATCH($A54,Master!$D$3:$D$202,0),MATCH(C$2,Master!$E$2:$FG$2,0)),"")</f>
        <v>198022.13</v>
      </c>
      <c r="D54" s="61">
        <f t="array" ref="D54">IFERROR(INDEX(Master!$E$3:$FG$202,MATCH($A54,Master!$D$3:$D$202,0),MATCH(D$2,Master!$E$2:$FG$2,0)),"")</f>
        <v>144556.15489999999</v>
      </c>
      <c r="E54" s="60">
        <f t="array" ref="E54">IFERROR(INDEX(Master!$E$3:$FG$202,MATCH($A54,Master!$D$3:$D$202,0),MATCH(E$2,Master!$E$2:$FG$2,0)),"")</f>
        <v>45352</v>
      </c>
      <c r="F54" s="60">
        <f t="array" ref="F54">IFERROR(INDEX(Master!$E$3:$FG$202,MATCH($A54,Master!$D$3:$D$202,0),MATCH(F$2,Master!$E$2:$FG$2,0)),"")</f>
        <v>0</v>
      </c>
      <c r="G54" s="60">
        <f t="array" ref="G54">IFERROR(INDEX(Master!$E$3:$FG$202,MATCH($A54,Master!$D$3:$D$202,0),MATCH(G$2,Master!$E$2:$FG$2,0)),"")</f>
        <v>0</v>
      </c>
      <c r="H54" s="60">
        <f t="array" ref="H54">IFERROR(INDEX(Master!$E$3:$FG$202,MATCH($A54,Master!$D$3:$D$202,0),MATCH(H$2,Master!$E$2:$FG$2,0)),"")</f>
        <v>0</v>
      </c>
      <c r="I54" s="60">
        <f t="array" ref="I54">IFERROR(INDEX(Master!$E$3:$FG$202,MATCH($A54,Master!$D$3:$D$202,0),MATCH(I$2,Master!$E$2:$FG$2,0)),"")</f>
        <v>0</v>
      </c>
      <c r="J54" s="60">
        <f t="array" ref="J54">IFERROR(INDEX(Master!$E$3:$FG$202,MATCH($A54,Master!$D$3:$D$202,0),MATCH(J$2,Master!$E$2:$FG$2,0)),"")</f>
        <v>0</v>
      </c>
      <c r="K54" s="60">
        <f t="array" ref="K54">IFERROR(INDEX(Master!$E$3:$FG$202,MATCH($A54,Master!$D$3:$D$202,0),MATCH(K$2,Master!$E$2:$FG$2,0)),"")</f>
        <v>0</v>
      </c>
      <c r="L54" s="55">
        <f t="array" ref="L54">IFERROR(INDEX(Master!$E$3:$FG$202,MATCH($A54,Master!$D$3:$D$202,0),MATCH(L$2,Master!$E$2:$FG$2,0)),"")</f>
        <v>45565</v>
      </c>
      <c r="M54" s="55" t="str">
        <f t="array" ref="M54">IFERROR(INDEX(Master!$E$3:$FG$202,MATCH($A54,Master!$D$3:$D$202,0),MATCH(M$2,Master!$E$2:$FG$2,0)),"")</f>
        <v>TBD</v>
      </c>
      <c r="N54" s="60">
        <f t="array" ref="N54">IFERROR(INDEX(Master!$E$3:$FG$202,MATCH($A54,Master!$D$3:$D$202,0),MATCH(N$2,Master!$E$2:$FG$2,0)),"")</f>
        <v>0</v>
      </c>
    </row>
    <row r="55" spans="1:14">
      <c r="A55" s="53" t="s">
        <v>2379</v>
      </c>
      <c r="B55" s="47">
        <f t="array" ref="B55">IFERROR(INDEX(Master!$E$3:$FG$202,MATCH($A55,Master!$D$3:$D$202,0),MATCH(B$2,Master!$E$2:$FG$2,0)),"")</f>
        <v>0</v>
      </c>
      <c r="C55" s="61">
        <f t="array" ref="C55">IFERROR(INDEX(Master!$E$3:$FG$202,MATCH($A55,Master!$D$3:$D$202,0),MATCH(C$2,Master!$E$2:$FG$2,0)),"")</f>
        <v>3153674.85</v>
      </c>
      <c r="D55" s="61">
        <f t="array" ref="D55">IFERROR(INDEX(Master!$E$3:$FG$202,MATCH($A55,Master!$D$3:$D$202,0),MATCH(D$2,Master!$E$2:$FG$2,0)),"")</f>
        <v>2302182.6405000002</v>
      </c>
      <c r="E55" s="60" t="str">
        <f t="array" ref="E55">IFERROR(INDEX(Master!$E$3:$FG$202,MATCH($A55,Master!$D$3:$D$202,0),MATCH(E$2,Master!$E$2:$FG$2,0)),"")</f>
        <v>Pending Architect</v>
      </c>
      <c r="F55" s="60">
        <f t="array" ref="F55">IFERROR(INDEX(Master!$E$3:$FG$202,MATCH($A55,Master!$D$3:$D$202,0),MATCH(F$2,Master!$E$2:$FG$2,0)),"")</f>
        <v>0</v>
      </c>
      <c r="G55" s="60">
        <f t="array" ref="G55">IFERROR(INDEX(Master!$E$3:$FG$202,MATCH($A55,Master!$D$3:$D$202,0),MATCH(G$2,Master!$E$2:$FG$2,0)),"")</f>
        <v>0</v>
      </c>
      <c r="H55" s="60">
        <f t="array" ref="H55">IFERROR(INDEX(Master!$E$3:$FG$202,MATCH($A55,Master!$D$3:$D$202,0),MATCH(H$2,Master!$E$2:$FG$2,0)),"")</f>
        <v>0</v>
      </c>
      <c r="I55" s="60">
        <f t="array" ref="I55">IFERROR(INDEX(Master!$E$3:$FG$202,MATCH($A55,Master!$D$3:$D$202,0),MATCH(I$2,Master!$E$2:$FG$2,0)),"")</f>
        <v>0</v>
      </c>
      <c r="J55" s="60">
        <f t="array" ref="J55">IFERROR(INDEX(Master!$E$3:$FG$202,MATCH($A55,Master!$D$3:$D$202,0),MATCH(J$2,Master!$E$2:$FG$2,0)),"")</f>
        <v>0</v>
      </c>
      <c r="K55" s="60">
        <f t="array" ref="K55">IFERROR(INDEX(Master!$E$3:$FG$202,MATCH($A55,Master!$D$3:$D$202,0),MATCH(K$2,Master!$E$2:$FG$2,0)),"")</f>
        <v>0</v>
      </c>
      <c r="L55" s="55">
        <f t="array" ref="L55">IFERROR(INDEX(Master!$E$3:$FG$202,MATCH($A55,Master!$D$3:$D$202,0),MATCH(L$2,Master!$E$2:$FG$2,0)),"")</f>
        <v>45565</v>
      </c>
      <c r="M55" s="55" t="str">
        <f t="array" ref="M55">IFERROR(INDEX(Master!$E$3:$FG$202,MATCH($A55,Master!$D$3:$D$202,0),MATCH(M$2,Master!$E$2:$FG$2,0)),"")</f>
        <v>TBD</v>
      </c>
      <c r="N55" s="60">
        <f t="array" ref="N55">IFERROR(INDEX(Master!$E$3:$FG$202,MATCH($A55,Master!$D$3:$D$202,0),MATCH(N$2,Master!$E$2:$FG$2,0)),"")</f>
        <v>0</v>
      </c>
    </row>
    <row r="56" spans="1:14">
      <c r="A56" s="53" t="s">
        <v>2381</v>
      </c>
      <c r="B56" s="47">
        <f t="array" ref="B56">IFERROR(INDEX(Master!$E$3:$FG$202,MATCH($A56,Master!$D$3:$D$202,0),MATCH(B$2,Master!$E$2:$FG$2,0)),"")</f>
        <v>0</v>
      </c>
      <c r="C56" s="61">
        <f t="array" ref="C56">IFERROR(INDEX(Master!$E$3:$FG$202,MATCH($A56,Master!$D$3:$D$202,0),MATCH(C$2,Master!$E$2:$FG$2,0)),"")</f>
        <v>1852667.44</v>
      </c>
      <c r="D56" s="61">
        <f t="array" ref="D56">IFERROR(INDEX(Master!$E$3:$FG$202,MATCH($A56,Master!$D$3:$D$202,0),MATCH(D$2,Master!$E$2:$FG$2,0)),"")</f>
        <v>1352447.2312</v>
      </c>
      <c r="E56" s="60" t="str">
        <f t="array" ref="E56">IFERROR(INDEX(Master!$E$3:$FG$202,MATCH($A56,Master!$D$3:$D$202,0),MATCH(E$2,Master!$E$2:$FG$2,0)),"")</f>
        <v>Pending Architect</v>
      </c>
      <c r="F56" s="60">
        <f t="array" ref="F56">IFERROR(INDEX(Master!$E$3:$FG$202,MATCH($A56,Master!$D$3:$D$202,0),MATCH(F$2,Master!$E$2:$FG$2,0)),"")</f>
        <v>0</v>
      </c>
      <c r="G56" s="60">
        <f t="array" ref="G56">IFERROR(INDEX(Master!$E$3:$FG$202,MATCH($A56,Master!$D$3:$D$202,0),MATCH(G$2,Master!$E$2:$FG$2,0)),"")</f>
        <v>0</v>
      </c>
      <c r="H56" s="60">
        <f t="array" ref="H56">IFERROR(INDEX(Master!$E$3:$FG$202,MATCH($A56,Master!$D$3:$D$202,0),MATCH(H$2,Master!$E$2:$FG$2,0)),"")</f>
        <v>0</v>
      </c>
      <c r="I56" s="60">
        <f t="array" ref="I56">IFERROR(INDEX(Master!$E$3:$FG$202,MATCH($A56,Master!$D$3:$D$202,0),MATCH(I$2,Master!$E$2:$FG$2,0)),"")</f>
        <v>0</v>
      </c>
      <c r="J56" s="60">
        <f t="array" ref="J56">IFERROR(INDEX(Master!$E$3:$FG$202,MATCH($A56,Master!$D$3:$D$202,0),MATCH(J$2,Master!$E$2:$FG$2,0)),"")</f>
        <v>0</v>
      </c>
      <c r="K56" s="60">
        <f t="array" ref="K56">IFERROR(INDEX(Master!$E$3:$FG$202,MATCH($A56,Master!$D$3:$D$202,0),MATCH(K$2,Master!$E$2:$FG$2,0)),"")</f>
        <v>0</v>
      </c>
      <c r="L56" s="55">
        <f t="array" ref="L56">IFERROR(INDEX(Master!$E$3:$FG$202,MATCH($A56,Master!$D$3:$D$202,0),MATCH(L$2,Master!$E$2:$FG$2,0)),"")</f>
        <v>45565</v>
      </c>
      <c r="M56" s="55" t="str">
        <f t="array" ref="M56">IFERROR(INDEX(Master!$E$3:$FG$202,MATCH($A56,Master!$D$3:$D$202,0),MATCH(M$2,Master!$E$2:$FG$2,0)),"")</f>
        <v>TBD</v>
      </c>
      <c r="N56" s="60">
        <f t="array" ref="N56">IFERROR(INDEX(Master!$E$3:$FG$202,MATCH($A56,Master!$D$3:$D$202,0),MATCH(N$2,Master!$E$2:$FG$2,0)),"")</f>
        <v>0</v>
      </c>
    </row>
    <row r="57" spans="1:14">
      <c r="A57" s="53" t="s">
        <v>2375</v>
      </c>
      <c r="B57" s="47">
        <f t="array" ref="B57">IFERROR(INDEX(Master!$E$3:$FG$202,MATCH($A57,Master!$D$3:$D$202,0),MATCH(B$2,Master!$E$2:$FG$2,0)),"")</f>
        <v>0</v>
      </c>
      <c r="C57" s="61">
        <f t="array" ref="C57">IFERROR(INDEX(Master!$E$3:$FG$202,MATCH($A57,Master!$D$3:$D$202,0),MATCH(C$2,Master!$E$2:$FG$2,0)),"")</f>
        <v>260434.8</v>
      </c>
      <c r="D57" s="61">
        <f t="array" ref="D57">IFERROR(INDEX(Master!$E$3:$FG$202,MATCH($A57,Master!$D$3:$D$202,0),MATCH(D$2,Master!$E$2:$FG$2,0)),"")</f>
        <v>190117.40399999998</v>
      </c>
      <c r="E57" s="60">
        <f t="array" ref="E57">IFERROR(INDEX(Master!$E$3:$FG$202,MATCH($A57,Master!$D$3:$D$202,0),MATCH(E$2,Master!$E$2:$FG$2,0)),"")</f>
        <v>0</v>
      </c>
      <c r="F57" s="60">
        <f t="array" ref="F57">IFERROR(INDEX(Master!$E$3:$FG$202,MATCH($A57,Master!$D$3:$D$202,0),MATCH(F$2,Master!$E$2:$FG$2,0)),"")</f>
        <v>0</v>
      </c>
      <c r="G57" s="60">
        <f t="array" ref="G57">IFERROR(INDEX(Master!$E$3:$FG$202,MATCH($A57,Master!$D$3:$D$202,0),MATCH(G$2,Master!$E$2:$FG$2,0)),"")</f>
        <v>0</v>
      </c>
      <c r="H57" s="60">
        <f t="array" ref="H57">IFERROR(INDEX(Master!$E$3:$FG$202,MATCH($A57,Master!$D$3:$D$202,0),MATCH(H$2,Master!$E$2:$FG$2,0)),"")</f>
        <v>0</v>
      </c>
      <c r="I57" s="60">
        <f t="array" ref="I57">IFERROR(INDEX(Master!$E$3:$FG$202,MATCH($A57,Master!$D$3:$D$202,0),MATCH(I$2,Master!$E$2:$FG$2,0)),"")</f>
        <v>0</v>
      </c>
      <c r="J57" s="60">
        <f t="array" ref="J57">IFERROR(INDEX(Master!$E$3:$FG$202,MATCH($A57,Master!$D$3:$D$202,0),MATCH(J$2,Master!$E$2:$FG$2,0)),"")</f>
        <v>0</v>
      </c>
      <c r="K57" s="60">
        <f t="array" ref="K57">IFERROR(INDEX(Master!$E$3:$FG$202,MATCH($A57,Master!$D$3:$D$202,0),MATCH(K$2,Master!$E$2:$FG$2,0)),"")</f>
        <v>0</v>
      </c>
      <c r="L57" s="55">
        <f t="array" ref="L57">IFERROR(INDEX(Master!$E$3:$FG$202,MATCH($A57,Master!$D$3:$D$202,0),MATCH(L$2,Master!$E$2:$FG$2,0)),"")</f>
        <v>45565</v>
      </c>
      <c r="M57" s="55" t="str">
        <f t="array" ref="M57">IFERROR(INDEX(Master!$E$3:$FG$202,MATCH($A57,Master!$D$3:$D$202,0),MATCH(M$2,Master!$E$2:$FG$2,0)),"")</f>
        <v>TBD</v>
      </c>
      <c r="N57" s="60">
        <f t="array" ref="N57">IFERROR(INDEX(Master!$E$3:$FG$202,MATCH($A57,Master!$D$3:$D$202,0),MATCH(N$2,Master!$E$2:$FG$2,0)),"")</f>
        <v>0</v>
      </c>
    </row>
    <row r="58" spans="1:14">
      <c r="A58" s="53" t="s">
        <v>2382</v>
      </c>
      <c r="B58" s="47">
        <f t="array" ref="B58">IFERROR(INDEX(Master!$E$3:$FG$202,MATCH($A58,Master!$D$3:$D$202,0),MATCH(B$2,Master!$E$2:$FG$2,0)),"")</f>
        <v>0</v>
      </c>
      <c r="C58" s="61">
        <f t="array" ref="C58">IFERROR(INDEX(Master!$E$3:$FG$202,MATCH($A58,Master!$D$3:$D$202,0),MATCH(C$2,Master!$E$2:$FG$2,0)),"")</f>
        <v>473556.18</v>
      </c>
      <c r="D58" s="61">
        <f t="array" ref="D58">IFERROR(INDEX(Master!$E$3:$FG$202,MATCH($A58,Master!$D$3:$D$202,0),MATCH(D$2,Master!$E$2:$FG$2,0)),"")</f>
        <v>345696.01139999996</v>
      </c>
      <c r="E58" s="60" t="str">
        <f t="array" ref="E58">IFERROR(INDEX(Master!$E$3:$FG$202,MATCH($A58,Master!$D$3:$D$202,0),MATCH(E$2,Master!$E$2:$FG$2,0)),"")</f>
        <v>TBD, Not in Engineering</v>
      </c>
      <c r="F58" s="60">
        <f t="array" ref="F58">IFERROR(INDEX(Master!$E$3:$FG$202,MATCH($A58,Master!$D$3:$D$202,0),MATCH(F$2,Master!$E$2:$FG$2,0)),"")</f>
        <v>0</v>
      </c>
      <c r="G58" s="60">
        <f t="array" ref="G58">IFERROR(INDEX(Master!$E$3:$FG$202,MATCH($A58,Master!$D$3:$D$202,0),MATCH(G$2,Master!$E$2:$FG$2,0)),"")</f>
        <v>0</v>
      </c>
      <c r="H58" s="60">
        <f t="array" ref="H58">IFERROR(INDEX(Master!$E$3:$FG$202,MATCH($A58,Master!$D$3:$D$202,0),MATCH(H$2,Master!$E$2:$FG$2,0)),"")</f>
        <v>0</v>
      </c>
      <c r="I58" s="60">
        <f t="array" ref="I58">IFERROR(INDEX(Master!$E$3:$FG$202,MATCH($A58,Master!$D$3:$D$202,0),MATCH(I$2,Master!$E$2:$FG$2,0)),"")</f>
        <v>0</v>
      </c>
      <c r="J58" s="60">
        <f t="array" ref="J58">IFERROR(INDEX(Master!$E$3:$FG$202,MATCH($A58,Master!$D$3:$D$202,0),MATCH(J$2,Master!$E$2:$FG$2,0)),"")</f>
        <v>0</v>
      </c>
      <c r="K58" s="60">
        <f t="array" ref="K58">IFERROR(INDEX(Master!$E$3:$FG$202,MATCH($A58,Master!$D$3:$D$202,0),MATCH(K$2,Master!$E$2:$FG$2,0)),"")</f>
        <v>0</v>
      </c>
      <c r="L58" s="55">
        <f t="array" ref="L58">IFERROR(INDEX(Master!$E$3:$FG$202,MATCH($A58,Master!$D$3:$D$202,0),MATCH(L$2,Master!$E$2:$FG$2,0)),"")</f>
        <v>45565</v>
      </c>
      <c r="M58" s="55" t="str">
        <f t="array" ref="M58">IFERROR(INDEX(Master!$E$3:$FG$202,MATCH($A58,Master!$D$3:$D$202,0),MATCH(M$2,Master!$E$2:$FG$2,0)),"")</f>
        <v>TBD</v>
      </c>
      <c r="N58" s="60">
        <f t="array" ref="N58">IFERROR(INDEX(Master!$E$3:$FG$202,MATCH($A58,Master!$D$3:$D$202,0),MATCH(N$2,Master!$E$2:$FG$2,0)),"")</f>
        <v>0</v>
      </c>
    </row>
    <row r="59" spans="1:14">
      <c r="A59" s="53" t="s">
        <v>2383</v>
      </c>
      <c r="B59" s="47">
        <f t="array" ref="B59">IFERROR(INDEX(Master!$E$3:$FG$202,MATCH($A59,Master!$D$3:$D$202,0),MATCH(B$2,Master!$E$2:$FG$2,0)),"")</f>
        <v>0</v>
      </c>
      <c r="C59" s="61">
        <f t="array" ref="C59">IFERROR(INDEX(Master!$E$3:$FG$202,MATCH($A59,Master!$D$3:$D$202,0),MATCH(C$2,Master!$E$2:$FG$2,0)),"")</f>
        <v>1385346</v>
      </c>
      <c r="D59" s="61">
        <f t="array" ref="D59">IFERROR(INDEX(Master!$E$3:$FG$202,MATCH($A59,Master!$D$3:$D$202,0),MATCH(D$2,Master!$E$2:$FG$2,0)),"")</f>
        <v>1011302.58</v>
      </c>
      <c r="E59" s="60" t="str">
        <f t="array" ref="E59">IFERROR(INDEX(Master!$E$3:$FG$202,MATCH($A59,Master!$D$3:$D$202,0),MATCH(E$2,Master!$E$2:$FG$2,0)),"")</f>
        <v>TBD, Not in Engineering</v>
      </c>
      <c r="F59" s="60">
        <f t="array" ref="F59">IFERROR(INDEX(Master!$E$3:$FG$202,MATCH($A59,Master!$D$3:$D$202,0),MATCH(F$2,Master!$E$2:$FG$2,0)),"")</f>
        <v>0</v>
      </c>
      <c r="G59" s="60">
        <f t="array" ref="G59">IFERROR(INDEX(Master!$E$3:$FG$202,MATCH($A59,Master!$D$3:$D$202,0),MATCH(G$2,Master!$E$2:$FG$2,0)),"")</f>
        <v>0</v>
      </c>
      <c r="H59" s="60">
        <f t="array" ref="H59">IFERROR(INDEX(Master!$E$3:$FG$202,MATCH($A59,Master!$D$3:$D$202,0),MATCH(H$2,Master!$E$2:$FG$2,0)),"")</f>
        <v>0</v>
      </c>
      <c r="I59" s="60">
        <f t="array" ref="I59">IFERROR(INDEX(Master!$E$3:$FG$202,MATCH($A59,Master!$D$3:$D$202,0),MATCH(I$2,Master!$E$2:$FG$2,0)),"")</f>
        <v>0</v>
      </c>
      <c r="J59" s="60">
        <f t="array" ref="J59">IFERROR(INDEX(Master!$E$3:$FG$202,MATCH($A59,Master!$D$3:$D$202,0),MATCH(J$2,Master!$E$2:$FG$2,0)),"")</f>
        <v>0</v>
      </c>
      <c r="K59" s="60">
        <f t="array" ref="K59">IFERROR(INDEX(Master!$E$3:$FG$202,MATCH($A59,Master!$D$3:$D$202,0),MATCH(K$2,Master!$E$2:$FG$2,0)),"")</f>
        <v>0</v>
      </c>
      <c r="L59" s="55">
        <f t="array" ref="L59">IFERROR(INDEX(Master!$E$3:$FG$202,MATCH($A59,Master!$D$3:$D$202,0),MATCH(L$2,Master!$E$2:$FG$2,0)),"")</f>
        <v>45565</v>
      </c>
      <c r="M59" s="55" t="str">
        <f t="array" ref="M59">IFERROR(INDEX(Master!$E$3:$FG$202,MATCH($A59,Master!$D$3:$D$202,0),MATCH(M$2,Master!$E$2:$FG$2,0)),"")</f>
        <v>TBD</v>
      </c>
      <c r="N59" s="60">
        <f t="array" ref="N59">IFERROR(INDEX(Master!$E$3:$FG$202,MATCH($A59,Master!$D$3:$D$202,0),MATCH(N$2,Master!$E$2:$FG$2,0)),"")</f>
        <v>0</v>
      </c>
    </row>
    <row r="60" spans="1:14">
      <c r="A60" s="53" t="s">
        <v>2406</v>
      </c>
      <c r="B60" s="47" t="str">
        <f t="array" ref="B60">IFERROR(INDEX(Master!$E$3:$FG$202,MATCH($A60,Master!$D$3:$D$202,0),MATCH(B$2,Master!$E$2:$FG$2,0)),"")</f>
        <v/>
      </c>
      <c r="C60" s="61" t="str">
        <f t="array" ref="C60">IFERROR(INDEX(Master!$E$3:$FG$202,MATCH($A60,Master!$D$3:$D$202,0),MATCH(C$2,Master!$E$2:$FG$2,0)),"")</f>
        <v/>
      </c>
      <c r="D60" s="61" t="str">
        <f t="array" ref="D60">IFERROR(INDEX(Master!$E$3:$FG$202,MATCH($A60,Master!$D$3:$D$202,0),MATCH(D$2,Master!$E$2:$FG$2,0)),"")</f>
        <v/>
      </c>
      <c r="E60" s="60" t="str">
        <f t="array" ref="E60">IFERROR(INDEX(Master!$E$3:$FG$202,MATCH($A60,Master!$D$3:$D$202,0),MATCH(E$2,Master!$E$2:$FG$2,0)),"")</f>
        <v/>
      </c>
      <c r="F60" s="60" t="str">
        <f t="array" ref="F60">IFERROR(INDEX(Master!$E$3:$FG$202,MATCH($A60,Master!$D$3:$D$202,0),MATCH(F$2,Master!$E$2:$FG$2,0)),"")</f>
        <v/>
      </c>
      <c r="G60" s="60" t="str">
        <f t="array" ref="G60">IFERROR(INDEX(Master!$E$3:$FG$202,MATCH($A60,Master!$D$3:$D$202,0),MATCH(G$2,Master!$E$2:$FG$2,0)),"")</f>
        <v/>
      </c>
      <c r="H60" s="60" t="str">
        <f t="array" ref="H60">IFERROR(INDEX(Master!$E$3:$FG$202,MATCH($A60,Master!$D$3:$D$202,0),MATCH(H$2,Master!$E$2:$FG$2,0)),"")</f>
        <v/>
      </c>
      <c r="I60" s="60" t="str">
        <f t="array" ref="I60">IFERROR(INDEX(Master!$E$3:$FG$202,MATCH($A60,Master!$D$3:$D$202,0),MATCH(I$2,Master!$E$2:$FG$2,0)),"")</f>
        <v/>
      </c>
      <c r="J60" s="60" t="str">
        <f t="array" ref="J60">IFERROR(INDEX(Master!$E$3:$FG$202,MATCH($A60,Master!$D$3:$D$202,0),MATCH(J$2,Master!$E$2:$FG$2,0)),"")</f>
        <v/>
      </c>
      <c r="K60" s="60" t="str">
        <f t="array" ref="K60">IFERROR(INDEX(Master!$E$3:$FG$202,MATCH($A60,Master!$D$3:$D$202,0),MATCH(K$2,Master!$E$2:$FG$2,0)),"")</f>
        <v/>
      </c>
      <c r="L60" s="55" t="str">
        <f t="array" ref="L60">IFERROR(INDEX(Master!$E$3:$FG$202,MATCH($A60,Master!$D$3:$D$202,0),MATCH(L$2,Master!$E$2:$FG$2,0)),"")</f>
        <v/>
      </c>
      <c r="M60" s="55" t="str">
        <f t="array" ref="M60">IFERROR(INDEX(Master!$E$3:$FG$202,MATCH($A60,Master!$D$3:$D$202,0),MATCH(M$2,Master!$E$2:$FG$2,0)),"")</f>
        <v/>
      </c>
      <c r="N60" s="60" t="str">
        <f t="array" ref="N60">IFERROR(INDEX(Master!$E$3:$FG$202,MATCH($A60,Master!$D$3:$D$202,0),MATCH(N$2,Master!$E$2:$FG$2,0)),"")</f>
        <v/>
      </c>
    </row>
    <row r="61" spans="1:14">
      <c r="A61" s="53" t="s">
        <v>2384</v>
      </c>
      <c r="B61" s="47">
        <f t="array" ref="B61">IFERROR(INDEX(Master!$E$3:$FG$202,MATCH($A61,Master!$D$3:$D$202,0),MATCH(B$2,Master!$E$2:$FG$2,0)),"")</f>
        <v>0</v>
      </c>
      <c r="C61" s="61">
        <f t="array" ref="C61">IFERROR(INDEX(Master!$E$3:$FG$202,MATCH($A61,Master!$D$3:$D$202,0),MATCH(C$2,Master!$E$2:$FG$2,0)),"")</f>
        <v>758144.44</v>
      </c>
      <c r="D61" s="61">
        <f t="array" ref="D61">IFERROR(INDEX(Master!$E$3:$FG$202,MATCH($A61,Master!$D$3:$D$202,0),MATCH(D$2,Master!$E$2:$FG$2,0)),"")</f>
        <v>553445.4412</v>
      </c>
      <c r="E61" s="60" t="str">
        <f t="array" ref="E61">IFERROR(INDEX(Master!$E$3:$FG$202,MATCH($A61,Master!$D$3:$D$202,0),MATCH(E$2,Master!$E$2:$FG$2,0)),"")</f>
        <v>March 2024 ?</v>
      </c>
      <c r="F61" s="60">
        <f t="array" ref="F61">IFERROR(INDEX(Master!$E$3:$FG$202,MATCH($A61,Master!$D$3:$D$202,0),MATCH(F$2,Master!$E$2:$FG$2,0)),"")</f>
        <v>0</v>
      </c>
      <c r="G61" s="60">
        <f t="array" ref="G61">IFERROR(INDEX(Master!$E$3:$FG$202,MATCH($A61,Master!$D$3:$D$202,0),MATCH(G$2,Master!$E$2:$FG$2,0)),"")</f>
        <v>0</v>
      </c>
      <c r="H61" s="60">
        <f t="array" ref="H61">IFERROR(INDEX(Master!$E$3:$FG$202,MATCH($A61,Master!$D$3:$D$202,0),MATCH(H$2,Master!$E$2:$FG$2,0)),"")</f>
        <v>0</v>
      </c>
      <c r="I61" s="60">
        <f t="array" ref="I61">IFERROR(INDEX(Master!$E$3:$FG$202,MATCH($A61,Master!$D$3:$D$202,0),MATCH(I$2,Master!$E$2:$FG$2,0)),"")</f>
        <v>0</v>
      </c>
      <c r="J61" s="60">
        <f t="array" ref="J61">IFERROR(INDEX(Master!$E$3:$FG$202,MATCH($A61,Master!$D$3:$D$202,0),MATCH(J$2,Master!$E$2:$FG$2,0)),"")</f>
        <v>0</v>
      </c>
      <c r="K61" s="60">
        <f t="array" ref="K61">IFERROR(INDEX(Master!$E$3:$FG$202,MATCH($A61,Master!$D$3:$D$202,0),MATCH(K$2,Master!$E$2:$FG$2,0)),"")</f>
        <v>0</v>
      </c>
      <c r="L61" s="55">
        <f t="array" ref="L61">IFERROR(INDEX(Master!$E$3:$FG$202,MATCH($A61,Master!$D$3:$D$202,0),MATCH(L$2,Master!$E$2:$FG$2,0)),"")</f>
        <v>45657</v>
      </c>
      <c r="M61" s="55" t="str">
        <f t="array" ref="M61">IFERROR(INDEX(Master!$E$3:$FG$202,MATCH($A61,Master!$D$3:$D$202,0),MATCH(M$2,Master!$E$2:$FG$2,0)),"")</f>
        <v>TBD</v>
      </c>
      <c r="N61" s="60">
        <f t="array" ref="N61">IFERROR(INDEX(Master!$E$3:$FG$202,MATCH($A61,Master!$D$3:$D$202,0),MATCH(N$2,Master!$E$2:$FG$2,0)),"")</f>
        <v>0</v>
      </c>
    </row>
    <row r="62" spans="1:14">
      <c r="A62" s="53" t="s">
        <v>2387</v>
      </c>
      <c r="B62" s="47">
        <f t="array" ref="B62">IFERROR(INDEX(Master!$E$3:$FG$202,MATCH($A62,Master!$D$3:$D$202,0),MATCH(B$2,Master!$E$2:$FG$2,0)),"")</f>
        <v>0</v>
      </c>
      <c r="C62" s="61">
        <f t="array" ref="C62">IFERROR(INDEX(Master!$E$3:$FG$202,MATCH($A62,Master!$D$3:$D$202,0),MATCH(C$2,Master!$E$2:$FG$2,0)),"")</f>
        <v>733915.11</v>
      </c>
      <c r="D62" s="61">
        <f t="array" ref="D62">IFERROR(INDEX(Master!$E$3:$FG$202,MATCH($A62,Master!$D$3:$D$202,0),MATCH(D$2,Master!$E$2:$FG$2,0)),"")</f>
        <v>535758.03029999998</v>
      </c>
      <c r="E62" s="60" t="str">
        <f t="array" ref="E62">IFERROR(INDEX(Master!$E$3:$FG$202,MATCH($A62,Master!$D$3:$D$202,0),MATCH(E$2,Master!$E$2:$FG$2,0)),"")</f>
        <v>March 2024 ?</v>
      </c>
      <c r="F62" s="60">
        <f t="array" ref="F62">IFERROR(INDEX(Master!$E$3:$FG$202,MATCH($A62,Master!$D$3:$D$202,0),MATCH(F$2,Master!$E$2:$FG$2,0)),"")</f>
        <v>0</v>
      </c>
      <c r="G62" s="60">
        <f t="array" ref="G62">IFERROR(INDEX(Master!$E$3:$FG$202,MATCH($A62,Master!$D$3:$D$202,0),MATCH(G$2,Master!$E$2:$FG$2,0)),"")</f>
        <v>0</v>
      </c>
      <c r="H62" s="60">
        <f t="array" ref="H62">IFERROR(INDEX(Master!$E$3:$FG$202,MATCH($A62,Master!$D$3:$D$202,0),MATCH(H$2,Master!$E$2:$FG$2,0)),"")</f>
        <v>0</v>
      </c>
      <c r="I62" s="60">
        <f t="array" ref="I62">IFERROR(INDEX(Master!$E$3:$FG$202,MATCH($A62,Master!$D$3:$D$202,0),MATCH(I$2,Master!$E$2:$FG$2,0)),"")</f>
        <v>0</v>
      </c>
      <c r="J62" s="60">
        <f t="array" ref="J62">IFERROR(INDEX(Master!$E$3:$FG$202,MATCH($A62,Master!$D$3:$D$202,0),MATCH(J$2,Master!$E$2:$FG$2,0)),"")</f>
        <v>0</v>
      </c>
      <c r="K62" s="60">
        <f t="array" ref="K62">IFERROR(INDEX(Master!$E$3:$FG$202,MATCH($A62,Master!$D$3:$D$202,0),MATCH(K$2,Master!$E$2:$FG$2,0)),"")</f>
        <v>0</v>
      </c>
      <c r="L62" s="55">
        <f t="array" ref="L62">IFERROR(INDEX(Master!$E$3:$FG$202,MATCH($A62,Master!$D$3:$D$202,0),MATCH(L$2,Master!$E$2:$FG$2,0)),"")</f>
        <v>45657</v>
      </c>
      <c r="M62" s="55" t="str">
        <f t="array" ref="M62">IFERROR(INDEX(Master!$E$3:$FG$202,MATCH($A62,Master!$D$3:$D$202,0),MATCH(M$2,Master!$E$2:$FG$2,0)),"")</f>
        <v>TBD</v>
      </c>
      <c r="N62" s="60">
        <f t="array" ref="N62">IFERROR(INDEX(Master!$E$3:$FG$202,MATCH($A62,Master!$D$3:$D$202,0),MATCH(N$2,Master!$E$2:$FG$2,0)),"")</f>
        <v>0</v>
      </c>
    </row>
    <row r="63" spans="1:14">
      <c r="A63" s="53" t="s">
        <v>2388</v>
      </c>
      <c r="B63" s="47">
        <f t="array" ref="B63">IFERROR(INDEX(Master!$E$3:$FG$202,MATCH($A63,Master!$D$3:$D$202,0),MATCH(B$2,Master!$E$2:$FG$2,0)),"")</f>
        <v>0</v>
      </c>
      <c r="C63" s="61">
        <f t="array" ref="C63">IFERROR(INDEX(Master!$E$3:$FG$202,MATCH($A63,Master!$D$3:$D$202,0),MATCH(C$2,Master!$E$2:$FG$2,0)),"")</f>
        <v>787663.96</v>
      </c>
      <c r="D63" s="61">
        <f t="array" ref="D63">IFERROR(INDEX(Master!$E$3:$FG$202,MATCH($A63,Master!$D$3:$D$202,0),MATCH(D$2,Master!$E$2:$FG$2,0)),"")</f>
        <v>574994.69079999998</v>
      </c>
      <c r="E63" s="60" t="str">
        <f t="array" ref="E63">IFERROR(INDEX(Master!$E$3:$FG$202,MATCH($A63,Master!$D$3:$D$202,0),MATCH(E$2,Master!$E$2:$FG$2,0)),"")</f>
        <v>March 2024 ?</v>
      </c>
      <c r="F63" s="60">
        <f t="array" ref="F63">IFERROR(INDEX(Master!$E$3:$FG$202,MATCH($A63,Master!$D$3:$D$202,0),MATCH(F$2,Master!$E$2:$FG$2,0)),"")</f>
        <v>0</v>
      </c>
      <c r="G63" s="60">
        <f t="array" ref="G63">IFERROR(INDEX(Master!$E$3:$FG$202,MATCH($A63,Master!$D$3:$D$202,0),MATCH(G$2,Master!$E$2:$FG$2,0)),"")</f>
        <v>0</v>
      </c>
      <c r="H63" s="60">
        <f t="array" ref="H63">IFERROR(INDEX(Master!$E$3:$FG$202,MATCH($A63,Master!$D$3:$D$202,0),MATCH(H$2,Master!$E$2:$FG$2,0)),"")</f>
        <v>0</v>
      </c>
      <c r="I63" s="60">
        <f t="array" ref="I63">IFERROR(INDEX(Master!$E$3:$FG$202,MATCH($A63,Master!$D$3:$D$202,0),MATCH(I$2,Master!$E$2:$FG$2,0)),"")</f>
        <v>0</v>
      </c>
      <c r="J63" s="60">
        <f t="array" ref="J63">IFERROR(INDEX(Master!$E$3:$FG$202,MATCH($A63,Master!$D$3:$D$202,0),MATCH(J$2,Master!$E$2:$FG$2,0)),"")</f>
        <v>0</v>
      </c>
      <c r="K63" s="60">
        <f t="array" ref="K63">IFERROR(INDEX(Master!$E$3:$FG$202,MATCH($A63,Master!$D$3:$D$202,0),MATCH(K$2,Master!$E$2:$FG$2,0)),"")</f>
        <v>0</v>
      </c>
      <c r="L63" s="55">
        <f t="array" ref="L63">IFERROR(INDEX(Master!$E$3:$FG$202,MATCH($A63,Master!$D$3:$D$202,0),MATCH(L$2,Master!$E$2:$FG$2,0)),"")</f>
        <v>45657</v>
      </c>
      <c r="M63" s="55" t="str">
        <f t="array" ref="M63">IFERROR(INDEX(Master!$E$3:$FG$202,MATCH($A63,Master!$D$3:$D$202,0),MATCH(M$2,Master!$E$2:$FG$2,0)),"")</f>
        <v>TBD</v>
      </c>
      <c r="N63" s="60">
        <f t="array" ref="N63">IFERROR(INDEX(Master!$E$3:$FG$202,MATCH($A63,Master!$D$3:$D$202,0),MATCH(N$2,Master!$E$2:$FG$2,0)),"")</f>
        <v>0</v>
      </c>
    </row>
    <row r="64" spans="1:14">
      <c r="A64" s="53" t="s">
        <v>2389</v>
      </c>
      <c r="B64" s="47">
        <f t="array" ref="B64">IFERROR(INDEX(Master!$E$3:$FG$202,MATCH($A64,Master!$D$3:$D$202,0),MATCH(B$2,Master!$E$2:$FG$2,0)),"")</f>
        <v>0</v>
      </c>
      <c r="C64" s="61">
        <f t="array" ref="C64">IFERROR(INDEX(Master!$E$3:$FG$202,MATCH($A64,Master!$D$3:$D$202,0),MATCH(C$2,Master!$E$2:$FG$2,0)),"")</f>
        <v>743756.62</v>
      </c>
      <c r="D64" s="61">
        <f t="array" ref="D64">IFERROR(INDEX(Master!$E$3:$FG$202,MATCH($A64,Master!$D$3:$D$202,0),MATCH(D$2,Master!$E$2:$FG$2,0)),"")</f>
        <v>542942.33259999997</v>
      </c>
      <c r="E64" s="60" t="str">
        <f t="array" ref="E64">IFERROR(INDEX(Master!$E$3:$FG$202,MATCH($A64,Master!$D$3:$D$202,0),MATCH(E$2,Master!$E$2:$FG$2,0)),"")</f>
        <v>March 2024 ?</v>
      </c>
      <c r="F64" s="60">
        <f t="array" ref="F64">IFERROR(INDEX(Master!$E$3:$FG$202,MATCH($A64,Master!$D$3:$D$202,0),MATCH(F$2,Master!$E$2:$FG$2,0)),"")</f>
        <v>0</v>
      </c>
      <c r="G64" s="60">
        <f t="array" ref="G64">IFERROR(INDEX(Master!$E$3:$FG$202,MATCH($A64,Master!$D$3:$D$202,0),MATCH(G$2,Master!$E$2:$FG$2,0)),"")</f>
        <v>0</v>
      </c>
      <c r="H64" s="60">
        <f t="array" ref="H64">IFERROR(INDEX(Master!$E$3:$FG$202,MATCH($A64,Master!$D$3:$D$202,0),MATCH(H$2,Master!$E$2:$FG$2,0)),"")</f>
        <v>0</v>
      </c>
      <c r="I64" s="60">
        <f t="array" ref="I64">IFERROR(INDEX(Master!$E$3:$FG$202,MATCH($A64,Master!$D$3:$D$202,0),MATCH(I$2,Master!$E$2:$FG$2,0)),"")</f>
        <v>0</v>
      </c>
      <c r="J64" s="60">
        <f t="array" ref="J64">IFERROR(INDEX(Master!$E$3:$FG$202,MATCH($A64,Master!$D$3:$D$202,0),MATCH(J$2,Master!$E$2:$FG$2,0)),"")</f>
        <v>0</v>
      </c>
      <c r="K64" s="60">
        <f t="array" ref="K64">IFERROR(INDEX(Master!$E$3:$FG$202,MATCH($A64,Master!$D$3:$D$202,0),MATCH(K$2,Master!$E$2:$FG$2,0)),"")</f>
        <v>0</v>
      </c>
      <c r="L64" s="55">
        <f t="array" ref="L64">IFERROR(INDEX(Master!$E$3:$FG$202,MATCH($A64,Master!$D$3:$D$202,0),MATCH(L$2,Master!$E$2:$FG$2,0)),"")</f>
        <v>45657</v>
      </c>
      <c r="M64" s="55" t="str">
        <f t="array" ref="M64">IFERROR(INDEX(Master!$E$3:$FG$202,MATCH($A64,Master!$D$3:$D$202,0),MATCH(M$2,Master!$E$2:$FG$2,0)),"")</f>
        <v>TBD</v>
      </c>
      <c r="N64" s="60">
        <f t="array" ref="N64">IFERROR(INDEX(Master!$E$3:$FG$202,MATCH($A64,Master!$D$3:$D$202,0),MATCH(N$2,Master!$E$2:$FG$2,0)),"")</f>
        <v>0</v>
      </c>
    </row>
    <row r="65" spans="1:14">
      <c r="A65" s="53" t="s">
        <v>2390</v>
      </c>
      <c r="B65" s="47">
        <f t="array" ref="B65">IFERROR(INDEX(Master!$E$3:$FG$202,MATCH($A65,Master!$D$3:$D$202,0),MATCH(B$2,Master!$E$2:$FG$2,0)),"")</f>
        <v>0</v>
      </c>
      <c r="C65" s="61">
        <f t="array" ref="C65">IFERROR(INDEX(Master!$E$3:$FG$202,MATCH($A65,Master!$D$3:$D$202,0),MATCH(C$2,Master!$E$2:$FG$2,0)),"")</f>
        <v>2230626</v>
      </c>
      <c r="D65" s="61">
        <f t="array" ref="D65">IFERROR(INDEX(Master!$E$3:$FG$202,MATCH($A65,Master!$D$3:$D$202,0),MATCH(D$2,Master!$E$2:$FG$2,0)),"")</f>
        <v>1628356.98</v>
      </c>
      <c r="E65" s="60" t="str">
        <f t="array" ref="E65">IFERROR(INDEX(Master!$E$3:$FG$202,MATCH($A65,Master!$D$3:$D$202,0),MATCH(E$2,Master!$E$2:$FG$2,0)),"")</f>
        <v>TBD, Not in Engineering</v>
      </c>
      <c r="F65" s="60">
        <f t="array" ref="F65">IFERROR(INDEX(Master!$E$3:$FG$202,MATCH($A65,Master!$D$3:$D$202,0),MATCH(F$2,Master!$E$2:$FG$2,0)),"")</f>
        <v>0</v>
      </c>
      <c r="G65" s="60">
        <f t="array" ref="G65">IFERROR(INDEX(Master!$E$3:$FG$202,MATCH($A65,Master!$D$3:$D$202,0),MATCH(G$2,Master!$E$2:$FG$2,0)),"")</f>
        <v>0</v>
      </c>
      <c r="H65" s="60">
        <f t="array" ref="H65">IFERROR(INDEX(Master!$E$3:$FG$202,MATCH($A65,Master!$D$3:$D$202,0),MATCH(H$2,Master!$E$2:$FG$2,0)),"")</f>
        <v>0</v>
      </c>
      <c r="I65" s="60">
        <f t="array" ref="I65">IFERROR(INDEX(Master!$E$3:$FG$202,MATCH($A65,Master!$D$3:$D$202,0),MATCH(I$2,Master!$E$2:$FG$2,0)),"")</f>
        <v>0</v>
      </c>
      <c r="J65" s="60">
        <f t="array" ref="J65">IFERROR(INDEX(Master!$E$3:$FG$202,MATCH($A65,Master!$D$3:$D$202,0),MATCH(J$2,Master!$E$2:$FG$2,0)),"")</f>
        <v>0</v>
      </c>
      <c r="K65" s="60">
        <f t="array" ref="K65">IFERROR(INDEX(Master!$E$3:$FG$202,MATCH($A65,Master!$D$3:$D$202,0),MATCH(K$2,Master!$E$2:$FG$2,0)),"")</f>
        <v>0</v>
      </c>
      <c r="L65" s="55">
        <f t="array" ref="L65">IFERROR(INDEX(Master!$E$3:$FG$202,MATCH($A65,Master!$D$3:$D$202,0),MATCH(L$2,Master!$E$2:$FG$2,0)),"")</f>
        <v>45657</v>
      </c>
      <c r="M65" s="55" t="str">
        <f t="array" ref="M65">IFERROR(INDEX(Master!$E$3:$FG$202,MATCH($A65,Master!$D$3:$D$202,0),MATCH(M$2,Master!$E$2:$FG$2,0)),"")</f>
        <v>TBD</v>
      </c>
      <c r="N65" s="60">
        <f t="array" ref="N65">IFERROR(INDEX(Master!$E$3:$FG$202,MATCH($A65,Master!$D$3:$D$202,0),MATCH(N$2,Master!$E$2:$FG$2,0)),"")</f>
        <v>0</v>
      </c>
    </row>
    <row r="66" spans="1:14">
      <c r="A66" s="53" t="s">
        <v>2391</v>
      </c>
      <c r="B66" s="47">
        <f t="array" ref="B66">IFERROR(INDEX(Master!$E$3:$FG$202,MATCH($A66,Master!$D$3:$D$202,0),MATCH(B$2,Master!$E$2:$FG$2,0)),"")</f>
        <v>0</v>
      </c>
      <c r="C66" s="61">
        <f t="array" ref="C66">IFERROR(INDEX(Master!$E$3:$FG$202,MATCH($A66,Master!$D$3:$D$202,0),MATCH(C$2,Master!$E$2:$FG$2,0)),"")</f>
        <v>195775.43</v>
      </c>
      <c r="D66" s="61">
        <f t="array" ref="D66">IFERROR(INDEX(Master!$E$3:$FG$202,MATCH($A66,Master!$D$3:$D$202,0),MATCH(D$2,Master!$E$2:$FG$2,0)),"")</f>
        <v>142916.06389999998</v>
      </c>
      <c r="E66" s="60" t="str">
        <f t="array" ref="E66">IFERROR(INDEX(Master!$E$3:$FG$202,MATCH($A66,Master!$D$3:$D$202,0),MATCH(E$2,Master!$E$2:$FG$2,0)),"")</f>
        <v>Late Nov 2023</v>
      </c>
      <c r="F66" s="60">
        <f t="array" ref="F66">IFERROR(INDEX(Master!$E$3:$FG$202,MATCH($A66,Master!$D$3:$D$202,0),MATCH(F$2,Master!$E$2:$FG$2,0)),"")</f>
        <v>0</v>
      </c>
      <c r="G66" s="60">
        <f t="array" ref="G66">IFERROR(INDEX(Master!$E$3:$FG$202,MATCH($A66,Master!$D$3:$D$202,0),MATCH(G$2,Master!$E$2:$FG$2,0)),"")</f>
        <v>0</v>
      </c>
      <c r="H66" s="60">
        <f t="array" ref="H66">IFERROR(INDEX(Master!$E$3:$FG$202,MATCH($A66,Master!$D$3:$D$202,0),MATCH(H$2,Master!$E$2:$FG$2,0)),"")</f>
        <v>0</v>
      </c>
      <c r="I66" s="60">
        <f t="array" ref="I66">IFERROR(INDEX(Master!$E$3:$FG$202,MATCH($A66,Master!$D$3:$D$202,0),MATCH(I$2,Master!$E$2:$FG$2,0)),"")</f>
        <v>0</v>
      </c>
      <c r="J66" s="60">
        <f t="array" ref="J66">IFERROR(INDEX(Master!$E$3:$FG$202,MATCH($A66,Master!$D$3:$D$202,0),MATCH(J$2,Master!$E$2:$FG$2,0)),"")</f>
        <v>0</v>
      </c>
      <c r="K66" s="60">
        <f t="array" ref="K66">IFERROR(INDEX(Master!$E$3:$FG$202,MATCH($A66,Master!$D$3:$D$202,0),MATCH(K$2,Master!$E$2:$FG$2,0)),"")</f>
        <v>0</v>
      </c>
      <c r="L66" s="55">
        <f t="array" ref="L66">IFERROR(INDEX(Master!$E$3:$FG$202,MATCH($A66,Master!$D$3:$D$202,0),MATCH(L$2,Master!$E$2:$FG$2,0)),"")</f>
        <v>0</v>
      </c>
      <c r="M66" s="55">
        <f t="array" ref="M66">IFERROR(INDEX(Master!$E$3:$FG$202,MATCH($A66,Master!$D$3:$D$202,0),MATCH(M$2,Master!$E$2:$FG$2,0)),"")</f>
        <v>0</v>
      </c>
      <c r="N66" s="60">
        <f t="array" ref="N66">IFERROR(INDEX(Master!$E$3:$FG$202,MATCH($A66,Master!$D$3:$D$202,0),MATCH(N$2,Master!$E$2:$FG$2,0)),"")</f>
        <v>0</v>
      </c>
    </row>
    <row r="67" spans="1:14">
      <c r="A67" s="53" t="s">
        <v>2393</v>
      </c>
      <c r="B67" s="47">
        <f t="array" ref="B67">IFERROR(INDEX(Master!$E$3:$FG$202,MATCH($A67,Master!$D$3:$D$202,0),MATCH(B$2,Master!$E$2:$FG$2,0)),"")</f>
        <v>0</v>
      </c>
      <c r="C67" s="61">
        <f t="array" ref="C67">IFERROR(INDEX(Master!$E$3:$FG$202,MATCH($A67,Master!$D$3:$D$202,0),MATCH(C$2,Master!$E$2:$FG$2,0)),"")</f>
        <v>213846.31</v>
      </c>
      <c r="D67" s="61">
        <f t="array" ref="D67">IFERROR(INDEX(Master!$E$3:$FG$202,MATCH($A67,Master!$D$3:$D$202,0),MATCH(D$2,Master!$E$2:$FG$2,0)),"")</f>
        <v>156107.8063</v>
      </c>
      <c r="E67" s="60" t="str">
        <f t="array" ref="E67">IFERROR(INDEX(Master!$E$3:$FG$202,MATCH($A67,Master!$D$3:$D$202,0),MATCH(E$2,Master!$E$2:$FG$2,0)),"")</f>
        <v>Late Nov 2023</v>
      </c>
      <c r="F67" s="60">
        <f t="array" ref="F67">IFERROR(INDEX(Master!$E$3:$FG$202,MATCH($A67,Master!$D$3:$D$202,0),MATCH(F$2,Master!$E$2:$FG$2,0)),"")</f>
        <v>0</v>
      </c>
      <c r="G67" s="60">
        <f t="array" ref="G67">IFERROR(INDEX(Master!$E$3:$FG$202,MATCH($A67,Master!$D$3:$D$202,0),MATCH(G$2,Master!$E$2:$FG$2,0)),"")</f>
        <v>0</v>
      </c>
      <c r="H67" s="60">
        <f t="array" ref="H67">IFERROR(INDEX(Master!$E$3:$FG$202,MATCH($A67,Master!$D$3:$D$202,0),MATCH(H$2,Master!$E$2:$FG$2,0)),"")</f>
        <v>0</v>
      </c>
      <c r="I67" s="60">
        <f t="array" ref="I67">IFERROR(INDEX(Master!$E$3:$FG$202,MATCH($A67,Master!$D$3:$D$202,0),MATCH(I$2,Master!$E$2:$FG$2,0)),"")</f>
        <v>0</v>
      </c>
      <c r="J67" s="60">
        <f t="array" ref="J67">IFERROR(INDEX(Master!$E$3:$FG$202,MATCH($A67,Master!$D$3:$D$202,0),MATCH(J$2,Master!$E$2:$FG$2,0)),"")</f>
        <v>0</v>
      </c>
      <c r="K67" s="60">
        <f t="array" ref="K67">IFERROR(INDEX(Master!$E$3:$FG$202,MATCH($A67,Master!$D$3:$D$202,0),MATCH(K$2,Master!$E$2:$FG$2,0)),"")</f>
        <v>0</v>
      </c>
      <c r="L67" s="55">
        <f t="array" ref="L67">IFERROR(INDEX(Master!$E$3:$FG$202,MATCH($A67,Master!$D$3:$D$202,0),MATCH(L$2,Master!$E$2:$FG$2,0)),"")</f>
        <v>0</v>
      </c>
      <c r="M67" s="55">
        <f t="array" ref="M67">IFERROR(INDEX(Master!$E$3:$FG$202,MATCH($A67,Master!$D$3:$D$202,0),MATCH(M$2,Master!$E$2:$FG$2,0)),"")</f>
        <v>0</v>
      </c>
      <c r="N67" s="60">
        <f t="array" ref="N67">IFERROR(INDEX(Master!$E$3:$FG$202,MATCH($A67,Master!$D$3:$D$202,0),MATCH(N$2,Master!$E$2:$FG$2,0)),"")</f>
        <v>0</v>
      </c>
    </row>
    <row r="68" spans="1:14">
      <c r="A68" s="53" t="s">
        <v>2394</v>
      </c>
      <c r="B68" s="47">
        <f t="array" ref="B68">IFERROR(INDEX(Master!$E$3:$FG$202,MATCH($A68,Master!$D$3:$D$202,0),MATCH(B$2,Master!$E$2:$FG$2,0)),"")</f>
        <v>0</v>
      </c>
      <c r="C68" s="61">
        <f t="array" ref="C68">IFERROR(INDEX(Master!$E$3:$FG$202,MATCH($A68,Master!$D$3:$D$202,0),MATCH(C$2,Master!$E$2:$FG$2,0)),"")</f>
        <v>2123331.6800000002</v>
      </c>
      <c r="D68" s="61">
        <f t="array" ref="D68">IFERROR(INDEX(Master!$E$3:$FG$202,MATCH($A68,Master!$D$3:$D$202,0),MATCH(D$2,Master!$E$2:$FG$2,0)),"")</f>
        <v>1550032.1264000002</v>
      </c>
      <c r="E68" s="60" t="str">
        <f t="array" ref="E68">IFERROR(INDEX(Master!$E$3:$FG$202,MATCH($A68,Master!$D$3:$D$202,0),MATCH(E$2,Master!$E$2:$FG$2,0)),"")</f>
        <v>ON HOLD PER AOR</v>
      </c>
      <c r="F68" s="60">
        <f t="array" ref="F68">IFERROR(INDEX(Master!$E$3:$FG$202,MATCH($A68,Master!$D$3:$D$202,0),MATCH(F$2,Master!$E$2:$FG$2,0)),"")</f>
        <v>0</v>
      </c>
      <c r="G68" s="60">
        <f t="array" ref="G68">IFERROR(INDEX(Master!$E$3:$FG$202,MATCH($A68,Master!$D$3:$D$202,0),MATCH(G$2,Master!$E$2:$FG$2,0)),"")</f>
        <v>0</v>
      </c>
      <c r="H68" s="60">
        <f t="array" ref="H68">IFERROR(INDEX(Master!$E$3:$FG$202,MATCH($A68,Master!$D$3:$D$202,0),MATCH(H$2,Master!$E$2:$FG$2,0)),"")</f>
        <v>0</v>
      </c>
      <c r="I68" s="60">
        <f t="array" ref="I68">IFERROR(INDEX(Master!$E$3:$FG$202,MATCH($A68,Master!$D$3:$D$202,0),MATCH(I$2,Master!$E$2:$FG$2,0)),"")</f>
        <v>0</v>
      </c>
      <c r="J68" s="60">
        <f t="array" ref="J68">IFERROR(INDEX(Master!$E$3:$FG$202,MATCH($A68,Master!$D$3:$D$202,0),MATCH(J$2,Master!$E$2:$FG$2,0)),"")</f>
        <v>0</v>
      </c>
      <c r="K68" s="60">
        <f t="array" ref="K68">IFERROR(INDEX(Master!$E$3:$FG$202,MATCH($A68,Master!$D$3:$D$202,0),MATCH(K$2,Master!$E$2:$FG$2,0)),"")</f>
        <v>0</v>
      </c>
      <c r="L68" s="55">
        <f t="array" ref="L68">IFERROR(INDEX(Master!$E$3:$FG$202,MATCH($A68,Master!$D$3:$D$202,0),MATCH(L$2,Master!$E$2:$FG$2,0)),"")</f>
        <v>0</v>
      </c>
      <c r="M68" s="55">
        <f t="array" ref="M68">IFERROR(INDEX(Master!$E$3:$FG$202,MATCH($A68,Master!$D$3:$D$202,0),MATCH(M$2,Master!$E$2:$FG$2,0)),"")</f>
        <v>0</v>
      </c>
      <c r="N68" s="60">
        <f t="array" ref="N68">IFERROR(INDEX(Master!$E$3:$FG$202,MATCH($A68,Master!$D$3:$D$202,0),MATCH(N$2,Master!$E$2:$FG$2,0)),"")</f>
        <v>0</v>
      </c>
    </row>
    <row r="69" spans="1:14">
      <c r="A69" s="53" t="s">
        <v>2395</v>
      </c>
      <c r="B69" s="47">
        <f t="array" ref="B69">IFERROR(INDEX(Master!$E$3:$FG$202,MATCH($A69,Master!$D$3:$D$202,0),MATCH(B$2,Master!$E$2:$FG$2,0)),"")</f>
        <v>0</v>
      </c>
      <c r="C69" s="61">
        <f t="array" ref="C69">IFERROR(INDEX(Master!$E$3:$FG$202,MATCH($A69,Master!$D$3:$D$202,0),MATCH(C$2,Master!$E$2:$FG$2,0)),"")</f>
        <v>1870996.9</v>
      </c>
      <c r="D69" s="61">
        <f t="array" ref="D69">IFERROR(INDEX(Master!$E$3:$FG$202,MATCH($A69,Master!$D$3:$D$202,0),MATCH(D$2,Master!$E$2:$FG$2,0)),"")</f>
        <v>1365827.737</v>
      </c>
      <c r="E69" s="60" t="str">
        <f t="array" ref="E69">IFERROR(INDEX(Master!$E$3:$FG$202,MATCH($A69,Master!$D$3:$D$202,0),MATCH(E$2,Master!$E$2:$FG$2,0)),"")</f>
        <v>ON HOLD PER AOR</v>
      </c>
      <c r="F69" s="60">
        <f t="array" ref="F69">IFERROR(INDEX(Master!$E$3:$FG$202,MATCH($A69,Master!$D$3:$D$202,0),MATCH(F$2,Master!$E$2:$FG$2,0)),"")</f>
        <v>0</v>
      </c>
      <c r="G69" s="60">
        <f t="array" ref="G69">IFERROR(INDEX(Master!$E$3:$FG$202,MATCH($A69,Master!$D$3:$D$202,0),MATCH(G$2,Master!$E$2:$FG$2,0)),"")</f>
        <v>0</v>
      </c>
      <c r="H69" s="60">
        <f t="array" ref="H69">IFERROR(INDEX(Master!$E$3:$FG$202,MATCH($A69,Master!$D$3:$D$202,0),MATCH(H$2,Master!$E$2:$FG$2,0)),"")</f>
        <v>0</v>
      </c>
      <c r="I69" s="60">
        <f t="array" ref="I69">IFERROR(INDEX(Master!$E$3:$FG$202,MATCH($A69,Master!$D$3:$D$202,0),MATCH(I$2,Master!$E$2:$FG$2,0)),"")</f>
        <v>0</v>
      </c>
      <c r="J69" s="60">
        <f t="array" ref="J69">IFERROR(INDEX(Master!$E$3:$FG$202,MATCH($A69,Master!$D$3:$D$202,0),MATCH(J$2,Master!$E$2:$FG$2,0)),"")</f>
        <v>0</v>
      </c>
      <c r="K69" s="60">
        <f t="array" ref="K69">IFERROR(INDEX(Master!$E$3:$FG$202,MATCH($A69,Master!$D$3:$D$202,0),MATCH(K$2,Master!$E$2:$FG$2,0)),"")</f>
        <v>0</v>
      </c>
      <c r="L69" s="55">
        <f t="array" ref="L69">IFERROR(INDEX(Master!$E$3:$FG$202,MATCH($A69,Master!$D$3:$D$202,0),MATCH(L$2,Master!$E$2:$FG$2,0)),"")</f>
        <v>0</v>
      </c>
      <c r="M69" s="55">
        <f t="array" ref="M69">IFERROR(INDEX(Master!$E$3:$FG$202,MATCH($A69,Master!$D$3:$D$202,0),MATCH(M$2,Master!$E$2:$FG$2,0)),"")</f>
        <v>0</v>
      </c>
      <c r="N69" s="60">
        <f t="array" ref="N69">IFERROR(INDEX(Master!$E$3:$FG$202,MATCH($A69,Master!$D$3:$D$202,0),MATCH(N$2,Master!$E$2:$FG$2,0)),"")</f>
        <v>0</v>
      </c>
    </row>
    <row r="70" spans="1:14">
      <c r="A70" s="53" t="s">
        <v>2396</v>
      </c>
      <c r="B70" s="47">
        <f t="array" ref="B70">IFERROR(INDEX(Master!$E$3:$FG$202,MATCH($A70,Master!$D$3:$D$202,0),MATCH(B$2,Master!$E$2:$FG$2,0)),"")</f>
        <v>0</v>
      </c>
      <c r="C70" s="61">
        <f t="array" ref="C70">IFERROR(INDEX(Master!$E$3:$FG$202,MATCH($A70,Master!$D$3:$D$202,0),MATCH(C$2,Master!$E$2:$FG$2,0)),"")</f>
        <v>1240813.2</v>
      </c>
      <c r="D70" s="61">
        <f t="array" ref="D70">IFERROR(INDEX(Master!$E$3:$FG$202,MATCH($A70,Master!$D$3:$D$202,0),MATCH(D$2,Master!$E$2:$FG$2,0)),"")</f>
        <v>905793.63599999994</v>
      </c>
      <c r="E70" s="60" t="str">
        <f t="array" ref="E70">IFERROR(INDEX(Master!$E$3:$FG$202,MATCH($A70,Master!$D$3:$D$202,0),MATCH(E$2,Master!$E$2:$FG$2,0)),"")</f>
        <v>ON HOLD PER AOR</v>
      </c>
      <c r="F70" s="60">
        <f t="array" ref="F70">IFERROR(INDEX(Master!$E$3:$FG$202,MATCH($A70,Master!$D$3:$D$202,0),MATCH(F$2,Master!$E$2:$FG$2,0)),"")</f>
        <v>0</v>
      </c>
      <c r="G70" s="60">
        <f t="array" ref="G70">IFERROR(INDEX(Master!$E$3:$FG$202,MATCH($A70,Master!$D$3:$D$202,0),MATCH(G$2,Master!$E$2:$FG$2,0)),"")</f>
        <v>0</v>
      </c>
      <c r="H70" s="60">
        <f t="array" ref="H70">IFERROR(INDEX(Master!$E$3:$FG$202,MATCH($A70,Master!$D$3:$D$202,0),MATCH(H$2,Master!$E$2:$FG$2,0)),"")</f>
        <v>0</v>
      </c>
      <c r="I70" s="60">
        <f t="array" ref="I70">IFERROR(INDEX(Master!$E$3:$FG$202,MATCH($A70,Master!$D$3:$D$202,0),MATCH(I$2,Master!$E$2:$FG$2,0)),"")</f>
        <v>0</v>
      </c>
      <c r="J70" s="60">
        <f t="array" ref="J70">IFERROR(INDEX(Master!$E$3:$FG$202,MATCH($A70,Master!$D$3:$D$202,0),MATCH(J$2,Master!$E$2:$FG$2,0)),"")</f>
        <v>0</v>
      </c>
      <c r="K70" s="60">
        <f t="array" ref="K70">IFERROR(INDEX(Master!$E$3:$FG$202,MATCH($A70,Master!$D$3:$D$202,0),MATCH(K$2,Master!$E$2:$FG$2,0)),"")</f>
        <v>0</v>
      </c>
      <c r="L70" s="55">
        <f t="array" ref="L70">IFERROR(INDEX(Master!$E$3:$FG$202,MATCH($A70,Master!$D$3:$D$202,0),MATCH(L$2,Master!$E$2:$FG$2,0)),"")</f>
        <v>0</v>
      </c>
      <c r="M70" s="55">
        <f t="array" ref="M70">IFERROR(INDEX(Master!$E$3:$FG$202,MATCH($A70,Master!$D$3:$D$202,0),MATCH(M$2,Master!$E$2:$FG$2,0)),"")</f>
        <v>0</v>
      </c>
      <c r="N70" s="60">
        <f t="array" ref="N70">IFERROR(INDEX(Master!$E$3:$FG$202,MATCH($A70,Master!$D$3:$D$202,0),MATCH(N$2,Master!$E$2:$FG$2,0)),"")</f>
        <v>0</v>
      </c>
    </row>
    <row r="71" spans="1:14">
      <c r="A71" s="53" t="s">
        <v>2397</v>
      </c>
      <c r="B71" s="47">
        <f t="array" ref="B71">IFERROR(INDEX(Master!$E$3:$FG$202,MATCH($A71,Master!$D$3:$D$202,0),MATCH(B$2,Master!$E$2:$FG$2,0)),"")</f>
        <v>0</v>
      </c>
      <c r="C71" s="61">
        <f t="array" ref="C71">IFERROR(INDEX(Master!$E$3:$FG$202,MATCH($A71,Master!$D$3:$D$202,0),MATCH(C$2,Master!$E$2:$FG$2,0)),"")</f>
        <v>14568818.869999999</v>
      </c>
      <c r="D71" s="61">
        <f t="array" ref="D71">IFERROR(INDEX(Master!$E$3:$FG$202,MATCH($A71,Master!$D$3:$D$202,0),MATCH(D$2,Master!$E$2:$FG$2,0)),"")</f>
        <v>10635237.775099998</v>
      </c>
      <c r="E71" s="60" t="str">
        <f t="array" ref="E71">IFERROR(INDEX(Master!$E$3:$FG$202,MATCH($A71,Master!$D$3:$D$202,0),MATCH(E$2,Master!$E$2:$FG$2,0)),"")</f>
        <v>TBD, Not in Engineering</v>
      </c>
      <c r="F71" s="60">
        <f t="array" ref="F71">IFERROR(INDEX(Master!$E$3:$FG$202,MATCH($A71,Master!$D$3:$D$202,0),MATCH(F$2,Master!$E$2:$FG$2,0)),"")</f>
        <v>0</v>
      </c>
      <c r="G71" s="60">
        <f t="array" ref="G71">IFERROR(INDEX(Master!$E$3:$FG$202,MATCH($A71,Master!$D$3:$D$202,0),MATCH(G$2,Master!$E$2:$FG$2,0)),"")</f>
        <v>0</v>
      </c>
      <c r="H71" s="60">
        <f t="array" ref="H71">IFERROR(INDEX(Master!$E$3:$FG$202,MATCH($A71,Master!$D$3:$D$202,0),MATCH(H$2,Master!$E$2:$FG$2,0)),"")</f>
        <v>0</v>
      </c>
      <c r="I71" s="60">
        <f t="array" ref="I71">IFERROR(INDEX(Master!$E$3:$FG$202,MATCH($A71,Master!$D$3:$D$202,0),MATCH(I$2,Master!$E$2:$FG$2,0)),"")</f>
        <v>0</v>
      </c>
      <c r="J71" s="60">
        <f t="array" ref="J71">IFERROR(INDEX(Master!$E$3:$FG$202,MATCH($A71,Master!$D$3:$D$202,0),MATCH(J$2,Master!$E$2:$FG$2,0)),"")</f>
        <v>0</v>
      </c>
      <c r="K71" s="60">
        <f t="array" ref="K71">IFERROR(INDEX(Master!$E$3:$FG$202,MATCH($A71,Master!$D$3:$D$202,0),MATCH(K$2,Master!$E$2:$FG$2,0)),"")</f>
        <v>0</v>
      </c>
      <c r="L71" s="55">
        <f t="array" ref="L71">IFERROR(INDEX(Master!$E$3:$FG$202,MATCH($A71,Master!$D$3:$D$202,0),MATCH(L$2,Master!$E$2:$FG$2,0)),"")</f>
        <v>0</v>
      </c>
      <c r="M71" s="55">
        <f t="array" ref="M71">IFERROR(INDEX(Master!$E$3:$FG$202,MATCH($A71,Master!$D$3:$D$202,0),MATCH(M$2,Master!$E$2:$FG$2,0)),"")</f>
        <v>0</v>
      </c>
      <c r="N71" s="60">
        <f t="array" ref="N71">IFERROR(INDEX(Master!$E$3:$FG$202,MATCH($A71,Master!$D$3:$D$202,0),MATCH(N$2,Master!$E$2:$FG$2,0)),"")</f>
        <v>0</v>
      </c>
    </row>
    <row r="72" spans="1:14">
      <c r="A72" s="53" t="s">
        <v>2399</v>
      </c>
      <c r="B72" s="47">
        <f t="array" ref="B72">IFERROR(INDEX(Master!$E$3:$FG$202,MATCH($A72,Master!$D$3:$D$202,0),MATCH(B$2,Master!$E$2:$FG$2,0)),"")</f>
        <v>0</v>
      </c>
      <c r="C72" s="61">
        <f t="array" ref="C72">IFERROR(INDEX(Master!$E$3:$FG$202,MATCH($A72,Master!$D$3:$D$202,0),MATCH(C$2,Master!$E$2:$FG$2,0)),"")</f>
        <v>4580340.8099999996</v>
      </c>
      <c r="D72" s="61">
        <f t="array" ref="D72">IFERROR(INDEX(Master!$E$3:$FG$202,MATCH($A72,Master!$D$3:$D$202,0),MATCH(D$2,Master!$E$2:$FG$2,0)),"")</f>
        <v>3343648.7912999997</v>
      </c>
      <c r="E72" s="60" t="str">
        <f t="array" ref="E72">IFERROR(INDEX(Master!$E$3:$FG$202,MATCH($A72,Master!$D$3:$D$202,0),MATCH(E$2,Master!$E$2:$FG$2,0)),"")</f>
        <v>TBD, Not in Engineering</v>
      </c>
      <c r="F72" s="60">
        <f t="array" ref="F72">IFERROR(INDEX(Master!$E$3:$FG$202,MATCH($A72,Master!$D$3:$D$202,0),MATCH(F$2,Master!$E$2:$FG$2,0)),"")</f>
        <v>0</v>
      </c>
      <c r="G72" s="60">
        <f t="array" ref="G72">IFERROR(INDEX(Master!$E$3:$FG$202,MATCH($A72,Master!$D$3:$D$202,0),MATCH(G$2,Master!$E$2:$FG$2,0)),"")</f>
        <v>0</v>
      </c>
      <c r="H72" s="60">
        <f t="array" ref="H72">IFERROR(INDEX(Master!$E$3:$FG$202,MATCH($A72,Master!$D$3:$D$202,0),MATCH(H$2,Master!$E$2:$FG$2,0)),"")</f>
        <v>0</v>
      </c>
      <c r="I72" s="60">
        <f t="array" ref="I72">IFERROR(INDEX(Master!$E$3:$FG$202,MATCH($A72,Master!$D$3:$D$202,0),MATCH(I$2,Master!$E$2:$FG$2,0)),"")</f>
        <v>0</v>
      </c>
      <c r="J72" s="60">
        <f t="array" ref="J72">IFERROR(INDEX(Master!$E$3:$FG$202,MATCH($A72,Master!$D$3:$D$202,0),MATCH(J$2,Master!$E$2:$FG$2,0)),"")</f>
        <v>0</v>
      </c>
      <c r="K72" s="60">
        <f t="array" ref="K72">IFERROR(INDEX(Master!$E$3:$FG$202,MATCH($A72,Master!$D$3:$D$202,0),MATCH(K$2,Master!$E$2:$FG$2,0)),"")</f>
        <v>0</v>
      </c>
      <c r="L72" s="55">
        <f t="array" ref="L72">IFERROR(INDEX(Master!$E$3:$FG$202,MATCH($A72,Master!$D$3:$D$202,0),MATCH(L$2,Master!$E$2:$FG$2,0)),"")</f>
        <v>0</v>
      </c>
      <c r="M72" s="55">
        <f t="array" ref="M72">IFERROR(INDEX(Master!$E$3:$FG$202,MATCH($A72,Master!$D$3:$D$202,0),MATCH(M$2,Master!$E$2:$FG$2,0)),"")</f>
        <v>0</v>
      </c>
      <c r="N72" s="60">
        <f t="array" ref="N72">IFERROR(INDEX(Master!$E$3:$FG$202,MATCH($A72,Master!$D$3:$D$202,0),MATCH(N$2,Master!$E$2:$FG$2,0)),"")</f>
        <v>0</v>
      </c>
    </row>
    <row r="73" spans="1:14">
      <c r="A73" s="53" t="s">
        <v>2400</v>
      </c>
      <c r="B73" s="47">
        <f t="array" ref="B73">IFERROR(INDEX(Master!$E$3:$FG$202,MATCH($A73,Master!$D$3:$D$202,0),MATCH(B$2,Master!$E$2:$FG$2,0)),"")</f>
        <v>0</v>
      </c>
      <c r="C73" s="61">
        <f t="array" ref="C73">IFERROR(INDEX(Master!$E$3:$FG$202,MATCH($A73,Master!$D$3:$D$202,0),MATCH(C$2,Master!$E$2:$FG$2,0)),"")</f>
        <v>2137747.88</v>
      </c>
      <c r="D73" s="61">
        <f t="array" ref="D73">IFERROR(INDEX(Master!$E$3:$FG$202,MATCH($A73,Master!$D$3:$D$202,0),MATCH(D$2,Master!$E$2:$FG$2,0)),"")</f>
        <v>1560555.9523999998</v>
      </c>
      <c r="E73" s="60" t="str">
        <f t="array" ref="E73">IFERROR(INDEX(Master!$E$3:$FG$202,MATCH($A73,Master!$D$3:$D$202,0),MATCH(E$2,Master!$E$2:$FG$2,0)),"")</f>
        <v>Postponed</v>
      </c>
      <c r="F73" s="60">
        <f t="array" ref="F73">IFERROR(INDEX(Master!$E$3:$FG$202,MATCH($A73,Master!$D$3:$D$202,0),MATCH(F$2,Master!$E$2:$FG$2,0)),"")</f>
        <v>0</v>
      </c>
      <c r="G73" s="60">
        <f t="array" ref="G73">IFERROR(INDEX(Master!$E$3:$FG$202,MATCH($A73,Master!$D$3:$D$202,0),MATCH(G$2,Master!$E$2:$FG$2,0)),"")</f>
        <v>0</v>
      </c>
      <c r="H73" s="60">
        <f t="array" ref="H73">IFERROR(INDEX(Master!$E$3:$FG$202,MATCH($A73,Master!$D$3:$D$202,0),MATCH(H$2,Master!$E$2:$FG$2,0)),"")</f>
        <v>0</v>
      </c>
      <c r="I73" s="60">
        <f t="array" ref="I73">IFERROR(INDEX(Master!$E$3:$FG$202,MATCH($A73,Master!$D$3:$D$202,0),MATCH(I$2,Master!$E$2:$FG$2,0)),"")</f>
        <v>0</v>
      </c>
      <c r="J73" s="60">
        <f t="array" ref="J73">IFERROR(INDEX(Master!$E$3:$FG$202,MATCH($A73,Master!$D$3:$D$202,0),MATCH(J$2,Master!$E$2:$FG$2,0)),"")</f>
        <v>0</v>
      </c>
      <c r="K73" s="60">
        <f t="array" ref="K73">IFERROR(INDEX(Master!$E$3:$FG$202,MATCH($A73,Master!$D$3:$D$202,0),MATCH(K$2,Master!$E$2:$FG$2,0)),"")</f>
        <v>0</v>
      </c>
      <c r="L73" s="55">
        <f t="array" ref="L73">IFERROR(INDEX(Master!$E$3:$FG$202,MATCH($A73,Master!$D$3:$D$202,0),MATCH(L$2,Master!$E$2:$FG$2,0)),"")</f>
        <v>0</v>
      </c>
      <c r="M73" s="55">
        <f t="array" ref="M73">IFERROR(INDEX(Master!$E$3:$FG$202,MATCH($A73,Master!$D$3:$D$202,0),MATCH(M$2,Master!$E$2:$FG$2,0)),"")</f>
        <v>0</v>
      </c>
      <c r="N73" s="60">
        <f t="array" ref="N73">IFERROR(INDEX(Master!$E$3:$FG$202,MATCH($A73,Master!$D$3:$D$202,0),MATCH(N$2,Master!$E$2:$FG$2,0)),"")</f>
        <v>0</v>
      </c>
    </row>
    <row r="74" spans="1:14">
      <c r="A74" s="53" t="s">
        <v>2402</v>
      </c>
      <c r="B74" s="47">
        <f t="array" ref="B74">IFERROR(INDEX(Master!$E$3:$FG$202,MATCH($A74,Master!$D$3:$D$202,0),MATCH(B$2,Master!$E$2:$FG$2,0)),"")</f>
        <v>0</v>
      </c>
      <c r="C74" s="61">
        <f t="array" ref="C74">IFERROR(INDEX(Master!$E$3:$FG$202,MATCH($A74,Master!$D$3:$D$202,0),MATCH(C$2,Master!$E$2:$FG$2,0)),"")</f>
        <v>2467455.73</v>
      </c>
      <c r="D74" s="61">
        <f t="array" ref="D74">IFERROR(INDEX(Master!$E$3:$FG$202,MATCH($A74,Master!$D$3:$D$202,0),MATCH(D$2,Master!$E$2:$FG$2,0)),"")</f>
        <v>1801242.6828999999</v>
      </c>
      <c r="E74" s="60" t="str">
        <f t="array" ref="E74">IFERROR(INDEX(Master!$E$3:$FG$202,MATCH($A74,Master!$D$3:$D$202,0),MATCH(E$2,Master!$E$2:$FG$2,0)),"")</f>
        <v>Postponed</v>
      </c>
      <c r="F74" s="60">
        <f t="array" ref="F74">IFERROR(INDEX(Master!$E$3:$FG$202,MATCH($A74,Master!$D$3:$D$202,0),MATCH(F$2,Master!$E$2:$FG$2,0)),"")</f>
        <v>0</v>
      </c>
      <c r="G74" s="60">
        <f t="array" ref="G74">IFERROR(INDEX(Master!$E$3:$FG$202,MATCH($A74,Master!$D$3:$D$202,0),MATCH(G$2,Master!$E$2:$FG$2,0)),"")</f>
        <v>0</v>
      </c>
      <c r="H74" s="60">
        <f t="array" ref="H74">IFERROR(INDEX(Master!$E$3:$FG$202,MATCH($A74,Master!$D$3:$D$202,0),MATCH(H$2,Master!$E$2:$FG$2,0)),"")</f>
        <v>0</v>
      </c>
      <c r="I74" s="60">
        <f t="array" ref="I74">IFERROR(INDEX(Master!$E$3:$FG$202,MATCH($A74,Master!$D$3:$D$202,0),MATCH(I$2,Master!$E$2:$FG$2,0)),"")</f>
        <v>0</v>
      </c>
      <c r="J74" s="60">
        <f t="array" ref="J74">IFERROR(INDEX(Master!$E$3:$FG$202,MATCH($A74,Master!$D$3:$D$202,0),MATCH(J$2,Master!$E$2:$FG$2,0)),"")</f>
        <v>0</v>
      </c>
      <c r="K74" s="60">
        <f t="array" ref="K74">IFERROR(INDEX(Master!$E$3:$FG$202,MATCH($A74,Master!$D$3:$D$202,0),MATCH(K$2,Master!$E$2:$FG$2,0)),"")</f>
        <v>0</v>
      </c>
      <c r="L74" s="55">
        <f t="array" ref="L74">IFERROR(INDEX(Master!$E$3:$FG$202,MATCH($A74,Master!$D$3:$D$202,0),MATCH(L$2,Master!$E$2:$FG$2,0)),"")</f>
        <v>0</v>
      </c>
      <c r="M74" s="55">
        <f t="array" ref="M74">IFERROR(INDEX(Master!$E$3:$FG$202,MATCH($A74,Master!$D$3:$D$202,0),MATCH(M$2,Master!$E$2:$FG$2,0)),"")</f>
        <v>0</v>
      </c>
      <c r="N74" s="60">
        <f t="array" ref="N74">IFERROR(INDEX(Master!$E$3:$FG$202,MATCH($A74,Master!$D$3:$D$202,0),MATCH(N$2,Master!$E$2:$FG$2,0)),"")</f>
        <v>0</v>
      </c>
    </row>
    <row r="75" spans="1:14">
      <c r="A75" s="53" t="s">
        <v>2403</v>
      </c>
      <c r="B75" s="47">
        <f t="array" ref="B75">IFERROR(INDEX(Master!$E$3:$FG$202,MATCH($A75,Master!$D$3:$D$202,0),MATCH(B$2,Master!$E$2:$FG$2,0)),"")</f>
        <v>0</v>
      </c>
      <c r="C75" s="61">
        <f t="array" ref="C75">IFERROR(INDEX(Master!$E$3:$FG$202,MATCH($A75,Master!$D$3:$D$202,0),MATCH(C$2,Master!$E$2:$FG$2,0)),"")</f>
        <v>2885231.43</v>
      </c>
      <c r="D75" s="61">
        <f t="array" ref="D75">IFERROR(INDEX(Master!$E$3:$FG$202,MATCH($A75,Master!$D$3:$D$202,0),MATCH(D$2,Master!$E$2:$FG$2,0)),"")</f>
        <v>2106218.9439000003</v>
      </c>
      <c r="E75" s="60" t="str">
        <f t="array" ref="E75">IFERROR(INDEX(Master!$E$3:$FG$202,MATCH($A75,Master!$D$3:$D$202,0),MATCH(E$2,Master!$E$2:$FG$2,0)),"")</f>
        <v>Postponed</v>
      </c>
      <c r="F75" s="60">
        <f t="array" ref="F75">IFERROR(INDEX(Master!$E$3:$FG$202,MATCH($A75,Master!$D$3:$D$202,0),MATCH(F$2,Master!$E$2:$FG$2,0)),"")</f>
        <v>0</v>
      </c>
      <c r="G75" s="60">
        <f t="array" ref="G75">IFERROR(INDEX(Master!$E$3:$FG$202,MATCH($A75,Master!$D$3:$D$202,0),MATCH(G$2,Master!$E$2:$FG$2,0)),"")</f>
        <v>0</v>
      </c>
      <c r="H75" s="60">
        <f t="array" ref="H75">IFERROR(INDEX(Master!$E$3:$FG$202,MATCH($A75,Master!$D$3:$D$202,0),MATCH(H$2,Master!$E$2:$FG$2,0)),"")</f>
        <v>0</v>
      </c>
      <c r="I75" s="60">
        <f t="array" ref="I75">IFERROR(INDEX(Master!$E$3:$FG$202,MATCH($A75,Master!$D$3:$D$202,0),MATCH(I$2,Master!$E$2:$FG$2,0)),"")</f>
        <v>0</v>
      </c>
      <c r="J75" s="60">
        <f t="array" ref="J75">IFERROR(INDEX(Master!$E$3:$FG$202,MATCH($A75,Master!$D$3:$D$202,0),MATCH(J$2,Master!$E$2:$FG$2,0)),"")</f>
        <v>0</v>
      </c>
      <c r="K75" s="60">
        <f t="array" ref="K75">IFERROR(INDEX(Master!$E$3:$FG$202,MATCH($A75,Master!$D$3:$D$202,0),MATCH(K$2,Master!$E$2:$FG$2,0)),"")</f>
        <v>0</v>
      </c>
      <c r="L75" s="55">
        <f t="array" ref="L75">IFERROR(INDEX(Master!$E$3:$FG$202,MATCH($A75,Master!$D$3:$D$202,0),MATCH(L$2,Master!$E$2:$FG$2,0)),"")</f>
        <v>0</v>
      </c>
      <c r="M75" s="55">
        <f t="array" ref="M75">IFERROR(INDEX(Master!$E$3:$FG$202,MATCH($A75,Master!$D$3:$D$202,0),MATCH(M$2,Master!$E$2:$FG$2,0)),"")</f>
        <v>0</v>
      </c>
      <c r="N75" s="60">
        <f t="array" ref="N75">IFERROR(INDEX(Master!$E$3:$FG$202,MATCH($A75,Master!$D$3:$D$202,0),MATCH(N$2,Master!$E$2:$FG$2,0)),"")</f>
        <v>0</v>
      </c>
    </row>
    <row r="76" spans="1:14">
      <c r="A76" s="53" t="s">
        <v>2404</v>
      </c>
      <c r="B76" s="47">
        <f t="array" ref="B76">IFERROR(INDEX(Master!$E$3:$FG$202,MATCH($A76,Master!$D$3:$D$202,0),MATCH(B$2,Master!$E$2:$FG$2,0)),"")</f>
        <v>0</v>
      </c>
      <c r="C76" s="61">
        <f t="array" ref="C76">IFERROR(INDEX(Master!$E$3:$FG$202,MATCH($A76,Master!$D$3:$D$202,0),MATCH(C$2,Master!$E$2:$FG$2,0)),"")</f>
        <v>1414508.72</v>
      </c>
      <c r="D76" s="61">
        <f t="array" ref="D76">IFERROR(INDEX(Master!$E$3:$FG$202,MATCH($A76,Master!$D$3:$D$202,0),MATCH(D$2,Master!$E$2:$FG$2,0)),"")</f>
        <v>1032591.3655999999</v>
      </c>
      <c r="E76" s="60" t="str">
        <f t="array" ref="E76">IFERROR(INDEX(Master!$E$3:$FG$202,MATCH($A76,Master!$D$3:$D$202,0),MATCH(E$2,Master!$E$2:$FG$2,0)),"")</f>
        <v>Postponed</v>
      </c>
      <c r="F76" s="60">
        <f t="array" ref="F76">IFERROR(INDEX(Master!$E$3:$FG$202,MATCH($A76,Master!$D$3:$D$202,0),MATCH(F$2,Master!$E$2:$FG$2,0)),"")</f>
        <v>0</v>
      </c>
      <c r="G76" s="60">
        <f t="array" ref="G76">IFERROR(INDEX(Master!$E$3:$FG$202,MATCH($A76,Master!$D$3:$D$202,0),MATCH(G$2,Master!$E$2:$FG$2,0)),"")</f>
        <v>0</v>
      </c>
      <c r="H76" s="60">
        <f t="array" ref="H76">IFERROR(INDEX(Master!$E$3:$FG$202,MATCH($A76,Master!$D$3:$D$202,0),MATCH(H$2,Master!$E$2:$FG$2,0)),"")</f>
        <v>0</v>
      </c>
      <c r="I76" s="60">
        <f t="array" ref="I76">IFERROR(INDEX(Master!$E$3:$FG$202,MATCH($A76,Master!$D$3:$D$202,0),MATCH(I$2,Master!$E$2:$FG$2,0)),"")</f>
        <v>0</v>
      </c>
      <c r="J76" s="60">
        <f t="array" ref="J76">IFERROR(INDEX(Master!$E$3:$FG$202,MATCH($A76,Master!$D$3:$D$202,0),MATCH(J$2,Master!$E$2:$FG$2,0)),"")</f>
        <v>0</v>
      </c>
      <c r="K76" s="60">
        <f t="array" ref="K76">IFERROR(INDEX(Master!$E$3:$FG$202,MATCH($A76,Master!$D$3:$D$202,0),MATCH(K$2,Master!$E$2:$FG$2,0)),"")</f>
        <v>0</v>
      </c>
      <c r="L76" s="55">
        <f t="array" ref="L76">IFERROR(INDEX(Master!$E$3:$FG$202,MATCH($A76,Master!$D$3:$D$202,0),MATCH(L$2,Master!$E$2:$FG$2,0)),"")</f>
        <v>0</v>
      </c>
      <c r="M76" s="55">
        <f t="array" ref="M76">IFERROR(INDEX(Master!$E$3:$FG$202,MATCH($A76,Master!$D$3:$D$202,0),MATCH(M$2,Master!$E$2:$FG$2,0)),"")</f>
        <v>0</v>
      </c>
      <c r="N76" s="60">
        <f t="array" ref="N76">IFERROR(INDEX(Master!$E$3:$FG$202,MATCH($A76,Master!$D$3:$D$202,0),MATCH(N$2,Master!$E$2:$FG$2,0)),"")</f>
        <v>0</v>
      </c>
    </row>
    <row r="77" spans="1:14">
      <c r="A77" s="47"/>
      <c r="B77" s="47" t="str">
        <f t="array" ref="B77">IFERROR(INDEX(Master!$E$3:$FG$202,MATCH($A77,Master!$D$3:$D$202,0),MATCH(B$2,Master!$E$2:$FG$2,0)),"")</f>
        <v/>
      </c>
      <c r="C77" s="61" t="str">
        <f t="array" ref="C77">IFERROR(INDEX(Master!$E$3:$FG$202,MATCH($A77,Master!$D$3:$D$202,0),MATCH(C$2,Master!$E$2:$FG$2,0)),"")</f>
        <v/>
      </c>
      <c r="D77" s="61" t="str">
        <f t="array" ref="D77">IFERROR(INDEX(Master!$E$3:$FG$202,MATCH($A77,Master!$D$3:$D$202,0),MATCH(D$2,Master!$E$2:$FG$2,0)),"")</f>
        <v/>
      </c>
      <c r="E77" s="60" t="str">
        <f t="array" ref="E77">IFERROR(INDEX(Master!$E$3:$FG$202,MATCH($A77,Master!$D$3:$D$202,0),MATCH(E$2,Master!$E$2:$FG$2,0)),"")</f>
        <v/>
      </c>
      <c r="F77" s="60" t="str">
        <f t="array" ref="F77">IFERROR(INDEX(Master!$E$3:$FG$202,MATCH($A77,Master!$D$3:$D$202,0),MATCH(F$2,Master!$E$2:$FG$2,0)),"")</f>
        <v/>
      </c>
      <c r="G77" s="60" t="str">
        <f t="array" ref="G77">IFERROR(INDEX(Master!$E$3:$FG$202,MATCH($A77,Master!$D$3:$D$202,0),MATCH(G$2,Master!$E$2:$FG$2,0)),"")</f>
        <v/>
      </c>
      <c r="H77" s="60" t="str">
        <f t="array" ref="H77">IFERROR(INDEX(Master!$E$3:$FG$202,MATCH($A77,Master!$D$3:$D$202,0),MATCH(H$2,Master!$E$2:$FG$2,0)),"")</f>
        <v/>
      </c>
      <c r="I77" s="60" t="str">
        <f t="array" ref="I77">IFERROR(INDEX(Master!$E$3:$FG$202,MATCH($A77,Master!$D$3:$D$202,0),MATCH(I$2,Master!$E$2:$FG$2,0)),"")</f>
        <v/>
      </c>
      <c r="J77" s="60" t="str">
        <f t="array" ref="J77">IFERROR(INDEX(Master!$E$3:$FG$202,MATCH($A77,Master!$D$3:$D$202,0),MATCH(J$2,Master!$E$2:$FG$2,0)),"")</f>
        <v/>
      </c>
      <c r="K77" s="60" t="str">
        <f t="array" ref="K77">IFERROR(INDEX(Master!$E$3:$FG$202,MATCH($A77,Master!$D$3:$D$202,0),MATCH(K$2,Master!$E$2:$FG$2,0)),"")</f>
        <v/>
      </c>
      <c r="L77" s="55" t="str">
        <f t="array" ref="L77">IFERROR(INDEX(Master!$E$3:$FG$202,MATCH($A77,Master!$D$3:$D$202,0),MATCH(L$2,Master!$E$2:$FG$2,0)),"")</f>
        <v/>
      </c>
      <c r="M77" s="55" t="str">
        <f t="array" ref="M77">IFERROR(INDEX(Master!$E$3:$FG$202,MATCH($A77,Master!$D$3:$D$202,0),MATCH(M$2,Master!$E$2:$FG$2,0)),"")</f>
        <v/>
      </c>
      <c r="N77" s="60" t="str">
        <f t="array" ref="N77">IFERROR(INDEX(Master!$E$3:$FG$202,MATCH($A77,Master!$D$3:$D$202,0),MATCH(N$2,Master!$E$2:$FG$2,0)),"")</f>
        <v/>
      </c>
    </row>
    <row r="78" spans="1:14">
      <c r="A78" s="47"/>
      <c r="B78" s="47" t="str">
        <f t="array" ref="B78">IFERROR(INDEX(Master!$E$3:$FG$202,MATCH($A78,Master!$D$3:$D$202,0),MATCH(B$2,Master!$E$2:$FG$2,0)),"")</f>
        <v/>
      </c>
      <c r="C78" s="61" t="str">
        <f t="array" ref="C78">IFERROR(INDEX(Master!$E$3:$FG$202,MATCH($A78,Master!$D$3:$D$202,0),MATCH(C$2,Master!$E$2:$FG$2,0)),"")</f>
        <v/>
      </c>
      <c r="D78" s="61" t="str">
        <f t="array" ref="D78">IFERROR(INDEX(Master!$E$3:$FG$202,MATCH($A78,Master!$D$3:$D$202,0),MATCH(D$2,Master!$E$2:$FG$2,0)),"")</f>
        <v/>
      </c>
      <c r="E78" s="60" t="str">
        <f t="array" ref="E78">IFERROR(INDEX(Master!$E$3:$FG$202,MATCH($A78,Master!$D$3:$D$202,0),MATCH(E$2,Master!$E$2:$FG$2,0)),"")</f>
        <v/>
      </c>
      <c r="F78" s="60" t="str">
        <f t="array" ref="F78">IFERROR(INDEX(Master!$E$3:$FG$202,MATCH($A78,Master!$D$3:$D$202,0),MATCH(F$2,Master!$E$2:$FG$2,0)),"")</f>
        <v/>
      </c>
      <c r="G78" s="60" t="str">
        <f t="array" ref="G78">IFERROR(INDEX(Master!$E$3:$FG$202,MATCH($A78,Master!$D$3:$D$202,0),MATCH(G$2,Master!$E$2:$FG$2,0)),"")</f>
        <v/>
      </c>
      <c r="H78" s="60" t="str">
        <f t="array" ref="H78">IFERROR(INDEX(Master!$E$3:$FG$202,MATCH($A78,Master!$D$3:$D$202,0),MATCH(H$2,Master!$E$2:$FG$2,0)),"")</f>
        <v/>
      </c>
      <c r="I78" s="60" t="str">
        <f t="array" ref="I78">IFERROR(INDEX(Master!$E$3:$FG$202,MATCH($A78,Master!$D$3:$D$202,0),MATCH(I$2,Master!$E$2:$FG$2,0)),"")</f>
        <v/>
      </c>
      <c r="J78" s="60" t="str">
        <f t="array" ref="J78">IFERROR(INDEX(Master!$E$3:$FG$202,MATCH($A78,Master!$D$3:$D$202,0),MATCH(J$2,Master!$E$2:$FG$2,0)),"")</f>
        <v/>
      </c>
      <c r="K78" s="60" t="str">
        <f t="array" ref="K78">IFERROR(INDEX(Master!$E$3:$FG$202,MATCH($A78,Master!$D$3:$D$202,0),MATCH(K$2,Master!$E$2:$FG$2,0)),"")</f>
        <v/>
      </c>
      <c r="L78" s="55" t="str">
        <f t="array" ref="L78">IFERROR(INDEX(Master!$E$3:$FG$202,MATCH($A78,Master!$D$3:$D$202,0),MATCH(L$2,Master!$E$2:$FG$2,0)),"")</f>
        <v/>
      </c>
      <c r="M78" s="55" t="str">
        <f t="array" ref="M78">IFERROR(INDEX(Master!$E$3:$FG$202,MATCH($A78,Master!$D$3:$D$202,0),MATCH(M$2,Master!$E$2:$FG$2,0)),"")</f>
        <v/>
      </c>
      <c r="N78" s="60" t="str">
        <f t="array" ref="N78">IFERROR(INDEX(Master!$E$3:$FG$202,MATCH($A78,Master!$D$3:$D$202,0),MATCH(N$2,Master!$E$2:$FG$2,0)),"")</f>
        <v/>
      </c>
    </row>
    <row r="79" spans="1:14">
      <c r="A79" s="47"/>
      <c r="B79" s="47" t="str">
        <f t="array" ref="B79">IFERROR(INDEX(Master!$E$3:$FG$202,MATCH($A79,Master!$D$3:$D$202,0),MATCH(B$2,Master!$E$2:$FG$2,0)),"")</f>
        <v/>
      </c>
      <c r="C79" s="61" t="str">
        <f t="array" ref="C79">IFERROR(INDEX(Master!$E$3:$FG$202,MATCH($A79,Master!$D$3:$D$202,0),MATCH(C$2,Master!$E$2:$FG$2,0)),"")</f>
        <v/>
      </c>
      <c r="D79" s="61" t="str">
        <f t="array" ref="D79">IFERROR(INDEX(Master!$E$3:$FG$202,MATCH($A79,Master!$D$3:$D$202,0),MATCH(D$2,Master!$E$2:$FG$2,0)),"")</f>
        <v/>
      </c>
      <c r="E79" s="60" t="str">
        <f t="array" ref="E79">IFERROR(INDEX(Master!$E$3:$FG$202,MATCH($A79,Master!$D$3:$D$202,0),MATCH(E$2,Master!$E$2:$FG$2,0)),"")</f>
        <v/>
      </c>
      <c r="F79" s="60" t="str">
        <f t="array" ref="F79">IFERROR(INDEX(Master!$E$3:$FG$202,MATCH($A79,Master!$D$3:$D$202,0),MATCH(F$2,Master!$E$2:$FG$2,0)),"")</f>
        <v/>
      </c>
      <c r="G79" s="60" t="str">
        <f t="array" ref="G79">IFERROR(INDEX(Master!$E$3:$FG$202,MATCH($A79,Master!$D$3:$D$202,0),MATCH(G$2,Master!$E$2:$FG$2,0)),"")</f>
        <v/>
      </c>
      <c r="H79" s="60" t="str">
        <f t="array" ref="H79">IFERROR(INDEX(Master!$E$3:$FG$202,MATCH($A79,Master!$D$3:$D$202,0),MATCH(H$2,Master!$E$2:$FG$2,0)),"")</f>
        <v/>
      </c>
      <c r="I79" s="60" t="str">
        <f t="array" ref="I79">IFERROR(INDEX(Master!$E$3:$FG$202,MATCH($A79,Master!$D$3:$D$202,0),MATCH(I$2,Master!$E$2:$FG$2,0)),"")</f>
        <v/>
      </c>
      <c r="J79" s="60" t="str">
        <f t="array" ref="J79">IFERROR(INDEX(Master!$E$3:$FG$202,MATCH($A79,Master!$D$3:$D$202,0),MATCH(J$2,Master!$E$2:$FG$2,0)),"")</f>
        <v/>
      </c>
      <c r="K79" s="60" t="str">
        <f t="array" ref="K79">IFERROR(INDEX(Master!$E$3:$FG$202,MATCH($A79,Master!$D$3:$D$202,0),MATCH(K$2,Master!$E$2:$FG$2,0)),"")</f>
        <v/>
      </c>
      <c r="L79" s="55" t="str">
        <f t="array" ref="L79">IFERROR(INDEX(Master!$E$3:$FG$202,MATCH($A79,Master!$D$3:$D$202,0),MATCH(L$2,Master!$E$2:$FG$2,0)),"")</f>
        <v/>
      </c>
      <c r="M79" s="55" t="str">
        <f t="array" ref="M79">IFERROR(INDEX(Master!$E$3:$FG$202,MATCH($A79,Master!$D$3:$D$202,0),MATCH(M$2,Master!$E$2:$FG$2,0)),"")</f>
        <v/>
      </c>
      <c r="N79" s="60" t="str">
        <f t="array" ref="N79">IFERROR(INDEX(Master!$E$3:$FG$202,MATCH($A79,Master!$D$3:$D$202,0),MATCH(N$2,Master!$E$2:$FG$2,0)),"")</f>
        <v/>
      </c>
    </row>
    <row r="80" spans="1:14">
      <c r="A80" s="47"/>
      <c r="B80" s="47" t="str">
        <f t="array" ref="B80">IFERROR(INDEX(Master!$E$3:$FG$202,MATCH($A80,Master!$D$3:$D$202,0),MATCH(B$2,Master!$E$2:$FG$2,0)),"")</f>
        <v/>
      </c>
      <c r="C80" s="61" t="str">
        <f t="array" ref="C80">IFERROR(INDEX(Master!$E$3:$FG$202,MATCH($A80,Master!$D$3:$D$202,0),MATCH(C$2,Master!$E$2:$FG$2,0)),"")</f>
        <v/>
      </c>
      <c r="D80" s="61" t="str">
        <f t="array" ref="D80">IFERROR(INDEX(Master!$E$3:$FG$202,MATCH($A80,Master!$D$3:$D$202,0),MATCH(D$2,Master!$E$2:$FG$2,0)),"")</f>
        <v/>
      </c>
      <c r="E80" s="60" t="str">
        <f t="array" ref="E80">IFERROR(INDEX(Master!$E$3:$FG$202,MATCH($A80,Master!$D$3:$D$202,0),MATCH(E$2,Master!$E$2:$FG$2,0)),"")</f>
        <v/>
      </c>
      <c r="F80" s="60" t="str">
        <f t="array" ref="F80">IFERROR(INDEX(Master!$E$3:$FG$202,MATCH($A80,Master!$D$3:$D$202,0),MATCH(F$2,Master!$E$2:$FG$2,0)),"")</f>
        <v/>
      </c>
      <c r="G80" s="60" t="str">
        <f t="array" ref="G80">IFERROR(INDEX(Master!$E$3:$FG$202,MATCH($A80,Master!$D$3:$D$202,0),MATCH(G$2,Master!$E$2:$FG$2,0)),"")</f>
        <v/>
      </c>
      <c r="H80" s="60" t="str">
        <f t="array" ref="H80">IFERROR(INDEX(Master!$E$3:$FG$202,MATCH($A80,Master!$D$3:$D$202,0),MATCH(H$2,Master!$E$2:$FG$2,0)),"")</f>
        <v/>
      </c>
      <c r="I80" s="60" t="str">
        <f t="array" ref="I80">IFERROR(INDEX(Master!$E$3:$FG$202,MATCH($A80,Master!$D$3:$D$202,0),MATCH(I$2,Master!$E$2:$FG$2,0)),"")</f>
        <v/>
      </c>
      <c r="J80" s="60" t="str">
        <f t="array" ref="J80">IFERROR(INDEX(Master!$E$3:$FG$202,MATCH($A80,Master!$D$3:$D$202,0),MATCH(J$2,Master!$E$2:$FG$2,0)),"")</f>
        <v/>
      </c>
      <c r="K80" s="60" t="str">
        <f t="array" ref="K80">IFERROR(INDEX(Master!$E$3:$FG$202,MATCH($A80,Master!$D$3:$D$202,0),MATCH(K$2,Master!$E$2:$FG$2,0)),"")</f>
        <v/>
      </c>
      <c r="L80" s="55" t="str">
        <f t="array" ref="L80">IFERROR(INDEX(Master!$E$3:$FG$202,MATCH($A80,Master!$D$3:$D$202,0),MATCH(L$2,Master!$E$2:$FG$2,0)),"")</f>
        <v/>
      </c>
      <c r="M80" s="55" t="str">
        <f t="array" ref="M80">IFERROR(INDEX(Master!$E$3:$FG$202,MATCH($A80,Master!$D$3:$D$202,0),MATCH(M$2,Master!$E$2:$FG$2,0)),"")</f>
        <v/>
      </c>
      <c r="N80" s="60" t="str">
        <f t="array" ref="N80">IFERROR(INDEX(Master!$E$3:$FG$202,MATCH($A80,Master!$D$3:$D$202,0),MATCH(N$2,Master!$E$2:$FG$2,0)),"")</f>
        <v/>
      </c>
    </row>
    <row r="81" spans="1:14">
      <c r="A81" s="47"/>
      <c r="B81" s="47" t="str">
        <f t="array" ref="B81">IFERROR(INDEX(Master!$E$3:$FG$202,MATCH($A81,Master!$D$3:$D$202,0),MATCH(B$2,Master!$E$2:$FG$2,0)),"")</f>
        <v/>
      </c>
      <c r="C81" s="61" t="str">
        <f t="array" ref="C81">IFERROR(INDEX(Master!$E$3:$FG$202,MATCH($A81,Master!$D$3:$D$202,0),MATCH(C$2,Master!$E$2:$FG$2,0)),"")</f>
        <v/>
      </c>
      <c r="D81" s="61" t="str">
        <f t="array" ref="D81">IFERROR(INDEX(Master!$E$3:$FG$202,MATCH($A81,Master!$D$3:$D$202,0),MATCH(D$2,Master!$E$2:$FG$2,0)),"")</f>
        <v/>
      </c>
      <c r="E81" s="60" t="str">
        <f t="array" ref="E81">IFERROR(INDEX(Master!$E$3:$FG$202,MATCH($A81,Master!$D$3:$D$202,0),MATCH(E$2,Master!$E$2:$FG$2,0)),"")</f>
        <v/>
      </c>
      <c r="F81" s="60" t="str">
        <f t="array" ref="F81">IFERROR(INDEX(Master!$E$3:$FG$202,MATCH($A81,Master!$D$3:$D$202,0),MATCH(F$2,Master!$E$2:$FG$2,0)),"")</f>
        <v/>
      </c>
      <c r="G81" s="60" t="str">
        <f t="array" ref="G81">IFERROR(INDEX(Master!$E$3:$FG$202,MATCH($A81,Master!$D$3:$D$202,0),MATCH(G$2,Master!$E$2:$FG$2,0)),"")</f>
        <v/>
      </c>
      <c r="H81" s="60" t="str">
        <f t="array" ref="H81">IFERROR(INDEX(Master!$E$3:$FG$202,MATCH($A81,Master!$D$3:$D$202,0),MATCH(H$2,Master!$E$2:$FG$2,0)),"")</f>
        <v/>
      </c>
      <c r="I81" s="60" t="str">
        <f t="array" ref="I81">IFERROR(INDEX(Master!$E$3:$FG$202,MATCH($A81,Master!$D$3:$D$202,0),MATCH(I$2,Master!$E$2:$FG$2,0)),"")</f>
        <v/>
      </c>
      <c r="J81" s="60" t="str">
        <f t="array" ref="J81">IFERROR(INDEX(Master!$E$3:$FG$202,MATCH($A81,Master!$D$3:$D$202,0),MATCH(J$2,Master!$E$2:$FG$2,0)),"")</f>
        <v/>
      </c>
      <c r="K81" s="60" t="str">
        <f t="array" ref="K81">IFERROR(INDEX(Master!$E$3:$FG$202,MATCH($A81,Master!$D$3:$D$202,0),MATCH(K$2,Master!$E$2:$FG$2,0)),"")</f>
        <v/>
      </c>
      <c r="L81" s="55" t="str">
        <f t="array" ref="L81">IFERROR(INDEX(Master!$E$3:$FG$202,MATCH($A81,Master!$D$3:$D$202,0),MATCH(L$2,Master!$E$2:$FG$2,0)),"")</f>
        <v/>
      </c>
      <c r="M81" s="55" t="str">
        <f t="array" ref="M81">IFERROR(INDEX(Master!$E$3:$FG$202,MATCH($A81,Master!$D$3:$D$202,0),MATCH(M$2,Master!$E$2:$FG$2,0)),"")</f>
        <v/>
      </c>
      <c r="N81" s="60" t="str">
        <f t="array" ref="N81">IFERROR(INDEX(Master!$E$3:$FG$202,MATCH($A81,Master!$D$3:$D$202,0),MATCH(N$2,Master!$E$2:$FG$2,0)),"")</f>
        <v/>
      </c>
    </row>
    <row r="82" spans="1:14">
      <c r="A82" s="47"/>
      <c r="B82" s="47" t="str">
        <f t="array" ref="B82">IFERROR(INDEX(Master!$E$3:$FG$202,MATCH($A82,Master!$D$3:$D$202,0),MATCH(B$2,Master!$E$2:$FG$2,0)),"")</f>
        <v/>
      </c>
      <c r="C82" s="61" t="str">
        <f t="array" ref="C82">IFERROR(INDEX(Master!$E$3:$FG$202,MATCH($A82,Master!$D$3:$D$202,0),MATCH(C$2,Master!$E$2:$FG$2,0)),"")</f>
        <v/>
      </c>
      <c r="D82" s="61" t="str">
        <f t="array" ref="D82">IFERROR(INDEX(Master!$E$3:$FG$202,MATCH($A82,Master!$D$3:$D$202,0),MATCH(D$2,Master!$E$2:$FG$2,0)),"")</f>
        <v/>
      </c>
      <c r="E82" s="60" t="str">
        <f t="array" ref="E82">IFERROR(INDEX(Master!$E$3:$FG$202,MATCH($A82,Master!$D$3:$D$202,0),MATCH(E$2,Master!$E$2:$FG$2,0)),"")</f>
        <v/>
      </c>
      <c r="F82" s="60" t="str">
        <f t="array" ref="F82">IFERROR(INDEX(Master!$E$3:$FG$202,MATCH($A82,Master!$D$3:$D$202,0),MATCH(F$2,Master!$E$2:$FG$2,0)),"")</f>
        <v/>
      </c>
      <c r="G82" s="60" t="str">
        <f t="array" ref="G82">IFERROR(INDEX(Master!$E$3:$FG$202,MATCH($A82,Master!$D$3:$D$202,0),MATCH(G$2,Master!$E$2:$FG$2,0)),"")</f>
        <v/>
      </c>
      <c r="H82" s="60" t="str">
        <f t="array" ref="H82">IFERROR(INDEX(Master!$E$3:$FG$202,MATCH($A82,Master!$D$3:$D$202,0),MATCH(H$2,Master!$E$2:$FG$2,0)),"")</f>
        <v/>
      </c>
      <c r="I82" s="60" t="str">
        <f t="array" ref="I82">IFERROR(INDEX(Master!$E$3:$FG$202,MATCH($A82,Master!$D$3:$D$202,0),MATCH(I$2,Master!$E$2:$FG$2,0)),"")</f>
        <v/>
      </c>
      <c r="J82" s="60" t="str">
        <f t="array" ref="J82">IFERROR(INDEX(Master!$E$3:$FG$202,MATCH($A82,Master!$D$3:$D$202,0),MATCH(J$2,Master!$E$2:$FG$2,0)),"")</f>
        <v/>
      </c>
      <c r="K82" s="60" t="str">
        <f t="array" ref="K82">IFERROR(INDEX(Master!$E$3:$FG$202,MATCH($A82,Master!$D$3:$D$202,0),MATCH(K$2,Master!$E$2:$FG$2,0)),"")</f>
        <v/>
      </c>
      <c r="L82" s="55" t="str">
        <f t="array" ref="L82">IFERROR(INDEX(Master!$E$3:$FG$202,MATCH($A82,Master!$D$3:$D$202,0),MATCH(L$2,Master!$E$2:$FG$2,0)),"")</f>
        <v/>
      </c>
      <c r="M82" s="55" t="str">
        <f t="array" ref="M82">IFERROR(INDEX(Master!$E$3:$FG$202,MATCH($A82,Master!$D$3:$D$202,0),MATCH(M$2,Master!$E$2:$FG$2,0)),"")</f>
        <v/>
      </c>
      <c r="N82" s="60" t="str">
        <f t="array" ref="N82">IFERROR(INDEX(Master!$E$3:$FG$202,MATCH($A82,Master!$D$3:$D$202,0),MATCH(N$2,Master!$E$2:$FG$2,0)),"")</f>
        <v/>
      </c>
    </row>
    <row r="83" spans="1:14">
      <c r="A83" s="47"/>
      <c r="B83" s="47" t="str">
        <f t="array" ref="B83">IFERROR(INDEX(Master!$E$3:$FG$202,MATCH($A83,Master!$D$3:$D$202,0),MATCH(B$2,Master!$E$2:$FG$2,0)),"")</f>
        <v/>
      </c>
      <c r="C83" s="61" t="str">
        <f t="array" ref="C83">IFERROR(INDEX(Master!$E$3:$FG$202,MATCH($A83,Master!$D$3:$D$202,0),MATCH(C$2,Master!$E$2:$FG$2,0)),"")</f>
        <v/>
      </c>
      <c r="D83" s="61" t="str">
        <f t="array" ref="D83">IFERROR(INDEX(Master!$E$3:$FG$202,MATCH($A83,Master!$D$3:$D$202,0),MATCH(D$2,Master!$E$2:$FG$2,0)),"")</f>
        <v/>
      </c>
      <c r="E83" s="60" t="str">
        <f t="array" ref="E83">IFERROR(INDEX(Master!$E$3:$FG$202,MATCH($A83,Master!$D$3:$D$202,0),MATCH(E$2,Master!$E$2:$FG$2,0)),"")</f>
        <v/>
      </c>
      <c r="F83" s="60" t="str">
        <f t="array" ref="F83">IFERROR(INDEX(Master!$E$3:$FG$202,MATCH($A83,Master!$D$3:$D$202,0),MATCH(F$2,Master!$E$2:$FG$2,0)),"")</f>
        <v/>
      </c>
      <c r="G83" s="60" t="str">
        <f t="array" ref="G83">IFERROR(INDEX(Master!$E$3:$FG$202,MATCH($A83,Master!$D$3:$D$202,0),MATCH(G$2,Master!$E$2:$FG$2,0)),"")</f>
        <v/>
      </c>
      <c r="H83" s="60" t="str">
        <f t="array" ref="H83">IFERROR(INDEX(Master!$E$3:$FG$202,MATCH($A83,Master!$D$3:$D$202,0),MATCH(H$2,Master!$E$2:$FG$2,0)),"")</f>
        <v/>
      </c>
      <c r="I83" s="60" t="str">
        <f t="array" ref="I83">IFERROR(INDEX(Master!$E$3:$FG$202,MATCH($A83,Master!$D$3:$D$202,0),MATCH(I$2,Master!$E$2:$FG$2,0)),"")</f>
        <v/>
      </c>
      <c r="J83" s="60" t="str">
        <f t="array" ref="J83">IFERROR(INDEX(Master!$E$3:$FG$202,MATCH($A83,Master!$D$3:$D$202,0),MATCH(J$2,Master!$E$2:$FG$2,0)),"")</f>
        <v/>
      </c>
      <c r="K83" s="60" t="str">
        <f t="array" ref="K83">IFERROR(INDEX(Master!$E$3:$FG$202,MATCH($A83,Master!$D$3:$D$202,0),MATCH(K$2,Master!$E$2:$FG$2,0)),"")</f>
        <v/>
      </c>
      <c r="L83" s="55" t="str">
        <f t="array" ref="L83">IFERROR(INDEX(Master!$E$3:$FG$202,MATCH($A83,Master!$D$3:$D$202,0),MATCH(L$2,Master!$E$2:$FG$2,0)),"")</f>
        <v/>
      </c>
      <c r="M83" s="55" t="str">
        <f t="array" ref="M83">IFERROR(INDEX(Master!$E$3:$FG$202,MATCH($A83,Master!$D$3:$D$202,0),MATCH(M$2,Master!$E$2:$FG$2,0)),"")</f>
        <v/>
      </c>
      <c r="N83" s="60" t="str">
        <f t="array" ref="N83">IFERROR(INDEX(Master!$E$3:$FG$202,MATCH($A83,Master!$D$3:$D$202,0),MATCH(N$2,Master!$E$2:$FG$2,0)),"")</f>
        <v/>
      </c>
    </row>
    <row r="84" spans="1:14">
      <c r="A84" s="47"/>
      <c r="B84" s="47" t="str">
        <f t="array" ref="B84">IFERROR(INDEX(Master!$E$3:$FG$202,MATCH($A84,Master!$D$3:$D$202,0),MATCH(B$2,Master!$E$2:$FG$2,0)),"")</f>
        <v/>
      </c>
      <c r="C84" s="61" t="str">
        <f t="array" ref="C84">IFERROR(INDEX(Master!$E$3:$FG$202,MATCH($A84,Master!$D$3:$D$202,0),MATCH(C$2,Master!$E$2:$FG$2,0)),"")</f>
        <v/>
      </c>
      <c r="D84" s="61" t="str">
        <f t="array" ref="D84">IFERROR(INDEX(Master!$E$3:$FG$202,MATCH($A84,Master!$D$3:$D$202,0),MATCH(D$2,Master!$E$2:$FG$2,0)),"")</f>
        <v/>
      </c>
      <c r="E84" s="60" t="str">
        <f t="array" ref="E84">IFERROR(INDEX(Master!$E$3:$FG$202,MATCH($A84,Master!$D$3:$D$202,0),MATCH(E$2,Master!$E$2:$FG$2,0)),"")</f>
        <v/>
      </c>
      <c r="F84" s="60" t="str">
        <f t="array" ref="F84">IFERROR(INDEX(Master!$E$3:$FG$202,MATCH($A84,Master!$D$3:$D$202,0),MATCH(F$2,Master!$E$2:$FG$2,0)),"")</f>
        <v/>
      </c>
      <c r="G84" s="60" t="str">
        <f t="array" ref="G84">IFERROR(INDEX(Master!$E$3:$FG$202,MATCH($A84,Master!$D$3:$D$202,0),MATCH(G$2,Master!$E$2:$FG$2,0)),"")</f>
        <v/>
      </c>
      <c r="H84" s="60" t="str">
        <f t="array" ref="H84">IFERROR(INDEX(Master!$E$3:$FG$202,MATCH($A84,Master!$D$3:$D$202,0),MATCH(H$2,Master!$E$2:$FG$2,0)),"")</f>
        <v/>
      </c>
      <c r="I84" s="60" t="str">
        <f t="array" ref="I84">IFERROR(INDEX(Master!$E$3:$FG$202,MATCH($A84,Master!$D$3:$D$202,0),MATCH(I$2,Master!$E$2:$FG$2,0)),"")</f>
        <v/>
      </c>
      <c r="J84" s="60" t="str">
        <f t="array" ref="J84">IFERROR(INDEX(Master!$E$3:$FG$202,MATCH($A84,Master!$D$3:$D$202,0),MATCH(J$2,Master!$E$2:$FG$2,0)),"")</f>
        <v/>
      </c>
      <c r="K84" s="60" t="str">
        <f t="array" ref="K84">IFERROR(INDEX(Master!$E$3:$FG$202,MATCH($A84,Master!$D$3:$D$202,0),MATCH(K$2,Master!$E$2:$FG$2,0)),"")</f>
        <v/>
      </c>
      <c r="L84" s="55" t="str">
        <f t="array" ref="L84">IFERROR(INDEX(Master!$E$3:$FG$202,MATCH($A84,Master!$D$3:$D$202,0),MATCH(L$2,Master!$E$2:$FG$2,0)),"")</f>
        <v/>
      </c>
      <c r="M84" s="55" t="str">
        <f t="array" ref="M84">IFERROR(INDEX(Master!$E$3:$FG$202,MATCH($A84,Master!$D$3:$D$202,0),MATCH(M$2,Master!$E$2:$FG$2,0)),"")</f>
        <v/>
      </c>
      <c r="N84" s="60" t="str">
        <f t="array" ref="N84">IFERROR(INDEX(Master!$E$3:$FG$202,MATCH($A84,Master!$D$3:$D$202,0),MATCH(N$2,Master!$E$2:$FG$2,0)),"")</f>
        <v/>
      </c>
    </row>
    <row r="85" spans="1:14">
      <c r="A85" s="47"/>
      <c r="B85" s="47" t="str">
        <f t="array" ref="B85">IFERROR(INDEX(Master!$E$3:$FG$202,MATCH($A85,Master!$D$3:$D$202,0),MATCH(B$2,Master!$E$2:$FG$2,0)),"")</f>
        <v/>
      </c>
      <c r="C85" s="61" t="str">
        <f t="array" ref="C85">IFERROR(INDEX(Master!$E$3:$FG$202,MATCH($A85,Master!$D$3:$D$202,0),MATCH(C$2,Master!$E$2:$FG$2,0)),"")</f>
        <v/>
      </c>
      <c r="D85" s="61" t="str">
        <f t="array" ref="D85">IFERROR(INDEX(Master!$E$3:$FG$202,MATCH($A85,Master!$D$3:$D$202,0),MATCH(D$2,Master!$E$2:$FG$2,0)),"")</f>
        <v/>
      </c>
      <c r="E85" s="60" t="str">
        <f t="array" ref="E85">IFERROR(INDEX(Master!$E$3:$FG$202,MATCH($A85,Master!$D$3:$D$202,0),MATCH(E$2,Master!$E$2:$FG$2,0)),"")</f>
        <v/>
      </c>
      <c r="F85" s="60" t="str">
        <f t="array" ref="F85">IFERROR(INDEX(Master!$E$3:$FG$202,MATCH($A85,Master!$D$3:$D$202,0),MATCH(F$2,Master!$E$2:$FG$2,0)),"")</f>
        <v/>
      </c>
      <c r="G85" s="60" t="str">
        <f t="array" ref="G85">IFERROR(INDEX(Master!$E$3:$FG$202,MATCH($A85,Master!$D$3:$D$202,0),MATCH(G$2,Master!$E$2:$FG$2,0)),"")</f>
        <v/>
      </c>
      <c r="H85" s="60" t="str">
        <f t="array" ref="H85">IFERROR(INDEX(Master!$E$3:$FG$202,MATCH($A85,Master!$D$3:$D$202,0),MATCH(H$2,Master!$E$2:$FG$2,0)),"")</f>
        <v/>
      </c>
      <c r="I85" s="60" t="str">
        <f t="array" ref="I85">IFERROR(INDEX(Master!$E$3:$FG$202,MATCH($A85,Master!$D$3:$D$202,0),MATCH(I$2,Master!$E$2:$FG$2,0)),"")</f>
        <v/>
      </c>
      <c r="J85" s="60" t="str">
        <f t="array" ref="J85">IFERROR(INDEX(Master!$E$3:$FG$202,MATCH($A85,Master!$D$3:$D$202,0),MATCH(J$2,Master!$E$2:$FG$2,0)),"")</f>
        <v/>
      </c>
      <c r="K85" s="60" t="str">
        <f t="array" ref="K85">IFERROR(INDEX(Master!$E$3:$FG$202,MATCH($A85,Master!$D$3:$D$202,0),MATCH(K$2,Master!$E$2:$FG$2,0)),"")</f>
        <v/>
      </c>
      <c r="L85" s="55" t="str">
        <f t="array" ref="L85">IFERROR(INDEX(Master!$E$3:$FG$202,MATCH($A85,Master!$D$3:$D$202,0),MATCH(L$2,Master!$E$2:$FG$2,0)),"")</f>
        <v/>
      </c>
      <c r="M85" s="55" t="str">
        <f t="array" ref="M85">IFERROR(INDEX(Master!$E$3:$FG$202,MATCH($A85,Master!$D$3:$D$202,0),MATCH(M$2,Master!$E$2:$FG$2,0)),"")</f>
        <v/>
      </c>
      <c r="N85" s="60" t="str">
        <f t="array" ref="N85">IFERROR(INDEX(Master!$E$3:$FG$202,MATCH($A85,Master!$D$3:$D$202,0),MATCH(N$2,Master!$E$2:$FG$2,0)),"")</f>
        <v/>
      </c>
    </row>
    <row r="86" spans="1:14">
      <c r="A86" s="47"/>
      <c r="B86" s="47" t="str">
        <f t="array" ref="B86">IFERROR(INDEX(Master!$E$3:$FG$202,MATCH($A86,Master!$D$3:$D$202,0),MATCH(B$2,Master!$E$2:$FG$2,0)),"")</f>
        <v/>
      </c>
      <c r="C86" s="61" t="str">
        <f t="array" ref="C86">IFERROR(INDEX(Master!$E$3:$FG$202,MATCH($A86,Master!$D$3:$D$202,0),MATCH(C$2,Master!$E$2:$FG$2,0)),"")</f>
        <v/>
      </c>
      <c r="D86" s="61" t="str">
        <f t="array" ref="D86">IFERROR(INDEX(Master!$E$3:$FG$202,MATCH($A86,Master!$D$3:$D$202,0),MATCH(D$2,Master!$E$2:$FG$2,0)),"")</f>
        <v/>
      </c>
      <c r="E86" s="60" t="str">
        <f t="array" ref="E86">IFERROR(INDEX(Master!$E$3:$FG$202,MATCH($A86,Master!$D$3:$D$202,0),MATCH(E$2,Master!$E$2:$FG$2,0)),"")</f>
        <v/>
      </c>
      <c r="F86" s="60" t="str">
        <f t="array" ref="F86">IFERROR(INDEX(Master!$E$3:$FG$202,MATCH($A86,Master!$D$3:$D$202,0),MATCH(F$2,Master!$E$2:$FG$2,0)),"")</f>
        <v/>
      </c>
      <c r="G86" s="60" t="str">
        <f t="array" ref="G86">IFERROR(INDEX(Master!$E$3:$FG$202,MATCH($A86,Master!$D$3:$D$202,0),MATCH(G$2,Master!$E$2:$FG$2,0)),"")</f>
        <v/>
      </c>
      <c r="H86" s="60" t="str">
        <f t="array" ref="H86">IFERROR(INDEX(Master!$E$3:$FG$202,MATCH($A86,Master!$D$3:$D$202,0),MATCH(H$2,Master!$E$2:$FG$2,0)),"")</f>
        <v/>
      </c>
      <c r="I86" s="60" t="str">
        <f t="array" ref="I86">IFERROR(INDEX(Master!$E$3:$FG$202,MATCH($A86,Master!$D$3:$D$202,0),MATCH(I$2,Master!$E$2:$FG$2,0)),"")</f>
        <v/>
      </c>
      <c r="J86" s="60" t="str">
        <f t="array" ref="J86">IFERROR(INDEX(Master!$E$3:$FG$202,MATCH($A86,Master!$D$3:$D$202,0),MATCH(J$2,Master!$E$2:$FG$2,0)),"")</f>
        <v/>
      </c>
      <c r="K86" s="60" t="str">
        <f t="array" ref="K86">IFERROR(INDEX(Master!$E$3:$FG$202,MATCH($A86,Master!$D$3:$D$202,0),MATCH(K$2,Master!$E$2:$FG$2,0)),"")</f>
        <v/>
      </c>
      <c r="L86" s="55" t="str">
        <f t="array" ref="L86">IFERROR(INDEX(Master!$E$3:$FG$202,MATCH($A86,Master!$D$3:$D$202,0),MATCH(L$2,Master!$E$2:$FG$2,0)),"")</f>
        <v/>
      </c>
      <c r="M86" s="55" t="str">
        <f t="array" ref="M86">IFERROR(INDEX(Master!$E$3:$FG$202,MATCH($A86,Master!$D$3:$D$202,0),MATCH(M$2,Master!$E$2:$FG$2,0)),"")</f>
        <v/>
      </c>
      <c r="N86" s="60" t="str">
        <f t="array" ref="N86">IFERROR(INDEX(Master!$E$3:$FG$202,MATCH($A86,Master!$D$3:$D$202,0),MATCH(N$2,Master!$E$2:$FG$2,0)),"")</f>
        <v/>
      </c>
    </row>
    <row r="87" spans="1:14">
      <c r="A87" s="47"/>
      <c r="B87" s="47" t="str">
        <f t="array" ref="B87">IFERROR(INDEX(Master!$E$3:$FG$202,MATCH($A87,Master!$D$3:$D$202,0),MATCH(B$2,Master!$E$2:$FG$2,0)),"")</f>
        <v/>
      </c>
      <c r="C87" s="61" t="str">
        <f t="array" ref="C87">IFERROR(INDEX(Master!$E$3:$FG$202,MATCH($A87,Master!$D$3:$D$202,0),MATCH(C$2,Master!$E$2:$FG$2,0)),"")</f>
        <v/>
      </c>
      <c r="D87" s="61" t="str">
        <f t="array" ref="D87">IFERROR(INDEX(Master!$E$3:$FG$202,MATCH($A87,Master!$D$3:$D$202,0),MATCH(D$2,Master!$E$2:$FG$2,0)),"")</f>
        <v/>
      </c>
      <c r="E87" s="60" t="str">
        <f t="array" ref="E87">IFERROR(INDEX(Master!$E$3:$FG$202,MATCH($A87,Master!$D$3:$D$202,0),MATCH(E$2,Master!$E$2:$FG$2,0)),"")</f>
        <v/>
      </c>
      <c r="F87" s="60" t="str">
        <f t="array" ref="F87">IFERROR(INDEX(Master!$E$3:$FG$202,MATCH($A87,Master!$D$3:$D$202,0),MATCH(F$2,Master!$E$2:$FG$2,0)),"")</f>
        <v/>
      </c>
      <c r="G87" s="60" t="str">
        <f t="array" ref="G87">IFERROR(INDEX(Master!$E$3:$FG$202,MATCH($A87,Master!$D$3:$D$202,0),MATCH(G$2,Master!$E$2:$FG$2,0)),"")</f>
        <v/>
      </c>
      <c r="H87" s="60" t="str">
        <f t="array" ref="H87">IFERROR(INDEX(Master!$E$3:$FG$202,MATCH($A87,Master!$D$3:$D$202,0),MATCH(H$2,Master!$E$2:$FG$2,0)),"")</f>
        <v/>
      </c>
      <c r="I87" s="60" t="str">
        <f t="array" ref="I87">IFERROR(INDEX(Master!$E$3:$FG$202,MATCH($A87,Master!$D$3:$D$202,0),MATCH(I$2,Master!$E$2:$FG$2,0)),"")</f>
        <v/>
      </c>
      <c r="J87" s="60" t="str">
        <f t="array" ref="J87">IFERROR(INDEX(Master!$E$3:$FG$202,MATCH($A87,Master!$D$3:$D$202,0),MATCH(J$2,Master!$E$2:$FG$2,0)),"")</f>
        <v/>
      </c>
      <c r="K87" s="60" t="str">
        <f t="array" ref="K87">IFERROR(INDEX(Master!$E$3:$FG$202,MATCH($A87,Master!$D$3:$D$202,0),MATCH(K$2,Master!$E$2:$FG$2,0)),"")</f>
        <v/>
      </c>
      <c r="L87" s="55" t="str">
        <f t="array" ref="L87">IFERROR(INDEX(Master!$E$3:$FG$202,MATCH($A87,Master!$D$3:$D$202,0),MATCH(L$2,Master!$E$2:$FG$2,0)),"")</f>
        <v/>
      </c>
      <c r="M87" s="55" t="str">
        <f t="array" ref="M87">IFERROR(INDEX(Master!$E$3:$FG$202,MATCH($A87,Master!$D$3:$D$202,0),MATCH(M$2,Master!$E$2:$FG$2,0)),"")</f>
        <v/>
      </c>
      <c r="N87" s="60" t="str">
        <f t="array" ref="N87">IFERROR(INDEX(Master!$E$3:$FG$202,MATCH($A87,Master!$D$3:$D$202,0),MATCH(N$2,Master!$E$2:$FG$2,0)),"")</f>
        <v/>
      </c>
    </row>
    <row r="88" spans="1:14">
      <c r="A88" s="47"/>
      <c r="B88" s="47" t="str">
        <f t="array" ref="B88">IFERROR(INDEX(Master!$E$3:$FG$202,MATCH($A88,Master!$D$3:$D$202,0),MATCH(B$2,Master!$E$2:$FG$2,0)),"")</f>
        <v/>
      </c>
      <c r="C88" s="61" t="str">
        <f t="array" ref="C88">IFERROR(INDEX(Master!$E$3:$FG$202,MATCH($A88,Master!$D$3:$D$202,0),MATCH(C$2,Master!$E$2:$FG$2,0)),"")</f>
        <v/>
      </c>
      <c r="D88" s="61" t="str">
        <f t="array" ref="D88">IFERROR(INDEX(Master!$E$3:$FG$202,MATCH($A88,Master!$D$3:$D$202,0),MATCH(D$2,Master!$E$2:$FG$2,0)),"")</f>
        <v/>
      </c>
      <c r="E88" s="60" t="str">
        <f t="array" ref="E88">IFERROR(INDEX(Master!$E$3:$FG$202,MATCH($A88,Master!$D$3:$D$202,0),MATCH(E$2,Master!$E$2:$FG$2,0)),"")</f>
        <v/>
      </c>
      <c r="F88" s="60" t="str">
        <f t="array" ref="F88">IFERROR(INDEX(Master!$E$3:$FG$202,MATCH($A88,Master!$D$3:$D$202,0),MATCH(F$2,Master!$E$2:$FG$2,0)),"")</f>
        <v/>
      </c>
      <c r="G88" s="60" t="str">
        <f t="array" ref="G88">IFERROR(INDEX(Master!$E$3:$FG$202,MATCH($A88,Master!$D$3:$D$202,0),MATCH(G$2,Master!$E$2:$FG$2,0)),"")</f>
        <v/>
      </c>
      <c r="H88" s="60" t="str">
        <f t="array" ref="H88">IFERROR(INDEX(Master!$E$3:$FG$202,MATCH($A88,Master!$D$3:$D$202,0),MATCH(H$2,Master!$E$2:$FG$2,0)),"")</f>
        <v/>
      </c>
      <c r="I88" s="60" t="str">
        <f t="array" ref="I88">IFERROR(INDEX(Master!$E$3:$FG$202,MATCH($A88,Master!$D$3:$D$202,0),MATCH(I$2,Master!$E$2:$FG$2,0)),"")</f>
        <v/>
      </c>
      <c r="J88" s="60" t="str">
        <f t="array" ref="J88">IFERROR(INDEX(Master!$E$3:$FG$202,MATCH($A88,Master!$D$3:$D$202,0),MATCH(J$2,Master!$E$2:$FG$2,0)),"")</f>
        <v/>
      </c>
      <c r="K88" s="60" t="str">
        <f t="array" ref="K88">IFERROR(INDEX(Master!$E$3:$FG$202,MATCH($A88,Master!$D$3:$D$202,0),MATCH(K$2,Master!$E$2:$FG$2,0)),"")</f>
        <v/>
      </c>
      <c r="L88" s="55" t="str">
        <f t="array" ref="L88">IFERROR(INDEX(Master!$E$3:$FG$202,MATCH($A88,Master!$D$3:$D$202,0),MATCH(L$2,Master!$E$2:$FG$2,0)),"")</f>
        <v/>
      </c>
      <c r="M88" s="55" t="str">
        <f t="array" ref="M88">IFERROR(INDEX(Master!$E$3:$FG$202,MATCH($A88,Master!$D$3:$D$202,0),MATCH(M$2,Master!$E$2:$FG$2,0)),"")</f>
        <v/>
      </c>
      <c r="N88" s="60" t="str">
        <f t="array" ref="N88">IFERROR(INDEX(Master!$E$3:$FG$202,MATCH($A88,Master!$D$3:$D$202,0),MATCH(N$2,Master!$E$2:$FG$2,0)),"")</f>
        <v/>
      </c>
    </row>
    <row r="89" spans="1:14">
      <c r="A89" s="47"/>
      <c r="B89" s="47" t="str">
        <f t="array" ref="B89">IFERROR(INDEX(Master!$E$3:$FG$202,MATCH($A89,Master!$D$3:$D$202,0),MATCH(B$2,Master!$E$2:$FG$2,0)),"")</f>
        <v/>
      </c>
      <c r="C89" s="61" t="str">
        <f t="array" ref="C89">IFERROR(INDEX(Master!$E$3:$FG$202,MATCH($A89,Master!$D$3:$D$202,0),MATCH(C$2,Master!$E$2:$FG$2,0)),"")</f>
        <v/>
      </c>
      <c r="D89" s="61" t="str">
        <f t="array" ref="D89">IFERROR(INDEX(Master!$E$3:$FG$202,MATCH($A89,Master!$D$3:$D$202,0),MATCH(D$2,Master!$E$2:$FG$2,0)),"")</f>
        <v/>
      </c>
      <c r="E89" s="60" t="str">
        <f t="array" ref="E89">IFERROR(INDEX(Master!$E$3:$FG$202,MATCH($A89,Master!$D$3:$D$202,0),MATCH(E$2,Master!$E$2:$FG$2,0)),"")</f>
        <v/>
      </c>
      <c r="F89" s="60" t="str">
        <f t="array" ref="F89">IFERROR(INDEX(Master!$E$3:$FG$202,MATCH($A89,Master!$D$3:$D$202,0),MATCH(F$2,Master!$E$2:$FG$2,0)),"")</f>
        <v/>
      </c>
      <c r="G89" s="60" t="str">
        <f t="array" ref="G89">IFERROR(INDEX(Master!$E$3:$FG$202,MATCH($A89,Master!$D$3:$D$202,0),MATCH(G$2,Master!$E$2:$FG$2,0)),"")</f>
        <v/>
      </c>
      <c r="H89" s="60" t="str">
        <f t="array" ref="H89">IFERROR(INDEX(Master!$E$3:$FG$202,MATCH($A89,Master!$D$3:$D$202,0),MATCH(H$2,Master!$E$2:$FG$2,0)),"")</f>
        <v/>
      </c>
      <c r="I89" s="60" t="str">
        <f t="array" ref="I89">IFERROR(INDEX(Master!$E$3:$FG$202,MATCH($A89,Master!$D$3:$D$202,0),MATCH(I$2,Master!$E$2:$FG$2,0)),"")</f>
        <v/>
      </c>
      <c r="J89" s="60" t="str">
        <f t="array" ref="J89">IFERROR(INDEX(Master!$E$3:$FG$202,MATCH($A89,Master!$D$3:$D$202,0),MATCH(J$2,Master!$E$2:$FG$2,0)),"")</f>
        <v/>
      </c>
      <c r="K89" s="60" t="str">
        <f t="array" ref="K89">IFERROR(INDEX(Master!$E$3:$FG$202,MATCH($A89,Master!$D$3:$D$202,0),MATCH(K$2,Master!$E$2:$FG$2,0)),"")</f>
        <v/>
      </c>
      <c r="L89" s="55" t="str">
        <f t="array" ref="L89">IFERROR(INDEX(Master!$E$3:$FG$202,MATCH($A89,Master!$D$3:$D$202,0),MATCH(L$2,Master!$E$2:$FG$2,0)),"")</f>
        <v/>
      </c>
      <c r="M89" s="55" t="str">
        <f t="array" ref="M89">IFERROR(INDEX(Master!$E$3:$FG$202,MATCH($A89,Master!$D$3:$D$202,0),MATCH(M$2,Master!$E$2:$FG$2,0)),"")</f>
        <v/>
      </c>
      <c r="N89" s="60" t="str">
        <f t="array" ref="N89">IFERROR(INDEX(Master!$E$3:$FG$202,MATCH($A89,Master!$D$3:$D$202,0),MATCH(N$2,Master!$E$2:$FG$2,0)),"")</f>
        <v/>
      </c>
    </row>
    <row r="90" spans="1:14">
      <c r="A90" s="47"/>
      <c r="B90" s="47" t="str">
        <f t="array" ref="B90">IFERROR(INDEX(Master!$E$3:$FG$202,MATCH($A90,Master!$D$3:$D$202,0),MATCH(B$2,Master!$E$2:$FG$2,0)),"")</f>
        <v/>
      </c>
      <c r="C90" s="61" t="str">
        <f t="array" ref="C90">IFERROR(INDEX(Master!$E$3:$FG$202,MATCH($A90,Master!$D$3:$D$202,0),MATCH(C$2,Master!$E$2:$FG$2,0)),"")</f>
        <v/>
      </c>
      <c r="D90" s="61" t="str">
        <f t="array" ref="D90">IFERROR(INDEX(Master!$E$3:$FG$202,MATCH($A90,Master!$D$3:$D$202,0),MATCH(D$2,Master!$E$2:$FG$2,0)),"")</f>
        <v/>
      </c>
      <c r="E90" s="60" t="str">
        <f t="array" ref="E90">IFERROR(INDEX(Master!$E$3:$FG$202,MATCH($A90,Master!$D$3:$D$202,0),MATCH(E$2,Master!$E$2:$FG$2,0)),"")</f>
        <v/>
      </c>
      <c r="F90" s="60" t="str">
        <f t="array" ref="F90">IFERROR(INDEX(Master!$E$3:$FG$202,MATCH($A90,Master!$D$3:$D$202,0),MATCH(F$2,Master!$E$2:$FG$2,0)),"")</f>
        <v/>
      </c>
      <c r="G90" s="60" t="str">
        <f t="array" ref="G90">IFERROR(INDEX(Master!$E$3:$FG$202,MATCH($A90,Master!$D$3:$D$202,0),MATCH(G$2,Master!$E$2:$FG$2,0)),"")</f>
        <v/>
      </c>
      <c r="H90" s="60" t="str">
        <f t="array" ref="H90">IFERROR(INDEX(Master!$E$3:$FG$202,MATCH($A90,Master!$D$3:$D$202,0),MATCH(H$2,Master!$E$2:$FG$2,0)),"")</f>
        <v/>
      </c>
      <c r="I90" s="60" t="str">
        <f t="array" ref="I90">IFERROR(INDEX(Master!$E$3:$FG$202,MATCH($A90,Master!$D$3:$D$202,0),MATCH(I$2,Master!$E$2:$FG$2,0)),"")</f>
        <v/>
      </c>
      <c r="J90" s="60" t="str">
        <f t="array" ref="J90">IFERROR(INDEX(Master!$E$3:$FG$202,MATCH($A90,Master!$D$3:$D$202,0),MATCH(J$2,Master!$E$2:$FG$2,0)),"")</f>
        <v/>
      </c>
      <c r="K90" s="60" t="str">
        <f t="array" ref="K90">IFERROR(INDEX(Master!$E$3:$FG$202,MATCH($A90,Master!$D$3:$D$202,0),MATCH(K$2,Master!$E$2:$FG$2,0)),"")</f>
        <v/>
      </c>
      <c r="L90" s="55" t="str">
        <f t="array" ref="L90">IFERROR(INDEX(Master!$E$3:$FG$202,MATCH($A90,Master!$D$3:$D$202,0),MATCH(L$2,Master!$E$2:$FG$2,0)),"")</f>
        <v/>
      </c>
      <c r="M90" s="55" t="str">
        <f t="array" ref="M90">IFERROR(INDEX(Master!$E$3:$FG$202,MATCH($A90,Master!$D$3:$D$202,0),MATCH(M$2,Master!$E$2:$FG$2,0)),"")</f>
        <v/>
      </c>
      <c r="N90" s="60" t="str">
        <f t="array" ref="N90">IFERROR(INDEX(Master!$E$3:$FG$202,MATCH($A90,Master!$D$3:$D$202,0),MATCH(N$2,Master!$E$2:$FG$2,0)),"")</f>
        <v/>
      </c>
    </row>
    <row r="91" spans="1:14">
      <c r="A91" s="47"/>
      <c r="B91" s="47" t="str">
        <f t="array" ref="B91">IFERROR(INDEX(Master!$E$3:$FG$202,MATCH($A91,Master!$D$3:$D$202,0),MATCH(B$2,Master!$E$2:$FG$2,0)),"")</f>
        <v/>
      </c>
      <c r="C91" s="61" t="str">
        <f t="array" ref="C91">IFERROR(INDEX(Master!$E$3:$FG$202,MATCH($A91,Master!$D$3:$D$202,0),MATCH(C$2,Master!$E$2:$FG$2,0)),"")</f>
        <v/>
      </c>
      <c r="D91" s="61" t="str">
        <f t="array" ref="D91">IFERROR(INDEX(Master!$E$3:$FG$202,MATCH($A91,Master!$D$3:$D$202,0),MATCH(D$2,Master!$E$2:$FG$2,0)),"")</f>
        <v/>
      </c>
      <c r="E91" s="60" t="str">
        <f t="array" ref="E91">IFERROR(INDEX(Master!$E$3:$FG$202,MATCH($A91,Master!$D$3:$D$202,0),MATCH(E$2,Master!$E$2:$FG$2,0)),"")</f>
        <v/>
      </c>
      <c r="F91" s="60" t="str">
        <f t="array" ref="F91">IFERROR(INDEX(Master!$E$3:$FG$202,MATCH($A91,Master!$D$3:$D$202,0),MATCH(F$2,Master!$E$2:$FG$2,0)),"")</f>
        <v/>
      </c>
      <c r="G91" s="60" t="str">
        <f t="array" ref="G91">IFERROR(INDEX(Master!$E$3:$FG$202,MATCH($A91,Master!$D$3:$D$202,0),MATCH(G$2,Master!$E$2:$FG$2,0)),"")</f>
        <v/>
      </c>
      <c r="H91" s="60" t="str">
        <f t="array" ref="H91">IFERROR(INDEX(Master!$E$3:$FG$202,MATCH($A91,Master!$D$3:$D$202,0),MATCH(H$2,Master!$E$2:$FG$2,0)),"")</f>
        <v/>
      </c>
      <c r="I91" s="60" t="str">
        <f t="array" ref="I91">IFERROR(INDEX(Master!$E$3:$FG$202,MATCH($A91,Master!$D$3:$D$202,0),MATCH(I$2,Master!$E$2:$FG$2,0)),"")</f>
        <v/>
      </c>
      <c r="J91" s="60" t="str">
        <f t="array" ref="J91">IFERROR(INDEX(Master!$E$3:$FG$202,MATCH($A91,Master!$D$3:$D$202,0),MATCH(J$2,Master!$E$2:$FG$2,0)),"")</f>
        <v/>
      </c>
      <c r="K91" s="60" t="str">
        <f t="array" ref="K91">IFERROR(INDEX(Master!$E$3:$FG$202,MATCH($A91,Master!$D$3:$D$202,0),MATCH(K$2,Master!$E$2:$FG$2,0)),"")</f>
        <v/>
      </c>
      <c r="L91" s="55" t="str">
        <f t="array" ref="L91">IFERROR(INDEX(Master!$E$3:$FG$202,MATCH($A91,Master!$D$3:$D$202,0),MATCH(L$2,Master!$E$2:$FG$2,0)),"")</f>
        <v/>
      </c>
      <c r="M91" s="55" t="str">
        <f t="array" ref="M91">IFERROR(INDEX(Master!$E$3:$FG$202,MATCH($A91,Master!$D$3:$D$202,0),MATCH(M$2,Master!$E$2:$FG$2,0)),"")</f>
        <v/>
      </c>
      <c r="N91" s="60" t="str">
        <f t="array" ref="N91">IFERROR(INDEX(Master!$E$3:$FG$202,MATCH($A91,Master!$D$3:$D$202,0),MATCH(N$2,Master!$E$2:$FG$2,0)),"")</f>
        <v/>
      </c>
    </row>
    <row r="92" spans="1:14">
      <c r="A92" s="47"/>
      <c r="B92" s="47" t="str">
        <f t="array" ref="B92">IFERROR(INDEX(Master!$E$3:$FG$202,MATCH($A92,Master!$D$3:$D$202,0),MATCH(B$2,Master!$E$2:$FG$2,0)),"")</f>
        <v/>
      </c>
      <c r="C92" s="61" t="str">
        <f t="array" ref="C92">IFERROR(INDEX(Master!$E$3:$FG$202,MATCH($A92,Master!$D$3:$D$202,0),MATCH(C$2,Master!$E$2:$FG$2,0)),"")</f>
        <v/>
      </c>
      <c r="D92" s="61" t="str">
        <f t="array" ref="D92">IFERROR(INDEX(Master!$E$3:$FG$202,MATCH($A92,Master!$D$3:$D$202,0),MATCH(D$2,Master!$E$2:$FG$2,0)),"")</f>
        <v/>
      </c>
      <c r="E92" s="60" t="str">
        <f t="array" ref="E92">IFERROR(INDEX(Master!$E$3:$FG$202,MATCH($A92,Master!$D$3:$D$202,0),MATCH(E$2,Master!$E$2:$FG$2,0)),"")</f>
        <v/>
      </c>
      <c r="F92" s="60" t="str">
        <f t="array" ref="F92">IFERROR(INDEX(Master!$E$3:$FG$202,MATCH($A92,Master!$D$3:$D$202,0),MATCH(F$2,Master!$E$2:$FG$2,0)),"")</f>
        <v/>
      </c>
      <c r="G92" s="60" t="str">
        <f t="array" ref="G92">IFERROR(INDEX(Master!$E$3:$FG$202,MATCH($A92,Master!$D$3:$D$202,0),MATCH(G$2,Master!$E$2:$FG$2,0)),"")</f>
        <v/>
      </c>
      <c r="H92" s="60" t="str">
        <f t="array" ref="H92">IFERROR(INDEX(Master!$E$3:$FG$202,MATCH($A92,Master!$D$3:$D$202,0),MATCH(H$2,Master!$E$2:$FG$2,0)),"")</f>
        <v/>
      </c>
      <c r="I92" s="60" t="str">
        <f t="array" ref="I92">IFERROR(INDEX(Master!$E$3:$FG$202,MATCH($A92,Master!$D$3:$D$202,0),MATCH(I$2,Master!$E$2:$FG$2,0)),"")</f>
        <v/>
      </c>
      <c r="J92" s="60" t="str">
        <f t="array" ref="J92">IFERROR(INDEX(Master!$E$3:$FG$202,MATCH($A92,Master!$D$3:$D$202,0),MATCH(J$2,Master!$E$2:$FG$2,0)),"")</f>
        <v/>
      </c>
      <c r="K92" s="60" t="str">
        <f t="array" ref="K92">IFERROR(INDEX(Master!$E$3:$FG$202,MATCH($A92,Master!$D$3:$D$202,0),MATCH(K$2,Master!$E$2:$FG$2,0)),"")</f>
        <v/>
      </c>
      <c r="L92" s="55" t="str">
        <f t="array" ref="L92">IFERROR(INDEX(Master!$E$3:$FG$202,MATCH($A92,Master!$D$3:$D$202,0),MATCH(L$2,Master!$E$2:$FG$2,0)),"")</f>
        <v/>
      </c>
      <c r="M92" s="55" t="str">
        <f t="array" ref="M92">IFERROR(INDEX(Master!$E$3:$FG$202,MATCH($A92,Master!$D$3:$D$202,0),MATCH(M$2,Master!$E$2:$FG$2,0)),"")</f>
        <v/>
      </c>
      <c r="N92" s="60" t="str">
        <f t="array" ref="N92">IFERROR(INDEX(Master!$E$3:$FG$202,MATCH($A92,Master!$D$3:$D$202,0),MATCH(N$2,Master!$E$2:$FG$2,0)),"")</f>
        <v/>
      </c>
    </row>
    <row r="93" spans="1:14">
      <c r="A93" s="47"/>
      <c r="B93" s="47" t="str">
        <f t="array" ref="B93">IFERROR(INDEX(Master!$E$3:$FG$202,MATCH($A93,Master!$D$3:$D$202,0),MATCH(B$2,Master!$E$2:$FG$2,0)),"")</f>
        <v/>
      </c>
      <c r="C93" s="61" t="str">
        <f t="array" ref="C93">IFERROR(INDEX(Master!$E$3:$FG$202,MATCH($A93,Master!$D$3:$D$202,0),MATCH(C$2,Master!$E$2:$FG$2,0)),"")</f>
        <v/>
      </c>
      <c r="D93" s="61" t="str">
        <f t="array" ref="D93">IFERROR(INDEX(Master!$E$3:$FG$202,MATCH($A93,Master!$D$3:$D$202,0),MATCH(D$2,Master!$E$2:$FG$2,0)),"")</f>
        <v/>
      </c>
      <c r="E93" s="60" t="str">
        <f t="array" ref="E93">IFERROR(INDEX(Master!$E$3:$FG$202,MATCH($A93,Master!$D$3:$D$202,0),MATCH(E$2,Master!$E$2:$FG$2,0)),"")</f>
        <v/>
      </c>
      <c r="F93" s="60" t="str">
        <f t="array" ref="F93">IFERROR(INDEX(Master!$E$3:$FG$202,MATCH($A93,Master!$D$3:$D$202,0),MATCH(F$2,Master!$E$2:$FG$2,0)),"")</f>
        <v/>
      </c>
      <c r="G93" s="60" t="str">
        <f t="array" ref="G93">IFERROR(INDEX(Master!$E$3:$FG$202,MATCH($A93,Master!$D$3:$D$202,0),MATCH(G$2,Master!$E$2:$FG$2,0)),"")</f>
        <v/>
      </c>
      <c r="H93" s="60" t="str">
        <f t="array" ref="H93">IFERROR(INDEX(Master!$E$3:$FG$202,MATCH($A93,Master!$D$3:$D$202,0),MATCH(H$2,Master!$E$2:$FG$2,0)),"")</f>
        <v/>
      </c>
      <c r="I93" s="60" t="str">
        <f t="array" ref="I93">IFERROR(INDEX(Master!$E$3:$FG$202,MATCH($A93,Master!$D$3:$D$202,0),MATCH(I$2,Master!$E$2:$FG$2,0)),"")</f>
        <v/>
      </c>
      <c r="J93" s="60" t="str">
        <f t="array" ref="J93">IFERROR(INDEX(Master!$E$3:$FG$202,MATCH($A93,Master!$D$3:$D$202,0),MATCH(J$2,Master!$E$2:$FG$2,0)),"")</f>
        <v/>
      </c>
      <c r="K93" s="60" t="str">
        <f t="array" ref="K93">IFERROR(INDEX(Master!$E$3:$FG$202,MATCH($A93,Master!$D$3:$D$202,0),MATCH(K$2,Master!$E$2:$FG$2,0)),"")</f>
        <v/>
      </c>
      <c r="L93" s="55" t="str">
        <f t="array" ref="L93">IFERROR(INDEX(Master!$E$3:$FG$202,MATCH($A93,Master!$D$3:$D$202,0),MATCH(L$2,Master!$E$2:$FG$2,0)),"")</f>
        <v/>
      </c>
      <c r="M93" s="55" t="str">
        <f t="array" ref="M93">IFERROR(INDEX(Master!$E$3:$FG$202,MATCH($A93,Master!$D$3:$D$202,0),MATCH(M$2,Master!$E$2:$FG$2,0)),"")</f>
        <v/>
      </c>
      <c r="N93" s="60" t="str">
        <f t="array" ref="N93">IFERROR(INDEX(Master!$E$3:$FG$202,MATCH($A93,Master!$D$3:$D$202,0),MATCH(N$2,Master!$E$2:$FG$2,0)),"")</f>
        <v/>
      </c>
    </row>
    <row r="94" spans="1:14">
      <c r="A94" s="47"/>
      <c r="B94" s="47" t="str">
        <f t="array" ref="B94">IFERROR(INDEX(Master!$E$3:$FG$202,MATCH($A94,Master!$D$3:$D$202,0),MATCH(B$2,Master!$E$2:$FG$2,0)),"")</f>
        <v/>
      </c>
      <c r="C94" s="61" t="str">
        <f t="array" ref="C94">IFERROR(INDEX(Master!$E$3:$FG$202,MATCH($A94,Master!$D$3:$D$202,0),MATCH(C$2,Master!$E$2:$FG$2,0)),"")</f>
        <v/>
      </c>
      <c r="D94" s="61" t="str">
        <f t="array" ref="D94">IFERROR(INDEX(Master!$E$3:$FG$202,MATCH($A94,Master!$D$3:$D$202,0),MATCH(D$2,Master!$E$2:$FG$2,0)),"")</f>
        <v/>
      </c>
      <c r="E94" s="60" t="str">
        <f t="array" ref="E94">IFERROR(INDEX(Master!$E$3:$FG$202,MATCH($A94,Master!$D$3:$D$202,0),MATCH(E$2,Master!$E$2:$FG$2,0)),"")</f>
        <v/>
      </c>
      <c r="F94" s="60" t="str">
        <f t="array" ref="F94">IFERROR(INDEX(Master!$E$3:$FG$202,MATCH($A94,Master!$D$3:$D$202,0),MATCH(F$2,Master!$E$2:$FG$2,0)),"")</f>
        <v/>
      </c>
      <c r="G94" s="60" t="str">
        <f t="array" ref="G94">IFERROR(INDEX(Master!$E$3:$FG$202,MATCH($A94,Master!$D$3:$D$202,0),MATCH(G$2,Master!$E$2:$FG$2,0)),"")</f>
        <v/>
      </c>
      <c r="H94" s="60" t="str">
        <f t="array" ref="H94">IFERROR(INDEX(Master!$E$3:$FG$202,MATCH($A94,Master!$D$3:$D$202,0),MATCH(H$2,Master!$E$2:$FG$2,0)),"")</f>
        <v/>
      </c>
      <c r="I94" s="60" t="str">
        <f t="array" ref="I94">IFERROR(INDEX(Master!$E$3:$FG$202,MATCH($A94,Master!$D$3:$D$202,0),MATCH(I$2,Master!$E$2:$FG$2,0)),"")</f>
        <v/>
      </c>
      <c r="J94" s="60" t="str">
        <f t="array" ref="J94">IFERROR(INDEX(Master!$E$3:$FG$202,MATCH($A94,Master!$D$3:$D$202,0),MATCH(J$2,Master!$E$2:$FG$2,0)),"")</f>
        <v/>
      </c>
      <c r="K94" s="60" t="str">
        <f t="array" ref="K94">IFERROR(INDEX(Master!$E$3:$FG$202,MATCH($A94,Master!$D$3:$D$202,0),MATCH(K$2,Master!$E$2:$FG$2,0)),"")</f>
        <v/>
      </c>
      <c r="L94" s="55" t="str">
        <f t="array" ref="L94">IFERROR(INDEX(Master!$E$3:$FG$202,MATCH($A94,Master!$D$3:$D$202,0),MATCH(L$2,Master!$E$2:$FG$2,0)),"")</f>
        <v/>
      </c>
      <c r="M94" s="55" t="str">
        <f t="array" ref="M94">IFERROR(INDEX(Master!$E$3:$FG$202,MATCH($A94,Master!$D$3:$D$202,0),MATCH(M$2,Master!$E$2:$FG$2,0)),"")</f>
        <v/>
      </c>
      <c r="N94" s="60" t="str">
        <f t="array" ref="N94">IFERROR(INDEX(Master!$E$3:$FG$202,MATCH($A94,Master!$D$3:$D$202,0),MATCH(N$2,Master!$E$2:$FG$2,0)),"")</f>
        <v/>
      </c>
    </row>
    <row r="95" spans="1:14"/>
    <row r="96" spans="1:14"/>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 right="0" top="0" bottom="0" header="0" footer="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outlinePr summaryBelow="0" summaryRight="0"/>
  </sheetPr>
  <dimension ref="A1:Z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2578125" defaultRowHeight="15" customHeight="1"/>
  <cols>
    <col min="1" max="1" width="46" customWidth="1"/>
    <col min="2" max="2" width="14.42578125" style="47" customWidth="1"/>
    <col min="3" max="3" width="17.140625" style="47" customWidth="1"/>
    <col min="4" max="4" width="17" style="47" customWidth="1"/>
    <col min="5" max="5" width="36.140625" style="55" customWidth="1"/>
    <col min="6" max="6" width="10" style="55" customWidth="1"/>
    <col min="7" max="7" width="28.42578125" style="47" customWidth="1"/>
    <col min="8" max="8" width="14.28515625" style="47" customWidth="1"/>
    <col min="9" max="9" width="36.140625" style="47" customWidth="1"/>
    <col min="10" max="10" width="24.7109375" style="47" customWidth="1"/>
    <col min="11" max="11" width="14.42578125" style="47" customWidth="1"/>
    <col min="12" max="12" width="14.42578125" style="47"/>
    <col min="13" max="13" width="21.7109375" style="47" customWidth="1"/>
    <col min="14" max="16" width="14.42578125" style="47"/>
    <col min="17" max="17" width="22.140625" style="47" customWidth="1"/>
    <col min="18" max="26" width="14.42578125" style="47"/>
  </cols>
  <sheetData>
    <row r="1" spans="1:19">
      <c r="A1" s="42"/>
      <c r="B1" s="43" t="s">
        <v>2211</v>
      </c>
      <c r="C1" s="43" t="s">
        <v>2211</v>
      </c>
      <c r="D1" s="43" t="s">
        <v>2211</v>
      </c>
      <c r="E1" s="45" t="s">
        <v>2211</v>
      </c>
      <c r="F1" s="45" t="s">
        <v>2216</v>
      </c>
      <c r="G1" s="43" t="s">
        <v>2217</v>
      </c>
      <c r="H1" s="42" t="s">
        <v>2216</v>
      </c>
      <c r="I1" s="43" t="s">
        <v>2216</v>
      </c>
      <c r="J1" s="42" t="s">
        <v>2216</v>
      </c>
      <c r="K1" s="42" t="s">
        <v>2216</v>
      </c>
      <c r="L1" s="46" t="s">
        <v>2216</v>
      </c>
      <c r="M1" s="46" t="s">
        <v>2216</v>
      </c>
      <c r="N1" s="46" t="s">
        <v>2216</v>
      </c>
      <c r="O1" s="46" t="s">
        <v>2216</v>
      </c>
      <c r="P1" s="46" t="s">
        <v>2216</v>
      </c>
      <c r="Q1" s="46" t="s">
        <v>2216</v>
      </c>
      <c r="R1" s="46" t="s">
        <v>2216</v>
      </c>
      <c r="S1" s="46" t="s">
        <v>2216</v>
      </c>
    </row>
    <row r="2" spans="1:19">
      <c r="A2" s="48" t="s">
        <v>49</v>
      </c>
      <c r="B2" s="49" t="s">
        <v>51</v>
      </c>
      <c r="C2" s="48" t="s">
        <v>2225</v>
      </c>
      <c r="D2" s="49" t="s">
        <v>2221</v>
      </c>
      <c r="E2" s="52" t="s">
        <v>2240</v>
      </c>
      <c r="F2" s="52" t="s">
        <v>2252</v>
      </c>
      <c r="G2" s="49" t="s">
        <v>2255</v>
      </c>
      <c r="H2" s="49" t="s">
        <v>2256</v>
      </c>
      <c r="I2" s="49" t="s">
        <v>2257</v>
      </c>
      <c r="J2" s="48" t="s">
        <v>2259</v>
      </c>
      <c r="K2" s="48" t="s">
        <v>2260</v>
      </c>
      <c r="L2" s="63" t="s">
        <v>2261</v>
      </c>
      <c r="M2" s="63" t="s">
        <v>2262</v>
      </c>
      <c r="N2" s="63" t="s">
        <v>2263</v>
      </c>
      <c r="O2" s="63" t="s">
        <v>2264</v>
      </c>
      <c r="P2" s="63" t="s">
        <v>2265</v>
      </c>
      <c r="Q2" s="63" t="s">
        <v>2266</v>
      </c>
      <c r="R2" s="63" t="s">
        <v>2267</v>
      </c>
      <c r="S2" s="63" t="s">
        <v>2268</v>
      </c>
    </row>
    <row r="3" spans="1:19">
      <c r="A3" s="56" t="s">
        <v>1377</v>
      </c>
      <c r="B3" s="47">
        <f t="array" ref="B3">IFERROR(INDEX(Master!$E$3:$FG$202,MATCH($A3,Master!$D$3:$D$202,0),MATCH(B$2,Master!$E$2:$FG$2,0)),"")</f>
        <v>11443</v>
      </c>
      <c r="C3" s="64">
        <f t="array" ref="C3">IFERROR(INDEX(Master!$E$3:$FG$202,MATCH($A3,Master!$D$3:$D$202,0),MATCH(C$2,Master!$E$2:$FG$2,0)),"")</f>
        <v>632019.37</v>
      </c>
      <c r="D3" s="64">
        <f t="array" ref="D3">IFERROR(INDEX(Master!$E$3:$FG$202,MATCH($A3,Master!$D$3:$D$202,0),MATCH(D$2,Master!$E$2:$FG$2,0)),"")</f>
        <v>454749.2</v>
      </c>
      <c r="E3" s="55" t="str">
        <f t="array" ref="E3">IFERROR(INDEX(Master!$E$3:$FG$202,MATCH($A3,Master!$D$3:$D$202,0),MATCH(E$2,Master!$E$2:$FG$2,0)),"")</f>
        <v>Approved</v>
      </c>
      <c r="F3" s="55" t="str">
        <f t="array" ref="F3">IFERROR(INDEX(Master!$E$3:$FG$202,MATCH($A3,Master!$D$3:$D$202,0),MATCH(F$2,Master!$E$2:$FG$2,0)),"")</f>
        <v>TBD</v>
      </c>
      <c r="G3" s="47" t="str">
        <f t="array" ref="G3">IFERROR(INDEX(Master!$E$3:$FG$202,MATCH($A3,Master!$D$3:$D$202,0),MATCH(G$2,Master!$E$2:$FG$2,0)),"")</f>
        <v>TBD</v>
      </c>
      <c r="H3" s="47" t="str">
        <f t="array" ref="H3">IFERROR(INDEX(Master!$E$3:$FG$202,MATCH($A3,Master!$D$3:$D$202,0),MATCH(H$2,Master!$E$2:$FG$2,0)),"")</f>
        <v>TBD</v>
      </c>
      <c r="I3" s="47" t="str">
        <f t="array" ref="I3">IFERROR(INDEX(Master!$E$3:$FG$202,MATCH($A3,Master!$D$3:$D$202,0),MATCH(I$2,Master!$E$2:$FG$2,0)),"")</f>
        <v>TBD</v>
      </c>
      <c r="J3" s="47" t="str">
        <f t="array" ref="J3">IFERROR(INDEX(Master!$E$3:$FG$202,MATCH($A3,Master!$D$3:$D$202,0),MATCH(J$2,Master!$E$2:$FG$2,0)),"")</f>
        <v>TBD</v>
      </c>
      <c r="K3" s="47" t="str">
        <f t="array" ref="K3">IFERROR(INDEX(Master!$E$3:$FG$202,MATCH($A3,Master!$D$3:$D$202,0),MATCH(K$2,Master!$E$2:$FG$2,0)),"")</f>
        <v>TBD</v>
      </c>
      <c r="L3" s="47" t="str">
        <f t="array" ref="L3">IFERROR(INDEX(Master!$E$3:$FG$202,MATCH($A3,Master!$D$3:$D$202,0),MATCH(L$2,Master!$E$2:$FG$2,0)),"")</f>
        <v>TBD</v>
      </c>
      <c r="M3" s="47" t="str">
        <f t="array" ref="M3">IFERROR(INDEX(Master!$E$3:$FG$202,MATCH($A3,Master!$D$3:$D$202,0),MATCH(M$2,Master!$E$2:$FG$2,0)),"")</f>
        <v>TBD</v>
      </c>
      <c r="N3" s="47" t="str">
        <f t="array" ref="N3">IFERROR(INDEX(Master!$E$3:$FG$202,MATCH($A3,Master!$D$3:$D$202,0),MATCH(N$2,Master!$E$2:$FG$2,0)),"")</f>
        <v>TBD</v>
      </c>
      <c r="O3" s="47" t="str">
        <f t="array" ref="O3">IFERROR(INDEX(Master!$E$3:$FG$202,MATCH($A3,Master!$D$3:$D$202,0),MATCH(O$2,Master!$E$2:$FG$2,0)),"")</f>
        <v>TBD</v>
      </c>
      <c r="P3" s="47" t="str">
        <f t="array" ref="P3">IFERROR(INDEX(Master!$E$3:$FG$202,MATCH($A3,Master!$D$3:$D$202,0),MATCH(P$2,Master!$E$2:$FG$2,0)),"")</f>
        <v>TBD</v>
      </c>
      <c r="Q3" s="47" t="str">
        <f t="array" ref="Q3">IFERROR(INDEX(Master!$E$3:$FG$202,MATCH($A3,Master!$D$3:$D$202,0),MATCH(Q$2,Master!$E$2:$FG$2,0)),"")</f>
        <v>TBD</v>
      </c>
      <c r="R3" s="47" t="str">
        <f t="array" ref="R3">IFERROR(INDEX(Master!$E$3:$FG$202,MATCH($A3,Master!$D$3:$D$202,0),MATCH(R$2,Master!$E$2:$FG$2,0)),"")</f>
        <v>TBD</v>
      </c>
      <c r="S3" s="47" t="str">
        <f t="array" ref="S3">IFERROR(INDEX(Master!$E$3:$FG$202,MATCH($A3,Master!$D$3:$D$202,0),MATCH(S$2,Master!$E$2:$FG$2,0)),"")</f>
        <v>TBD</v>
      </c>
    </row>
    <row r="4" spans="1:19">
      <c r="A4" s="53" t="s">
        <v>2405</v>
      </c>
      <c r="B4" s="47" t="str">
        <f t="array" ref="B4">IFERROR(INDEX(Master!$E$3:$FG$202,MATCH($A4,Master!$D$3:$D$202,0),MATCH(B$2,Master!$E$2:$FG$2,0)),"")</f>
        <v/>
      </c>
      <c r="C4" s="64" t="str">
        <f t="array" ref="C4">IFERROR(INDEX(Master!$E$3:$FG$202,MATCH($A4,Master!$D$3:$D$202,0),MATCH(C$2,Master!$E$2:$FG$2,0)),"")</f>
        <v/>
      </c>
      <c r="D4" s="64" t="str">
        <f t="array" ref="D4">IFERROR(INDEX(Master!$E$3:$FG$202,MATCH($A4,Master!$D$3:$D$202,0),MATCH(D$2,Master!$E$2:$FG$2,0)),"")</f>
        <v/>
      </c>
      <c r="E4" s="55" t="str">
        <f t="array" ref="E4">IFERROR(INDEX(Master!$E$3:$FG$202,MATCH($A4,Master!$D$3:$D$202,0),MATCH(E$2,Master!$E$2:$FG$2,0)),"")</f>
        <v/>
      </c>
      <c r="F4" s="55" t="str">
        <f t="array" ref="F4">IFERROR(INDEX(Master!$E$3:$FG$202,MATCH($A4,Master!$D$3:$D$202,0),MATCH(F$2,Master!$E$2:$FG$2,0)),"")</f>
        <v/>
      </c>
      <c r="G4" s="47" t="str">
        <f t="array" ref="G4">IFERROR(INDEX(Master!$E$3:$FG$202,MATCH($A4,Master!$D$3:$D$202,0),MATCH(G$2,Master!$E$2:$FG$2,0)),"")</f>
        <v/>
      </c>
      <c r="H4" s="47" t="str">
        <f t="array" ref="H4">IFERROR(INDEX(Master!$E$3:$FG$202,MATCH($A4,Master!$D$3:$D$202,0),MATCH(H$2,Master!$E$2:$FG$2,0)),"")</f>
        <v/>
      </c>
      <c r="I4" s="47" t="str">
        <f t="array" ref="I4">IFERROR(INDEX(Master!$E$3:$FG$202,MATCH($A4,Master!$D$3:$D$202,0),MATCH(I$2,Master!$E$2:$FG$2,0)),"")</f>
        <v/>
      </c>
      <c r="J4" s="47" t="str">
        <f t="array" ref="J4">IFERROR(INDEX(Master!$E$3:$FG$202,MATCH($A4,Master!$D$3:$D$202,0),MATCH(J$2,Master!$E$2:$FG$2,0)),"")</f>
        <v/>
      </c>
      <c r="K4" s="47" t="str">
        <f t="array" ref="K4">IFERROR(INDEX(Master!$E$3:$FG$202,MATCH($A4,Master!$D$3:$D$202,0),MATCH(K$2,Master!$E$2:$FG$2,0)),"")</f>
        <v/>
      </c>
      <c r="L4" s="47" t="str">
        <f t="array" ref="L4">IFERROR(INDEX(Master!$E$3:$FG$202,MATCH($A4,Master!$D$3:$D$202,0),MATCH(L$2,Master!$E$2:$FG$2,0)),"")</f>
        <v/>
      </c>
      <c r="M4" s="47" t="str">
        <f t="array" ref="M4">IFERROR(INDEX(Master!$E$3:$FG$202,MATCH($A4,Master!$D$3:$D$202,0),MATCH(M$2,Master!$E$2:$FG$2,0)),"")</f>
        <v/>
      </c>
      <c r="N4" s="47" t="str">
        <f t="array" ref="N4">IFERROR(INDEX(Master!$E$3:$FG$202,MATCH($A4,Master!$D$3:$D$202,0),MATCH(N$2,Master!$E$2:$FG$2,0)),"")</f>
        <v/>
      </c>
      <c r="O4" s="47" t="str">
        <f t="array" ref="O4">IFERROR(INDEX(Master!$E$3:$FG$202,MATCH($A4,Master!$D$3:$D$202,0),MATCH(O$2,Master!$E$2:$FG$2,0)),"")</f>
        <v/>
      </c>
      <c r="P4" s="47" t="str">
        <f t="array" ref="P4">IFERROR(INDEX(Master!$E$3:$FG$202,MATCH($A4,Master!$D$3:$D$202,0),MATCH(P$2,Master!$E$2:$FG$2,0)),"")</f>
        <v/>
      </c>
      <c r="Q4" s="47" t="str">
        <f t="array" ref="Q4">IFERROR(INDEX(Master!$E$3:$FG$202,MATCH($A4,Master!$D$3:$D$202,0),MATCH(Q$2,Master!$E$2:$FG$2,0)),"")</f>
        <v/>
      </c>
      <c r="R4" s="47" t="str">
        <f t="array" ref="R4">IFERROR(INDEX(Master!$E$3:$FG$202,MATCH($A4,Master!$D$3:$D$202,0),MATCH(R$2,Master!$E$2:$FG$2,0)),"")</f>
        <v/>
      </c>
      <c r="S4" s="47" t="str">
        <f t="array" ref="S4">IFERROR(INDEX(Master!$E$3:$FG$202,MATCH($A4,Master!$D$3:$D$202,0),MATCH(S$2,Master!$E$2:$FG$2,0)),"")</f>
        <v/>
      </c>
    </row>
    <row r="5" spans="1:19">
      <c r="A5" s="53" t="s">
        <v>1384</v>
      </c>
      <c r="B5" s="47">
        <f t="array" ref="B5">IFERROR(INDEX(Master!$E$3:$FG$202,MATCH($A5,Master!$D$3:$D$202,0),MATCH(B$2,Master!$E$2:$FG$2,0)),"")</f>
        <v>11403</v>
      </c>
      <c r="C5" s="64">
        <f t="array" ref="C5">IFERROR(INDEX(Master!$E$3:$FG$202,MATCH($A5,Master!$D$3:$D$202,0),MATCH(C$2,Master!$E$2:$FG$2,0)),"")</f>
        <v>181837</v>
      </c>
      <c r="D5" s="64">
        <f t="array" ref="D5">IFERROR(INDEX(Master!$E$3:$FG$202,MATCH($A5,Master!$D$3:$D$202,0),MATCH(D$2,Master!$E$2:$FG$2,0)),"")</f>
        <v>122693.7</v>
      </c>
      <c r="E5" s="55" t="str">
        <f t="array" ref="E5">IFERROR(INDEX(Master!$E$3:$FG$202,MATCH($A5,Master!$D$3:$D$202,0),MATCH(E$2,Master!$E$2:$FG$2,0)),"")</f>
        <v>Approved</v>
      </c>
      <c r="F5" s="55">
        <f t="array" ref="F5">IFERROR(INDEX(Master!$E$3:$FG$202,MATCH($A5,Master!$D$3:$D$202,0),MATCH(F$2,Master!$E$2:$FG$2,0)),"")</f>
        <v>0</v>
      </c>
      <c r="G5" s="47">
        <f t="array" ref="G5">IFERROR(INDEX(Master!$E$3:$FG$202,MATCH($A5,Master!$D$3:$D$202,0),MATCH(G$2,Master!$E$2:$FG$2,0)),"")</f>
        <v>0</v>
      </c>
      <c r="H5" s="47">
        <f t="array" ref="H5">IFERROR(INDEX(Master!$E$3:$FG$202,MATCH($A5,Master!$D$3:$D$202,0),MATCH(H$2,Master!$E$2:$FG$2,0)),"")</f>
        <v>0</v>
      </c>
      <c r="I5" s="47">
        <f t="array" ref="I5">IFERROR(INDEX(Master!$E$3:$FG$202,MATCH($A5,Master!$D$3:$D$202,0),MATCH(I$2,Master!$E$2:$FG$2,0)),"")</f>
        <v>0</v>
      </c>
      <c r="J5" s="47">
        <f t="array" ref="J5">IFERROR(INDEX(Master!$E$3:$FG$202,MATCH($A5,Master!$D$3:$D$202,0),MATCH(J$2,Master!$E$2:$FG$2,0)),"")</f>
        <v>0</v>
      </c>
      <c r="K5" s="47">
        <f t="array" ref="K5">IFERROR(INDEX(Master!$E$3:$FG$202,MATCH($A5,Master!$D$3:$D$202,0),MATCH(K$2,Master!$E$2:$FG$2,0)),"")</f>
        <v>0</v>
      </c>
      <c r="L5" s="47">
        <f t="array" ref="L5">IFERROR(INDEX(Master!$E$3:$FG$202,MATCH($A5,Master!$D$3:$D$202,0),MATCH(L$2,Master!$E$2:$FG$2,0)),"")</f>
        <v>0</v>
      </c>
      <c r="M5" s="47">
        <f t="array" ref="M5">IFERROR(INDEX(Master!$E$3:$FG$202,MATCH($A5,Master!$D$3:$D$202,0),MATCH(M$2,Master!$E$2:$FG$2,0)),"")</f>
        <v>0</v>
      </c>
      <c r="N5" s="47">
        <f t="array" ref="N5">IFERROR(INDEX(Master!$E$3:$FG$202,MATCH($A5,Master!$D$3:$D$202,0),MATCH(N$2,Master!$E$2:$FG$2,0)),"")</f>
        <v>0</v>
      </c>
      <c r="O5" s="47">
        <f t="array" ref="O5">IFERROR(INDEX(Master!$E$3:$FG$202,MATCH($A5,Master!$D$3:$D$202,0),MATCH(O$2,Master!$E$2:$FG$2,0)),"")</f>
        <v>0</v>
      </c>
      <c r="P5" s="47">
        <f t="array" ref="P5">IFERROR(INDEX(Master!$E$3:$FG$202,MATCH($A5,Master!$D$3:$D$202,0),MATCH(P$2,Master!$E$2:$FG$2,0)),"")</f>
        <v>0</v>
      </c>
      <c r="Q5" s="47">
        <f t="array" ref="Q5">IFERROR(INDEX(Master!$E$3:$FG$202,MATCH($A5,Master!$D$3:$D$202,0),MATCH(Q$2,Master!$E$2:$FG$2,0)),"")</f>
        <v>0</v>
      </c>
      <c r="R5" s="47">
        <f t="array" ref="R5">IFERROR(INDEX(Master!$E$3:$FG$202,MATCH($A5,Master!$D$3:$D$202,0),MATCH(R$2,Master!$E$2:$FG$2,0)),"")</f>
        <v>0</v>
      </c>
      <c r="S5" s="47">
        <f t="array" ref="S5">IFERROR(INDEX(Master!$E$3:$FG$202,MATCH($A5,Master!$D$3:$D$202,0),MATCH(S$2,Master!$E$2:$FG$2,0)),"")</f>
        <v>0</v>
      </c>
    </row>
    <row r="6" spans="1:19">
      <c r="A6" s="53" t="s">
        <v>948</v>
      </c>
      <c r="B6" s="47">
        <f t="array" ref="B6">IFERROR(INDEX(Master!$E$3:$FG$202,MATCH($A6,Master!$D$3:$D$202,0),MATCH(B$2,Master!$E$2:$FG$2,0)),"")</f>
        <v>11401</v>
      </c>
      <c r="C6" s="64">
        <f t="array" ref="C6">IFERROR(INDEX(Master!$E$3:$FG$202,MATCH($A6,Master!$D$3:$D$202,0),MATCH(C$2,Master!$E$2:$FG$2,0)),"")</f>
        <v>181837</v>
      </c>
      <c r="D6" s="64">
        <f t="array" ref="D6">IFERROR(INDEX(Master!$E$3:$FG$202,MATCH($A6,Master!$D$3:$D$202,0),MATCH(D$2,Master!$E$2:$FG$2,0)),"")</f>
        <v>107121</v>
      </c>
      <c r="E6" s="55" t="str">
        <f t="array" ref="E6">IFERROR(INDEX(Master!$E$3:$FG$202,MATCH($A6,Master!$D$3:$D$202,0),MATCH(E$2,Master!$E$2:$FG$2,0)),"")</f>
        <v>Approved</v>
      </c>
      <c r="F6" s="55">
        <f t="array" ref="F6">IFERROR(INDEX(Master!$E$3:$FG$202,MATCH($A6,Master!$D$3:$D$202,0),MATCH(F$2,Master!$E$2:$FG$2,0)),"")</f>
        <v>0</v>
      </c>
      <c r="G6" s="47">
        <f t="array" ref="G6">IFERROR(INDEX(Master!$E$3:$FG$202,MATCH($A6,Master!$D$3:$D$202,0),MATCH(G$2,Master!$E$2:$FG$2,0)),"")</f>
        <v>0</v>
      </c>
      <c r="H6" s="47">
        <f t="array" ref="H6">IFERROR(INDEX(Master!$E$3:$FG$202,MATCH($A6,Master!$D$3:$D$202,0),MATCH(H$2,Master!$E$2:$FG$2,0)),"")</f>
        <v>0</v>
      </c>
      <c r="I6" s="47">
        <f t="array" ref="I6">IFERROR(INDEX(Master!$E$3:$FG$202,MATCH($A6,Master!$D$3:$D$202,0),MATCH(I$2,Master!$E$2:$FG$2,0)),"")</f>
        <v>0</v>
      </c>
      <c r="J6" s="47">
        <f t="array" ref="J6">IFERROR(INDEX(Master!$E$3:$FG$202,MATCH($A6,Master!$D$3:$D$202,0),MATCH(J$2,Master!$E$2:$FG$2,0)),"")</f>
        <v>0</v>
      </c>
      <c r="K6" s="47">
        <f t="array" ref="K6">IFERROR(INDEX(Master!$E$3:$FG$202,MATCH($A6,Master!$D$3:$D$202,0),MATCH(K$2,Master!$E$2:$FG$2,0)),"")</f>
        <v>0</v>
      </c>
      <c r="L6" s="47">
        <f t="array" ref="L6">IFERROR(INDEX(Master!$E$3:$FG$202,MATCH($A6,Master!$D$3:$D$202,0),MATCH(L$2,Master!$E$2:$FG$2,0)),"")</f>
        <v>0</v>
      </c>
      <c r="M6" s="47">
        <f t="array" ref="M6">IFERROR(INDEX(Master!$E$3:$FG$202,MATCH($A6,Master!$D$3:$D$202,0),MATCH(M$2,Master!$E$2:$FG$2,0)),"")</f>
        <v>0</v>
      </c>
      <c r="N6" s="47">
        <f t="array" ref="N6">IFERROR(INDEX(Master!$E$3:$FG$202,MATCH($A6,Master!$D$3:$D$202,0),MATCH(N$2,Master!$E$2:$FG$2,0)),"")</f>
        <v>0</v>
      </c>
      <c r="O6" s="47">
        <f t="array" ref="O6">IFERROR(INDEX(Master!$E$3:$FG$202,MATCH($A6,Master!$D$3:$D$202,0),MATCH(O$2,Master!$E$2:$FG$2,0)),"")</f>
        <v>0</v>
      </c>
      <c r="P6" s="47">
        <f t="array" ref="P6">IFERROR(INDEX(Master!$E$3:$FG$202,MATCH($A6,Master!$D$3:$D$202,0),MATCH(P$2,Master!$E$2:$FG$2,0)),"")</f>
        <v>0</v>
      </c>
      <c r="Q6" s="47">
        <f t="array" ref="Q6">IFERROR(INDEX(Master!$E$3:$FG$202,MATCH($A6,Master!$D$3:$D$202,0),MATCH(Q$2,Master!$E$2:$FG$2,0)),"")</f>
        <v>0</v>
      </c>
      <c r="R6" s="47">
        <f t="array" ref="R6">IFERROR(INDEX(Master!$E$3:$FG$202,MATCH($A6,Master!$D$3:$D$202,0),MATCH(R$2,Master!$E$2:$FG$2,0)),"")</f>
        <v>0</v>
      </c>
      <c r="S6" s="47">
        <f t="array" ref="S6">IFERROR(INDEX(Master!$E$3:$FG$202,MATCH($A6,Master!$D$3:$D$202,0),MATCH(S$2,Master!$E$2:$FG$2,0)),"")</f>
        <v>0</v>
      </c>
    </row>
    <row r="7" spans="1:19">
      <c r="A7" s="53" t="s">
        <v>1388</v>
      </c>
      <c r="B7" s="47">
        <f t="array" ref="B7">IFERROR(INDEX(Master!$E$3:$FG$202,MATCH($A7,Master!$D$3:$D$202,0),MATCH(B$2,Master!$E$2:$FG$2,0)),"")</f>
        <v>11397</v>
      </c>
      <c r="C7" s="64">
        <f t="array" ref="C7">IFERROR(INDEX(Master!$E$3:$FG$202,MATCH($A7,Master!$D$3:$D$202,0),MATCH(C$2,Master!$E$2:$FG$2,0)),"")</f>
        <v>13916166.76</v>
      </c>
      <c r="D7" s="64">
        <f t="array" ref="D7">IFERROR(INDEX(Master!$E$3:$FG$202,MATCH($A7,Master!$D$3:$D$202,0),MATCH(D$2,Master!$E$2:$FG$2,0)),"")</f>
        <v>10197373.640000001</v>
      </c>
      <c r="E7" s="55" t="str">
        <f t="array" ref="E7">IFERROR(INDEX(Master!$E$3:$FG$202,MATCH($A7,Master!$D$3:$D$202,0),MATCH(E$2,Master!$E$2:$FG$2,0)),"")</f>
        <v>Approved</v>
      </c>
      <c r="F7" s="55">
        <f t="array" ref="F7">IFERROR(INDEX(Master!$E$3:$FG$202,MATCH($A7,Master!$D$3:$D$202,0),MATCH(F$2,Master!$E$2:$FG$2,0)),"")</f>
        <v>0</v>
      </c>
      <c r="G7" s="47">
        <f t="array" ref="G7">IFERROR(INDEX(Master!$E$3:$FG$202,MATCH($A7,Master!$D$3:$D$202,0),MATCH(G$2,Master!$E$2:$FG$2,0)),"")</f>
        <v>0</v>
      </c>
      <c r="H7" s="47">
        <f t="array" ref="H7">IFERROR(INDEX(Master!$E$3:$FG$202,MATCH($A7,Master!$D$3:$D$202,0),MATCH(H$2,Master!$E$2:$FG$2,0)),"")</f>
        <v>0</v>
      </c>
      <c r="I7" s="47">
        <f t="array" ref="I7">IFERROR(INDEX(Master!$E$3:$FG$202,MATCH($A7,Master!$D$3:$D$202,0),MATCH(I$2,Master!$E$2:$FG$2,0)),"")</f>
        <v>0</v>
      </c>
      <c r="J7" s="47">
        <f t="array" ref="J7">IFERROR(INDEX(Master!$E$3:$FG$202,MATCH($A7,Master!$D$3:$D$202,0),MATCH(J$2,Master!$E$2:$FG$2,0)),"")</f>
        <v>0</v>
      </c>
      <c r="K7" s="47">
        <f t="array" ref="K7">IFERROR(INDEX(Master!$E$3:$FG$202,MATCH($A7,Master!$D$3:$D$202,0),MATCH(K$2,Master!$E$2:$FG$2,0)),"")</f>
        <v>0</v>
      </c>
      <c r="L7" s="47">
        <f t="array" ref="L7">IFERROR(INDEX(Master!$E$3:$FG$202,MATCH($A7,Master!$D$3:$D$202,0),MATCH(L$2,Master!$E$2:$FG$2,0)),"")</f>
        <v>0</v>
      </c>
      <c r="M7" s="47">
        <f t="array" ref="M7">IFERROR(INDEX(Master!$E$3:$FG$202,MATCH($A7,Master!$D$3:$D$202,0),MATCH(M$2,Master!$E$2:$FG$2,0)),"")</f>
        <v>0</v>
      </c>
      <c r="N7" s="47">
        <f t="array" ref="N7">IFERROR(INDEX(Master!$E$3:$FG$202,MATCH($A7,Master!$D$3:$D$202,0),MATCH(N$2,Master!$E$2:$FG$2,0)),"")</f>
        <v>0</v>
      </c>
      <c r="O7" s="47">
        <f t="array" ref="O7">IFERROR(INDEX(Master!$E$3:$FG$202,MATCH($A7,Master!$D$3:$D$202,0),MATCH(O$2,Master!$E$2:$FG$2,0)),"")</f>
        <v>0</v>
      </c>
      <c r="P7" s="47">
        <f t="array" ref="P7">IFERROR(INDEX(Master!$E$3:$FG$202,MATCH($A7,Master!$D$3:$D$202,0),MATCH(P$2,Master!$E$2:$FG$2,0)),"")</f>
        <v>0</v>
      </c>
      <c r="Q7" s="47">
        <f t="array" ref="Q7">IFERROR(INDEX(Master!$E$3:$FG$202,MATCH($A7,Master!$D$3:$D$202,0),MATCH(Q$2,Master!$E$2:$FG$2,0)),"")</f>
        <v>0</v>
      </c>
      <c r="R7" s="47">
        <f t="array" ref="R7">IFERROR(INDEX(Master!$E$3:$FG$202,MATCH($A7,Master!$D$3:$D$202,0),MATCH(R$2,Master!$E$2:$FG$2,0)),"")</f>
        <v>0</v>
      </c>
      <c r="S7" s="47">
        <f t="array" ref="S7">IFERROR(INDEX(Master!$E$3:$FG$202,MATCH($A7,Master!$D$3:$D$202,0),MATCH(S$2,Master!$E$2:$FG$2,0)),"")</f>
        <v>0</v>
      </c>
    </row>
    <row r="8" spans="1:19">
      <c r="A8" s="53" t="s">
        <v>1397</v>
      </c>
      <c r="B8" s="47">
        <f t="array" ref="B8">IFERROR(INDEX(Master!$E$3:$FG$202,MATCH($A8,Master!$D$3:$D$202,0),MATCH(B$2,Master!$E$2:$FG$2,0)),"")</f>
        <v>11448</v>
      </c>
      <c r="C8" s="64">
        <f t="array" ref="C8">IFERROR(INDEX(Master!$E$3:$FG$202,MATCH($A8,Master!$D$3:$D$202,0),MATCH(C$2,Master!$E$2:$FG$2,0)),"")</f>
        <v>129445</v>
      </c>
      <c r="D8" s="64">
        <f t="array" ref="D8">IFERROR(INDEX(Master!$E$3:$FG$202,MATCH($A8,Master!$D$3:$D$202,0),MATCH(D$2,Master!$E$2:$FG$2,0)),"")</f>
        <v>94494.849999999991</v>
      </c>
      <c r="E8" s="55" t="str">
        <f t="array" ref="E8">IFERROR(INDEX(Master!$E$3:$FG$202,MATCH($A8,Master!$D$3:$D$202,0),MATCH(E$2,Master!$E$2:$FG$2,0)),"")</f>
        <v>Approved</v>
      </c>
      <c r="F8" s="55">
        <f t="array" ref="F8">IFERROR(INDEX(Master!$E$3:$FG$202,MATCH($A8,Master!$D$3:$D$202,0),MATCH(F$2,Master!$E$2:$FG$2,0)),"")</f>
        <v>0</v>
      </c>
      <c r="G8" s="47">
        <f t="array" ref="G8">IFERROR(INDEX(Master!$E$3:$FG$202,MATCH($A8,Master!$D$3:$D$202,0),MATCH(G$2,Master!$E$2:$FG$2,0)),"")</f>
        <v>0</v>
      </c>
      <c r="H8" s="47">
        <f t="array" ref="H8">IFERROR(INDEX(Master!$E$3:$FG$202,MATCH($A8,Master!$D$3:$D$202,0),MATCH(H$2,Master!$E$2:$FG$2,0)),"")</f>
        <v>0</v>
      </c>
      <c r="I8" s="47">
        <f t="array" ref="I8">IFERROR(INDEX(Master!$E$3:$FG$202,MATCH($A8,Master!$D$3:$D$202,0),MATCH(I$2,Master!$E$2:$FG$2,0)),"")</f>
        <v>0</v>
      </c>
      <c r="J8" s="47">
        <f t="array" ref="J8">IFERROR(INDEX(Master!$E$3:$FG$202,MATCH($A8,Master!$D$3:$D$202,0),MATCH(J$2,Master!$E$2:$FG$2,0)),"")</f>
        <v>0</v>
      </c>
      <c r="K8" s="47">
        <f t="array" ref="K8">IFERROR(INDEX(Master!$E$3:$FG$202,MATCH($A8,Master!$D$3:$D$202,0),MATCH(K$2,Master!$E$2:$FG$2,0)),"")</f>
        <v>0</v>
      </c>
      <c r="L8" s="47">
        <f t="array" ref="L8">IFERROR(INDEX(Master!$E$3:$FG$202,MATCH($A8,Master!$D$3:$D$202,0),MATCH(L$2,Master!$E$2:$FG$2,0)),"")</f>
        <v>0</v>
      </c>
      <c r="M8" s="47">
        <f t="array" ref="M8">IFERROR(INDEX(Master!$E$3:$FG$202,MATCH($A8,Master!$D$3:$D$202,0),MATCH(M$2,Master!$E$2:$FG$2,0)),"")</f>
        <v>0</v>
      </c>
      <c r="N8" s="47">
        <f t="array" ref="N8">IFERROR(INDEX(Master!$E$3:$FG$202,MATCH($A8,Master!$D$3:$D$202,0),MATCH(N$2,Master!$E$2:$FG$2,0)),"")</f>
        <v>0</v>
      </c>
      <c r="O8" s="47">
        <f t="array" ref="O8">IFERROR(INDEX(Master!$E$3:$FG$202,MATCH($A8,Master!$D$3:$D$202,0),MATCH(O$2,Master!$E$2:$FG$2,0)),"")</f>
        <v>0</v>
      </c>
      <c r="P8" s="47">
        <f t="array" ref="P8">IFERROR(INDEX(Master!$E$3:$FG$202,MATCH($A8,Master!$D$3:$D$202,0),MATCH(P$2,Master!$E$2:$FG$2,0)),"")</f>
        <v>0</v>
      </c>
      <c r="Q8" s="47">
        <f t="array" ref="Q8">IFERROR(INDEX(Master!$E$3:$FG$202,MATCH($A8,Master!$D$3:$D$202,0),MATCH(Q$2,Master!$E$2:$FG$2,0)),"")</f>
        <v>0</v>
      </c>
      <c r="R8" s="47">
        <f t="array" ref="R8">IFERROR(INDEX(Master!$E$3:$FG$202,MATCH($A8,Master!$D$3:$D$202,0),MATCH(R$2,Master!$E$2:$FG$2,0)),"")</f>
        <v>0</v>
      </c>
      <c r="S8" s="47">
        <f t="array" ref="S8">IFERROR(INDEX(Master!$E$3:$FG$202,MATCH($A8,Master!$D$3:$D$202,0),MATCH(S$2,Master!$E$2:$FG$2,0)),"")</f>
        <v>0</v>
      </c>
    </row>
    <row r="9" spans="1:19">
      <c r="A9" s="53" t="s">
        <v>1393</v>
      </c>
      <c r="B9" s="47">
        <f t="array" ref="B9">IFERROR(INDEX(Master!$E$3:$FG$202,MATCH($A9,Master!$D$3:$D$202,0),MATCH(B$2,Master!$E$2:$FG$2,0)),"")</f>
        <v>11447</v>
      </c>
      <c r="C9" s="64">
        <f t="array" ref="C9">IFERROR(INDEX(Master!$E$3:$FG$202,MATCH($A9,Master!$D$3:$D$202,0),MATCH(C$2,Master!$E$2:$FG$2,0)),"")</f>
        <v>13852000</v>
      </c>
      <c r="D9" s="64">
        <f t="array" ref="D9">IFERROR(INDEX(Master!$E$3:$FG$202,MATCH($A9,Master!$D$3:$D$202,0),MATCH(D$2,Master!$E$2:$FG$2,0)),"")</f>
        <v>8943261</v>
      </c>
      <c r="E9" s="55" t="str">
        <f t="array" ref="E9">IFERROR(INDEX(Master!$E$3:$FG$202,MATCH($A9,Master!$D$3:$D$202,0),MATCH(E$2,Master!$E$2:$FG$2,0)),"")</f>
        <v>Approved (Revision pending AOR)</v>
      </c>
      <c r="F9" s="55">
        <f t="array" ref="F9">IFERROR(INDEX(Master!$E$3:$FG$202,MATCH($A9,Master!$D$3:$D$202,0),MATCH(F$2,Master!$E$2:$FG$2,0)),"")</f>
        <v>0</v>
      </c>
      <c r="G9" s="47">
        <f t="array" ref="G9">IFERROR(INDEX(Master!$E$3:$FG$202,MATCH($A9,Master!$D$3:$D$202,0),MATCH(G$2,Master!$E$2:$FG$2,0)),"")</f>
        <v>0</v>
      </c>
      <c r="H9" s="47">
        <f t="array" ref="H9">IFERROR(INDEX(Master!$E$3:$FG$202,MATCH($A9,Master!$D$3:$D$202,0),MATCH(H$2,Master!$E$2:$FG$2,0)),"")</f>
        <v>0</v>
      </c>
      <c r="I9" s="47">
        <f t="array" ref="I9">IFERROR(INDEX(Master!$E$3:$FG$202,MATCH($A9,Master!$D$3:$D$202,0),MATCH(I$2,Master!$E$2:$FG$2,0)),"")</f>
        <v>0</v>
      </c>
      <c r="J9" s="47">
        <f t="array" ref="J9">IFERROR(INDEX(Master!$E$3:$FG$202,MATCH($A9,Master!$D$3:$D$202,0),MATCH(J$2,Master!$E$2:$FG$2,0)),"")</f>
        <v>0</v>
      </c>
      <c r="K9" s="47">
        <f t="array" ref="K9">IFERROR(INDEX(Master!$E$3:$FG$202,MATCH($A9,Master!$D$3:$D$202,0),MATCH(K$2,Master!$E$2:$FG$2,0)),"")</f>
        <v>0</v>
      </c>
      <c r="L9" s="47">
        <f t="array" ref="L9">IFERROR(INDEX(Master!$E$3:$FG$202,MATCH($A9,Master!$D$3:$D$202,0),MATCH(L$2,Master!$E$2:$FG$2,0)),"")</f>
        <v>0</v>
      </c>
      <c r="M9" s="47">
        <f t="array" ref="M9">IFERROR(INDEX(Master!$E$3:$FG$202,MATCH($A9,Master!$D$3:$D$202,0),MATCH(M$2,Master!$E$2:$FG$2,0)),"")</f>
        <v>0</v>
      </c>
      <c r="N9" s="47">
        <f t="array" ref="N9">IFERROR(INDEX(Master!$E$3:$FG$202,MATCH($A9,Master!$D$3:$D$202,0),MATCH(N$2,Master!$E$2:$FG$2,0)),"")</f>
        <v>0</v>
      </c>
      <c r="O9" s="47">
        <f t="array" ref="O9">IFERROR(INDEX(Master!$E$3:$FG$202,MATCH($A9,Master!$D$3:$D$202,0),MATCH(O$2,Master!$E$2:$FG$2,0)),"")</f>
        <v>0</v>
      </c>
      <c r="P9" s="47">
        <f t="array" ref="P9">IFERROR(INDEX(Master!$E$3:$FG$202,MATCH($A9,Master!$D$3:$D$202,0),MATCH(P$2,Master!$E$2:$FG$2,0)),"")</f>
        <v>0</v>
      </c>
      <c r="Q9" s="47">
        <f t="array" ref="Q9">IFERROR(INDEX(Master!$E$3:$FG$202,MATCH($A9,Master!$D$3:$D$202,0),MATCH(Q$2,Master!$E$2:$FG$2,0)),"")</f>
        <v>0</v>
      </c>
      <c r="R9" s="47">
        <f t="array" ref="R9">IFERROR(INDEX(Master!$E$3:$FG$202,MATCH($A9,Master!$D$3:$D$202,0),MATCH(R$2,Master!$E$2:$FG$2,0)),"")</f>
        <v>0</v>
      </c>
      <c r="S9" s="47">
        <f t="array" ref="S9">IFERROR(INDEX(Master!$E$3:$FG$202,MATCH($A9,Master!$D$3:$D$202,0),MATCH(S$2,Master!$E$2:$FG$2,0)),"")</f>
        <v>0</v>
      </c>
    </row>
    <row r="10" spans="1:19">
      <c r="A10" s="53" t="s">
        <v>2349</v>
      </c>
      <c r="B10" s="47">
        <f t="array" ref="B10">IFERROR(INDEX(Master!$E$3:$FG$202,MATCH($A10,Master!$D$3:$D$202,0),MATCH(B$2,Master!$E$2:$FG$2,0)),"")</f>
        <v>11427</v>
      </c>
      <c r="C10" s="64">
        <f t="array" ref="C10">IFERROR(INDEX(Master!$E$3:$FG$202,MATCH($A10,Master!$D$3:$D$202,0),MATCH(C$2,Master!$E$2:$FG$2,0)),"")</f>
        <v>575796</v>
      </c>
      <c r="D10" s="64">
        <f t="array" ref="D10">IFERROR(INDEX(Master!$E$3:$FG$202,MATCH($A10,Master!$D$3:$D$202,0),MATCH(D$2,Master!$E$2:$FG$2,0)),"")</f>
        <v>420331</v>
      </c>
      <c r="E10" s="55">
        <f t="array" ref="E10">IFERROR(INDEX(Master!$E$3:$FG$202,MATCH($A10,Master!$D$3:$D$202,0),MATCH(E$2,Master!$E$2:$FG$2,0)),"")</f>
        <v>45212</v>
      </c>
      <c r="F10" s="55">
        <f t="array" ref="F10">IFERROR(INDEX(Master!$E$3:$FG$202,MATCH($A10,Master!$D$3:$D$202,0),MATCH(F$2,Master!$E$2:$FG$2,0)),"")</f>
        <v>0</v>
      </c>
      <c r="G10" s="47">
        <f t="array" ref="G10">IFERROR(INDEX(Master!$E$3:$FG$202,MATCH($A10,Master!$D$3:$D$202,0),MATCH(G$2,Master!$E$2:$FG$2,0)),"")</f>
        <v>0</v>
      </c>
      <c r="H10" s="47">
        <f t="array" ref="H10">IFERROR(INDEX(Master!$E$3:$FG$202,MATCH($A10,Master!$D$3:$D$202,0),MATCH(H$2,Master!$E$2:$FG$2,0)),"")</f>
        <v>0</v>
      </c>
      <c r="I10" s="47">
        <f t="array" ref="I10">IFERROR(INDEX(Master!$E$3:$FG$202,MATCH($A10,Master!$D$3:$D$202,0),MATCH(I$2,Master!$E$2:$FG$2,0)),"")</f>
        <v>0</v>
      </c>
      <c r="J10" s="47">
        <f t="array" ref="J10">IFERROR(INDEX(Master!$E$3:$FG$202,MATCH($A10,Master!$D$3:$D$202,0),MATCH(J$2,Master!$E$2:$FG$2,0)),"")</f>
        <v>0</v>
      </c>
      <c r="K10" s="47">
        <f t="array" ref="K10">IFERROR(INDEX(Master!$E$3:$FG$202,MATCH($A10,Master!$D$3:$D$202,0),MATCH(K$2,Master!$E$2:$FG$2,0)),"")</f>
        <v>0</v>
      </c>
      <c r="L10" s="47">
        <f t="array" ref="L10">IFERROR(INDEX(Master!$E$3:$FG$202,MATCH($A10,Master!$D$3:$D$202,0),MATCH(L$2,Master!$E$2:$FG$2,0)),"")</f>
        <v>0</v>
      </c>
      <c r="M10" s="47">
        <f t="array" ref="M10">IFERROR(INDEX(Master!$E$3:$FG$202,MATCH($A10,Master!$D$3:$D$202,0),MATCH(M$2,Master!$E$2:$FG$2,0)),"")</f>
        <v>0</v>
      </c>
      <c r="N10" s="47">
        <f t="array" ref="N10">IFERROR(INDEX(Master!$E$3:$FG$202,MATCH($A10,Master!$D$3:$D$202,0),MATCH(N$2,Master!$E$2:$FG$2,0)),"")</f>
        <v>0</v>
      </c>
      <c r="O10" s="47">
        <f t="array" ref="O10">IFERROR(INDEX(Master!$E$3:$FG$202,MATCH($A10,Master!$D$3:$D$202,0),MATCH(O$2,Master!$E$2:$FG$2,0)),"")</f>
        <v>0</v>
      </c>
      <c r="P10" s="47">
        <f t="array" ref="P10">IFERROR(INDEX(Master!$E$3:$FG$202,MATCH($A10,Master!$D$3:$D$202,0),MATCH(P$2,Master!$E$2:$FG$2,0)),"")</f>
        <v>0</v>
      </c>
      <c r="Q10" s="47">
        <f t="array" ref="Q10">IFERROR(INDEX(Master!$E$3:$FG$202,MATCH($A10,Master!$D$3:$D$202,0),MATCH(Q$2,Master!$E$2:$FG$2,0)),"")</f>
        <v>0</v>
      </c>
      <c r="R10" s="47">
        <f t="array" ref="R10">IFERROR(INDEX(Master!$E$3:$FG$202,MATCH($A10,Master!$D$3:$D$202,0),MATCH(R$2,Master!$E$2:$FG$2,0)),"")</f>
        <v>0</v>
      </c>
      <c r="S10" s="47">
        <f t="array" ref="S10">IFERROR(INDEX(Master!$E$3:$FG$202,MATCH($A10,Master!$D$3:$D$202,0),MATCH(S$2,Master!$E$2:$FG$2,0)),"")</f>
        <v>0</v>
      </c>
    </row>
    <row r="11" spans="1:19">
      <c r="A11" s="53" t="s">
        <v>2286</v>
      </c>
      <c r="B11" s="47">
        <f t="array" ref="B11">IFERROR(INDEX(Master!$E$3:$FG$202,MATCH($A11,Master!$D$3:$D$202,0),MATCH(B$2,Master!$E$2:$FG$2,0)),"")</f>
        <v>11444</v>
      </c>
      <c r="C11" s="64">
        <f t="array" ref="C11">IFERROR(INDEX(Master!$E$3:$FG$202,MATCH($A11,Master!$D$3:$D$202,0),MATCH(C$2,Master!$E$2:$FG$2,0)),"")</f>
        <v>823142.22</v>
      </c>
      <c r="D11" s="64">
        <f t="array" ref="D11">IFERROR(INDEX(Master!$E$3:$FG$202,MATCH($A11,Master!$D$3:$D$202,0),MATCH(D$2,Master!$E$2:$FG$2,0)),"")</f>
        <v>600894</v>
      </c>
      <c r="E11" s="55">
        <f t="array" ref="E11">IFERROR(INDEX(Master!$E$3:$FG$202,MATCH($A11,Master!$D$3:$D$202,0),MATCH(E$2,Master!$E$2:$FG$2,0)),"")</f>
        <v>45300</v>
      </c>
      <c r="F11" s="55">
        <f t="array" ref="F11">IFERROR(INDEX(Master!$E$3:$FG$202,MATCH($A11,Master!$D$3:$D$202,0),MATCH(F$2,Master!$E$2:$FG$2,0)),"")</f>
        <v>0</v>
      </c>
      <c r="G11" s="47">
        <f t="array" ref="G11">IFERROR(INDEX(Master!$E$3:$FG$202,MATCH($A11,Master!$D$3:$D$202,0),MATCH(G$2,Master!$E$2:$FG$2,0)),"")</f>
        <v>0</v>
      </c>
      <c r="H11" s="47">
        <f t="array" ref="H11">IFERROR(INDEX(Master!$E$3:$FG$202,MATCH($A11,Master!$D$3:$D$202,0),MATCH(H$2,Master!$E$2:$FG$2,0)),"")</f>
        <v>0</v>
      </c>
      <c r="I11" s="47">
        <f t="array" ref="I11">IFERROR(INDEX(Master!$E$3:$FG$202,MATCH($A11,Master!$D$3:$D$202,0),MATCH(I$2,Master!$E$2:$FG$2,0)),"")</f>
        <v>0</v>
      </c>
      <c r="J11" s="47">
        <f t="array" ref="J11">IFERROR(INDEX(Master!$E$3:$FG$202,MATCH($A11,Master!$D$3:$D$202,0),MATCH(J$2,Master!$E$2:$FG$2,0)),"")</f>
        <v>0</v>
      </c>
      <c r="K11" s="47">
        <f t="array" ref="K11">IFERROR(INDEX(Master!$E$3:$FG$202,MATCH($A11,Master!$D$3:$D$202,0),MATCH(K$2,Master!$E$2:$FG$2,0)),"")</f>
        <v>0</v>
      </c>
      <c r="L11" s="47">
        <f t="array" ref="L11">IFERROR(INDEX(Master!$E$3:$FG$202,MATCH($A11,Master!$D$3:$D$202,0),MATCH(L$2,Master!$E$2:$FG$2,0)),"")</f>
        <v>0</v>
      </c>
      <c r="M11" s="47">
        <f t="array" ref="M11">IFERROR(INDEX(Master!$E$3:$FG$202,MATCH($A11,Master!$D$3:$D$202,0),MATCH(M$2,Master!$E$2:$FG$2,0)),"")</f>
        <v>0</v>
      </c>
      <c r="N11" s="47">
        <f t="array" ref="N11">IFERROR(INDEX(Master!$E$3:$FG$202,MATCH($A11,Master!$D$3:$D$202,0),MATCH(N$2,Master!$E$2:$FG$2,0)),"")</f>
        <v>0</v>
      </c>
      <c r="O11" s="47">
        <f t="array" ref="O11">IFERROR(INDEX(Master!$E$3:$FG$202,MATCH($A11,Master!$D$3:$D$202,0),MATCH(O$2,Master!$E$2:$FG$2,0)),"")</f>
        <v>0</v>
      </c>
      <c r="P11" s="47">
        <f t="array" ref="P11">IFERROR(INDEX(Master!$E$3:$FG$202,MATCH($A11,Master!$D$3:$D$202,0),MATCH(P$2,Master!$E$2:$FG$2,0)),"")</f>
        <v>0</v>
      </c>
      <c r="Q11" s="47">
        <f t="array" ref="Q11">IFERROR(INDEX(Master!$E$3:$FG$202,MATCH($A11,Master!$D$3:$D$202,0),MATCH(Q$2,Master!$E$2:$FG$2,0)),"")</f>
        <v>0</v>
      </c>
      <c r="R11" s="47">
        <f t="array" ref="R11">IFERROR(INDEX(Master!$E$3:$FG$202,MATCH($A11,Master!$D$3:$D$202,0),MATCH(R$2,Master!$E$2:$FG$2,0)),"")</f>
        <v>0</v>
      </c>
      <c r="S11" s="47">
        <f t="array" ref="S11">IFERROR(INDEX(Master!$E$3:$FG$202,MATCH($A11,Master!$D$3:$D$202,0),MATCH(S$2,Master!$E$2:$FG$2,0)),"")</f>
        <v>0</v>
      </c>
    </row>
    <row r="12" spans="1:19">
      <c r="A12" s="53" t="s">
        <v>2290</v>
      </c>
      <c r="B12" s="47">
        <f t="array" ref="B12">IFERROR(INDEX(Master!$E$3:$FG$202,MATCH($A12,Master!$D$3:$D$202,0),MATCH(B$2,Master!$E$2:$FG$2,0)),"")</f>
        <v>11437</v>
      </c>
      <c r="C12" s="64">
        <f t="array" ref="C12">IFERROR(INDEX(Master!$E$3:$FG$202,MATCH($A12,Master!$D$3:$D$202,0),MATCH(C$2,Master!$E$2:$FG$2,0)),"")</f>
        <v>817329</v>
      </c>
      <c r="D12" s="64">
        <f t="array" ref="D12">IFERROR(INDEX(Master!$E$3:$FG$202,MATCH($A12,Master!$D$3:$D$202,0),MATCH(D$2,Master!$E$2:$FG$2,0)),"")</f>
        <v>596650</v>
      </c>
      <c r="E12" s="55">
        <f t="array" ref="E12">IFERROR(INDEX(Master!$E$3:$FG$202,MATCH($A12,Master!$D$3:$D$202,0),MATCH(E$2,Master!$E$2:$FG$2,0)),"")</f>
        <v>45246</v>
      </c>
      <c r="F12" s="55">
        <f t="array" ref="F12">IFERROR(INDEX(Master!$E$3:$FG$202,MATCH($A12,Master!$D$3:$D$202,0),MATCH(F$2,Master!$E$2:$FG$2,0)),"")</f>
        <v>0</v>
      </c>
      <c r="G12" s="47">
        <f t="array" ref="G12">IFERROR(INDEX(Master!$E$3:$FG$202,MATCH($A12,Master!$D$3:$D$202,0),MATCH(G$2,Master!$E$2:$FG$2,0)),"")</f>
        <v>0</v>
      </c>
      <c r="H12" s="47">
        <f t="array" ref="H12">IFERROR(INDEX(Master!$E$3:$FG$202,MATCH($A12,Master!$D$3:$D$202,0),MATCH(H$2,Master!$E$2:$FG$2,0)),"")</f>
        <v>0</v>
      </c>
      <c r="I12" s="47">
        <f t="array" ref="I12">IFERROR(INDEX(Master!$E$3:$FG$202,MATCH($A12,Master!$D$3:$D$202,0),MATCH(I$2,Master!$E$2:$FG$2,0)),"")</f>
        <v>0</v>
      </c>
      <c r="J12" s="47">
        <f t="array" ref="J12">IFERROR(INDEX(Master!$E$3:$FG$202,MATCH($A12,Master!$D$3:$D$202,0),MATCH(J$2,Master!$E$2:$FG$2,0)),"")</f>
        <v>0</v>
      </c>
      <c r="K12" s="47">
        <f t="array" ref="K12">IFERROR(INDEX(Master!$E$3:$FG$202,MATCH($A12,Master!$D$3:$D$202,0),MATCH(K$2,Master!$E$2:$FG$2,0)),"")</f>
        <v>0</v>
      </c>
      <c r="L12" s="47">
        <f t="array" ref="L12">IFERROR(INDEX(Master!$E$3:$FG$202,MATCH($A12,Master!$D$3:$D$202,0),MATCH(L$2,Master!$E$2:$FG$2,0)),"")</f>
        <v>0</v>
      </c>
      <c r="M12" s="47">
        <f t="array" ref="M12">IFERROR(INDEX(Master!$E$3:$FG$202,MATCH($A12,Master!$D$3:$D$202,0),MATCH(M$2,Master!$E$2:$FG$2,0)),"")</f>
        <v>0</v>
      </c>
      <c r="N12" s="47">
        <f t="array" ref="N12">IFERROR(INDEX(Master!$E$3:$FG$202,MATCH($A12,Master!$D$3:$D$202,0),MATCH(N$2,Master!$E$2:$FG$2,0)),"")</f>
        <v>0</v>
      </c>
      <c r="O12" s="47">
        <f t="array" ref="O12">IFERROR(INDEX(Master!$E$3:$FG$202,MATCH($A12,Master!$D$3:$D$202,0),MATCH(O$2,Master!$E$2:$FG$2,0)),"")</f>
        <v>0</v>
      </c>
      <c r="P12" s="47">
        <f t="array" ref="P12">IFERROR(INDEX(Master!$E$3:$FG$202,MATCH($A12,Master!$D$3:$D$202,0),MATCH(P$2,Master!$E$2:$FG$2,0)),"")</f>
        <v>0</v>
      </c>
      <c r="Q12" s="47">
        <f t="array" ref="Q12">IFERROR(INDEX(Master!$E$3:$FG$202,MATCH($A12,Master!$D$3:$D$202,0),MATCH(Q$2,Master!$E$2:$FG$2,0)),"")</f>
        <v>0</v>
      </c>
      <c r="R12" s="47">
        <f t="array" ref="R12">IFERROR(INDEX(Master!$E$3:$FG$202,MATCH($A12,Master!$D$3:$D$202,0),MATCH(R$2,Master!$E$2:$FG$2,0)),"")</f>
        <v>0</v>
      </c>
      <c r="S12" s="47">
        <f t="array" ref="S12">IFERROR(INDEX(Master!$E$3:$FG$202,MATCH($A12,Master!$D$3:$D$202,0),MATCH(S$2,Master!$E$2:$FG$2,0)),"")</f>
        <v>0</v>
      </c>
    </row>
    <row r="13" spans="1:19">
      <c r="A13" s="53" t="s">
        <v>2293</v>
      </c>
      <c r="B13" s="47">
        <f t="array" ref="B13">IFERROR(INDEX(Master!$E$3:$FG$202,MATCH($A13,Master!$D$3:$D$202,0),MATCH(B$2,Master!$E$2:$FG$2,0)),"")</f>
        <v>11436</v>
      </c>
      <c r="C13" s="64">
        <f t="array" ref="C13">IFERROR(INDEX(Master!$E$3:$FG$202,MATCH($A13,Master!$D$3:$D$202,0),MATCH(C$2,Master!$E$2:$FG$2,0)),"")</f>
        <v>817329</v>
      </c>
      <c r="D13" s="64">
        <f t="array" ref="D13">IFERROR(INDEX(Master!$E$3:$FG$202,MATCH($A13,Master!$D$3:$D$202,0),MATCH(D$2,Master!$E$2:$FG$2,0)),"")</f>
        <v>596650</v>
      </c>
      <c r="E13" s="55">
        <f t="array" ref="E13">IFERROR(INDEX(Master!$E$3:$FG$202,MATCH($A13,Master!$D$3:$D$202,0),MATCH(E$2,Master!$E$2:$FG$2,0)),"")</f>
        <v>45246</v>
      </c>
      <c r="F13" s="55">
        <f t="array" ref="F13">IFERROR(INDEX(Master!$E$3:$FG$202,MATCH($A13,Master!$D$3:$D$202,0),MATCH(F$2,Master!$E$2:$FG$2,0)),"")</f>
        <v>0</v>
      </c>
      <c r="G13" s="47">
        <f t="array" ref="G13">IFERROR(INDEX(Master!$E$3:$FG$202,MATCH($A13,Master!$D$3:$D$202,0),MATCH(G$2,Master!$E$2:$FG$2,0)),"")</f>
        <v>0</v>
      </c>
      <c r="H13" s="47">
        <f t="array" ref="H13">IFERROR(INDEX(Master!$E$3:$FG$202,MATCH($A13,Master!$D$3:$D$202,0),MATCH(H$2,Master!$E$2:$FG$2,0)),"")</f>
        <v>0</v>
      </c>
      <c r="I13" s="47">
        <f t="array" ref="I13">IFERROR(INDEX(Master!$E$3:$FG$202,MATCH($A13,Master!$D$3:$D$202,0),MATCH(I$2,Master!$E$2:$FG$2,0)),"")</f>
        <v>0</v>
      </c>
      <c r="J13" s="47">
        <f t="array" ref="J13">IFERROR(INDEX(Master!$E$3:$FG$202,MATCH($A13,Master!$D$3:$D$202,0),MATCH(J$2,Master!$E$2:$FG$2,0)),"")</f>
        <v>0</v>
      </c>
      <c r="K13" s="47">
        <f t="array" ref="K13">IFERROR(INDEX(Master!$E$3:$FG$202,MATCH($A13,Master!$D$3:$D$202,0),MATCH(K$2,Master!$E$2:$FG$2,0)),"")</f>
        <v>0</v>
      </c>
      <c r="L13" s="47">
        <f t="array" ref="L13">IFERROR(INDEX(Master!$E$3:$FG$202,MATCH($A13,Master!$D$3:$D$202,0),MATCH(L$2,Master!$E$2:$FG$2,0)),"")</f>
        <v>0</v>
      </c>
      <c r="M13" s="47">
        <f t="array" ref="M13">IFERROR(INDEX(Master!$E$3:$FG$202,MATCH($A13,Master!$D$3:$D$202,0),MATCH(M$2,Master!$E$2:$FG$2,0)),"")</f>
        <v>0</v>
      </c>
      <c r="N13" s="47">
        <f t="array" ref="N13">IFERROR(INDEX(Master!$E$3:$FG$202,MATCH($A13,Master!$D$3:$D$202,0),MATCH(N$2,Master!$E$2:$FG$2,0)),"")</f>
        <v>0</v>
      </c>
      <c r="O13" s="47">
        <f t="array" ref="O13">IFERROR(INDEX(Master!$E$3:$FG$202,MATCH($A13,Master!$D$3:$D$202,0),MATCH(O$2,Master!$E$2:$FG$2,0)),"")</f>
        <v>0</v>
      </c>
      <c r="P13" s="47">
        <f t="array" ref="P13">IFERROR(INDEX(Master!$E$3:$FG$202,MATCH($A13,Master!$D$3:$D$202,0),MATCH(P$2,Master!$E$2:$FG$2,0)),"")</f>
        <v>0</v>
      </c>
      <c r="Q13" s="47">
        <f t="array" ref="Q13">IFERROR(INDEX(Master!$E$3:$FG$202,MATCH($A13,Master!$D$3:$D$202,0),MATCH(Q$2,Master!$E$2:$FG$2,0)),"")</f>
        <v>0</v>
      </c>
      <c r="R13" s="47">
        <f t="array" ref="R13">IFERROR(INDEX(Master!$E$3:$FG$202,MATCH($A13,Master!$D$3:$D$202,0),MATCH(R$2,Master!$E$2:$FG$2,0)),"")</f>
        <v>0</v>
      </c>
      <c r="S13" s="47">
        <f t="array" ref="S13">IFERROR(INDEX(Master!$E$3:$FG$202,MATCH($A13,Master!$D$3:$D$202,0),MATCH(S$2,Master!$E$2:$FG$2,0)),"")</f>
        <v>0</v>
      </c>
    </row>
    <row r="14" spans="1:19">
      <c r="A14" s="53" t="s">
        <v>2296</v>
      </c>
      <c r="B14" s="47">
        <f t="array" ref="B14">IFERROR(INDEX(Master!$E$3:$FG$202,MATCH($A14,Master!$D$3:$D$202,0),MATCH(B$2,Master!$E$2:$FG$2,0)),"")</f>
        <v>11433</v>
      </c>
      <c r="C14" s="64">
        <f t="array" ref="C14">IFERROR(INDEX(Master!$E$3:$FG$202,MATCH($A14,Master!$D$3:$D$202,0),MATCH(C$2,Master!$E$2:$FG$2,0)),"")</f>
        <v>863719</v>
      </c>
      <c r="D14" s="64">
        <f t="array" ref="D14">IFERROR(INDEX(Master!$E$3:$FG$202,MATCH($A14,Master!$D$3:$D$202,0),MATCH(D$2,Master!$E$2:$FG$2,0)),"")</f>
        <v>630515</v>
      </c>
      <c r="E14" s="55">
        <f t="array" ref="E14">IFERROR(INDEX(Master!$E$3:$FG$202,MATCH($A14,Master!$D$3:$D$202,0),MATCH(E$2,Master!$E$2:$FG$2,0)),"")</f>
        <v>45246</v>
      </c>
      <c r="F14" s="55">
        <f t="array" ref="F14">IFERROR(INDEX(Master!$E$3:$FG$202,MATCH($A14,Master!$D$3:$D$202,0),MATCH(F$2,Master!$E$2:$FG$2,0)),"")</f>
        <v>0</v>
      </c>
      <c r="G14" s="47">
        <f t="array" ref="G14">IFERROR(INDEX(Master!$E$3:$FG$202,MATCH($A14,Master!$D$3:$D$202,0),MATCH(G$2,Master!$E$2:$FG$2,0)),"")</f>
        <v>0</v>
      </c>
      <c r="H14" s="47">
        <f t="array" ref="H14">IFERROR(INDEX(Master!$E$3:$FG$202,MATCH($A14,Master!$D$3:$D$202,0),MATCH(H$2,Master!$E$2:$FG$2,0)),"")</f>
        <v>0</v>
      </c>
      <c r="I14" s="47">
        <f t="array" ref="I14">IFERROR(INDEX(Master!$E$3:$FG$202,MATCH($A14,Master!$D$3:$D$202,0),MATCH(I$2,Master!$E$2:$FG$2,0)),"")</f>
        <v>0</v>
      </c>
      <c r="J14" s="47">
        <f t="array" ref="J14">IFERROR(INDEX(Master!$E$3:$FG$202,MATCH($A14,Master!$D$3:$D$202,0),MATCH(J$2,Master!$E$2:$FG$2,0)),"")</f>
        <v>0</v>
      </c>
      <c r="K14" s="47">
        <f t="array" ref="K14">IFERROR(INDEX(Master!$E$3:$FG$202,MATCH($A14,Master!$D$3:$D$202,0),MATCH(K$2,Master!$E$2:$FG$2,0)),"")</f>
        <v>0</v>
      </c>
      <c r="L14" s="47">
        <f t="array" ref="L14">IFERROR(INDEX(Master!$E$3:$FG$202,MATCH($A14,Master!$D$3:$D$202,0),MATCH(L$2,Master!$E$2:$FG$2,0)),"")</f>
        <v>0</v>
      </c>
      <c r="M14" s="47">
        <f t="array" ref="M14">IFERROR(INDEX(Master!$E$3:$FG$202,MATCH($A14,Master!$D$3:$D$202,0),MATCH(M$2,Master!$E$2:$FG$2,0)),"")</f>
        <v>0</v>
      </c>
      <c r="N14" s="47">
        <f t="array" ref="N14">IFERROR(INDEX(Master!$E$3:$FG$202,MATCH($A14,Master!$D$3:$D$202,0),MATCH(N$2,Master!$E$2:$FG$2,0)),"")</f>
        <v>0</v>
      </c>
      <c r="O14" s="47">
        <f t="array" ref="O14">IFERROR(INDEX(Master!$E$3:$FG$202,MATCH($A14,Master!$D$3:$D$202,0),MATCH(O$2,Master!$E$2:$FG$2,0)),"")</f>
        <v>0</v>
      </c>
      <c r="P14" s="47">
        <f t="array" ref="P14">IFERROR(INDEX(Master!$E$3:$FG$202,MATCH($A14,Master!$D$3:$D$202,0),MATCH(P$2,Master!$E$2:$FG$2,0)),"")</f>
        <v>0</v>
      </c>
      <c r="Q14" s="47">
        <f t="array" ref="Q14">IFERROR(INDEX(Master!$E$3:$FG$202,MATCH($A14,Master!$D$3:$D$202,0),MATCH(Q$2,Master!$E$2:$FG$2,0)),"")</f>
        <v>0</v>
      </c>
      <c r="R14" s="47">
        <f t="array" ref="R14">IFERROR(INDEX(Master!$E$3:$FG$202,MATCH($A14,Master!$D$3:$D$202,0),MATCH(R$2,Master!$E$2:$FG$2,0)),"")</f>
        <v>0</v>
      </c>
      <c r="S14" s="47">
        <f t="array" ref="S14">IFERROR(INDEX(Master!$E$3:$FG$202,MATCH($A14,Master!$D$3:$D$202,0),MATCH(S$2,Master!$E$2:$FG$2,0)),"")</f>
        <v>0</v>
      </c>
    </row>
    <row r="15" spans="1:19">
      <c r="A15" s="53" t="s">
        <v>2298</v>
      </c>
      <c r="B15" s="47">
        <f t="array" ref="B15">IFERROR(INDEX(Master!$E$3:$FG$202,MATCH($A15,Master!$D$3:$D$202,0),MATCH(B$2,Master!$E$2:$FG$2,0)),"")</f>
        <v>11434</v>
      </c>
      <c r="C15" s="64">
        <f t="array" ref="C15">IFERROR(INDEX(Master!$E$3:$FG$202,MATCH($A15,Master!$D$3:$D$202,0),MATCH(C$2,Master!$E$2:$FG$2,0)),"")</f>
        <v>817329</v>
      </c>
      <c r="D15" s="64">
        <f t="array" ref="D15">IFERROR(INDEX(Master!$E$3:$FG$202,MATCH($A15,Master!$D$3:$D$202,0),MATCH(D$2,Master!$E$2:$FG$2,0)),"")</f>
        <v>596650</v>
      </c>
      <c r="E15" s="55">
        <f t="array" ref="E15">IFERROR(INDEX(Master!$E$3:$FG$202,MATCH($A15,Master!$D$3:$D$202,0),MATCH(E$2,Master!$E$2:$FG$2,0)),"")</f>
        <v>45246</v>
      </c>
      <c r="F15" s="55">
        <f t="array" ref="F15">IFERROR(INDEX(Master!$E$3:$FG$202,MATCH($A15,Master!$D$3:$D$202,0),MATCH(F$2,Master!$E$2:$FG$2,0)),"")</f>
        <v>0</v>
      </c>
      <c r="G15" s="47">
        <f t="array" ref="G15">IFERROR(INDEX(Master!$E$3:$FG$202,MATCH($A15,Master!$D$3:$D$202,0),MATCH(G$2,Master!$E$2:$FG$2,0)),"")</f>
        <v>0</v>
      </c>
      <c r="H15" s="47">
        <f t="array" ref="H15">IFERROR(INDEX(Master!$E$3:$FG$202,MATCH($A15,Master!$D$3:$D$202,0),MATCH(H$2,Master!$E$2:$FG$2,0)),"")</f>
        <v>0</v>
      </c>
      <c r="I15" s="47">
        <f t="array" ref="I15">IFERROR(INDEX(Master!$E$3:$FG$202,MATCH($A15,Master!$D$3:$D$202,0),MATCH(I$2,Master!$E$2:$FG$2,0)),"")</f>
        <v>0</v>
      </c>
      <c r="J15" s="47">
        <f t="array" ref="J15">IFERROR(INDEX(Master!$E$3:$FG$202,MATCH($A15,Master!$D$3:$D$202,0),MATCH(J$2,Master!$E$2:$FG$2,0)),"")</f>
        <v>0</v>
      </c>
      <c r="K15" s="47">
        <f t="array" ref="K15">IFERROR(INDEX(Master!$E$3:$FG$202,MATCH($A15,Master!$D$3:$D$202,0),MATCH(K$2,Master!$E$2:$FG$2,0)),"")</f>
        <v>0</v>
      </c>
      <c r="L15" s="47">
        <f t="array" ref="L15">IFERROR(INDEX(Master!$E$3:$FG$202,MATCH($A15,Master!$D$3:$D$202,0),MATCH(L$2,Master!$E$2:$FG$2,0)),"")</f>
        <v>0</v>
      </c>
      <c r="M15" s="47">
        <f t="array" ref="M15">IFERROR(INDEX(Master!$E$3:$FG$202,MATCH($A15,Master!$D$3:$D$202,0),MATCH(M$2,Master!$E$2:$FG$2,0)),"")</f>
        <v>0</v>
      </c>
      <c r="N15" s="47">
        <f t="array" ref="N15">IFERROR(INDEX(Master!$E$3:$FG$202,MATCH($A15,Master!$D$3:$D$202,0),MATCH(N$2,Master!$E$2:$FG$2,0)),"")</f>
        <v>0</v>
      </c>
      <c r="O15" s="47">
        <f t="array" ref="O15">IFERROR(INDEX(Master!$E$3:$FG$202,MATCH($A15,Master!$D$3:$D$202,0),MATCH(O$2,Master!$E$2:$FG$2,0)),"")</f>
        <v>0</v>
      </c>
      <c r="P15" s="47">
        <f t="array" ref="P15">IFERROR(INDEX(Master!$E$3:$FG$202,MATCH($A15,Master!$D$3:$D$202,0),MATCH(P$2,Master!$E$2:$FG$2,0)),"")</f>
        <v>0</v>
      </c>
      <c r="Q15" s="47">
        <f t="array" ref="Q15">IFERROR(INDEX(Master!$E$3:$FG$202,MATCH($A15,Master!$D$3:$D$202,0),MATCH(Q$2,Master!$E$2:$FG$2,0)),"")</f>
        <v>0</v>
      </c>
      <c r="R15" s="47">
        <f t="array" ref="R15">IFERROR(INDEX(Master!$E$3:$FG$202,MATCH($A15,Master!$D$3:$D$202,0),MATCH(R$2,Master!$E$2:$FG$2,0)),"")</f>
        <v>0</v>
      </c>
      <c r="S15" s="47">
        <f t="array" ref="S15">IFERROR(INDEX(Master!$E$3:$FG$202,MATCH($A15,Master!$D$3:$D$202,0),MATCH(S$2,Master!$E$2:$FG$2,0)),"")</f>
        <v>0</v>
      </c>
    </row>
    <row r="16" spans="1:19">
      <c r="A16" s="53" t="s">
        <v>2301</v>
      </c>
      <c r="B16" s="47">
        <f t="array" ref="B16">IFERROR(INDEX(Master!$E$3:$FG$202,MATCH($A16,Master!$D$3:$D$202,0),MATCH(B$2,Master!$E$2:$FG$2,0)),"")</f>
        <v>11439</v>
      </c>
      <c r="C16" s="64">
        <f t="array" ref="C16">IFERROR(INDEX(Master!$E$3:$FG$202,MATCH($A16,Master!$D$3:$D$202,0),MATCH(C$2,Master!$E$2:$FG$2,0)),"")</f>
        <v>817329</v>
      </c>
      <c r="D16" s="64">
        <f t="array" ref="D16">IFERROR(INDEX(Master!$E$3:$FG$202,MATCH($A16,Master!$D$3:$D$202,0),MATCH(D$2,Master!$E$2:$FG$2,0)),"")</f>
        <v>596650</v>
      </c>
      <c r="E16" s="55">
        <f t="array" ref="E16">IFERROR(INDEX(Master!$E$3:$FG$202,MATCH($A16,Master!$D$3:$D$202,0),MATCH(E$2,Master!$E$2:$FG$2,0)),"")</f>
        <v>45281</v>
      </c>
      <c r="F16" s="55">
        <f t="array" ref="F16">IFERROR(INDEX(Master!$E$3:$FG$202,MATCH($A16,Master!$D$3:$D$202,0),MATCH(F$2,Master!$E$2:$FG$2,0)),"")</f>
        <v>0</v>
      </c>
      <c r="G16" s="47">
        <f t="array" ref="G16">IFERROR(INDEX(Master!$E$3:$FG$202,MATCH($A16,Master!$D$3:$D$202,0),MATCH(G$2,Master!$E$2:$FG$2,0)),"")</f>
        <v>0</v>
      </c>
      <c r="H16" s="47">
        <f t="array" ref="H16">IFERROR(INDEX(Master!$E$3:$FG$202,MATCH($A16,Master!$D$3:$D$202,0),MATCH(H$2,Master!$E$2:$FG$2,0)),"")</f>
        <v>0</v>
      </c>
      <c r="I16" s="47">
        <f t="array" ref="I16">IFERROR(INDEX(Master!$E$3:$FG$202,MATCH($A16,Master!$D$3:$D$202,0),MATCH(I$2,Master!$E$2:$FG$2,0)),"")</f>
        <v>0</v>
      </c>
      <c r="J16" s="47">
        <f t="array" ref="J16">IFERROR(INDEX(Master!$E$3:$FG$202,MATCH($A16,Master!$D$3:$D$202,0),MATCH(J$2,Master!$E$2:$FG$2,0)),"")</f>
        <v>0</v>
      </c>
      <c r="K16" s="47">
        <f t="array" ref="K16">IFERROR(INDEX(Master!$E$3:$FG$202,MATCH($A16,Master!$D$3:$D$202,0),MATCH(K$2,Master!$E$2:$FG$2,0)),"")</f>
        <v>0</v>
      </c>
      <c r="L16" s="47">
        <f t="array" ref="L16">IFERROR(INDEX(Master!$E$3:$FG$202,MATCH($A16,Master!$D$3:$D$202,0),MATCH(L$2,Master!$E$2:$FG$2,0)),"")</f>
        <v>0</v>
      </c>
      <c r="M16" s="47">
        <f t="array" ref="M16">IFERROR(INDEX(Master!$E$3:$FG$202,MATCH($A16,Master!$D$3:$D$202,0),MATCH(M$2,Master!$E$2:$FG$2,0)),"")</f>
        <v>0</v>
      </c>
      <c r="N16" s="47">
        <f t="array" ref="N16">IFERROR(INDEX(Master!$E$3:$FG$202,MATCH($A16,Master!$D$3:$D$202,0),MATCH(N$2,Master!$E$2:$FG$2,0)),"")</f>
        <v>0</v>
      </c>
      <c r="O16" s="47">
        <f t="array" ref="O16">IFERROR(INDEX(Master!$E$3:$FG$202,MATCH($A16,Master!$D$3:$D$202,0),MATCH(O$2,Master!$E$2:$FG$2,0)),"")</f>
        <v>0</v>
      </c>
      <c r="P16" s="47">
        <f t="array" ref="P16">IFERROR(INDEX(Master!$E$3:$FG$202,MATCH($A16,Master!$D$3:$D$202,0),MATCH(P$2,Master!$E$2:$FG$2,0)),"")</f>
        <v>0</v>
      </c>
      <c r="Q16" s="47">
        <f t="array" ref="Q16">IFERROR(INDEX(Master!$E$3:$FG$202,MATCH($A16,Master!$D$3:$D$202,0),MATCH(Q$2,Master!$E$2:$FG$2,0)),"")</f>
        <v>0</v>
      </c>
      <c r="R16" s="47">
        <f t="array" ref="R16">IFERROR(INDEX(Master!$E$3:$FG$202,MATCH($A16,Master!$D$3:$D$202,0),MATCH(R$2,Master!$E$2:$FG$2,0)),"")</f>
        <v>0</v>
      </c>
      <c r="S16" s="47">
        <f t="array" ref="S16">IFERROR(INDEX(Master!$E$3:$FG$202,MATCH($A16,Master!$D$3:$D$202,0),MATCH(S$2,Master!$E$2:$FG$2,0)),"")</f>
        <v>0</v>
      </c>
    </row>
    <row r="17" spans="1:19">
      <c r="A17" s="53" t="s">
        <v>2303</v>
      </c>
      <c r="B17" s="47">
        <f t="array" ref="B17">IFERROR(INDEX(Master!$E$3:$FG$202,MATCH($A17,Master!$D$3:$D$202,0),MATCH(B$2,Master!$E$2:$FG$2,0)),"")</f>
        <v>11417</v>
      </c>
      <c r="C17" s="64">
        <f t="array" ref="C17">IFERROR(INDEX(Master!$E$3:$FG$202,MATCH($A17,Master!$D$3:$D$202,0),MATCH(C$2,Master!$E$2:$FG$2,0)),"")</f>
        <v>795151</v>
      </c>
      <c r="D17" s="64">
        <f t="array" ref="D17">IFERROR(INDEX(Master!$E$3:$FG$202,MATCH($A17,Master!$D$3:$D$202,0),MATCH(D$2,Master!$E$2:$FG$2,0)),"")</f>
        <v>580460</v>
      </c>
      <c r="E17" s="55" t="str">
        <f t="array" ref="E17">IFERROR(INDEX(Master!$E$3:$FG$202,MATCH($A17,Master!$D$3:$D$202,0),MATCH(E$2,Master!$E$2:$FG$2,0)),"")</f>
        <v>Approved</v>
      </c>
      <c r="F17" s="55">
        <f t="array" ref="F17">IFERROR(INDEX(Master!$E$3:$FG$202,MATCH($A17,Master!$D$3:$D$202,0),MATCH(F$2,Master!$E$2:$FG$2,0)),"")</f>
        <v>0</v>
      </c>
      <c r="G17" s="47">
        <f t="array" ref="G17">IFERROR(INDEX(Master!$E$3:$FG$202,MATCH($A17,Master!$D$3:$D$202,0),MATCH(G$2,Master!$E$2:$FG$2,0)),"")</f>
        <v>0</v>
      </c>
      <c r="H17" s="47">
        <f t="array" ref="H17">IFERROR(INDEX(Master!$E$3:$FG$202,MATCH($A17,Master!$D$3:$D$202,0),MATCH(H$2,Master!$E$2:$FG$2,0)),"")</f>
        <v>0</v>
      </c>
      <c r="I17" s="47">
        <f t="array" ref="I17">IFERROR(INDEX(Master!$E$3:$FG$202,MATCH($A17,Master!$D$3:$D$202,0),MATCH(I$2,Master!$E$2:$FG$2,0)),"")</f>
        <v>0</v>
      </c>
      <c r="J17" s="47">
        <f t="array" ref="J17">IFERROR(INDEX(Master!$E$3:$FG$202,MATCH($A17,Master!$D$3:$D$202,0),MATCH(J$2,Master!$E$2:$FG$2,0)),"")</f>
        <v>0</v>
      </c>
      <c r="K17" s="47">
        <f t="array" ref="K17">IFERROR(INDEX(Master!$E$3:$FG$202,MATCH($A17,Master!$D$3:$D$202,0),MATCH(K$2,Master!$E$2:$FG$2,0)),"")</f>
        <v>0</v>
      </c>
      <c r="L17" s="47">
        <f t="array" ref="L17">IFERROR(INDEX(Master!$E$3:$FG$202,MATCH($A17,Master!$D$3:$D$202,0),MATCH(L$2,Master!$E$2:$FG$2,0)),"")</f>
        <v>0</v>
      </c>
      <c r="M17" s="47">
        <f t="array" ref="M17">IFERROR(INDEX(Master!$E$3:$FG$202,MATCH($A17,Master!$D$3:$D$202,0),MATCH(M$2,Master!$E$2:$FG$2,0)),"")</f>
        <v>0</v>
      </c>
      <c r="N17" s="47">
        <f t="array" ref="N17">IFERROR(INDEX(Master!$E$3:$FG$202,MATCH($A17,Master!$D$3:$D$202,0),MATCH(N$2,Master!$E$2:$FG$2,0)),"")</f>
        <v>0</v>
      </c>
      <c r="O17" s="47">
        <f t="array" ref="O17">IFERROR(INDEX(Master!$E$3:$FG$202,MATCH($A17,Master!$D$3:$D$202,0),MATCH(O$2,Master!$E$2:$FG$2,0)),"")</f>
        <v>0</v>
      </c>
      <c r="P17" s="47">
        <f t="array" ref="P17">IFERROR(INDEX(Master!$E$3:$FG$202,MATCH($A17,Master!$D$3:$D$202,0),MATCH(P$2,Master!$E$2:$FG$2,0)),"")</f>
        <v>0</v>
      </c>
      <c r="Q17" s="47">
        <f t="array" ref="Q17">IFERROR(INDEX(Master!$E$3:$FG$202,MATCH($A17,Master!$D$3:$D$202,0),MATCH(Q$2,Master!$E$2:$FG$2,0)),"")</f>
        <v>0</v>
      </c>
      <c r="R17" s="47">
        <f t="array" ref="R17">IFERROR(INDEX(Master!$E$3:$FG$202,MATCH($A17,Master!$D$3:$D$202,0),MATCH(R$2,Master!$E$2:$FG$2,0)),"")</f>
        <v>0</v>
      </c>
      <c r="S17" s="47">
        <f t="array" ref="S17">IFERROR(INDEX(Master!$E$3:$FG$202,MATCH($A17,Master!$D$3:$D$202,0),MATCH(S$2,Master!$E$2:$FG$2,0)),"")</f>
        <v>0</v>
      </c>
    </row>
    <row r="18" spans="1:19">
      <c r="A18" s="53" t="s">
        <v>2304</v>
      </c>
      <c r="B18" s="47">
        <f t="array" ref="B18">IFERROR(INDEX(Master!$E$3:$FG$202,MATCH($A18,Master!$D$3:$D$202,0),MATCH(B$2,Master!$E$2:$FG$2,0)),"")</f>
        <v>11416</v>
      </c>
      <c r="C18" s="64">
        <f t="array" ref="C18">IFERROR(INDEX(Master!$E$3:$FG$202,MATCH($A18,Master!$D$3:$D$202,0),MATCH(C$2,Master!$E$2:$FG$2,0)),"")</f>
        <v>3408324</v>
      </c>
      <c r="D18" s="64">
        <f t="array" ref="D18">IFERROR(INDEX(Master!$E$3:$FG$202,MATCH($A18,Master!$D$3:$D$202,0),MATCH(D$2,Master!$E$2:$FG$2,0)),"")</f>
        <v>2488077</v>
      </c>
      <c r="E18" s="55" t="str">
        <f t="array" ref="E18">IFERROR(INDEX(Master!$E$3:$FG$202,MATCH($A18,Master!$D$3:$D$202,0),MATCH(E$2,Master!$E$2:$FG$2,0)),"")</f>
        <v>Approved</v>
      </c>
      <c r="F18" s="55">
        <f t="array" ref="F18">IFERROR(INDEX(Master!$E$3:$FG$202,MATCH($A18,Master!$D$3:$D$202,0),MATCH(F$2,Master!$E$2:$FG$2,0)),"")</f>
        <v>0</v>
      </c>
      <c r="G18" s="47">
        <f t="array" ref="G18">IFERROR(INDEX(Master!$E$3:$FG$202,MATCH($A18,Master!$D$3:$D$202,0),MATCH(G$2,Master!$E$2:$FG$2,0)),"")</f>
        <v>0</v>
      </c>
      <c r="H18" s="47">
        <f t="array" ref="H18">IFERROR(INDEX(Master!$E$3:$FG$202,MATCH($A18,Master!$D$3:$D$202,0),MATCH(H$2,Master!$E$2:$FG$2,0)),"")</f>
        <v>0</v>
      </c>
      <c r="I18" s="47">
        <f t="array" ref="I18">IFERROR(INDEX(Master!$E$3:$FG$202,MATCH($A18,Master!$D$3:$D$202,0),MATCH(I$2,Master!$E$2:$FG$2,0)),"")</f>
        <v>0</v>
      </c>
      <c r="J18" s="47">
        <f t="array" ref="J18">IFERROR(INDEX(Master!$E$3:$FG$202,MATCH($A18,Master!$D$3:$D$202,0),MATCH(J$2,Master!$E$2:$FG$2,0)),"")</f>
        <v>0</v>
      </c>
      <c r="K18" s="47">
        <f t="array" ref="K18">IFERROR(INDEX(Master!$E$3:$FG$202,MATCH($A18,Master!$D$3:$D$202,0),MATCH(K$2,Master!$E$2:$FG$2,0)),"")</f>
        <v>0</v>
      </c>
      <c r="L18" s="47">
        <f t="array" ref="L18">IFERROR(INDEX(Master!$E$3:$FG$202,MATCH($A18,Master!$D$3:$D$202,0),MATCH(L$2,Master!$E$2:$FG$2,0)),"")</f>
        <v>0</v>
      </c>
      <c r="M18" s="47">
        <f t="array" ref="M18">IFERROR(INDEX(Master!$E$3:$FG$202,MATCH($A18,Master!$D$3:$D$202,0),MATCH(M$2,Master!$E$2:$FG$2,0)),"")</f>
        <v>0</v>
      </c>
      <c r="N18" s="47">
        <f t="array" ref="N18">IFERROR(INDEX(Master!$E$3:$FG$202,MATCH($A18,Master!$D$3:$D$202,0),MATCH(N$2,Master!$E$2:$FG$2,0)),"")</f>
        <v>0</v>
      </c>
      <c r="O18" s="47">
        <f t="array" ref="O18">IFERROR(INDEX(Master!$E$3:$FG$202,MATCH($A18,Master!$D$3:$D$202,0),MATCH(O$2,Master!$E$2:$FG$2,0)),"")</f>
        <v>0</v>
      </c>
      <c r="P18" s="47">
        <f t="array" ref="P18">IFERROR(INDEX(Master!$E$3:$FG$202,MATCH($A18,Master!$D$3:$D$202,0),MATCH(P$2,Master!$E$2:$FG$2,0)),"")</f>
        <v>0</v>
      </c>
      <c r="Q18" s="47">
        <f t="array" ref="Q18">IFERROR(INDEX(Master!$E$3:$FG$202,MATCH($A18,Master!$D$3:$D$202,0),MATCH(Q$2,Master!$E$2:$FG$2,0)),"")</f>
        <v>0</v>
      </c>
      <c r="R18" s="47">
        <f t="array" ref="R18">IFERROR(INDEX(Master!$E$3:$FG$202,MATCH($A18,Master!$D$3:$D$202,0),MATCH(R$2,Master!$E$2:$FG$2,0)),"")</f>
        <v>0</v>
      </c>
      <c r="S18" s="47">
        <f t="array" ref="S18">IFERROR(INDEX(Master!$E$3:$FG$202,MATCH($A18,Master!$D$3:$D$202,0),MATCH(S$2,Master!$E$2:$FG$2,0)),"")</f>
        <v>0</v>
      </c>
    </row>
    <row r="19" spans="1:19">
      <c r="A19" s="53" t="s">
        <v>2307</v>
      </c>
      <c r="B19" s="47">
        <f t="array" ref="B19">IFERROR(INDEX(Master!$E$3:$FG$202,MATCH($A19,Master!$D$3:$D$202,0),MATCH(B$2,Master!$E$2:$FG$2,0)),"")</f>
        <v>11440</v>
      </c>
      <c r="C19" s="64">
        <f t="array" ref="C19">IFERROR(INDEX(Master!$E$3:$FG$202,MATCH($A19,Master!$D$3:$D$202,0),MATCH(C$2,Master!$E$2:$FG$2,0)),"")</f>
        <v>817329</v>
      </c>
      <c r="D19" s="64">
        <f t="array" ref="D19">IFERROR(INDEX(Master!$E$3:$FG$202,MATCH($A19,Master!$D$3:$D$202,0),MATCH(D$2,Master!$E$2:$FG$2,0)),"")</f>
        <v>596650</v>
      </c>
      <c r="E19" s="55">
        <f t="array" ref="E19">IFERROR(INDEX(Master!$E$3:$FG$202,MATCH($A19,Master!$D$3:$D$202,0),MATCH(E$2,Master!$E$2:$FG$2,0)),"")</f>
        <v>45281</v>
      </c>
      <c r="F19" s="55">
        <f t="array" ref="F19">IFERROR(INDEX(Master!$E$3:$FG$202,MATCH($A19,Master!$D$3:$D$202,0),MATCH(F$2,Master!$E$2:$FG$2,0)),"")</f>
        <v>0</v>
      </c>
      <c r="G19" s="47">
        <f t="array" ref="G19">IFERROR(INDEX(Master!$E$3:$FG$202,MATCH($A19,Master!$D$3:$D$202,0),MATCH(G$2,Master!$E$2:$FG$2,0)),"")</f>
        <v>0</v>
      </c>
      <c r="H19" s="47">
        <f t="array" ref="H19">IFERROR(INDEX(Master!$E$3:$FG$202,MATCH($A19,Master!$D$3:$D$202,0),MATCH(H$2,Master!$E$2:$FG$2,0)),"")</f>
        <v>0</v>
      </c>
      <c r="I19" s="47">
        <f t="array" ref="I19">IFERROR(INDEX(Master!$E$3:$FG$202,MATCH($A19,Master!$D$3:$D$202,0),MATCH(I$2,Master!$E$2:$FG$2,0)),"")</f>
        <v>0</v>
      </c>
      <c r="J19" s="47">
        <f t="array" ref="J19">IFERROR(INDEX(Master!$E$3:$FG$202,MATCH($A19,Master!$D$3:$D$202,0),MATCH(J$2,Master!$E$2:$FG$2,0)),"")</f>
        <v>0</v>
      </c>
      <c r="K19" s="47">
        <f t="array" ref="K19">IFERROR(INDEX(Master!$E$3:$FG$202,MATCH($A19,Master!$D$3:$D$202,0),MATCH(K$2,Master!$E$2:$FG$2,0)),"")</f>
        <v>0</v>
      </c>
      <c r="L19" s="47">
        <f t="array" ref="L19">IFERROR(INDEX(Master!$E$3:$FG$202,MATCH($A19,Master!$D$3:$D$202,0),MATCH(L$2,Master!$E$2:$FG$2,0)),"")</f>
        <v>0</v>
      </c>
      <c r="M19" s="47">
        <f t="array" ref="M19">IFERROR(INDEX(Master!$E$3:$FG$202,MATCH($A19,Master!$D$3:$D$202,0),MATCH(M$2,Master!$E$2:$FG$2,0)),"")</f>
        <v>0</v>
      </c>
      <c r="N19" s="47">
        <f t="array" ref="N19">IFERROR(INDEX(Master!$E$3:$FG$202,MATCH($A19,Master!$D$3:$D$202,0),MATCH(N$2,Master!$E$2:$FG$2,0)),"")</f>
        <v>0</v>
      </c>
      <c r="O19" s="47">
        <f t="array" ref="O19">IFERROR(INDEX(Master!$E$3:$FG$202,MATCH($A19,Master!$D$3:$D$202,0),MATCH(O$2,Master!$E$2:$FG$2,0)),"")</f>
        <v>0</v>
      </c>
      <c r="P19" s="47">
        <f t="array" ref="P19">IFERROR(INDEX(Master!$E$3:$FG$202,MATCH($A19,Master!$D$3:$D$202,0),MATCH(P$2,Master!$E$2:$FG$2,0)),"")</f>
        <v>0</v>
      </c>
      <c r="Q19" s="47">
        <f t="array" ref="Q19">IFERROR(INDEX(Master!$E$3:$FG$202,MATCH($A19,Master!$D$3:$D$202,0),MATCH(Q$2,Master!$E$2:$FG$2,0)),"")</f>
        <v>0</v>
      </c>
      <c r="R19" s="47">
        <f t="array" ref="R19">IFERROR(INDEX(Master!$E$3:$FG$202,MATCH($A19,Master!$D$3:$D$202,0),MATCH(R$2,Master!$E$2:$FG$2,0)),"")</f>
        <v>0</v>
      </c>
      <c r="S19" s="47">
        <f t="array" ref="S19">IFERROR(INDEX(Master!$E$3:$FG$202,MATCH($A19,Master!$D$3:$D$202,0),MATCH(S$2,Master!$E$2:$FG$2,0)),"")</f>
        <v>0</v>
      </c>
    </row>
    <row r="20" spans="1:19">
      <c r="A20" s="53" t="s">
        <v>2308</v>
      </c>
      <c r="B20" s="47">
        <f t="array" ref="B20">IFERROR(INDEX(Master!$E$3:$FG$202,MATCH($A20,Master!$D$3:$D$202,0),MATCH(B$2,Master!$E$2:$FG$2,0)),"")</f>
        <v>11435</v>
      </c>
      <c r="C20" s="64">
        <f t="array" ref="C20">IFERROR(INDEX(Master!$E$3:$FG$202,MATCH($A20,Master!$D$3:$D$202,0),MATCH(C$2,Master!$E$2:$FG$2,0)),"")</f>
        <v>817329</v>
      </c>
      <c r="D20" s="64">
        <f t="array" ref="D20">IFERROR(INDEX(Master!$E$3:$FG$202,MATCH($A20,Master!$D$3:$D$202,0),MATCH(D$2,Master!$E$2:$FG$2,0)),"")</f>
        <v>596650</v>
      </c>
      <c r="E20" s="55">
        <f t="array" ref="E20">IFERROR(INDEX(Master!$E$3:$FG$202,MATCH($A20,Master!$D$3:$D$202,0),MATCH(E$2,Master!$E$2:$FG$2,0)),"")</f>
        <v>45281</v>
      </c>
      <c r="F20" s="55">
        <f t="array" ref="F20">IFERROR(INDEX(Master!$E$3:$FG$202,MATCH($A20,Master!$D$3:$D$202,0),MATCH(F$2,Master!$E$2:$FG$2,0)),"")</f>
        <v>0</v>
      </c>
      <c r="G20" s="47">
        <f t="array" ref="G20">IFERROR(INDEX(Master!$E$3:$FG$202,MATCH($A20,Master!$D$3:$D$202,0),MATCH(G$2,Master!$E$2:$FG$2,0)),"")</f>
        <v>0</v>
      </c>
      <c r="H20" s="47">
        <f t="array" ref="H20">IFERROR(INDEX(Master!$E$3:$FG$202,MATCH($A20,Master!$D$3:$D$202,0),MATCH(H$2,Master!$E$2:$FG$2,0)),"")</f>
        <v>0</v>
      </c>
      <c r="I20" s="47">
        <f t="array" ref="I20">IFERROR(INDEX(Master!$E$3:$FG$202,MATCH($A20,Master!$D$3:$D$202,0),MATCH(I$2,Master!$E$2:$FG$2,0)),"")</f>
        <v>0</v>
      </c>
      <c r="J20" s="47">
        <f t="array" ref="J20">IFERROR(INDEX(Master!$E$3:$FG$202,MATCH($A20,Master!$D$3:$D$202,0),MATCH(J$2,Master!$E$2:$FG$2,0)),"")</f>
        <v>0</v>
      </c>
      <c r="K20" s="47">
        <f t="array" ref="K20">IFERROR(INDEX(Master!$E$3:$FG$202,MATCH($A20,Master!$D$3:$D$202,0),MATCH(K$2,Master!$E$2:$FG$2,0)),"")</f>
        <v>0</v>
      </c>
      <c r="L20" s="47">
        <f t="array" ref="L20">IFERROR(INDEX(Master!$E$3:$FG$202,MATCH($A20,Master!$D$3:$D$202,0),MATCH(L$2,Master!$E$2:$FG$2,0)),"")</f>
        <v>0</v>
      </c>
      <c r="M20" s="47">
        <f t="array" ref="M20">IFERROR(INDEX(Master!$E$3:$FG$202,MATCH($A20,Master!$D$3:$D$202,0),MATCH(M$2,Master!$E$2:$FG$2,0)),"")</f>
        <v>0</v>
      </c>
      <c r="N20" s="47">
        <f t="array" ref="N20">IFERROR(INDEX(Master!$E$3:$FG$202,MATCH($A20,Master!$D$3:$D$202,0),MATCH(N$2,Master!$E$2:$FG$2,0)),"")</f>
        <v>0</v>
      </c>
      <c r="O20" s="47">
        <f t="array" ref="O20">IFERROR(INDEX(Master!$E$3:$FG$202,MATCH($A20,Master!$D$3:$D$202,0),MATCH(O$2,Master!$E$2:$FG$2,0)),"")</f>
        <v>0</v>
      </c>
      <c r="P20" s="47">
        <f t="array" ref="P20">IFERROR(INDEX(Master!$E$3:$FG$202,MATCH($A20,Master!$D$3:$D$202,0),MATCH(P$2,Master!$E$2:$FG$2,0)),"")</f>
        <v>0</v>
      </c>
      <c r="Q20" s="47">
        <f t="array" ref="Q20">IFERROR(INDEX(Master!$E$3:$FG$202,MATCH($A20,Master!$D$3:$D$202,0),MATCH(Q$2,Master!$E$2:$FG$2,0)),"")</f>
        <v>0</v>
      </c>
      <c r="R20" s="47">
        <f t="array" ref="R20">IFERROR(INDEX(Master!$E$3:$FG$202,MATCH($A20,Master!$D$3:$D$202,0),MATCH(R$2,Master!$E$2:$FG$2,0)),"")</f>
        <v>0</v>
      </c>
      <c r="S20" s="47">
        <f t="array" ref="S20">IFERROR(INDEX(Master!$E$3:$FG$202,MATCH($A20,Master!$D$3:$D$202,0),MATCH(S$2,Master!$E$2:$FG$2,0)),"")</f>
        <v>0</v>
      </c>
    </row>
    <row r="21" spans="1:19">
      <c r="A21" s="53" t="s">
        <v>2310</v>
      </c>
      <c r="B21" s="47">
        <f t="array" ref="B21">IFERROR(INDEX(Master!$E$3:$FG$202,MATCH($A21,Master!$D$3:$D$202,0),MATCH(B$2,Master!$E$2:$FG$2,0)),"")</f>
        <v>11441</v>
      </c>
      <c r="C21" s="64">
        <f t="array" ref="C21">IFERROR(INDEX(Master!$E$3:$FG$202,MATCH($A21,Master!$D$3:$D$202,0),MATCH(C$2,Master!$E$2:$FG$2,0)),"")</f>
        <v>817329</v>
      </c>
      <c r="D21" s="64">
        <f t="array" ref="D21">IFERROR(INDEX(Master!$E$3:$FG$202,MATCH($A21,Master!$D$3:$D$202,0),MATCH(D$2,Master!$E$2:$FG$2,0)),"")</f>
        <v>596650</v>
      </c>
      <c r="E21" s="55">
        <f t="array" ref="E21">IFERROR(INDEX(Master!$E$3:$FG$202,MATCH($A21,Master!$D$3:$D$202,0),MATCH(E$2,Master!$E$2:$FG$2,0)),"")</f>
        <v>45281</v>
      </c>
      <c r="F21" s="55">
        <f t="array" ref="F21">IFERROR(INDEX(Master!$E$3:$FG$202,MATCH($A21,Master!$D$3:$D$202,0),MATCH(F$2,Master!$E$2:$FG$2,0)),"")</f>
        <v>0</v>
      </c>
      <c r="G21" s="47">
        <f t="array" ref="G21">IFERROR(INDEX(Master!$E$3:$FG$202,MATCH($A21,Master!$D$3:$D$202,0),MATCH(G$2,Master!$E$2:$FG$2,0)),"")</f>
        <v>0</v>
      </c>
      <c r="H21" s="47">
        <f t="array" ref="H21">IFERROR(INDEX(Master!$E$3:$FG$202,MATCH($A21,Master!$D$3:$D$202,0),MATCH(H$2,Master!$E$2:$FG$2,0)),"")</f>
        <v>0</v>
      </c>
      <c r="I21" s="47">
        <f t="array" ref="I21">IFERROR(INDEX(Master!$E$3:$FG$202,MATCH($A21,Master!$D$3:$D$202,0),MATCH(I$2,Master!$E$2:$FG$2,0)),"")</f>
        <v>0</v>
      </c>
      <c r="J21" s="47">
        <f t="array" ref="J21">IFERROR(INDEX(Master!$E$3:$FG$202,MATCH($A21,Master!$D$3:$D$202,0),MATCH(J$2,Master!$E$2:$FG$2,0)),"")</f>
        <v>0</v>
      </c>
      <c r="K21" s="47">
        <f t="array" ref="K21">IFERROR(INDEX(Master!$E$3:$FG$202,MATCH($A21,Master!$D$3:$D$202,0),MATCH(K$2,Master!$E$2:$FG$2,0)),"")</f>
        <v>0</v>
      </c>
      <c r="L21" s="47">
        <f t="array" ref="L21">IFERROR(INDEX(Master!$E$3:$FG$202,MATCH($A21,Master!$D$3:$D$202,0),MATCH(L$2,Master!$E$2:$FG$2,0)),"")</f>
        <v>0</v>
      </c>
      <c r="M21" s="47">
        <f t="array" ref="M21">IFERROR(INDEX(Master!$E$3:$FG$202,MATCH($A21,Master!$D$3:$D$202,0),MATCH(M$2,Master!$E$2:$FG$2,0)),"")</f>
        <v>0</v>
      </c>
      <c r="N21" s="47">
        <f t="array" ref="N21">IFERROR(INDEX(Master!$E$3:$FG$202,MATCH($A21,Master!$D$3:$D$202,0),MATCH(N$2,Master!$E$2:$FG$2,0)),"")</f>
        <v>0</v>
      </c>
      <c r="O21" s="47">
        <f t="array" ref="O21">IFERROR(INDEX(Master!$E$3:$FG$202,MATCH($A21,Master!$D$3:$D$202,0),MATCH(O$2,Master!$E$2:$FG$2,0)),"")</f>
        <v>0</v>
      </c>
      <c r="P21" s="47">
        <f t="array" ref="P21">IFERROR(INDEX(Master!$E$3:$FG$202,MATCH($A21,Master!$D$3:$D$202,0),MATCH(P$2,Master!$E$2:$FG$2,0)),"")</f>
        <v>0</v>
      </c>
      <c r="Q21" s="47">
        <f t="array" ref="Q21">IFERROR(INDEX(Master!$E$3:$FG$202,MATCH($A21,Master!$D$3:$D$202,0),MATCH(Q$2,Master!$E$2:$FG$2,0)),"")</f>
        <v>0</v>
      </c>
      <c r="R21" s="47">
        <f t="array" ref="R21">IFERROR(INDEX(Master!$E$3:$FG$202,MATCH($A21,Master!$D$3:$D$202,0),MATCH(R$2,Master!$E$2:$FG$2,0)),"")</f>
        <v>0</v>
      </c>
      <c r="S21" s="47">
        <f t="array" ref="S21">IFERROR(INDEX(Master!$E$3:$FG$202,MATCH($A21,Master!$D$3:$D$202,0),MATCH(S$2,Master!$E$2:$FG$2,0)),"")</f>
        <v>0</v>
      </c>
    </row>
    <row r="22" spans="1:19">
      <c r="A22" s="53" t="s">
        <v>2312</v>
      </c>
      <c r="B22" s="47">
        <f t="array" ref="B22">IFERROR(INDEX(Master!$E$3:$FG$202,MATCH($A22,Master!$D$3:$D$202,0),MATCH(B$2,Master!$E$2:$FG$2,0)),"")</f>
        <v>11438</v>
      </c>
      <c r="C22" s="64">
        <f t="array" ref="C22">IFERROR(INDEX(Master!$E$3:$FG$202,MATCH($A22,Master!$D$3:$D$202,0),MATCH(C$2,Master!$E$2:$FG$2,0)),"")</f>
        <v>817329</v>
      </c>
      <c r="D22" s="64">
        <f t="array" ref="D22">IFERROR(INDEX(Master!$E$3:$FG$202,MATCH($A22,Master!$D$3:$D$202,0),MATCH(D$2,Master!$E$2:$FG$2,0)),"")</f>
        <v>596650</v>
      </c>
      <c r="E22" s="55">
        <f t="array" ref="E22">IFERROR(INDEX(Master!$E$3:$FG$202,MATCH($A22,Master!$D$3:$D$202,0),MATCH(E$2,Master!$E$2:$FG$2,0)),"")</f>
        <v>45281</v>
      </c>
      <c r="F22" s="55">
        <f t="array" ref="F22">IFERROR(INDEX(Master!$E$3:$FG$202,MATCH($A22,Master!$D$3:$D$202,0),MATCH(F$2,Master!$E$2:$FG$2,0)),"")</f>
        <v>0</v>
      </c>
      <c r="G22" s="47">
        <f t="array" ref="G22">IFERROR(INDEX(Master!$E$3:$FG$202,MATCH($A22,Master!$D$3:$D$202,0),MATCH(G$2,Master!$E$2:$FG$2,0)),"")</f>
        <v>0</v>
      </c>
      <c r="H22" s="47">
        <f t="array" ref="H22">IFERROR(INDEX(Master!$E$3:$FG$202,MATCH($A22,Master!$D$3:$D$202,0),MATCH(H$2,Master!$E$2:$FG$2,0)),"")</f>
        <v>0</v>
      </c>
      <c r="I22" s="47">
        <f t="array" ref="I22">IFERROR(INDEX(Master!$E$3:$FG$202,MATCH($A22,Master!$D$3:$D$202,0),MATCH(I$2,Master!$E$2:$FG$2,0)),"")</f>
        <v>0</v>
      </c>
      <c r="J22" s="47">
        <f t="array" ref="J22">IFERROR(INDEX(Master!$E$3:$FG$202,MATCH($A22,Master!$D$3:$D$202,0),MATCH(J$2,Master!$E$2:$FG$2,0)),"")</f>
        <v>0</v>
      </c>
      <c r="K22" s="47">
        <f t="array" ref="K22">IFERROR(INDEX(Master!$E$3:$FG$202,MATCH($A22,Master!$D$3:$D$202,0),MATCH(K$2,Master!$E$2:$FG$2,0)),"")</f>
        <v>0</v>
      </c>
      <c r="L22" s="47">
        <f t="array" ref="L22">IFERROR(INDEX(Master!$E$3:$FG$202,MATCH($A22,Master!$D$3:$D$202,0),MATCH(L$2,Master!$E$2:$FG$2,0)),"")</f>
        <v>0</v>
      </c>
      <c r="M22" s="47">
        <f t="array" ref="M22">IFERROR(INDEX(Master!$E$3:$FG$202,MATCH($A22,Master!$D$3:$D$202,0),MATCH(M$2,Master!$E$2:$FG$2,0)),"")</f>
        <v>0</v>
      </c>
      <c r="N22" s="47">
        <f t="array" ref="N22">IFERROR(INDEX(Master!$E$3:$FG$202,MATCH($A22,Master!$D$3:$D$202,0),MATCH(N$2,Master!$E$2:$FG$2,0)),"")</f>
        <v>0</v>
      </c>
      <c r="O22" s="47">
        <f t="array" ref="O22">IFERROR(INDEX(Master!$E$3:$FG$202,MATCH($A22,Master!$D$3:$D$202,0),MATCH(O$2,Master!$E$2:$FG$2,0)),"")</f>
        <v>0</v>
      </c>
      <c r="P22" s="47">
        <f t="array" ref="P22">IFERROR(INDEX(Master!$E$3:$FG$202,MATCH($A22,Master!$D$3:$D$202,0),MATCH(P$2,Master!$E$2:$FG$2,0)),"")</f>
        <v>0</v>
      </c>
      <c r="Q22" s="47">
        <f t="array" ref="Q22">IFERROR(INDEX(Master!$E$3:$FG$202,MATCH($A22,Master!$D$3:$D$202,0),MATCH(Q$2,Master!$E$2:$FG$2,0)),"")</f>
        <v>0</v>
      </c>
      <c r="R22" s="47">
        <f t="array" ref="R22">IFERROR(INDEX(Master!$E$3:$FG$202,MATCH($A22,Master!$D$3:$D$202,0),MATCH(R$2,Master!$E$2:$FG$2,0)),"")</f>
        <v>0</v>
      </c>
      <c r="S22" s="47">
        <f t="array" ref="S22">IFERROR(INDEX(Master!$E$3:$FG$202,MATCH($A22,Master!$D$3:$D$202,0),MATCH(S$2,Master!$E$2:$FG$2,0)),"")</f>
        <v>0</v>
      </c>
    </row>
    <row r="23" spans="1:19">
      <c r="A23" s="56" t="s">
        <v>2314</v>
      </c>
      <c r="B23" s="47">
        <f t="array" ref="B23">IFERROR(INDEX(Master!$E$3:$FG$202,MATCH($A23,Master!$D$3:$D$202,0),MATCH(B$2,Master!$E$2:$FG$2,0)),"")</f>
        <v>11443</v>
      </c>
      <c r="C23" s="64">
        <f t="array" ref="C23">IFERROR(INDEX(Master!$E$3:$FG$202,MATCH($A23,Master!$D$3:$D$202,0),MATCH(C$2,Master!$E$2:$FG$2,0)),"")</f>
        <v>890992.27</v>
      </c>
      <c r="D23" s="64">
        <f t="array" ref="D23">IFERROR(INDEX(Master!$E$3:$FG$202,MATCH($A23,Master!$D$3:$D$202,0),MATCH(D$2,Master!$E$2:$FG$2,0)),"")</f>
        <v>650424</v>
      </c>
      <c r="E23" s="55" t="str">
        <f t="array" ref="E23">IFERROR(INDEX(Master!$E$3:$FG$202,MATCH($A23,Master!$D$3:$D$202,0),MATCH(E$2,Master!$E$2:$FG$2,0)),"")</f>
        <v>Approved</v>
      </c>
      <c r="F23" s="55">
        <f t="array" ref="F23">IFERROR(INDEX(Master!$E$3:$FG$202,MATCH($A23,Master!$D$3:$D$202,0),MATCH(F$2,Master!$E$2:$FG$2,0)),"")</f>
        <v>0</v>
      </c>
      <c r="G23" s="47">
        <f t="array" ref="G23">IFERROR(INDEX(Master!$E$3:$FG$202,MATCH($A23,Master!$D$3:$D$202,0),MATCH(G$2,Master!$E$2:$FG$2,0)),"")</f>
        <v>0</v>
      </c>
      <c r="H23" s="47">
        <f t="array" ref="H23">IFERROR(INDEX(Master!$E$3:$FG$202,MATCH($A23,Master!$D$3:$D$202,0),MATCH(H$2,Master!$E$2:$FG$2,0)),"")</f>
        <v>0</v>
      </c>
      <c r="I23" s="47">
        <f t="array" ref="I23">IFERROR(INDEX(Master!$E$3:$FG$202,MATCH($A23,Master!$D$3:$D$202,0),MATCH(I$2,Master!$E$2:$FG$2,0)),"")</f>
        <v>0</v>
      </c>
      <c r="J23" s="47">
        <f t="array" ref="J23">IFERROR(INDEX(Master!$E$3:$FG$202,MATCH($A23,Master!$D$3:$D$202,0),MATCH(J$2,Master!$E$2:$FG$2,0)),"")</f>
        <v>0</v>
      </c>
      <c r="K23" s="47">
        <f t="array" ref="K23">IFERROR(INDEX(Master!$E$3:$FG$202,MATCH($A23,Master!$D$3:$D$202,0),MATCH(K$2,Master!$E$2:$FG$2,0)),"")</f>
        <v>0</v>
      </c>
      <c r="L23" s="47">
        <f t="array" ref="L23">IFERROR(INDEX(Master!$E$3:$FG$202,MATCH($A23,Master!$D$3:$D$202,0),MATCH(L$2,Master!$E$2:$FG$2,0)),"")</f>
        <v>0</v>
      </c>
      <c r="M23" s="47">
        <f t="array" ref="M23">IFERROR(INDEX(Master!$E$3:$FG$202,MATCH($A23,Master!$D$3:$D$202,0),MATCH(M$2,Master!$E$2:$FG$2,0)),"")</f>
        <v>0</v>
      </c>
      <c r="N23" s="47">
        <f t="array" ref="N23">IFERROR(INDEX(Master!$E$3:$FG$202,MATCH($A23,Master!$D$3:$D$202,0),MATCH(N$2,Master!$E$2:$FG$2,0)),"")</f>
        <v>0</v>
      </c>
      <c r="O23" s="47">
        <f t="array" ref="O23">IFERROR(INDEX(Master!$E$3:$FG$202,MATCH($A23,Master!$D$3:$D$202,0),MATCH(O$2,Master!$E$2:$FG$2,0)),"")</f>
        <v>0</v>
      </c>
      <c r="P23" s="47">
        <f t="array" ref="P23">IFERROR(INDEX(Master!$E$3:$FG$202,MATCH($A23,Master!$D$3:$D$202,0),MATCH(P$2,Master!$E$2:$FG$2,0)),"")</f>
        <v>0</v>
      </c>
      <c r="Q23" s="47">
        <f t="array" ref="Q23">IFERROR(INDEX(Master!$E$3:$FG$202,MATCH($A23,Master!$D$3:$D$202,0),MATCH(Q$2,Master!$E$2:$FG$2,0)),"")</f>
        <v>0</v>
      </c>
      <c r="R23" s="47">
        <f t="array" ref="R23">IFERROR(INDEX(Master!$E$3:$FG$202,MATCH($A23,Master!$D$3:$D$202,0),MATCH(R$2,Master!$E$2:$FG$2,0)),"")</f>
        <v>0</v>
      </c>
      <c r="S23" s="47">
        <f t="array" ref="S23">IFERROR(INDEX(Master!$E$3:$FG$202,MATCH($A23,Master!$D$3:$D$202,0),MATCH(S$2,Master!$E$2:$FG$2,0)),"")</f>
        <v>0</v>
      </c>
    </row>
    <row r="24" spans="1:19">
      <c r="A24" s="56" t="s">
        <v>2316</v>
      </c>
      <c r="B24" s="47">
        <f t="array" ref="B24">IFERROR(INDEX(Master!$E$3:$FG$202,MATCH($A24,Master!$D$3:$D$202,0),MATCH(B$2,Master!$E$2:$FG$2,0)),"")</f>
        <v>90025</v>
      </c>
      <c r="C24" s="64">
        <f t="array" ref="C24">IFERROR(INDEX(Master!$E$3:$FG$202,MATCH($A24,Master!$D$3:$D$202,0),MATCH(C$2,Master!$E$2:$FG$2,0)),"")</f>
        <v>1158613.1299999999</v>
      </c>
      <c r="D24" s="64">
        <f t="array" ref="D24">IFERROR(INDEX(Master!$E$3:$FG$202,MATCH($A24,Master!$D$3:$D$202,0),MATCH(D$2,Master!$E$2:$FG$2,0)),"")</f>
        <v>845788</v>
      </c>
      <c r="E24" s="55" t="str">
        <f t="array" ref="E24">IFERROR(INDEX(Master!$E$3:$FG$202,MATCH($A24,Master!$D$3:$D$202,0),MATCH(E$2,Master!$E$2:$FG$2,0)),"")</f>
        <v>Approved</v>
      </c>
      <c r="F24" s="55">
        <f t="array" ref="F24">IFERROR(INDEX(Master!$E$3:$FG$202,MATCH($A24,Master!$D$3:$D$202,0),MATCH(F$2,Master!$E$2:$FG$2,0)),"")</f>
        <v>0</v>
      </c>
      <c r="G24" s="47">
        <f t="array" ref="G24">IFERROR(INDEX(Master!$E$3:$FG$202,MATCH($A24,Master!$D$3:$D$202,0),MATCH(G$2,Master!$E$2:$FG$2,0)),"")</f>
        <v>0</v>
      </c>
      <c r="H24" s="47">
        <f t="array" ref="H24">IFERROR(INDEX(Master!$E$3:$FG$202,MATCH($A24,Master!$D$3:$D$202,0),MATCH(H$2,Master!$E$2:$FG$2,0)),"")</f>
        <v>0</v>
      </c>
      <c r="I24" s="47">
        <f t="array" ref="I24">IFERROR(INDEX(Master!$E$3:$FG$202,MATCH($A24,Master!$D$3:$D$202,0),MATCH(I$2,Master!$E$2:$FG$2,0)),"")</f>
        <v>0</v>
      </c>
      <c r="J24" s="47">
        <f t="array" ref="J24">IFERROR(INDEX(Master!$E$3:$FG$202,MATCH($A24,Master!$D$3:$D$202,0),MATCH(J$2,Master!$E$2:$FG$2,0)),"")</f>
        <v>0</v>
      </c>
      <c r="K24" s="47">
        <f t="array" ref="K24">IFERROR(INDEX(Master!$E$3:$FG$202,MATCH($A24,Master!$D$3:$D$202,0),MATCH(K$2,Master!$E$2:$FG$2,0)),"")</f>
        <v>0</v>
      </c>
      <c r="L24" s="47">
        <f t="array" ref="L24">IFERROR(INDEX(Master!$E$3:$FG$202,MATCH($A24,Master!$D$3:$D$202,0),MATCH(L$2,Master!$E$2:$FG$2,0)),"")</f>
        <v>0</v>
      </c>
      <c r="M24" s="47">
        <f t="array" ref="M24">IFERROR(INDEX(Master!$E$3:$FG$202,MATCH($A24,Master!$D$3:$D$202,0),MATCH(M$2,Master!$E$2:$FG$2,0)),"")</f>
        <v>0</v>
      </c>
      <c r="N24" s="47">
        <f t="array" ref="N24">IFERROR(INDEX(Master!$E$3:$FG$202,MATCH($A24,Master!$D$3:$D$202,0),MATCH(N$2,Master!$E$2:$FG$2,0)),"")</f>
        <v>0</v>
      </c>
      <c r="O24" s="47">
        <f t="array" ref="O24">IFERROR(INDEX(Master!$E$3:$FG$202,MATCH($A24,Master!$D$3:$D$202,0),MATCH(O$2,Master!$E$2:$FG$2,0)),"")</f>
        <v>0</v>
      </c>
      <c r="P24" s="47">
        <f t="array" ref="P24">IFERROR(INDEX(Master!$E$3:$FG$202,MATCH($A24,Master!$D$3:$D$202,0),MATCH(P$2,Master!$E$2:$FG$2,0)),"")</f>
        <v>0</v>
      </c>
      <c r="Q24" s="47">
        <f t="array" ref="Q24">IFERROR(INDEX(Master!$E$3:$FG$202,MATCH($A24,Master!$D$3:$D$202,0),MATCH(Q$2,Master!$E$2:$FG$2,0)),"")</f>
        <v>0</v>
      </c>
      <c r="R24" s="47">
        <f t="array" ref="R24">IFERROR(INDEX(Master!$E$3:$FG$202,MATCH($A24,Master!$D$3:$D$202,0),MATCH(R$2,Master!$E$2:$FG$2,0)),"")</f>
        <v>0</v>
      </c>
      <c r="S24" s="47">
        <f t="array" ref="S24">IFERROR(INDEX(Master!$E$3:$FG$202,MATCH($A24,Master!$D$3:$D$202,0),MATCH(S$2,Master!$E$2:$FG$2,0)),"")</f>
        <v>0</v>
      </c>
    </row>
    <row r="25" spans="1:19">
      <c r="A25" s="56" t="s">
        <v>2318</v>
      </c>
      <c r="B25" s="47">
        <f t="array" ref="B25">IFERROR(INDEX(Master!$E$3:$FG$202,MATCH($A25,Master!$D$3:$D$202,0),MATCH(B$2,Master!$E$2:$FG$2,0)),"")</f>
        <v>90027</v>
      </c>
      <c r="C25" s="64">
        <f t="array" ref="C25">IFERROR(INDEX(Master!$E$3:$FG$202,MATCH($A25,Master!$D$3:$D$202,0),MATCH(C$2,Master!$E$2:$FG$2,0)),"")</f>
        <v>2536354.5699999998</v>
      </c>
      <c r="D25" s="64">
        <f t="array" ref="D25">IFERROR(INDEX(Master!$E$3:$FG$202,MATCH($A25,Master!$D$3:$D$202,0),MATCH(D$2,Master!$E$2:$FG$2,0)),"")</f>
        <v>1851539</v>
      </c>
      <c r="E25" s="55" t="str">
        <f t="array" ref="E25">IFERROR(INDEX(Master!$E$3:$FG$202,MATCH($A25,Master!$D$3:$D$202,0),MATCH(E$2,Master!$E$2:$FG$2,0)),"")</f>
        <v>Pending Architect</v>
      </c>
      <c r="F25" s="55">
        <f t="array" ref="F25">IFERROR(INDEX(Master!$E$3:$FG$202,MATCH($A25,Master!$D$3:$D$202,0),MATCH(F$2,Master!$E$2:$FG$2,0)),"")</f>
        <v>0</v>
      </c>
      <c r="G25" s="47">
        <f t="array" ref="G25">IFERROR(INDEX(Master!$E$3:$FG$202,MATCH($A25,Master!$D$3:$D$202,0),MATCH(G$2,Master!$E$2:$FG$2,0)),"")</f>
        <v>0</v>
      </c>
      <c r="H25" s="47">
        <f t="array" ref="H25">IFERROR(INDEX(Master!$E$3:$FG$202,MATCH($A25,Master!$D$3:$D$202,0),MATCH(H$2,Master!$E$2:$FG$2,0)),"")</f>
        <v>0</v>
      </c>
      <c r="I25" s="47">
        <f t="array" ref="I25">IFERROR(INDEX(Master!$E$3:$FG$202,MATCH($A25,Master!$D$3:$D$202,0),MATCH(I$2,Master!$E$2:$FG$2,0)),"")</f>
        <v>0</v>
      </c>
      <c r="J25" s="47">
        <f t="array" ref="J25">IFERROR(INDEX(Master!$E$3:$FG$202,MATCH($A25,Master!$D$3:$D$202,0),MATCH(J$2,Master!$E$2:$FG$2,0)),"")</f>
        <v>0</v>
      </c>
      <c r="K25" s="47">
        <f t="array" ref="K25">IFERROR(INDEX(Master!$E$3:$FG$202,MATCH($A25,Master!$D$3:$D$202,0),MATCH(K$2,Master!$E$2:$FG$2,0)),"")</f>
        <v>0</v>
      </c>
      <c r="L25" s="47">
        <f t="array" ref="L25">IFERROR(INDEX(Master!$E$3:$FG$202,MATCH($A25,Master!$D$3:$D$202,0),MATCH(L$2,Master!$E$2:$FG$2,0)),"")</f>
        <v>0</v>
      </c>
      <c r="M25" s="47">
        <f t="array" ref="M25">IFERROR(INDEX(Master!$E$3:$FG$202,MATCH($A25,Master!$D$3:$D$202,0),MATCH(M$2,Master!$E$2:$FG$2,0)),"")</f>
        <v>0</v>
      </c>
      <c r="N25" s="47">
        <f t="array" ref="N25">IFERROR(INDEX(Master!$E$3:$FG$202,MATCH($A25,Master!$D$3:$D$202,0),MATCH(N$2,Master!$E$2:$FG$2,0)),"")</f>
        <v>0</v>
      </c>
      <c r="O25" s="47">
        <f t="array" ref="O25">IFERROR(INDEX(Master!$E$3:$FG$202,MATCH($A25,Master!$D$3:$D$202,0),MATCH(O$2,Master!$E$2:$FG$2,0)),"")</f>
        <v>0</v>
      </c>
      <c r="P25" s="47">
        <f t="array" ref="P25">IFERROR(INDEX(Master!$E$3:$FG$202,MATCH($A25,Master!$D$3:$D$202,0),MATCH(P$2,Master!$E$2:$FG$2,0)),"")</f>
        <v>0</v>
      </c>
      <c r="Q25" s="47">
        <f t="array" ref="Q25">IFERROR(INDEX(Master!$E$3:$FG$202,MATCH($A25,Master!$D$3:$D$202,0),MATCH(Q$2,Master!$E$2:$FG$2,0)),"")</f>
        <v>0</v>
      </c>
      <c r="R25" s="47">
        <f t="array" ref="R25">IFERROR(INDEX(Master!$E$3:$FG$202,MATCH($A25,Master!$D$3:$D$202,0),MATCH(R$2,Master!$E$2:$FG$2,0)),"")</f>
        <v>0</v>
      </c>
      <c r="S25" s="47">
        <f t="array" ref="S25">IFERROR(INDEX(Master!$E$3:$FG$202,MATCH($A25,Master!$D$3:$D$202,0),MATCH(S$2,Master!$E$2:$FG$2,0)),"")</f>
        <v>0</v>
      </c>
    </row>
    <row r="26" spans="1:19">
      <c r="A26" s="53" t="s">
        <v>2352</v>
      </c>
      <c r="B26" s="47">
        <f t="array" ref="B26">IFERROR(INDEX(Master!$E$3:$FG$202,MATCH($A26,Master!$D$3:$D$202,0),MATCH(B$2,Master!$E$2:$FG$2,0)),"")</f>
        <v>0</v>
      </c>
      <c r="C26" s="64">
        <f t="array" ref="C26">IFERROR(INDEX(Master!$E$3:$FG$202,MATCH($A26,Master!$D$3:$D$202,0),MATCH(C$2,Master!$E$2:$FG$2,0)),"")</f>
        <v>543451.93000000005</v>
      </c>
      <c r="D26" s="64">
        <f t="array" ref="D26">IFERROR(INDEX(Master!$E$3:$FG$202,MATCH($A26,Master!$D$3:$D$202,0),MATCH(D$2,Master!$E$2:$FG$2,0)),"")</f>
        <v>396719.90890000004</v>
      </c>
      <c r="E26" s="55" t="str">
        <f t="array" ref="E26">IFERROR(INDEX(Master!$E$3:$FG$202,MATCH($A26,Master!$D$3:$D$202,0),MATCH(E$2,Master!$E$2:$FG$2,0)),"")</f>
        <v>Pending Architect</v>
      </c>
      <c r="F26" s="55">
        <f t="array" ref="F26">IFERROR(INDEX(Master!$E$3:$FG$202,MATCH($A26,Master!$D$3:$D$202,0),MATCH(F$2,Master!$E$2:$FG$2,0)),"")</f>
        <v>0</v>
      </c>
      <c r="G26" s="47">
        <f t="array" ref="G26">IFERROR(INDEX(Master!$E$3:$FG$202,MATCH($A26,Master!$D$3:$D$202,0),MATCH(G$2,Master!$E$2:$FG$2,0)),"")</f>
        <v>0</v>
      </c>
      <c r="H26" s="47">
        <f t="array" ref="H26">IFERROR(INDEX(Master!$E$3:$FG$202,MATCH($A26,Master!$D$3:$D$202,0),MATCH(H$2,Master!$E$2:$FG$2,0)),"")</f>
        <v>0</v>
      </c>
      <c r="I26" s="47">
        <f t="array" ref="I26">IFERROR(INDEX(Master!$E$3:$FG$202,MATCH($A26,Master!$D$3:$D$202,0),MATCH(I$2,Master!$E$2:$FG$2,0)),"")</f>
        <v>0</v>
      </c>
      <c r="J26" s="47">
        <f t="array" ref="J26">IFERROR(INDEX(Master!$E$3:$FG$202,MATCH($A26,Master!$D$3:$D$202,0),MATCH(J$2,Master!$E$2:$FG$2,0)),"")</f>
        <v>0</v>
      </c>
      <c r="K26" s="47">
        <f t="array" ref="K26">IFERROR(INDEX(Master!$E$3:$FG$202,MATCH($A26,Master!$D$3:$D$202,0),MATCH(K$2,Master!$E$2:$FG$2,0)),"")</f>
        <v>0</v>
      </c>
      <c r="L26" s="47">
        <f t="array" ref="L26">IFERROR(INDEX(Master!$E$3:$FG$202,MATCH($A26,Master!$D$3:$D$202,0),MATCH(L$2,Master!$E$2:$FG$2,0)),"")</f>
        <v>0</v>
      </c>
      <c r="M26" s="47">
        <f t="array" ref="M26">IFERROR(INDEX(Master!$E$3:$FG$202,MATCH($A26,Master!$D$3:$D$202,0),MATCH(M$2,Master!$E$2:$FG$2,0)),"")</f>
        <v>0</v>
      </c>
      <c r="N26" s="47">
        <f t="array" ref="N26">IFERROR(INDEX(Master!$E$3:$FG$202,MATCH($A26,Master!$D$3:$D$202,0),MATCH(N$2,Master!$E$2:$FG$2,0)),"")</f>
        <v>0</v>
      </c>
      <c r="O26" s="47">
        <f t="array" ref="O26">IFERROR(INDEX(Master!$E$3:$FG$202,MATCH($A26,Master!$D$3:$D$202,0),MATCH(O$2,Master!$E$2:$FG$2,0)),"")</f>
        <v>0</v>
      </c>
      <c r="P26" s="47">
        <f t="array" ref="P26">IFERROR(INDEX(Master!$E$3:$FG$202,MATCH($A26,Master!$D$3:$D$202,0),MATCH(P$2,Master!$E$2:$FG$2,0)),"")</f>
        <v>0</v>
      </c>
      <c r="Q26" s="47">
        <f t="array" ref="Q26">IFERROR(INDEX(Master!$E$3:$FG$202,MATCH($A26,Master!$D$3:$D$202,0),MATCH(Q$2,Master!$E$2:$FG$2,0)),"")</f>
        <v>0</v>
      </c>
      <c r="R26" s="47">
        <f t="array" ref="R26">IFERROR(INDEX(Master!$E$3:$FG$202,MATCH($A26,Master!$D$3:$D$202,0),MATCH(R$2,Master!$E$2:$FG$2,0)),"")</f>
        <v>0</v>
      </c>
      <c r="S26" s="47">
        <f t="array" ref="S26">IFERROR(INDEX(Master!$E$3:$FG$202,MATCH($A26,Master!$D$3:$D$202,0),MATCH(S$2,Master!$E$2:$FG$2,0)),"")</f>
        <v>0</v>
      </c>
    </row>
    <row r="27" spans="1:19">
      <c r="A27" s="53" t="s">
        <v>2353</v>
      </c>
      <c r="B27" s="47">
        <f t="array" ref="B27">IFERROR(INDEX(Master!$E$3:$FG$202,MATCH($A27,Master!$D$3:$D$202,0),MATCH(B$2,Master!$E$2:$FG$2,0)),"")</f>
        <v>0</v>
      </c>
      <c r="C27" s="64">
        <f t="array" ref="C27">IFERROR(INDEX(Master!$E$3:$FG$202,MATCH($A27,Master!$D$3:$D$202,0),MATCH(C$2,Master!$E$2:$FG$2,0)),"")</f>
        <v>249108.4</v>
      </c>
      <c r="D27" s="64">
        <f t="array" ref="D27">IFERROR(INDEX(Master!$E$3:$FG$202,MATCH($A27,Master!$D$3:$D$202,0),MATCH(D$2,Master!$E$2:$FG$2,0)),"")</f>
        <v>181849.13199999998</v>
      </c>
      <c r="E27" s="55" t="str">
        <f t="array" ref="E27">IFERROR(INDEX(Master!$E$3:$FG$202,MATCH($A27,Master!$D$3:$D$202,0),MATCH(E$2,Master!$E$2:$FG$2,0)),"")</f>
        <v>Pending Architect</v>
      </c>
      <c r="F27" s="55">
        <f t="array" ref="F27">IFERROR(INDEX(Master!$E$3:$FG$202,MATCH($A27,Master!$D$3:$D$202,0),MATCH(F$2,Master!$E$2:$FG$2,0)),"")</f>
        <v>0</v>
      </c>
      <c r="G27" s="47">
        <f t="array" ref="G27">IFERROR(INDEX(Master!$E$3:$FG$202,MATCH($A27,Master!$D$3:$D$202,0),MATCH(G$2,Master!$E$2:$FG$2,0)),"")</f>
        <v>0</v>
      </c>
      <c r="H27" s="47">
        <f t="array" ref="H27">IFERROR(INDEX(Master!$E$3:$FG$202,MATCH($A27,Master!$D$3:$D$202,0),MATCH(H$2,Master!$E$2:$FG$2,0)),"")</f>
        <v>0</v>
      </c>
      <c r="I27" s="47">
        <f t="array" ref="I27">IFERROR(INDEX(Master!$E$3:$FG$202,MATCH($A27,Master!$D$3:$D$202,0),MATCH(I$2,Master!$E$2:$FG$2,0)),"")</f>
        <v>0</v>
      </c>
      <c r="J27" s="47">
        <f t="array" ref="J27">IFERROR(INDEX(Master!$E$3:$FG$202,MATCH($A27,Master!$D$3:$D$202,0),MATCH(J$2,Master!$E$2:$FG$2,0)),"")</f>
        <v>0</v>
      </c>
      <c r="K27" s="47">
        <f t="array" ref="K27">IFERROR(INDEX(Master!$E$3:$FG$202,MATCH($A27,Master!$D$3:$D$202,0),MATCH(K$2,Master!$E$2:$FG$2,0)),"")</f>
        <v>0</v>
      </c>
      <c r="L27" s="47">
        <f t="array" ref="L27">IFERROR(INDEX(Master!$E$3:$FG$202,MATCH($A27,Master!$D$3:$D$202,0),MATCH(L$2,Master!$E$2:$FG$2,0)),"")</f>
        <v>0</v>
      </c>
      <c r="M27" s="47">
        <f t="array" ref="M27">IFERROR(INDEX(Master!$E$3:$FG$202,MATCH($A27,Master!$D$3:$D$202,0),MATCH(M$2,Master!$E$2:$FG$2,0)),"")</f>
        <v>0</v>
      </c>
      <c r="N27" s="47">
        <f t="array" ref="N27">IFERROR(INDEX(Master!$E$3:$FG$202,MATCH($A27,Master!$D$3:$D$202,0),MATCH(N$2,Master!$E$2:$FG$2,0)),"")</f>
        <v>0</v>
      </c>
      <c r="O27" s="47">
        <f t="array" ref="O27">IFERROR(INDEX(Master!$E$3:$FG$202,MATCH($A27,Master!$D$3:$D$202,0),MATCH(O$2,Master!$E$2:$FG$2,0)),"")</f>
        <v>0</v>
      </c>
      <c r="P27" s="47">
        <f t="array" ref="P27">IFERROR(INDEX(Master!$E$3:$FG$202,MATCH($A27,Master!$D$3:$D$202,0),MATCH(P$2,Master!$E$2:$FG$2,0)),"")</f>
        <v>0</v>
      </c>
      <c r="Q27" s="47">
        <f t="array" ref="Q27">IFERROR(INDEX(Master!$E$3:$FG$202,MATCH($A27,Master!$D$3:$D$202,0),MATCH(Q$2,Master!$E$2:$FG$2,0)),"")</f>
        <v>0</v>
      </c>
      <c r="R27" s="47">
        <f t="array" ref="R27">IFERROR(INDEX(Master!$E$3:$FG$202,MATCH($A27,Master!$D$3:$D$202,0),MATCH(R$2,Master!$E$2:$FG$2,0)),"")</f>
        <v>0</v>
      </c>
      <c r="S27" s="47">
        <f t="array" ref="S27">IFERROR(INDEX(Master!$E$3:$FG$202,MATCH($A27,Master!$D$3:$D$202,0),MATCH(S$2,Master!$E$2:$FG$2,0)),"")</f>
        <v>0</v>
      </c>
    </row>
    <row r="28" spans="1:19">
      <c r="A28" s="53" t="s">
        <v>2354</v>
      </c>
      <c r="B28" s="47">
        <f t="array" ref="B28">IFERROR(INDEX(Master!$E$3:$FG$202,MATCH($A28,Master!$D$3:$D$202,0),MATCH(B$2,Master!$E$2:$FG$2,0)),"")</f>
        <v>0</v>
      </c>
      <c r="C28" s="64">
        <f t="array" ref="C28">IFERROR(INDEX(Master!$E$3:$FG$202,MATCH($A28,Master!$D$3:$D$202,0),MATCH(C$2,Master!$E$2:$FG$2,0)),"")</f>
        <v>138988.18</v>
      </c>
      <c r="D28" s="64">
        <f t="array" ref="D28">IFERROR(INDEX(Master!$E$3:$FG$202,MATCH($A28,Master!$D$3:$D$202,0),MATCH(D$2,Master!$E$2:$FG$2,0)),"")</f>
        <v>101461.37139999999</v>
      </c>
      <c r="E28" s="55" t="str">
        <f t="array" ref="E28">IFERROR(INDEX(Master!$E$3:$FG$202,MATCH($A28,Master!$D$3:$D$202,0),MATCH(E$2,Master!$E$2:$FG$2,0)),"")</f>
        <v>Pending Architect</v>
      </c>
      <c r="F28" s="55">
        <f t="array" ref="F28">IFERROR(INDEX(Master!$E$3:$FG$202,MATCH($A28,Master!$D$3:$D$202,0),MATCH(F$2,Master!$E$2:$FG$2,0)),"")</f>
        <v>0</v>
      </c>
      <c r="G28" s="47">
        <f t="array" ref="G28">IFERROR(INDEX(Master!$E$3:$FG$202,MATCH($A28,Master!$D$3:$D$202,0),MATCH(G$2,Master!$E$2:$FG$2,0)),"")</f>
        <v>0</v>
      </c>
      <c r="H28" s="47">
        <f t="array" ref="H28">IFERROR(INDEX(Master!$E$3:$FG$202,MATCH($A28,Master!$D$3:$D$202,0),MATCH(H$2,Master!$E$2:$FG$2,0)),"")</f>
        <v>0</v>
      </c>
      <c r="I28" s="47">
        <f t="array" ref="I28">IFERROR(INDEX(Master!$E$3:$FG$202,MATCH($A28,Master!$D$3:$D$202,0),MATCH(I$2,Master!$E$2:$FG$2,0)),"")</f>
        <v>0</v>
      </c>
      <c r="J28" s="47">
        <f t="array" ref="J28">IFERROR(INDEX(Master!$E$3:$FG$202,MATCH($A28,Master!$D$3:$D$202,0),MATCH(J$2,Master!$E$2:$FG$2,0)),"")</f>
        <v>0</v>
      </c>
      <c r="K28" s="47">
        <f t="array" ref="K28">IFERROR(INDEX(Master!$E$3:$FG$202,MATCH($A28,Master!$D$3:$D$202,0),MATCH(K$2,Master!$E$2:$FG$2,0)),"")</f>
        <v>0</v>
      </c>
      <c r="L28" s="47">
        <f t="array" ref="L28">IFERROR(INDEX(Master!$E$3:$FG$202,MATCH($A28,Master!$D$3:$D$202,0),MATCH(L$2,Master!$E$2:$FG$2,0)),"")</f>
        <v>0</v>
      </c>
      <c r="M28" s="47">
        <f t="array" ref="M28">IFERROR(INDEX(Master!$E$3:$FG$202,MATCH($A28,Master!$D$3:$D$202,0),MATCH(M$2,Master!$E$2:$FG$2,0)),"")</f>
        <v>0</v>
      </c>
      <c r="N28" s="47">
        <f t="array" ref="N28">IFERROR(INDEX(Master!$E$3:$FG$202,MATCH($A28,Master!$D$3:$D$202,0),MATCH(N$2,Master!$E$2:$FG$2,0)),"")</f>
        <v>0</v>
      </c>
      <c r="O28" s="47">
        <f t="array" ref="O28">IFERROR(INDEX(Master!$E$3:$FG$202,MATCH($A28,Master!$D$3:$D$202,0),MATCH(O$2,Master!$E$2:$FG$2,0)),"")</f>
        <v>0</v>
      </c>
      <c r="P28" s="47">
        <f t="array" ref="P28">IFERROR(INDEX(Master!$E$3:$FG$202,MATCH($A28,Master!$D$3:$D$202,0),MATCH(P$2,Master!$E$2:$FG$2,0)),"")</f>
        <v>0</v>
      </c>
      <c r="Q28" s="47">
        <f t="array" ref="Q28">IFERROR(INDEX(Master!$E$3:$FG$202,MATCH($A28,Master!$D$3:$D$202,0),MATCH(Q$2,Master!$E$2:$FG$2,0)),"")</f>
        <v>0</v>
      </c>
      <c r="R28" s="47">
        <f t="array" ref="R28">IFERROR(INDEX(Master!$E$3:$FG$202,MATCH($A28,Master!$D$3:$D$202,0),MATCH(R$2,Master!$E$2:$FG$2,0)),"")</f>
        <v>0</v>
      </c>
      <c r="S28" s="47">
        <f t="array" ref="S28">IFERROR(INDEX(Master!$E$3:$FG$202,MATCH($A28,Master!$D$3:$D$202,0),MATCH(S$2,Master!$E$2:$FG$2,0)),"")</f>
        <v>0</v>
      </c>
    </row>
    <row r="29" spans="1:19">
      <c r="A29" s="53" t="s">
        <v>2320</v>
      </c>
      <c r="B29" s="47">
        <f t="array" ref="B29">IFERROR(INDEX(Master!$E$3:$FG$202,MATCH($A29,Master!$D$3:$D$202,0),MATCH(B$2,Master!$E$2:$FG$2,0)),"")</f>
        <v>0</v>
      </c>
      <c r="C29" s="64">
        <f t="array" ref="C29">IFERROR(INDEX(Master!$E$3:$FG$202,MATCH($A29,Master!$D$3:$D$202,0),MATCH(C$2,Master!$E$2:$FG$2,0)),"")</f>
        <v>2256562.0299999998</v>
      </c>
      <c r="D29" s="64">
        <f t="array" ref="D29">IFERROR(INDEX(Master!$E$3:$FG$202,MATCH($A29,Master!$D$3:$D$202,0),MATCH(D$2,Master!$E$2:$FG$2,0)),"")</f>
        <v>1647290.2818999998</v>
      </c>
      <c r="E29" s="55" t="str">
        <f t="array" ref="E29">IFERROR(INDEX(Master!$E$3:$FG$202,MATCH($A29,Master!$D$3:$D$202,0),MATCH(E$2,Master!$E$2:$FG$2,0)),"")</f>
        <v>Approved (Revision pending AOR)</v>
      </c>
      <c r="F29" s="55">
        <f t="array" ref="F29">IFERROR(INDEX(Master!$E$3:$FG$202,MATCH($A29,Master!$D$3:$D$202,0),MATCH(F$2,Master!$E$2:$FG$2,0)),"")</f>
        <v>0</v>
      </c>
      <c r="G29" s="47">
        <f t="array" ref="G29">IFERROR(INDEX(Master!$E$3:$FG$202,MATCH($A29,Master!$D$3:$D$202,0),MATCH(G$2,Master!$E$2:$FG$2,0)),"")</f>
        <v>0</v>
      </c>
      <c r="H29" s="47">
        <f t="array" ref="H29">IFERROR(INDEX(Master!$E$3:$FG$202,MATCH($A29,Master!$D$3:$D$202,0),MATCH(H$2,Master!$E$2:$FG$2,0)),"")</f>
        <v>0</v>
      </c>
      <c r="I29" s="47">
        <f t="array" ref="I29">IFERROR(INDEX(Master!$E$3:$FG$202,MATCH($A29,Master!$D$3:$D$202,0),MATCH(I$2,Master!$E$2:$FG$2,0)),"")</f>
        <v>0</v>
      </c>
      <c r="J29" s="47">
        <f t="array" ref="J29">IFERROR(INDEX(Master!$E$3:$FG$202,MATCH($A29,Master!$D$3:$D$202,0),MATCH(J$2,Master!$E$2:$FG$2,0)),"")</f>
        <v>0</v>
      </c>
      <c r="K29" s="47">
        <f t="array" ref="K29">IFERROR(INDEX(Master!$E$3:$FG$202,MATCH($A29,Master!$D$3:$D$202,0),MATCH(K$2,Master!$E$2:$FG$2,0)),"")</f>
        <v>0</v>
      </c>
      <c r="L29" s="47">
        <f t="array" ref="L29">IFERROR(INDEX(Master!$E$3:$FG$202,MATCH($A29,Master!$D$3:$D$202,0),MATCH(L$2,Master!$E$2:$FG$2,0)),"")</f>
        <v>0</v>
      </c>
      <c r="M29" s="47">
        <f t="array" ref="M29">IFERROR(INDEX(Master!$E$3:$FG$202,MATCH($A29,Master!$D$3:$D$202,0),MATCH(M$2,Master!$E$2:$FG$2,0)),"")</f>
        <v>0</v>
      </c>
      <c r="N29" s="47">
        <f t="array" ref="N29">IFERROR(INDEX(Master!$E$3:$FG$202,MATCH($A29,Master!$D$3:$D$202,0),MATCH(N$2,Master!$E$2:$FG$2,0)),"")</f>
        <v>0</v>
      </c>
      <c r="O29" s="47">
        <f t="array" ref="O29">IFERROR(INDEX(Master!$E$3:$FG$202,MATCH($A29,Master!$D$3:$D$202,0),MATCH(O$2,Master!$E$2:$FG$2,0)),"")</f>
        <v>0</v>
      </c>
      <c r="P29" s="47">
        <f t="array" ref="P29">IFERROR(INDEX(Master!$E$3:$FG$202,MATCH($A29,Master!$D$3:$D$202,0),MATCH(P$2,Master!$E$2:$FG$2,0)),"")</f>
        <v>0</v>
      </c>
      <c r="Q29" s="47">
        <f t="array" ref="Q29">IFERROR(INDEX(Master!$E$3:$FG$202,MATCH($A29,Master!$D$3:$D$202,0),MATCH(Q$2,Master!$E$2:$FG$2,0)),"")</f>
        <v>0</v>
      </c>
      <c r="R29" s="47">
        <f t="array" ref="R29">IFERROR(INDEX(Master!$E$3:$FG$202,MATCH($A29,Master!$D$3:$D$202,0),MATCH(R$2,Master!$E$2:$FG$2,0)),"")</f>
        <v>0</v>
      </c>
      <c r="S29" s="47">
        <f t="array" ref="S29">IFERROR(INDEX(Master!$E$3:$FG$202,MATCH($A29,Master!$D$3:$D$202,0),MATCH(S$2,Master!$E$2:$FG$2,0)),"")</f>
        <v>0</v>
      </c>
    </row>
    <row r="30" spans="1:19">
      <c r="A30" s="53" t="s">
        <v>2323</v>
      </c>
      <c r="B30" s="47">
        <f t="array" ref="B30">IFERROR(INDEX(Master!$E$3:$FG$202,MATCH($A30,Master!$D$3:$D$202,0),MATCH(B$2,Master!$E$2:$FG$2,0)),"")</f>
        <v>0</v>
      </c>
      <c r="C30" s="64">
        <f t="array" ref="C30">IFERROR(INDEX(Master!$E$3:$FG$202,MATCH($A30,Master!$D$3:$D$202,0),MATCH(C$2,Master!$E$2:$FG$2,0)),"")</f>
        <v>917363.9</v>
      </c>
      <c r="D30" s="64">
        <f t="array" ref="D30">IFERROR(INDEX(Master!$E$3:$FG$202,MATCH($A30,Master!$D$3:$D$202,0),MATCH(D$2,Master!$E$2:$FG$2,0)),"")</f>
        <v>669675.647</v>
      </c>
      <c r="E30" s="55" t="str">
        <f t="array" ref="E30">IFERROR(INDEX(Master!$E$3:$FG$202,MATCH($A30,Master!$D$3:$D$202,0),MATCH(E$2,Master!$E$2:$FG$2,0)),"")</f>
        <v>Approved (Revision pending AOR)</v>
      </c>
      <c r="F30" s="55">
        <f t="array" ref="F30">IFERROR(INDEX(Master!$E$3:$FG$202,MATCH($A30,Master!$D$3:$D$202,0),MATCH(F$2,Master!$E$2:$FG$2,0)),"")</f>
        <v>0</v>
      </c>
      <c r="G30" s="47">
        <f t="array" ref="G30">IFERROR(INDEX(Master!$E$3:$FG$202,MATCH($A30,Master!$D$3:$D$202,0),MATCH(G$2,Master!$E$2:$FG$2,0)),"")</f>
        <v>0</v>
      </c>
      <c r="H30" s="47">
        <f t="array" ref="H30">IFERROR(INDEX(Master!$E$3:$FG$202,MATCH($A30,Master!$D$3:$D$202,0),MATCH(H$2,Master!$E$2:$FG$2,0)),"")</f>
        <v>0</v>
      </c>
      <c r="I30" s="47">
        <f t="array" ref="I30">IFERROR(INDEX(Master!$E$3:$FG$202,MATCH($A30,Master!$D$3:$D$202,0),MATCH(I$2,Master!$E$2:$FG$2,0)),"")</f>
        <v>0</v>
      </c>
      <c r="J30" s="47">
        <f t="array" ref="J30">IFERROR(INDEX(Master!$E$3:$FG$202,MATCH($A30,Master!$D$3:$D$202,0),MATCH(J$2,Master!$E$2:$FG$2,0)),"")</f>
        <v>0</v>
      </c>
      <c r="K30" s="47">
        <f t="array" ref="K30">IFERROR(INDEX(Master!$E$3:$FG$202,MATCH($A30,Master!$D$3:$D$202,0),MATCH(K$2,Master!$E$2:$FG$2,0)),"")</f>
        <v>0</v>
      </c>
      <c r="L30" s="47">
        <f t="array" ref="L30">IFERROR(INDEX(Master!$E$3:$FG$202,MATCH($A30,Master!$D$3:$D$202,0),MATCH(L$2,Master!$E$2:$FG$2,0)),"")</f>
        <v>0</v>
      </c>
      <c r="M30" s="47">
        <f t="array" ref="M30">IFERROR(INDEX(Master!$E$3:$FG$202,MATCH($A30,Master!$D$3:$D$202,0),MATCH(M$2,Master!$E$2:$FG$2,0)),"")</f>
        <v>0</v>
      </c>
      <c r="N30" s="47">
        <f t="array" ref="N30">IFERROR(INDEX(Master!$E$3:$FG$202,MATCH($A30,Master!$D$3:$D$202,0),MATCH(N$2,Master!$E$2:$FG$2,0)),"")</f>
        <v>0</v>
      </c>
      <c r="O30" s="47">
        <f t="array" ref="O30">IFERROR(INDEX(Master!$E$3:$FG$202,MATCH($A30,Master!$D$3:$D$202,0),MATCH(O$2,Master!$E$2:$FG$2,0)),"")</f>
        <v>0</v>
      </c>
      <c r="P30" s="47">
        <f t="array" ref="P30">IFERROR(INDEX(Master!$E$3:$FG$202,MATCH($A30,Master!$D$3:$D$202,0),MATCH(P$2,Master!$E$2:$FG$2,0)),"")</f>
        <v>0</v>
      </c>
      <c r="Q30" s="47">
        <f t="array" ref="Q30">IFERROR(INDEX(Master!$E$3:$FG$202,MATCH($A30,Master!$D$3:$D$202,0),MATCH(Q$2,Master!$E$2:$FG$2,0)),"")</f>
        <v>0</v>
      </c>
      <c r="R30" s="47">
        <f t="array" ref="R30">IFERROR(INDEX(Master!$E$3:$FG$202,MATCH($A30,Master!$D$3:$D$202,0),MATCH(R$2,Master!$E$2:$FG$2,0)),"")</f>
        <v>0</v>
      </c>
      <c r="S30" s="47">
        <f t="array" ref="S30">IFERROR(INDEX(Master!$E$3:$FG$202,MATCH($A30,Master!$D$3:$D$202,0),MATCH(S$2,Master!$E$2:$FG$2,0)),"")</f>
        <v>0</v>
      </c>
    </row>
    <row r="31" spans="1:19">
      <c r="A31" s="53" t="s">
        <v>2355</v>
      </c>
      <c r="B31" s="47">
        <f t="array" ref="B31">IFERROR(INDEX(Master!$E$3:$FG$202,MATCH($A31,Master!$D$3:$D$202,0),MATCH(B$2,Master!$E$2:$FG$2,0)),"")</f>
        <v>0</v>
      </c>
      <c r="C31" s="64">
        <f t="array" ref="C31">IFERROR(INDEX(Master!$E$3:$FG$202,MATCH($A31,Master!$D$3:$D$202,0),MATCH(C$2,Master!$E$2:$FG$2,0)),"")</f>
        <v>1770274.08</v>
      </c>
      <c r="D31" s="64">
        <f t="array" ref="D31">IFERROR(INDEX(Master!$E$3:$FG$202,MATCH($A31,Master!$D$3:$D$202,0),MATCH(D$2,Master!$E$2:$FG$2,0)),"")</f>
        <v>1292300.0784</v>
      </c>
      <c r="E31" s="55" t="str">
        <f t="array" ref="E31">IFERROR(INDEX(Master!$E$3:$FG$202,MATCH($A31,Master!$D$3:$D$202,0),MATCH(E$2,Master!$E$2:$FG$2,0)),"")</f>
        <v>Early Jan 2024</v>
      </c>
      <c r="F31" s="55">
        <f t="array" ref="F31">IFERROR(INDEX(Master!$E$3:$FG$202,MATCH($A31,Master!$D$3:$D$202,0),MATCH(F$2,Master!$E$2:$FG$2,0)),"")</f>
        <v>0</v>
      </c>
      <c r="G31" s="47">
        <f t="array" ref="G31">IFERROR(INDEX(Master!$E$3:$FG$202,MATCH($A31,Master!$D$3:$D$202,0),MATCH(G$2,Master!$E$2:$FG$2,0)),"")</f>
        <v>0</v>
      </c>
      <c r="H31" s="47">
        <f t="array" ref="H31">IFERROR(INDEX(Master!$E$3:$FG$202,MATCH($A31,Master!$D$3:$D$202,0),MATCH(H$2,Master!$E$2:$FG$2,0)),"")</f>
        <v>0</v>
      </c>
      <c r="I31" s="47">
        <f t="array" ref="I31">IFERROR(INDEX(Master!$E$3:$FG$202,MATCH($A31,Master!$D$3:$D$202,0),MATCH(I$2,Master!$E$2:$FG$2,0)),"")</f>
        <v>0</v>
      </c>
      <c r="J31" s="47">
        <f t="array" ref="J31">IFERROR(INDEX(Master!$E$3:$FG$202,MATCH($A31,Master!$D$3:$D$202,0),MATCH(J$2,Master!$E$2:$FG$2,0)),"")</f>
        <v>0</v>
      </c>
      <c r="K31" s="47">
        <f t="array" ref="K31">IFERROR(INDEX(Master!$E$3:$FG$202,MATCH($A31,Master!$D$3:$D$202,0),MATCH(K$2,Master!$E$2:$FG$2,0)),"")</f>
        <v>0</v>
      </c>
      <c r="L31" s="47">
        <f t="array" ref="L31">IFERROR(INDEX(Master!$E$3:$FG$202,MATCH($A31,Master!$D$3:$D$202,0),MATCH(L$2,Master!$E$2:$FG$2,0)),"")</f>
        <v>0</v>
      </c>
      <c r="M31" s="47">
        <f t="array" ref="M31">IFERROR(INDEX(Master!$E$3:$FG$202,MATCH($A31,Master!$D$3:$D$202,0),MATCH(M$2,Master!$E$2:$FG$2,0)),"")</f>
        <v>0</v>
      </c>
      <c r="N31" s="47">
        <f t="array" ref="N31">IFERROR(INDEX(Master!$E$3:$FG$202,MATCH($A31,Master!$D$3:$D$202,0),MATCH(N$2,Master!$E$2:$FG$2,0)),"")</f>
        <v>0</v>
      </c>
      <c r="O31" s="47">
        <f t="array" ref="O31">IFERROR(INDEX(Master!$E$3:$FG$202,MATCH($A31,Master!$D$3:$D$202,0),MATCH(O$2,Master!$E$2:$FG$2,0)),"")</f>
        <v>0</v>
      </c>
      <c r="P31" s="47">
        <f t="array" ref="P31">IFERROR(INDEX(Master!$E$3:$FG$202,MATCH($A31,Master!$D$3:$D$202,0),MATCH(P$2,Master!$E$2:$FG$2,0)),"")</f>
        <v>0</v>
      </c>
      <c r="Q31" s="47">
        <f t="array" ref="Q31">IFERROR(INDEX(Master!$E$3:$FG$202,MATCH($A31,Master!$D$3:$D$202,0),MATCH(Q$2,Master!$E$2:$FG$2,0)),"")</f>
        <v>0</v>
      </c>
      <c r="R31" s="47">
        <f t="array" ref="R31">IFERROR(INDEX(Master!$E$3:$FG$202,MATCH($A31,Master!$D$3:$D$202,0),MATCH(R$2,Master!$E$2:$FG$2,0)),"")</f>
        <v>0</v>
      </c>
      <c r="S31" s="47">
        <f t="array" ref="S31">IFERROR(INDEX(Master!$E$3:$FG$202,MATCH($A31,Master!$D$3:$D$202,0),MATCH(S$2,Master!$E$2:$FG$2,0)),"")</f>
        <v>0</v>
      </c>
    </row>
    <row r="32" spans="1:19">
      <c r="A32" s="53" t="s">
        <v>2357</v>
      </c>
      <c r="B32" s="47">
        <f t="array" ref="B32">IFERROR(INDEX(Master!$E$3:$FG$202,MATCH($A32,Master!$D$3:$D$202,0),MATCH(B$2,Master!$E$2:$FG$2,0)),"")</f>
        <v>0</v>
      </c>
      <c r="C32" s="64">
        <f t="array" ref="C32">IFERROR(INDEX(Master!$E$3:$FG$202,MATCH($A32,Master!$D$3:$D$202,0),MATCH(C$2,Master!$E$2:$FG$2,0)),"")</f>
        <v>412582.88</v>
      </c>
      <c r="D32" s="64">
        <f t="array" ref="D32">IFERROR(INDEX(Master!$E$3:$FG$202,MATCH($A32,Master!$D$3:$D$202,0),MATCH(D$2,Master!$E$2:$FG$2,0)),"")</f>
        <v>301185.5024</v>
      </c>
      <c r="E32" s="55" t="str">
        <f t="array" ref="E32">IFERROR(INDEX(Master!$E$3:$FG$202,MATCH($A32,Master!$D$3:$D$202,0),MATCH(E$2,Master!$E$2:$FG$2,0)),"")</f>
        <v>Early Jan 2024</v>
      </c>
      <c r="F32" s="55">
        <f t="array" ref="F32">IFERROR(INDEX(Master!$E$3:$FG$202,MATCH($A32,Master!$D$3:$D$202,0),MATCH(F$2,Master!$E$2:$FG$2,0)),"")</f>
        <v>0</v>
      </c>
      <c r="G32" s="47">
        <f t="array" ref="G32">IFERROR(INDEX(Master!$E$3:$FG$202,MATCH($A32,Master!$D$3:$D$202,0),MATCH(G$2,Master!$E$2:$FG$2,0)),"")</f>
        <v>0</v>
      </c>
      <c r="H32" s="47">
        <f t="array" ref="H32">IFERROR(INDEX(Master!$E$3:$FG$202,MATCH($A32,Master!$D$3:$D$202,0),MATCH(H$2,Master!$E$2:$FG$2,0)),"")</f>
        <v>0</v>
      </c>
      <c r="I32" s="47">
        <f t="array" ref="I32">IFERROR(INDEX(Master!$E$3:$FG$202,MATCH($A32,Master!$D$3:$D$202,0),MATCH(I$2,Master!$E$2:$FG$2,0)),"")</f>
        <v>0</v>
      </c>
      <c r="J32" s="47">
        <f t="array" ref="J32">IFERROR(INDEX(Master!$E$3:$FG$202,MATCH($A32,Master!$D$3:$D$202,0),MATCH(J$2,Master!$E$2:$FG$2,0)),"")</f>
        <v>0</v>
      </c>
      <c r="K32" s="47">
        <f t="array" ref="K32">IFERROR(INDEX(Master!$E$3:$FG$202,MATCH($A32,Master!$D$3:$D$202,0),MATCH(K$2,Master!$E$2:$FG$2,0)),"")</f>
        <v>0</v>
      </c>
      <c r="L32" s="47">
        <f t="array" ref="L32">IFERROR(INDEX(Master!$E$3:$FG$202,MATCH($A32,Master!$D$3:$D$202,0),MATCH(L$2,Master!$E$2:$FG$2,0)),"")</f>
        <v>0</v>
      </c>
      <c r="M32" s="47">
        <f t="array" ref="M32">IFERROR(INDEX(Master!$E$3:$FG$202,MATCH($A32,Master!$D$3:$D$202,0),MATCH(M$2,Master!$E$2:$FG$2,0)),"")</f>
        <v>0</v>
      </c>
      <c r="N32" s="47">
        <f t="array" ref="N32">IFERROR(INDEX(Master!$E$3:$FG$202,MATCH($A32,Master!$D$3:$D$202,0),MATCH(N$2,Master!$E$2:$FG$2,0)),"")</f>
        <v>0</v>
      </c>
      <c r="O32" s="47">
        <f t="array" ref="O32">IFERROR(INDEX(Master!$E$3:$FG$202,MATCH($A32,Master!$D$3:$D$202,0),MATCH(O$2,Master!$E$2:$FG$2,0)),"")</f>
        <v>0</v>
      </c>
      <c r="P32" s="47">
        <f t="array" ref="P32">IFERROR(INDEX(Master!$E$3:$FG$202,MATCH($A32,Master!$D$3:$D$202,0),MATCH(P$2,Master!$E$2:$FG$2,0)),"")</f>
        <v>0</v>
      </c>
      <c r="Q32" s="47">
        <f t="array" ref="Q32">IFERROR(INDEX(Master!$E$3:$FG$202,MATCH($A32,Master!$D$3:$D$202,0),MATCH(Q$2,Master!$E$2:$FG$2,0)),"")</f>
        <v>0</v>
      </c>
      <c r="R32" s="47">
        <f t="array" ref="R32">IFERROR(INDEX(Master!$E$3:$FG$202,MATCH($A32,Master!$D$3:$D$202,0),MATCH(R$2,Master!$E$2:$FG$2,0)),"")</f>
        <v>0</v>
      </c>
      <c r="S32" s="47">
        <f t="array" ref="S32">IFERROR(INDEX(Master!$E$3:$FG$202,MATCH($A32,Master!$D$3:$D$202,0),MATCH(S$2,Master!$E$2:$FG$2,0)),"")</f>
        <v>0</v>
      </c>
    </row>
    <row r="33" spans="1:19">
      <c r="A33" s="53" t="s">
        <v>2324</v>
      </c>
      <c r="B33" s="47">
        <f t="array" ref="B33">IFERROR(INDEX(Master!$E$3:$FG$202,MATCH($A33,Master!$D$3:$D$202,0),MATCH(B$2,Master!$E$2:$FG$2,0)),"")</f>
        <v>0</v>
      </c>
      <c r="C33" s="64">
        <f t="array" ref="C33">IFERROR(INDEX(Master!$E$3:$FG$202,MATCH($A33,Master!$D$3:$D$202,0),MATCH(C$2,Master!$E$2:$FG$2,0)),"")</f>
        <v>361831.49</v>
      </c>
      <c r="D33" s="64">
        <f t="array" ref="D33">IFERROR(INDEX(Master!$E$3:$FG$202,MATCH($A33,Master!$D$3:$D$202,0),MATCH(D$2,Master!$E$2:$FG$2,0)),"")</f>
        <v>264136.9877</v>
      </c>
      <c r="E33" s="55" t="str">
        <f t="array" ref="E33">IFERROR(INDEX(Master!$E$3:$FG$202,MATCH($A33,Master!$D$3:$D$202,0),MATCH(E$2,Master!$E$2:$FG$2,0)),"")</f>
        <v>Pending Architect</v>
      </c>
      <c r="F33" s="55">
        <f t="array" ref="F33">IFERROR(INDEX(Master!$E$3:$FG$202,MATCH($A33,Master!$D$3:$D$202,0),MATCH(F$2,Master!$E$2:$FG$2,0)),"")</f>
        <v>0</v>
      </c>
      <c r="G33" s="47">
        <f t="array" ref="G33">IFERROR(INDEX(Master!$E$3:$FG$202,MATCH($A33,Master!$D$3:$D$202,0),MATCH(G$2,Master!$E$2:$FG$2,0)),"")</f>
        <v>0</v>
      </c>
      <c r="H33" s="47">
        <f t="array" ref="H33">IFERROR(INDEX(Master!$E$3:$FG$202,MATCH($A33,Master!$D$3:$D$202,0),MATCH(H$2,Master!$E$2:$FG$2,0)),"")</f>
        <v>0</v>
      </c>
      <c r="I33" s="47">
        <f t="array" ref="I33">IFERROR(INDEX(Master!$E$3:$FG$202,MATCH($A33,Master!$D$3:$D$202,0),MATCH(I$2,Master!$E$2:$FG$2,0)),"")</f>
        <v>0</v>
      </c>
      <c r="J33" s="47">
        <f t="array" ref="J33">IFERROR(INDEX(Master!$E$3:$FG$202,MATCH($A33,Master!$D$3:$D$202,0),MATCH(J$2,Master!$E$2:$FG$2,0)),"")</f>
        <v>0</v>
      </c>
      <c r="K33" s="47">
        <f t="array" ref="K33">IFERROR(INDEX(Master!$E$3:$FG$202,MATCH($A33,Master!$D$3:$D$202,0),MATCH(K$2,Master!$E$2:$FG$2,0)),"")</f>
        <v>0</v>
      </c>
      <c r="L33" s="47">
        <f t="array" ref="L33">IFERROR(INDEX(Master!$E$3:$FG$202,MATCH($A33,Master!$D$3:$D$202,0),MATCH(L$2,Master!$E$2:$FG$2,0)),"")</f>
        <v>0</v>
      </c>
      <c r="M33" s="47">
        <f t="array" ref="M33">IFERROR(INDEX(Master!$E$3:$FG$202,MATCH($A33,Master!$D$3:$D$202,0),MATCH(M$2,Master!$E$2:$FG$2,0)),"")</f>
        <v>0</v>
      </c>
      <c r="N33" s="47">
        <f t="array" ref="N33">IFERROR(INDEX(Master!$E$3:$FG$202,MATCH($A33,Master!$D$3:$D$202,0),MATCH(N$2,Master!$E$2:$FG$2,0)),"")</f>
        <v>0</v>
      </c>
      <c r="O33" s="47">
        <f t="array" ref="O33">IFERROR(INDEX(Master!$E$3:$FG$202,MATCH($A33,Master!$D$3:$D$202,0),MATCH(O$2,Master!$E$2:$FG$2,0)),"")</f>
        <v>0</v>
      </c>
      <c r="P33" s="47">
        <f t="array" ref="P33">IFERROR(INDEX(Master!$E$3:$FG$202,MATCH($A33,Master!$D$3:$D$202,0),MATCH(P$2,Master!$E$2:$FG$2,0)),"")</f>
        <v>0</v>
      </c>
      <c r="Q33" s="47">
        <f t="array" ref="Q33">IFERROR(INDEX(Master!$E$3:$FG$202,MATCH($A33,Master!$D$3:$D$202,0),MATCH(Q$2,Master!$E$2:$FG$2,0)),"")</f>
        <v>0</v>
      </c>
      <c r="R33" s="47">
        <f t="array" ref="R33">IFERROR(INDEX(Master!$E$3:$FG$202,MATCH($A33,Master!$D$3:$D$202,0),MATCH(R$2,Master!$E$2:$FG$2,0)),"")</f>
        <v>0</v>
      </c>
      <c r="S33" s="47">
        <f t="array" ref="S33">IFERROR(INDEX(Master!$E$3:$FG$202,MATCH($A33,Master!$D$3:$D$202,0),MATCH(S$2,Master!$E$2:$FG$2,0)),"")</f>
        <v>0</v>
      </c>
    </row>
    <row r="34" spans="1:19">
      <c r="A34" s="53" t="s">
        <v>2358</v>
      </c>
      <c r="B34" s="47">
        <f t="array" ref="B34">IFERROR(INDEX(Master!$E$3:$FG$202,MATCH($A34,Master!$D$3:$D$202,0),MATCH(B$2,Master!$E$2:$FG$2,0)),"")</f>
        <v>11442</v>
      </c>
      <c r="C34" s="64">
        <f t="array" ref="C34">IFERROR(INDEX(Master!$E$3:$FG$202,MATCH($A34,Master!$D$3:$D$202,0),MATCH(C$2,Master!$E$2:$FG$2,0)),"")</f>
        <v>227900.33</v>
      </c>
      <c r="D34" s="64">
        <f t="array" ref="D34">IFERROR(INDEX(Master!$E$3:$FG$202,MATCH($A34,Master!$D$3:$D$202,0),MATCH(D$2,Master!$E$2:$FG$2,0)),"")</f>
        <v>166367.24089999998</v>
      </c>
      <c r="E34" s="55" t="str">
        <f t="array" ref="E34">IFERROR(INDEX(Master!$E$3:$FG$202,MATCH($A34,Master!$D$3:$D$202,0),MATCH(E$2,Master!$E$2:$FG$2,0)),"")</f>
        <v>Late Jan/Early Feb 2024</v>
      </c>
      <c r="F34" s="55">
        <f t="array" ref="F34">IFERROR(INDEX(Master!$E$3:$FG$202,MATCH($A34,Master!$D$3:$D$202,0),MATCH(F$2,Master!$E$2:$FG$2,0)),"")</f>
        <v>0</v>
      </c>
      <c r="G34" s="47">
        <f t="array" ref="G34">IFERROR(INDEX(Master!$E$3:$FG$202,MATCH($A34,Master!$D$3:$D$202,0),MATCH(G$2,Master!$E$2:$FG$2,0)),"")</f>
        <v>0</v>
      </c>
      <c r="H34" s="47">
        <f t="array" ref="H34">IFERROR(INDEX(Master!$E$3:$FG$202,MATCH($A34,Master!$D$3:$D$202,0),MATCH(H$2,Master!$E$2:$FG$2,0)),"")</f>
        <v>0</v>
      </c>
      <c r="I34" s="47">
        <f t="array" ref="I34">IFERROR(INDEX(Master!$E$3:$FG$202,MATCH($A34,Master!$D$3:$D$202,0),MATCH(I$2,Master!$E$2:$FG$2,0)),"")</f>
        <v>0</v>
      </c>
      <c r="J34" s="47">
        <f t="array" ref="J34">IFERROR(INDEX(Master!$E$3:$FG$202,MATCH($A34,Master!$D$3:$D$202,0),MATCH(J$2,Master!$E$2:$FG$2,0)),"")</f>
        <v>0</v>
      </c>
      <c r="K34" s="47">
        <f t="array" ref="K34">IFERROR(INDEX(Master!$E$3:$FG$202,MATCH($A34,Master!$D$3:$D$202,0),MATCH(K$2,Master!$E$2:$FG$2,0)),"")</f>
        <v>0</v>
      </c>
      <c r="L34" s="47">
        <f t="array" ref="L34">IFERROR(INDEX(Master!$E$3:$FG$202,MATCH($A34,Master!$D$3:$D$202,0),MATCH(L$2,Master!$E$2:$FG$2,0)),"")</f>
        <v>0</v>
      </c>
      <c r="M34" s="47">
        <f t="array" ref="M34">IFERROR(INDEX(Master!$E$3:$FG$202,MATCH($A34,Master!$D$3:$D$202,0),MATCH(M$2,Master!$E$2:$FG$2,0)),"")</f>
        <v>0</v>
      </c>
      <c r="N34" s="47">
        <f t="array" ref="N34">IFERROR(INDEX(Master!$E$3:$FG$202,MATCH($A34,Master!$D$3:$D$202,0),MATCH(N$2,Master!$E$2:$FG$2,0)),"")</f>
        <v>0</v>
      </c>
      <c r="O34" s="47">
        <f t="array" ref="O34">IFERROR(INDEX(Master!$E$3:$FG$202,MATCH($A34,Master!$D$3:$D$202,0),MATCH(O$2,Master!$E$2:$FG$2,0)),"")</f>
        <v>0</v>
      </c>
      <c r="P34" s="47">
        <f t="array" ref="P34">IFERROR(INDEX(Master!$E$3:$FG$202,MATCH($A34,Master!$D$3:$D$202,0),MATCH(P$2,Master!$E$2:$FG$2,0)),"")</f>
        <v>0</v>
      </c>
      <c r="Q34" s="47">
        <f t="array" ref="Q34">IFERROR(INDEX(Master!$E$3:$FG$202,MATCH($A34,Master!$D$3:$D$202,0),MATCH(Q$2,Master!$E$2:$FG$2,0)),"")</f>
        <v>0</v>
      </c>
      <c r="R34" s="47">
        <f t="array" ref="R34">IFERROR(INDEX(Master!$E$3:$FG$202,MATCH($A34,Master!$D$3:$D$202,0),MATCH(R$2,Master!$E$2:$FG$2,0)),"")</f>
        <v>0</v>
      </c>
      <c r="S34" s="47">
        <f t="array" ref="S34">IFERROR(INDEX(Master!$E$3:$FG$202,MATCH($A34,Master!$D$3:$D$202,0),MATCH(S$2,Master!$E$2:$FG$2,0)),"")</f>
        <v>0</v>
      </c>
    </row>
    <row r="35" spans="1:19">
      <c r="A35" s="53" t="s">
        <v>2326</v>
      </c>
      <c r="B35" s="47">
        <f t="array" ref="B35">IFERROR(INDEX(Master!$E$3:$FG$202,MATCH($A35,Master!$D$3:$D$202,0),MATCH(B$2,Master!$E$2:$FG$2,0)),"")</f>
        <v>0</v>
      </c>
      <c r="C35" s="64">
        <f t="array" ref="C35">IFERROR(INDEX(Master!$E$3:$FG$202,MATCH($A35,Master!$D$3:$D$202,0),MATCH(C$2,Master!$E$2:$FG$2,0)),"")</f>
        <v>634535.43999999994</v>
      </c>
      <c r="D35" s="64">
        <f t="array" ref="D35">IFERROR(INDEX(Master!$E$3:$FG$202,MATCH($A35,Master!$D$3:$D$202,0),MATCH(D$2,Master!$E$2:$FG$2,0)),"")</f>
        <v>463210.87119999994</v>
      </c>
      <c r="E35" s="55" t="str">
        <f t="array" ref="E35">IFERROR(INDEX(Master!$E$3:$FG$202,MATCH($A35,Master!$D$3:$D$202,0),MATCH(E$2,Master!$E$2:$FG$2,0)),"")</f>
        <v>Approved</v>
      </c>
      <c r="F35" s="55">
        <f t="array" ref="F35">IFERROR(INDEX(Master!$E$3:$FG$202,MATCH($A35,Master!$D$3:$D$202,0),MATCH(F$2,Master!$E$2:$FG$2,0)),"")</f>
        <v>0</v>
      </c>
      <c r="G35" s="47">
        <f t="array" ref="G35">IFERROR(INDEX(Master!$E$3:$FG$202,MATCH($A35,Master!$D$3:$D$202,0),MATCH(G$2,Master!$E$2:$FG$2,0)),"")</f>
        <v>0</v>
      </c>
      <c r="H35" s="47">
        <f t="array" ref="H35">IFERROR(INDEX(Master!$E$3:$FG$202,MATCH($A35,Master!$D$3:$D$202,0),MATCH(H$2,Master!$E$2:$FG$2,0)),"")</f>
        <v>0</v>
      </c>
      <c r="I35" s="47">
        <f t="array" ref="I35">IFERROR(INDEX(Master!$E$3:$FG$202,MATCH($A35,Master!$D$3:$D$202,0),MATCH(I$2,Master!$E$2:$FG$2,0)),"")</f>
        <v>0</v>
      </c>
      <c r="J35" s="47">
        <f t="array" ref="J35">IFERROR(INDEX(Master!$E$3:$FG$202,MATCH($A35,Master!$D$3:$D$202,0),MATCH(J$2,Master!$E$2:$FG$2,0)),"")</f>
        <v>0</v>
      </c>
      <c r="K35" s="47">
        <f t="array" ref="K35">IFERROR(INDEX(Master!$E$3:$FG$202,MATCH($A35,Master!$D$3:$D$202,0),MATCH(K$2,Master!$E$2:$FG$2,0)),"")</f>
        <v>0</v>
      </c>
      <c r="L35" s="47">
        <f t="array" ref="L35">IFERROR(INDEX(Master!$E$3:$FG$202,MATCH($A35,Master!$D$3:$D$202,0),MATCH(L$2,Master!$E$2:$FG$2,0)),"")</f>
        <v>0</v>
      </c>
      <c r="M35" s="47">
        <f t="array" ref="M35">IFERROR(INDEX(Master!$E$3:$FG$202,MATCH($A35,Master!$D$3:$D$202,0),MATCH(M$2,Master!$E$2:$FG$2,0)),"")</f>
        <v>0</v>
      </c>
      <c r="N35" s="47">
        <f t="array" ref="N35">IFERROR(INDEX(Master!$E$3:$FG$202,MATCH($A35,Master!$D$3:$D$202,0),MATCH(N$2,Master!$E$2:$FG$2,0)),"")</f>
        <v>0</v>
      </c>
      <c r="O35" s="47">
        <f t="array" ref="O35">IFERROR(INDEX(Master!$E$3:$FG$202,MATCH($A35,Master!$D$3:$D$202,0),MATCH(O$2,Master!$E$2:$FG$2,0)),"")</f>
        <v>0</v>
      </c>
      <c r="P35" s="47">
        <f t="array" ref="P35">IFERROR(INDEX(Master!$E$3:$FG$202,MATCH($A35,Master!$D$3:$D$202,0),MATCH(P$2,Master!$E$2:$FG$2,0)),"")</f>
        <v>0</v>
      </c>
      <c r="Q35" s="47">
        <f t="array" ref="Q35">IFERROR(INDEX(Master!$E$3:$FG$202,MATCH($A35,Master!$D$3:$D$202,0),MATCH(Q$2,Master!$E$2:$FG$2,0)),"")</f>
        <v>0</v>
      </c>
      <c r="R35" s="47">
        <f t="array" ref="R35">IFERROR(INDEX(Master!$E$3:$FG$202,MATCH($A35,Master!$D$3:$D$202,0),MATCH(R$2,Master!$E$2:$FG$2,0)),"")</f>
        <v>0</v>
      </c>
      <c r="S35" s="47">
        <f t="array" ref="S35">IFERROR(INDEX(Master!$E$3:$FG$202,MATCH($A35,Master!$D$3:$D$202,0),MATCH(S$2,Master!$E$2:$FG$2,0)),"")</f>
        <v>0</v>
      </c>
    </row>
    <row r="36" spans="1:19">
      <c r="A36" s="56" t="s">
        <v>2327</v>
      </c>
      <c r="B36" s="47">
        <f t="array" ref="B36">IFERROR(INDEX(Master!$E$3:$FG$202,MATCH($A36,Master!$D$3:$D$202,0),MATCH(B$2,Master!$E$2:$FG$2,0)),"")</f>
        <v>90027</v>
      </c>
      <c r="C36" s="64">
        <f t="array" ref="C36">IFERROR(INDEX(Master!$E$3:$FG$202,MATCH($A36,Master!$D$3:$D$202,0),MATCH(C$2,Master!$E$2:$FG$2,0)),"")</f>
        <v>3042905.34</v>
      </c>
      <c r="D36" s="64">
        <f t="array" ref="D36">IFERROR(INDEX(Master!$E$3:$FG$202,MATCH($A36,Master!$D$3:$D$202,0),MATCH(D$2,Master!$E$2:$FG$2,0)),"")</f>
        <v>2221321</v>
      </c>
      <c r="E36" s="55" t="str">
        <f t="array" ref="E36">IFERROR(INDEX(Master!$E$3:$FG$202,MATCH($A36,Master!$D$3:$D$202,0),MATCH(E$2,Master!$E$2:$FG$2,0)),"")</f>
        <v>Pending Architect</v>
      </c>
      <c r="F36" s="55">
        <f t="array" ref="F36">IFERROR(INDEX(Master!$E$3:$FG$202,MATCH($A36,Master!$D$3:$D$202,0),MATCH(F$2,Master!$E$2:$FG$2,0)),"")</f>
        <v>0</v>
      </c>
      <c r="G36" s="47">
        <f t="array" ref="G36">IFERROR(INDEX(Master!$E$3:$FG$202,MATCH($A36,Master!$D$3:$D$202,0),MATCH(G$2,Master!$E$2:$FG$2,0)),"")</f>
        <v>0</v>
      </c>
      <c r="H36" s="47">
        <f t="array" ref="H36">IFERROR(INDEX(Master!$E$3:$FG$202,MATCH($A36,Master!$D$3:$D$202,0),MATCH(H$2,Master!$E$2:$FG$2,0)),"")</f>
        <v>0</v>
      </c>
      <c r="I36" s="47">
        <f t="array" ref="I36">IFERROR(INDEX(Master!$E$3:$FG$202,MATCH($A36,Master!$D$3:$D$202,0),MATCH(I$2,Master!$E$2:$FG$2,0)),"")</f>
        <v>0</v>
      </c>
      <c r="J36" s="47">
        <f t="array" ref="J36">IFERROR(INDEX(Master!$E$3:$FG$202,MATCH($A36,Master!$D$3:$D$202,0),MATCH(J$2,Master!$E$2:$FG$2,0)),"")</f>
        <v>0</v>
      </c>
      <c r="K36" s="47">
        <f t="array" ref="K36">IFERROR(INDEX(Master!$E$3:$FG$202,MATCH($A36,Master!$D$3:$D$202,0),MATCH(K$2,Master!$E$2:$FG$2,0)),"")</f>
        <v>0</v>
      </c>
      <c r="L36" s="47">
        <f t="array" ref="L36">IFERROR(INDEX(Master!$E$3:$FG$202,MATCH($A36,Master!$D$3:$D$202,0),MATCH(L$2,Master!$E$2:$FG$2,0)),"")</f>
        <v>0</v>
      </c>
      <c r="M36" s="47">
        <f t="array" ref="M36">IFERROR(INDEX(Master!$E$3:$FG$202,MATCH($A36,Master!$D$3:$D$202,0),MATCH(M$2,Master!$E$2:$FG$2,0)),"")</f>
        <v>0</v>
      </c>
      <c r="N36" s="47">
        <f t="array" ref="N36">IFERROR(INDEX(Master!$E$3:$FG$202,MATCH($A36,Master!$D$3:$D$202,0),MATCH(N$2,Master!$E$2:$FG$2,0)),"")</f>
        <v>0</v>
      </c>
      <c r="O36" s="47">
        <f t="array" ref="O36">IFERROR(INDEX(Master!$E$3:$FG$202,MATCH($A36,Master!$D$3:$D$202,0),MATCH(O$2,Master!$E$2:$FG$2,0)),"")</f>
        <v>0</v>
      </c>
      <c r="P36" s="47">
        <f t="array" ref="P36">IFERROR(INDEX(Master!$E$3:$FG$202,MATCH($A36,Master!$D$3:$D$202,0),MATCH(P$2,Master!$E$2:$FG$2,0)),"")</f>
        <v>0</v>
      </c>
      <c r="Q36" s="47">
        <f t="array" ref="Q36">IFERROR(INDEX(Master!$E$3:$FG$202,MATCH($A36,Master!$D$3:$D$202,0),MATCH(Q$2,Master!$E$2:$FG$2,0)),"")</f>
        <v>0</v>
      </c>
      <c r="R36" s="47">
        <f t="array" ref="R36">IFERROR(INDEX(Master!$E$3:$FG$202,MATCH($A36,Master!$D$3:$D$202,0),MATCH(R$2,Master!$E$2:$FG$2,0)),"")</f>
        <v>0</v>
      </c>
      <c r="S36" s="47">
        <f t="array" ref="S36">IFERROR(INDEX(Master!$E$3:$FG$202,MATCH($A36,Master!$D$3:$D$202,0),MATCH(S$2,Master!$E$2:$FG$2,0)),"")</f>
        <v>0</v>
      </c>
    </row>
    <row r="37" spans="1:19">
      <c r="A37" s="53" t="s">
        <v>2360</v>
      </c>
      <c r="B37" s="47">
        <f t="array" ref="B37">IFERROR(INDEX(Master!$E$3:$FG$202,MATCH($A37,Master!$D$3:$D$202,0),MATCH(B$2,Master!$E$2:$FG$2,0)),"")</f>
        <v>0</v>
      </c>
      <c r="C37" s="64">
        <f t="array" ref="C37">IFERROR(INDEX(Master!$E$3:$FG$202,MATCH($A37,Master!$D$3:$D$202,0),MATCH(C$2,Master!$E$2:$FG$2,0)),"")</f>
        <v>584811.41</v>
      </c>
      <c r="D37" s="64">
        <f t="array" ref="D37">IFERROR(INDEX(Master!$E$3:$FG$202,MATCH($A37,Master!$D$3:$D$202,0),MATCH(D$2,Master!$E$2:$FG$2,0)),"")</f>
        <v>426912.32930000004</v>
      </c>
      <c r="E37" s="55" t="str">
        <f t="array" ref="E37">IFERROR(INDEX(Master!$E$3:$FG$202,MATCH($A37,Master!$D$3:$D$202,0),MATCH(E$2,Master!$E$2:$FG$2,0)),"")</f>
        <v>Not in engineering
 until October</v>
      </c>
      <c r="F37" s="55">
        <f t="array" ref="F37">IFERROR(INDEX(Master!$E$3:$FG$202,MATCH($A37,Master!$D$3:$D$202,0),MATCH(F$2,Master!$E$2:$FG$2,0)),"")</f>
        <v>0</v>
      </c>
      <c r="G37" s="47">
        <f t="array" ref="G37">IFERROR(INDEX(Master!$E$3:$FG$202,MATCH($A37,Master!$D$3:$D$202,0),MATCH(G$2,Master!$E$2:$FG$2,0)),"")</f>
        <v>0</v>
      </c>
      <c r="H37" s="47">
        <f t="array" ref="H37">IFERROR(INDEX(Master!$E$3:$FG$202,MATCH($A37,Master!$D$3:$D$202,0),MATCH(H$2,Master!$E$2:$FG$2,0)),"")</f>
        <v>0</v>
      </c>
      <c r="I37" s="47">
        <f t="array" ref="I37">IFERROR(INDEX(Master!$E$3:$FG$202,MATCH($A37,Master!$D$3:$D$202,0),MATCH(I$2,Master!$E$2:$FG$2,0)),"")</f>
        <v>0</v>
      </c>
      <c r="J37" s="47">
        <f t="array" ref="J37">IFERROR(INDEX(Master!$E$3:$FG$202,MATCH($A37,Master!$D$3:$D$202,0),MATCH(J$2,Master!$E$2:$FG$2,0)),"")</f>
        <v>0</v>
      </c>
      <c r="K37" s="47">
        <f t="array" ref="K37">IFERROR(INDEX(Master!$E$3:$FG$202,MATCH($A37,Master!$D$3:$D$202,0),MATCH(K$2,Master!$E$2:$FG$2,0)),"")</f>
        <v>0</v>
      </c>
      <c r="L37" s="47">
        <f t="array" ref="L37">IFERROR(INDEX(Master!$E$3:$FG$202,MATCH($A37,Master!$D$3:$D$202,0),MATCH(L$2,Master!$E$2:$FG$2,0)),"")</f>
        <v>0</v>
      </c>
      <c r="M37" s="47">
        <f t="array" ref="M37">IFERROR(INDEX(Master!$E$3:$FG$202,MATCH($A37,Master!$D$3:$D$202,0),MATCH(M$2,Master!$E$2:$FG$2,0)),"")</f>
        <v>0</v>
      </c>
      <c r="N37" s="47">
        <f t="array" ref="N37">IFERROR(INDEX(Master!$E$3:$FG$202,MATCH($A37,Master!$D$3:$D$202,0),MATCH(N$2,Master!$E$2:$FG$2,0)),"")</f>
        <v>0</v>
      </c>
      <c r="O37" s="47">
        <f t="array" ref="O37">IFERROR(INDEX(Master!$E$3:$FG$202,MATCH($A37,Master!$D$3:$D$202,0),MATCH(O$2,Master!$E$2:$FG$2,0)),"")</f>
        <v>0</v>
      </c>
      <c r="P37" s="47">
        <f t="array" ref="P37">IFERROR(INDEX(Master!$E$3:$FG$202,MATCH($A37,Master!$D$3:$D$202,0),MATCH(P$2,Master!$E$2:$FG$2,0)),"")</f>
        <v>0</v>
      </c>
      <c r="Q37" s="47">
        <f t="array" ref="Q37">IFERROR(INDEX(Master!$E$3:$FG$202,MATCH($A37,Master!$D$3:$D$202,0),MATCH(Q$2,Master!$E$2:$FG$2,0)),"")</f>
        <v>0</v>
      </c>
      <c r="R37" s="47">
        <f t="array" ref="R37">IFERROR(INDEX(Master!$E$3:$FG$202,MATCH($A37,Master!$D$3:$D$202,0),MATCH(R$2,Master!$E$2:$FG$2,0)),"")</f>
        <v>0</v>
      </c>
      <c r="S37" s="47">
        <f t="array" ref="S37">IFERROR(INDEX(Master!$E$3:$FG$202,MATCH($A37,Master!$D$3:$D$202,0),MATCH(S$2,Master!$E$2:$FG$2,0)),"")</f>
        <v>0</v>
      </c>
    </row>
    <row r="38" spans="1:19">
      <c r="A38" s="53" t="s">
        <v>2330</v>
      </c>
      <c r="B38" s="47">
        <f t="array" ref="B38">IFERROR(INDEX(Master!$E$3:$FG$202,MATCH($A38,Master!$D$3:$D$202,0),MATCH(B$2,Master!$E$2:$FG$2,0)),"")</f>
        <v>0</v>
      </c>
      <c r="C38" s="64">
        <f t="array" ref="C38">IFERROR(INDEX(Master!$E$3:$FG$202,MATCH($A38,Master!$D$3:$D$202,0),MATCH(C$2,Master!$E$2:$FG$2,0)),"")</f>
        <v>1304554.56</v>
      </c>
      <c r="D38" s="64">
        <f t="array" ref="D38">IFERROR(INDEX(Master!$E$3:$FG$202,MATCH($A38,Master!$D$3:$D$202,0),MATCH(D$2,Master!$E$2:$FG$2,0)),"")</f>
        <v>952324.82880000002</v>
      </c>
      <c r="E38" s="55" t="str">
        <f t="array" ref="E38">IFERROR(INDEX(Master!$E$3:$FG$202,MATCH($A38,Master!$D$3:$D$202,0),MATCH(E$2,Master!$E$2:$FG$2,0)),"")</f>
        <v>Approved</v>
      </c>
      <c r="F38" s="55">
        <f t="array" ref="F38">IFERROR(INDEX(Master!$E$3:$FG$202,MATCH($A38,Master!$D$3:$D$202,0),MATCH(F$2,Master!$E$2:$FG$2,0)),"")</f>
        <v>0</v>
      </c>
      <c r="G38" s="47">
        <f t="array" ref="G38">IFERROR(INDEX(Master!$E$3:$FG$202,MATCH($A38,Master!$D$3:$D$202,0),MATCH(G$2,Master!$E$2:$FG$2,0)),"")</f>
        <v>0</v>
      </c>
      <c r="H38" s="47">
        <f t="array" ref="H38">IFERROR(INDEX(Master!$E$3:$FG$202,MATCH($A38,Master!$D$3:$D$202,0),MATCH(H$2,Master!$E$2:$FG$2,0)),"")</f>
        <v>0</v>
      </c>
      <c r="I38" s="47">
        <f t="array" ref="I38">IFERROR(INDEX(Master!$E$3:$FG$202,MATCH($A38,Master!$D$3:$D$202,0),MATCH(I$2,Master!$E$2:$FG$2,0)),"")</f>
        <v>0</v>
      </c>
      <c r="J38" s="47">
        <f t="array" ref="J38">IFERROR(INDEX(Master!$E$3:$FG$202,MATCH($A38,Master!$D$3:$D$202,0),MATCH(J$2,Master!$E$2:$FG$2,0)),"")</f>
        <v>0</v>
      </c>
      <c r="K38" s="47">
        <f t="array" ref="K38">IFERROR(INDEX(Master!$E$3:$FG$202,MATCH($A38,Master!$D$3:$D$202,0),MATCH(K$2,Master!$E$2:$FG$2,0)),"")</f>
        <v>0</v>
      </c>
      <c r="L38" s="47">
        <f t="array" ref="L38">IFERROR(INDEX(Master!$E$3:$FG$202,MATCH($A38,Master!$D$3:$D$202,0),MATCH(L$2,Master!$E$2:$FG$2,0)),"")</f>
        <v>0</v>
      </c>
      <c r="M38" s="47">
        <f t="array" ref="M38">IFERROR(INDEX(Master!$E$3:$FG$202,MATCH($A38,Master!$D$3:$D$202,0),MATCH(M$2,Master!$E$2:$FG$2,0)),"")</f>
        <v>0</v>
      </c>
      <c r="N38" s="47">
        <f t="array" ref="N38">IFERROR(INDEX(Master!$E$3:$FG$202,MATCH($A38,Master!$D$3:$D$202,0),MATCH(N$2,Master!$E$2:$FG$2,0)),"")</f>
        <v>0</v>
      </c>
      <c r="O38" s="47">
        <f t="array" ref="O38">IFERROR(INDEX(Master!$E$3:$FG$202,MATCH($A38,Master!$D$3:$D$202,0),MATCH(O$2,Master!$E$2:$FG$2,0)),"")</f>
        <v>0</v>
      </c>
      <c r="P38" s="47">
        <f t="array" ref="P38">IFERROR(INDEX(Master!$E$3:$FG$202,MATCH($A38,Master!$D$3:$D$202,0),MATCH(P$2,Master!$E$2:$FG$2,0)),"")</f>
        <v>0</v>
      </c>
      <c r="Q38" s="47">
        <f t="array" ref="Q38">IFERROR(INDEX(Master!$E$3:$FG$202,MATCH($A38,Master!$D$3:$D$202,0),MATCH(Q$2,Master!$E$2:$FG$2,0)),"")</f>
        <v>0</v>
      </c>
      <c r="R38" s="47">
        <f t="array" ref="R38">IFERROR(INDEX(Master!$E$3:$FG$202,MATCH($A38,Master!$D$3:$D$202,0),MATCH(R$2,Master!$E$2:$FG$2,0)),"")</f>
        <v>0</v>
      </c>
      <c r="S38" s="47">
        <f t="array" ref="S38">IFERROR(INDEX(Master!$E$3:$FG$202,MATCH($A38,Master!$D$3:$D$202,0),MATCH(S$2,Master!$E$2:$FG$2,0)),"")</f>
        <v>0</v>
      </c>
    </row>
    <row r="39" spans="1:19">
      <c r="A39" s="53" t="s">
        <v>2333</v>
      </c>
      <c r="B39" s="47">
        <f t="array" ref="B39">IFERROR(INDEX(Master!$E$3:$FG$202,MATCH($A39,Master!$D$3:$D$202,0),MATCH(B$2,Master!$E$2:$FG$2,0)),"")</f>
        <v>0</v>
      </c>
      <c r="C39" s="64">
        <f t="array" ref="C39">IFERROR(INDEX(Master!$E$3:$FG$202,MATCH($A39,Master!$D$3:$D$202,0),MATCH(C$2,Master!$E$2:$FG$2,0)),"")</f>
        <v>1459935.42</v>
      </c>
      <c r="D39" s="64">
        <f t="array" ref="D39">IFERROR(INDEX(Master!$E$3:$FG$202,MATCH($A39,Master!$D$3:$D$202,0),MATCH(D$2,Master!$E$2:$FG$2,0)),"")</f>
        <v>1065752.8565999998</v>
      </c>
      <c r="E39" s="55" t="str">
        <f t="array" ref="E39">IFERROR(INDEX(Master!$E$3:$FG$202,MATCH($A39,Master!$D$3:$D$202,0),MATCH(E$2,Master!$E$2:$FG$2,0)),"")</f>
        <v>Approved</v>
      </c>
      <c r="F39" s="55">
        <f t="array" ref="F39">IFERROR(INDEX(Master!$E$3:$FG$202,MATCH($A39,Master!$D$3:$D$202,0),MATCH(F$2,Master!$E$2:$FG$2,0)),"")</f>
        <v>0</v>
      </c>
      <c r="G39" s="47">
        <f t="array" ref="G39">IFERROR(INDEX(Master!$E$3:$FG$202,MATCH($A39,Master!$D$3:$D$202,0),MATCH(G$2,Master!$E$2:$FG$2,0)),"")</f>
        <v>0</v>
      </c>
      <c r="H39" s="47">
        <f t="array" ref="H39">IFERROR(INDEX(Master!$E$3:$FG$202,MATCH($A39,Master!$D$3:$D$202,0),MATCH(H$2,Master!$E$2:$FG$2,0)),"")</f>
        <v>0</v>
      </c>
      <c r="I39" s="47">
        <f t="array" ref="I39">IFERROR(INDEX(Master!$E$3:$FG$202,MATCH($A39,Master!$D$3:$D$202,0),MATCH(I$2,Master!$E$2:$FG$2,0)),"")</f>
        <v>0</v>
      </c>
      <c r="J39" s="47">
        <f t="array" ref="J39">IFERROR(INDEX(Master!$E$3:$FG$202,MATCH($A39,Master!$D$3:$D$202,0),MATCH(J$2,Master!$E$2:$FG$2,0)),"")</f>
        <v>0</v>
      </c>
      <c r="K39" s="47">
        <f t="array" ref="K39">IFERROR(INDEX(Master!$E$3:$FG$202,MATCH($A39,Master!$D$3:$D$202,0),MATCH(K$2,Master!$E$2:$FG$2,0)),"")</f>
        <v>0</v>
      </c>
      <c r="L39" s="47">
        <f t="array" ref="L39">IFERROR(INDEX(Master!$E$3:$FG$202,MATCH($A39,Master!$D$3:$D$202,0),MATCH(L$2,Master!$E$2:$FG$2,0)),"")</f>
        <v>0</v>
      </c>
      <c r="M39" s="47">
        <f t="array" ref="M39">IFERROR(INDEX(Master!$E$3:$FG$202,MATCH($A39,Master!$D$3:$D$202,0),MATCH(M$2,Master!$E$2:$FG$2,0)),"")</f>
        <v>0</v>
      </c>
      <c r="N39" s="47">
        <f t="array" ref="N39">IFERROR(INDEX(Master!$E$3:$FG$202,MATCH($A39,Master!$D$3:$D$202,0),MATCH(N$2,Master!$E$2:$FG$2,0)),"")</f>
        <v>0</v>
      </c>
      <c r="O39" s="47">
        <f t="array" ref="O39">IFERROR(INDEX(Master!$E$3:$FG$202,MATCH($A39,Master!$D$3:$D$202,0),MATCH(O$2,Master!$E$2:$FG$2,0)),"")</f>
        <v>0</v>
      </c>
      <c r="P39" s="47">
        <f t="array" ref="P39">IFERROR(INDEX(Master!$E$3:$FG$202,MATCH($A39,Master!$D$3:$D$202,0),MATCH(P$2,Master!$E$2:$FG$2,0)),"")</f>
        <v>0</v>
      </c>
      <c r="Q39" s="47">
        <f t="array" ref="Q39">IFERROR(INDEX(Master!$E$3:$FG$202,MATCH($A39,Master!$D$3:$D$202,0),MATCH(Q$2,Master!$E$2:$FG$2,0)),"")</f>
        <v>0</v>
      </c>
      <c r="R39" s="47">
        <f t="array" ref="R39">IFERROR(INDEX(Master!$E$3:$FG$202,MATCH($A39,Master!$D$3:$D$202,0),MATCH(R$2,Master!$E$2:$FG$2,0)),"")</f>
        <v>0</v>
      </c>
      <c r="S39" s="47">
        <f t="array" ref="S39">IFERROR(INDEX(Master!$E$3:$FG$202,MATCH($A39,Master!$D$3:$D$202,0),MATCH(S$2,Master!$E$2:$FG$2,0)),"")</f>
        <v>0</v>
      </c>
    </row>
    <row r="40" spans="1:19">
      <c r="A40" s="53" t="s">
        <v>2362</v>
      </c>
      <c r="B40" s="47">
        <f t="array" ref="B40">IFERROR(INDEX(Master!$E$3:$FG$202,MATCH($A40,Master!$D$3:$D$202,0),MATCH(B$2,Master!$E$2:$FG$2,0)),"")</f>
        <v>11445</v>
      </c>
      <c r="C40" s="64">
        <f t="array" ref="C40">IFERROR(INDEX(Master!$E$3:$FG$202,MATCH($A40,Master!$D$3:$D$202,0),MATCH(C$2,Master!$E$2:$FG$2,0)),"")</f>
        <v>176813.85</v>
      </c>
      <c r="D40" s="64">
        <f t="array" ref="D40">IFERROR(INDEX(Master!$E$3:$FG$202,MATCH($A40,Master!$D$3:$D$202,0),MATCH(D$2,Master!$E$2:$FG$2,0)),"")</f>
        <v>129074.1105</v>
      </c>
      <c r="E40" s="55" t="str">
        <f t="array" ref="E40">IFERROR(INDEX(Master!$E$3:$FG$202,MATCH($A40,Master!$D$3:$D$202,0),MATCH(E$2,Master!$E$2:$FG$2,0)),"")</f>
        <v>Early Oct 2023</v>
      </c>
      <c r="F40" s="55">
        <f t="array" ref="F40">IFERROR(INDEX(Master!$E$3:$FG$202,MATCH($A40,Master!$D$3:$D$202,0),MATCH(F$2,Master!$E$2:$FG$2,0)),"")</f>
        <v>0</v>
      </c>
      <c r="G40" s="47">
        <f t="array" ref="G40">IFERROR(INDEX(Master!$E$3:$FG$202,MATCH($A40,Master!$D$3:$D$202,0),MATCH(G$2,Master!$E$2:$FG$2,0)),"")</f>
        <v>0</v>
      </c>
      <c r="H40" s="47">
        <f t="array" ref="H40">IFERROR(INDEX(Master!$E$3:$FG$202,MATCH($A40,Master!$D$3:$D$202,0),MATCH(H$2,Master!$E$2:$FG$2,0)),"")</f>
        <v>0</v>
      </c>
      <c r="I40" s="47">
        <f t="array" ref="I40">IFERROR(INDEX(Master!$E$3:$FG$202,MATCH($A40,Master!$D$3:$D$202,0),MATCH(I$2,Master!$E$2:$FG$2,0)),"")</f>
        <v>0</v>
      </c>
      <c r="J40" s="47">
        <f t="array" ref="J40">IFERROR(INDEX(Master!$E$3:$FG$202,MATCH($A40,Master!$D$3:$D$202,0),MATCH(J$2,Master!$E$2:$FG$2,0)),"")</f>
        <v>0</v>
      </c>
      <c r="K40" s="47">
        <f t="array" ref="K40">IFERROR(INDEX(Master!$E$3:$FG$202,MATCH($A40,Master!$D$3:$D$202,0),MATCH(K$2,Master!$E$2:$FG$2,0)),"")</f>
        <v>0</v>
      </c>
      <c r="L40" s="47">
        <f t="array" ref="L40">IFERROR(INDEX(Master!$E$3:$FG$202,MATCH($A40,Master!$D$3:$D$202,0),MATCH(L$2,Master!$E$2:$FG$2,0)),"")</f>
        <v>0</v>
      </c>
      <c r="M40" s="47">
        <f t="array" ref="M40">IFERROR(INDEX(Master!$E$3:$FG$202,MATCH($A40,Master!$D$3:$D$202,0),MATCH(M$2,Master!$E$2:$FG$2,0)),"")</f>
        <v>0</v>
      </c>
      <c r="N40" s="47">
        <f t="array" ref="N40">IFERROR(INDEX(Master!$E$3:$FG$202,MATCH($A40,Master!$D$3:$D$202,0),MATCH(N$2,Master!$E$2:$FG$2,0)),"")</f>
        <v>0</v>
      </c>
      <c r="O40" s="47">
        <f t="array" ref="O40">IFERROR(INDEX(Master!$E$3:$FG$202,MATCH($A40,Master!$D$3:$D$202,0),MATCH(O$2,Master!$E$2:$FG$2,0)),"")</f>
        <v>0</v>
      </c>
      <c r="P40" s="47">
        <f t="array" ref="P40">IFERROR(INDEX(Master!$E$3:$FG$202,MATCH($A40,Master!$D$3:$D$202,0),MATCH(P$2,Master!$E$2:$FG$2,0)),"")</f>
        <v>0</v>
      </c>
      <c r="Q40" s="47">
        <f t="array" ref="Q40">IFERROR(INDEX(Master!$E$3:$FG$202,MATCH($A40,Master!$D$3:$D$202,0),MATCH(Q$2,Master!$E$2:$FG$2,0)),"")</f>
        <v>0</v>
      </c>
      <c r="R40" s="47">
        <f t="array" ref="R40">IFERROR(INDEX(Master!$E$3:$FG$202,MATCH($A40,Master!$D$3:$D$202,0),MATCH(R$2,Master!$E$2:$FG$2,0)),"")</f>
        <v>0</v>
      </c>
      <c r="S40" s="47">
        <f t="array" ref="S40">IFERROR(INDEX(Master!$E$3:$FG$202,MATCH($A40,Master!$D$3:$D$202,0),MATCH(S$2,Master!$E$2:$FG$2,0)),"")</f>
        <v>0</v>
      </c>
    </row>
    <row r="41" spans="1:19">
      <c r="A41" s="53" t="s">
        <v>2335</v>
      </c>
      <c r="B41" s="47">
        <f t="array" ref="B41">IFERROR(INDEX(Master!$E$3:$FG$202,MATCH($A41,Master!$D$3:$D$202,0),MATCH(B$2,Master!$E$2:$FG$2,0)),"")</f>
        <v>0</v>
      </c>
      <c r="C41" s="64">
        <f t="array" ref="C41">IFERROR(INDEX(Master!$E$3:$FG$202,MATCH($A41,Master!$D$3:$D$202,0),MATCH(C$2,Master!$E$2:$FG$2,0)),"")</f>
        <v>888608.67</v>
      </c>
      <c r="D41" s="64">
        <f t="array" ref="D41">IFERROR(INDEX(Master!$E$3:$FG$202,MATCH($A41,Master!$D$3:$D$202,0),MATCH(D$2,Master!$E$2:$FG$2,0)),"")</f>
        <v>648684.32909999997</v>
      </c>
      <c r="E41" s="55" t="str">
        <f t="array" ref="E41">IFERROR(INDEX(Master!$E$3:$FG$202,MATCH($A41,Master!$D$3:$D$202,0),MATCH(E$2,Master!$E$2:$FG$2,0)),"")</f>
        <v>TBD, Not in Engineering</v>
      </c>
      <c r="F41" s="55">
        <f t="array" ref="F41">IFERROR(INDEX(Master!$E$3:$FG$202,MATCH($A41,Master!$D$3:$D$202,0),MATCH(F$2,Master!$E$2:$FG$2,0)),"")</f>
        <v>0</v>
      </c>
      <c r="G41" s="47">
        <f t="array" ref="G41">IFERROR(INDEX(Master!$E$3:$FG$202,MATCH($A41,Master!$D$3:$D$202,0),MATCH(G$2,Master!$E$2:$FG$2,0)),"")</f>
        <v>0</v>
      </c>
      <c r="H41" s="47">
        <f t="array" ref="H41">IFERROR(INDEX(Master!$E$3:$FG$202,MATCH($A41,Master!$D$3:$D$202,0),MATCH(H$2,Master!$E$2:$FG$2,0)),"")</f>
        <v>0</v>
      </c>
      <c r="I41" s="47">
        <f t="array" ref="I41">IFERROR(INDEX(Master!$E$3:$FG$202,MATCH($A41,Master!$D$3:$D$202,0),MATCH(I$2,Master!$E$2:$FG$2,0)),"")</f>
        <v>0</v>
      </c>
      <c r="J41" s="47">
        <f t="array" ref="J41">IFERROR(INDEX(Master!$E$3:$FG$202,MATCH($A41,Master!$D$3:$D$202,0),MATCH(J$2,Master!$E$2:$FG$2,0)),"")</f>
        <v>0</v>
      </c>
      <c r="K41" s="47">
        <f t="array" ref="K41">IFERROR(INDEX(Master!$E$3:$FG$202,MATCH($A41,Master!$D$3:$D$202,0),MATCH(K$2,Master!$E$2:$FG$2,0)),"")</f>
        <v>0</v>
      </c>
      <c r="L41" s="47">
        <f t="array" ref="L41">IFERROR(INDEX(Master!$E$3:$FG$202,MATCH($A41,Master!$D$3:$D$202,0),MATCH(L$2,Master!$E$2:$FG$2,0)),"")</f>
        <v>0</v>
      </c>
      <c r="M41" s="47">
        <f t="array" ref="M41">IFERROR(INDEX(Master!$E$3:$FG$202,MATCH($A41,Master!$D$3:$D$202,0),MATCH(M$2,Master!$E$2:$FG$2,0)),"")</f>
        <v>0</v>
      </c>
      <c r="N41" s="47">
        <f t="array" ref="N41">IFERROR(INDEX(Master!$E$3:$FG$202,MATCH($A41,Master!$D$3:$D$202,0),MATCH(N$2,Master!$E$2:$FG$2,0)),"")</f>
        <v>0</v>
      </c>
      <c r="O41" s="47">
        <f t="array" ref="O41">IFERROR(INDEX(Master!$E$3:$FG$202,MATCH($A41,Master!$D$3:$D$202,0),MATCH(O$2,Master!$E$2:$FG$2,0)),"")</f>
        <v>0</v>
      </c>
      <c r="P41" s="47">
        <f t="array" ref="P41">IFERROR(INDEX(Master!$E$3:$FG$202,MATCH($A41,Master!$D$3:$D$202,0),MATCH(P$2,Master!$E$2:$FG$2,0)),"")</f>
        <v>0</v>
      </c>
      <c r="Q41" s="47">
        <f t="array" ref="Q41">IFERROR(INDEX(Master!$E$3:$FG$202,MATCH($A41,Master!$D$3:$D$202,0),MATCH(Q$2,Master!$E$2:$FG$2,0)),"")</f>
        <v>0</v>
      </c>
      <c r="R41" s="47">
        <f t="array" ref="R41">IFERROR(INDEX(Master!$E$3:$FG$202,MATCH($A41,Master!$D$3:$D$202,0),MATCH(R$2,Master!$E$2:$FG$2,0)),"")</f>
        <v>0</v>
      </c>
      <c r="S41" s="47">
        <f t="array" ref="S41">IFERROR(INDEX(Master!$E$3:$FG$202,MATCH($A41,Master!$D$3:$D$202,0),MATCH(S$2,Master!$E$2:$FG$2,0)),"")</f>
        <v>0</v>
      </c>
    </row>
    <row r="42" spans="1:19">
      <c r="A42" s="53" t="s">
        <v>2377</v>
      </c>
      <c r="B42" s="47">
        <f t="array" ref="B42">IFERROR(INDEX(Master!$E$3:$FG$202,MATCH($A42,Master!$D$3:$D$202,0),MATCH(B$2,Master!$E$2:$FG$2,0)),"")</f>
        <v>0</v>
      </c>
      <c r="C42" s="64">
        <f t="array" ref="C42">IFERROR(INDEX(Master!$E$3:$FG$202,MATCH($A42,Master!$D$3:$D$202,0),MATCH(C$2,Master!$E$2:$FG$2,0)),"")</f>
        <v>673076.84</v>
      </c>
      <c r="D42" s="64">
        <f t="array" ref="D42">IFERROR(INDEX(Master!$E$3:$FG$202,MATCH($A42,Master!$D$3:$D$202,0),MATCH(D$2,Master!$E$2:$FG$2,0)),"")</f>
        <v>491346.09319999994</v>
      </c>
      <c r="E42" s="55" t="str">
        <f t="array" ref="E42">IFERROR(INDEX(Master!$E$3:$FG$202,MATCH($A42,Master!$D$3:$D$202,0),MATCH(E$2,Master!$E$2:$FG$2,0)),"")</f>
        <v>Mid Feb 2024</v>
      </c>
      <c r="F42" s="55">
        <f t="array" ref="F42">IFERROR(INDEX(Master!$E$3:$FG$202,MATCH($A42,Master!$D$3:$D$202,0),MATCH(F$2,Master!$E$2:$FG$2,0)),"")</f>
        <v>0</v>
      </c>
      <c r="G42" s="47">
        <f t="array" ref="G42">IFERROR(INDEX(Master!$E$3:$FG$202,MATCH($A42,Master!$D$3:$D$202,0),MATCH(G$2,Master!$E$2:$FG$2,0)),"")</f>
        <v>0</v>
      </c>
      <c r="H42" s="47">
        <f t="array" ref="H42">IFERROR(INDEX(Master!$E$3:$FG$202,MATCH($A42,Master!$D$3:$D$202,0),MATCH(H$2,Master!$E$2:$FG$2,0)),"")</f>
        <v>0</v>
      </c>
      <c r="I42" s="47">
        <f t="array" ref="I42">IFERROR(INDEX(Master!$E$3:$FG$202,MATCH($A42,Master!$D$3:$D$202,0),MATCH(I$2,Master!$E$2:$FG$2,0)),"")</f>
        <v>0</v>
      </c>
      <c r="J42" s="47">
        <f t="array" ref="J42">IFERROR(INDEX(Master!$E$3:$FG$202,MATCH($A42,Master!$D$3:$D$202,0),MATCH(J$2,Master!$E$2:$FG$2,0)),"")</f>
        <v>0</v>
      </c>
      <c r="K42" s="47">
        <f t="array" ref="K42">IFERROR(INDEX(Master!$E$3:$FG$202,MATCH($A42,Master!$D$3:$D$202,0),MATCH(K$2,Master!$E$2:$FG$2,0)),"")</f>
        <v>0</v>
      </c>
      <c r="L42" s="47">
        <f t="array" ref="L42">IFERROR(INDEX(Master!$E$3:$FG$202,MATCH($A42,Master!$D$3:$D$202,0),MATCH(L$2,Master!$E$2:$FG$2,0)),"")</f>
        <v>0</v>
      </c>
      <c r="M42" s="47">
        <f t="array" ref="M42">IFERROR(INDEX(Master!$E$3:$FG$202,MATCH($A42,Master!$D$3:$D$202,0),MATCH(M$2,Master!$E$2:$FG$2,0)),"")</f>
        <v>0</v>
      </c>
      <c r="N42" s="47">
        <f t="array" ref="N42">IFERROR(INDEX(Master!$E$3:$FG$202,MATCH($A42,Master!$D$3:$D$202,0),MATCH(N$2,Master!$E$2:$FG$2,0)),"")</f>
        <v>0</v>
      </c>
      <c r="O42" s="47">
        <f t="array" ref="O42">IFERROR(INDEX(Master!$E$3:$FG$202,MATCH($A42,Master!$D$3:$D$202,0),MATCH(O$2,Master!$E$2:$FG$2,0)),"")</f>
        <v>0</v>
      </c>
      <c r="P42" s="47">
        <f t="array" ref="P42">IFERROR(INDEX(Master!$E$3:$FG$202,MATCH($A42,Master!$D$3:$D$202,0),MATCH(P$2,Master!$E$2:$FG$2,0)),"")</f>
        <v>0</v>
      </c>
      <c r="Q42" s="47">
        <f t="array" ref="Q42">IFERROR(INDEX(Master!$E$3:$FG$202,MATCH($A42,Master!$D$3:$D$202,0),MATCH(Q$2,Master!$E$2:$FG$2,0)),"")</f>
        <v>0</v>
      </c>
      <c r="R42" s="47">
        <f t="array" ref="R42">IFERROR(INDEX(Master!$E$3:$FG$202,MATCH($A42,Master!$D$3:$D$202,0),MATCH(R$2,Master!$E$2:$FG$2,0)),"")</f>
        <v>0</v>
      </c>
      <c r="S42" s="47">
        <f t="array" ref="S42">IFERROR(INDEX(Master!$E$3:$FG$202,MATCH($A42,Master!$D$3:$D$202,0),MATCH(S$2,Master!$E$2:$FG$2,0)),"")</f>
        <v>0</v>
      </c>
    </row>
    <row r="43" spans="1:19">
      <c r="A43" s="53" t="s">
        <v>2337</v>
      </c>
      <c r="B43" s="47">
        <f t="array" ref="B43">IFERROR(INDEX(Master!$E$3:$FG$202,MATCH($A43,Master!$D$3:$D$202,0),MATCH(B$2,Master!$E$2:$FG$2,0)),"")</f>
        <v>0</v>
      </c>
      <c r="C43" s="64">
        <f t="array" ref="C43">IFERROR(INDEX(Master!$E$3:$FG$202,MATCH($A43,Master!$D$3:$D$202,0),MATCH(C$2,Master!$E$2:$FG$2,0)),"")</f>
        <v>2571822.04</v>
      </c>
      <c r="D43" s="64">
        <f t="array" ref="D43">IFERROR(INDEX(Master!$E$3:$FG$202,MATCH($A43,Master!$D$3:$D$202,0),MATCH(D$2,Master!$E$2:$FG$2,0)),"")</f>
        <v>1877430.0892</v>
      </c>
      <c r="E43" s="55" t="str">
        <f t="array" ref="E43">IFERROR(INDEX(Master!$E$3:$FG$202,MATCH($A43,Master!$D$3:$D$202,0),MATCH(E$2,Master!$E$2:$FG$2,0)),"")</f>
        <v>Approved</v>
      </c>
      <c r="F43" s="55">
        <f t="array" ref="F43">IFERROR(INDEX(Master!$E$3:$FG$202,MATCH($A43,Master!$D$3:$D$202,0),MATCH(F$2,Master!$E$2:$FG$2,0)),"")</f>
        <v>0</v>
      </c>
      <c r="G43" s="47">
        <f t="array" ref="G43">IFERROR(INDEX(Master!$E$3:$FG$202,MATCH($A43,Master!$D$3:$D$202,0),MATCH(G$2,Master!$E$2:$FG$2,0)),"")</f>
        <v>0</v>
      </c>
      <c r="H43" s="47">
        <f t="array" ref="H43">IFERROR(INDEX(Master!$E$3:$FG$202,MATCH($A43,Master!$D$3:$D$202,0),MATCH(H$2,Master!$E$2:$FG$2,0)),"")</f>
        <v>0</v>
      </c>
      <c r="I43" s="47">
        <f t="array" ref="I43">IFERROR(INDEX(Master!$E$3:$FG$202,MATCH($A43,Master!$D$3:$D$202,0),MATCH(I$2,Master!$E$2:$FG$2,0)),"")</f>
        <v>0</v>
      </c>
      <c r="J43" s="47">
        <f t="array" ref="J43">IFERROR(INDEX(Master!$E$3:$FG$202,MATCH($A43,Master!$D$3:$D$202,0),MATCH(J$2,Master!$E$2:$FG$2,0)),"")</f>
        <v>0</v>
      </c>
      <c r="K43" s="47">
        <f t="array" ref="K43">IFERROR(INDEX(Master!$E$3:$FG$202,MATCH($A43,Master!$D$3:$D$202,0),MATCH(K$2,Master!$E$2:$FG$2,0)),"")</f>
        <v>0</v>
      </c>
      <c r="L43" s="47">
        <f t="array" ref="L43">IFERROR(INDEX(Master!$E$3:$FG$202,MATCH($A43,Master!$D$3:$D$202,0),MATCH(L$2,Master!$E$2:$FG$2,0)),"")</f>
        <v>0</v>
      </c>
      <c r="M43" s="47">
        <f t="array" ref="M43">IFERROR(INDEX(Master!$E$3:$FG$202,MATCH($A43,Master!$D$3:$D$202,0),MATCH(M$2,Master!$E$2:$FG$2,0)),"")</f>
        <v>0</v>
      </c>
      <c r="N43" s="47">
        <f t="array" ref="N43">IFERROR(INDEX(Master!$E$3:$FG$202,MATCH($A43,Master!$D$3:$D$202,0),MATCH(N$2,Master!$E$2:$FG$2,0)),"")</f>
        <v>0</v>
      </c>
      <c r="O43" s="47">
        <f t="array" ref="O43">IFERROR(INDEX(Master!$E$3:$FG$202,MATCH($A43,Master!$D$3:$D$202,0),MATCH(O$2,Master!$E$2:$FG$2,0)),"")</f>
        <v>0</v>
      </c>
      <c r="P43" s="47">
        <f t="array" ref="P43">IFERROR(INDEX(Master!$E$3:$FG$202,MATCH($A43,Master!$D$3:$D$202,0),MATCH(P$2,Master!$E$2:$FG$2,0)),"")</f>
        <v>0</v>
      </c>
      <c r="Q43" s="47">
        <f t="array" ref="Q43">IFERROR(INDEX(Master!$E$3:$FG$202,MATCH($A43,Master!$D$3:$D$202,0),MATCH(Q$2,Master!$E$2:$FG$2,0)),"")</f>
        <v>0</v>
      </c>
      <c r="R43" s="47">
        <f t="array" ref="R43">IFERROR(INDEX(Master!$E$3:$FG$202,MATCH($A43,Master!$D$3:$D$202,0),MATCH(R$2,Master!$E$2:$FG$2,0)),"")</f>
        <v>0</v>
      </c>
      <c r="S43" s="47">
        <f t="array" ref="S43">IFERROR(INDEX(Master!$E$3:$FG$202,MATCH($A43,Master!$D$3:$D$202,0),MATCH(S$2,Master!$E$2:$FG$2,0)),"")</f>
        <v>0</v>
      </c>
    </row>
    <row r="44" spans="1:19">
      <c r="A44" s="53" t="s">
        <v>2366</v>
      </c>
      <c r="B44" s="47">
        <f t="array" ref="B44">IFERROR(INDEX(Master!$E$3:$FG$202,MATCH($A44,Master!$D$3:$D$202,0),MATCH(B$2,Master!$E$2:$FG$2,0)),"")</f>
        <v>0</v>
      </c>
      <c r="C44" s="64">
        <f t="array" ref="C44">IFERROR(INDEX(Master!$E$3:$FG$202,MATCH($A44,Master!$D$3:$D$202,0),MATCH(C$2,Master!$E$2:$FG$2,0)),"")</f>
        <v>172158</v>
      </c>
      <c r="D44" s="64">
        <f t="array" ref="D44">IFERROR(INDEX(Master!$E$3:$FG$202,MATCH($A44,Master!$D$3:$D$202,0),MATCH(D$2,Master!$E$2:$FG$2,0)),"")</f>
        <v>125675.34</v>
      </c>
      <c r="E44" s="55" t="str">
        <f t="array" ref="E44">IFERROR(INDEX(Master!$E$3:$FG$202,MATCH($A44,Master!$D$3:$D$202,0),MATCH(E$2,Master!$E$2:$FG$2,0)),"")</f>
        <v>Approved, But On Hold</v>
      </c>
      <c r="F44" s="55">
        <f t="array" ref="F44">IFERROR(INDEX(Master!$E$3:$FG$202,MATCH($A44,Master!$D$3:$D$202,0),MATCH(F$2,Master!$E$2:$FG$2,0)),"")</f>
        <v>0</v>
      </c>
      <c r="G44" s="47">
        <f t="array" ref="G44">IFERROR(INDEX(Master!$E$3:$FG$202,MATCH($A44,Master!$D$3:$D$202,0),MATCH(G$2,Master!$E$2:$FG$2,0)),"")</f>
        <v>0</v>
      </c>
      <c r="H44" s="47">
        <f t="array" ref="H44">IFERROR(INDEX(Master!$E$3:$FG$202,MATCH($A44,Master!$D$3:$D$202,0),MATCH(H$2,Master!$E$2:$FG$2,0)),"")</f>
        <v>0</v>
      </c>
      <c r="I44" s="47">
        <f t="array" ref="I44">IFERROR(INDEX(Master!$E$3:$FG$202,MATCH($A44,Master!$D$3:$D$202,0),MATCH(I$2,Master!$E$2:$FG$2,0)),"")</f>
        <v>0</v>
      </c>
      <c r="J44" s="47">
        <f t="array" ref="J44">IFERROR(INDEX(Master!$E$3:$FG$202,MATCH($A44,Master!$D$3:$D$202,0),MATCH(J$2,Master!$E$2:$FG$2,0)),"")</f>
        <v>0</v>
      </c>
      <c r="K44" s="47">
        <f t="array" ref="K44">IFERROR(INDEX(Master!$E$3:$FG$202,MATCH($A44,Master!$D$3:$D$202,0),MATCH(K$2,Master!$E$2:$FG$2,0)),"")</f>
        <v>0</v>
      </c>
      <c r="L44" s="47">
        <f t="array" ref="L44">IFERROR(INDEX(Master!$E$3:$FG$202,MATCH($A44,Master!$D$3:$D$202,0),MATCH(L$2,Master!$E$2:$FG$2,0)),"")</f>
        <v>0</v>
      </c>
      <c r="M44" s="47">
        <f t="array" ref="M44">IFERROR(INDEX(Master!$E$3:$FG$202,MATCH($A44,Master!$D$3:$D$202,0),MATCH(M$2,Master!$E$2:$FG$2,0)),"")</f>
        <v>0</v>
      </c>
      <c r="N44" s="47">
        <f t="array" ref="N44">IFERROR(INDEX(Master!$E$3:$FG$202,MATCH($A44,Master!$D$3:$D$202,0),MATCH(N$2,Master!$E$2:$FG$2,0)),"")</f>
        <v>0</v>
      </c>
      <c r="O44" s="47">
        <f t="array" ref="O44">IFERROR(INDEX(Master!$E$3:$FG$202,MATCH($A44,Master!$D$3:$D$202,0),MATCH(O$2,Master!$E$2:$FG$2,0)),"")</f>
        <v>0</v>
      </c>
      <c r="P44" s="47">
        <f t="array" ref="P44">IFERROR(INDEX(Master!$E$3:$FG$202,MATCH($A44,Master!$D$3:$D$202,0),MATCH(P$2,Master!$E$2:$FG$2,0)),"")</f>
        <v>0</v>
      </c>
      <c r="Q44" s="47">
        <f t="array" ref="Q44">IFERROR(INDEX(Master!$E$3:$FG$202,MATCH($A44,Master!$D$3:$D$202,0),MATCH(Q$2,Master!$E$2:$FG$2,0)),"")</f>
        <v>0</v>
      </c>
      <c r="R44" s="47">
        <f t="array" ref="R44">IFERROR(INDEX(Master!$E$3:$FG$202,MATCH($A44,Master!$D$3:$D$202,0),MATCH(R$2,Master!$E$2:$FG$2,0)),"")</f>
        <v>0</v>
      </c>
      <c r="S44" s="47">
        <f t="array" ref="S44">IFERROR(INDEX(Master!$E$3:$FG$202,MATCH($A44,Master!$D$3:$D$202,0),MATCH(S$2,Master!$E$2:$FG$2,0)),"")</f>
        <v>0</v>
      </c>
    </row>
    <row r="45" spans="1:19">
      <c r="A45" s="53" t="s">
        <v>2367</v>
      </c>
      <c r="B45" s="47">
        <f t="array" ref="B45">IFERROR(INDEX(Master!$E$3:$FG$202,MATCH($A45,Master!$D$3:$D$202,0),MATCH(B$2,Master!$E$2:$FG$2,0)),"")</f>
        <v>0</v>
      </c>
      <c r="C45" s="64">
        <f t="array" ref="C45">IFERROR(INDEX(Master!$E$3:$FG$202,MATCH($A45,Master!$D$3:$D$202,0),MATCH(C$2,Master!$E$2:$FG$2,0)),"")</f>
        <v>137980</v>
      </c>
      <c r="D45" s="64">
        <f t="array" ref="D45">IFERROR(INDEX(Master!$E$3:$FG$202,MATCH($A45,Master!$D$3:$D$202,0),MATCH(D$2,Master!$E$2:$FG$2,0)),"")</f>
        <v>100725.4</v>
      </c>
      <c r="E45" s="55" t="str">
        <f t="array" ref="E45">IFERROR(INDEX(Master!$E$3:$FG$202,MATCH($A45,Master!$D$3:$D$202,0),MATCH(E$2,Master!$E$2:$FG$2,0)),"")</f>
        <v>Approved, But On Hold</v>
      </c>
      <c r="F45" s="55">
        <f t="array" ref="F45">IFERROR(INDEX(Master!$E$3:$FG$202,MATCH($A45,Master!$D$3:$D$202,0),MATCH(F$2,Master!$E$2:$FG$2,0)),"")</f>
        <v>0</v>
      </c>
      <c r="G45" s="47">
        <f t="array" ref="G45">IFERROR(INDEX(Master!$E$3:$FG$202,MATCH($A45,Master!$D$3:$D$202,0),MATCH(G$2,Master!$E$2:$FG$2,0)),"")</f>
        <v>0</v>
      </c>
      <c r="H45" s="47">
        <f t="array" ref="H45">IFERROR(INDEX(Master!$E$3:$FG$202,MATCH($A45,Master!$D$3:$D$202,0),MATCH(H$2,Master!$E$2:$FG$2,0)),"")</f>
        <v>0</v>
      </c>
      <c r="I45" s="47">
        <f t="array" ref="I45">IFERROR(INDEX(Master!$E$3:$FG$202,MATCH($A45,Master!$D$3:$D$202,0),MATCH(I$2,Master!$E$2:$FG$2,0)),"")</f>
        <v>0</v>
      </c>
      <c r="J45" s="47">
        <f t="array" ref="J45">IFERROR(INDEX(Master!$E$3:$FG$202,MATCH($A45,Master!$D$3:$D$202,0),MATCH(J$2,Master!$E$2:$FG$2,0)),"")</f>
        <v>0</v>
      </c>
      <c r="K45" s="47">
        <f t="array" ref="K45">IFERROR(INDEX(Master!$E$3:$FG$202,MATCH($A45,Master!$D$3:$D$202,0),MATCH(K$2,Master!$E$2:$FG$2,0)),"")</f>
        <v>0</v>
      </c>
      <c r="L45" s="47">
        <f t="array" ref="L45">IFERROR(INDEX(Master!$E$3:$FG$202,MATCH($A45,Master!$D$3:$D$202,0),MATCH(L$2,Master!$E$2:$FG$2,0)),"")</f>
        <v>0</v>
      </c>
      <c r="M45" s="47">
        <f t="array" ref="M45">IFERROR(INDEX(Master!$E$3:$FG$202,MATCH($A45,Master!$D$3:$D$202,0),MATCH(M$2,Master!$E$2:$FG$2,0)),"")</f>
        <v>0</v>
      </c>
      <c r="N45" s="47">
        <f t="array" ref="N45">IFERROR(INDEX(Master!$E$3:$FG$202,MATCH($A45,Master!$D$3:$D$202,0),MATCH(N$2,Master!$E$2:$FG$2,0)),"")</f>
        <v>0</v>
      </c>
      <c r="O45" s="47">
        <f t="array" ref="O45">IFERROR(INDEX(Master!$E$3:$FG$202,MATCH($A45,Master!$D$3:$D$202,0),MATCH(O$2,Master!$E$2:$FG$2,0)),"")</f>
        <v>0</v>
      </c>
      <c r="P45" s="47">
        <f t="array" ref="P45">IFERROR(INDEX(Master!$E$3:$FG$202,MATCH($A45,Master!$D$3:$D$202,0),MATCH(P$2,Master!$E$2:$FG$2,0)),"")</f>
        <v>0</v>
      </c>
      <c r="Q45" s="47">
        <f t="array" ref="Q45">IFERROR(INDEX(Master!$E$3:$FG$202,MATCH($A45,Master!$D$3:$D$202,0),MATCH(Q$2,Master!$E$2:$FG$2,0)),"")</f>
        <v>0</v>
      </c>
      <c r="R45" s="47">
        <f t="array" ref="R45">IFERROR(INDEX(Master!$E$3:$FG$202,MATCH($A45,Master!$D$3:$D$202,0),MATCH(R$2,Master!$E$2:$FG$2,0)),"")</f>
        <v>0</v>
      </c>
      <c r="S45" s="47">
        <f t="array" ref="S45">IFERROR(INDEX(Master!$E$3:$FG$202,MATCH($A45,Master!$D$3:$D$202,0),MATCH(S$2,Master!$E$2:$FG$2,0)),"")</f>
        <v>0</v>
      </c>
    </row>
    <row r="46" spans="1:19">
      <c r="A46" s="53" t="s">
        <v>2368</v>
      </c>
      <c r="B46" s="47">
        <f t="array" ref="B46">IFERROR(INDEX(Master!$E$3:$FG$202,MATCH($A46,Master!$D$3:$D$202,0),MATCH(B$2,Master!$E$2:$FG$2,0)),"")</f>
        <v>0</v>
      </c>
      <c r="C46" s="64">
        <f t="array" ref="C46">IFERROR(INDEX(Master!$E$3:$FG$202,MATCH($A46,Master!$D$3:$D$202,0),MATCH(C$2,Master!$E$2:$FG$2,0)),"")</f>
        <v>235282</v>
      </c>
      <c r="D46" s="64">
        <f t="array" ref="D46">IFERROR(INDEX(Master!$E$3:$FG$202,MATCH($A46,Master!$D$3:$D$202,0),MATCH(D$2,Master!$E$2:$FG$2,0)),"")</f>
        <v>171755.86</v>
      </c>
      <c r="E46" s="55" t="str">
        <f t="array" ref="E46">IFERROR(INDEX(Master!$E$3:$FG$202,MATCH($A46,Master!$D$3:$D$202,0),MATCH(E$2,Master!$E$2:$FG$2,0)),"")</f>
        <v>Approved, But On Hold</v>
      </c>
      <c r="F46" s="55">
        <f t="array" ref="F46">IFERROR(INDEX(Master!$E$3:$FG$202,MATCH($A46,Master!$D$3:$D$202,0),MATCH(F$2,Master!$E$2:$FG$2,0)),"")</f>
        <v>0</v>
      </c>
      <c r="G46" s="47">
        <f t="array" ref="G46">IFERROR(INDEX(Master!$E$3:$FG$202,MATCH($A46,Master!$D$3:$D$202,0),MATCH(G$2,Master!$E$2:$FG$2,0)),"")</f>
        <v>0</v>
      </c>
      <c r="H46" s="47">
        <f t="array" ref="H46">IFERROR(INDEX(Master!$E$3:$FG$202,MATCH($A46,Master!$D$3:$D$202,0),MATCH(H$2,Master!$E$2:$FG$2,0)),"")</f>
        <v>0</v>
      </c>
      <c r="I46" s="47">
        <f t="array" ref="I46">IFERROR(INDEX(Master!$E$3:$FG$202,MATCH($A46,Master!$D$3:$D$202,0),MATCH(I$2,Master!$E$2:$FG$2,0)),"")</f>
        <v>0</v>
      </c>
      <c r="J46" s="47">
        <f t="array" ref="J46">IFERROR(INDEX(Master!$E$3:$FG$202,MATCH($A46,Master!$D$3:$D$202,0),MATCH(J$2,Master!$E$2:$FG$2,0)),"")</f>
        <v>0</v>
      </c>
      <c r="K46" s="47">
        <f t="array" ref="K46">IFERROR(INDEX(Master!$E$3:$FG$202,MATCH($A46,Master!$D$3:$D$202,0),MATCH(K$2,Master!$E$2:$FG$2,0)),"")</f>
        <v>0</v>
      </c>
      <c r="L46" s="47">
        <f t="array" ref="L46">IFERROR(INDEX(Master!$E$3:$FG$202,MATCH($A46,Master!$D$3:$D$202,0),MATCH(L$2,Master!$E$2:$FG$2,0)),"")</f>
        <v>0</v>
      </c>
      <c r="M46" s="47">
        <f t="array" ref="M46">IFERROR(INDEX(Master!$E$3:$FG$202,MATCH($A46,Master!$D$3:$D$202,0),MATCH(M$2,Master!$E$2:$FG$2,0)),"")</f>
        <v>0</v>
      </c>
      <c r="N46" s="47">
        <f t="array" ref="N46">IFERROR(INDEX(Master!$E$3:$FG$202,MATCH($A46,Master!$D$3:$D$202,0),MATCH(N$2,Master!$E$2:$FG$2,0)),"")</f>
        <v>0</v>
      </c>
      <c r="O46" s="47">
        <f t="array" ref="O46">IFERROR(INDEX(Master!$E$3:$FG$202,MATCH($A46,Master!$D$3:$D$202,0),MATCH(O$2,Master!$E$2:$FG$2,0)),"")</f>
        <v>0</v>
      </c>
      <c r="P46" s="47">
        <f t="array" ref="P46">IFERROR(INDEX(Master!$E$3:$FG$202,MATCH($A46,Master!$D$3:$D$202,0),MATCH(P$2,Master!$E$2:$FG$2,0)),"")</f>
        <v>0</v>
      </c>
      <c r="Q46" s="47">
        <f t="array" ref="Q46">IFERROR(INDEX(Master!$E$3:$FG$202,MATCH($A46,Master!$D$3:$D$202,0),MATCH(Q$2,Master!$E$2:$FG$2,0)),"")</f>
        <v>0</v>
      </c>
      <c r="R46" s="47">
        <f t="array" ref="R46">IFERROR(INDEX(Master!$E$3:$FG$202,MATCH($A46,Master!$D$3:$D$202,0),MATCH(R$2,Master!$E$2:$FG$2,0)),"")</f>
        <v>0</v>
      </c>
      <c r="S46" s="47">
        <f t="array" ref="S46">IFERROR(INDEX(Master!$E$3:$FG$202,MATCH($A46,Master!$D$3:$D$202,0),MATCH(S$2,Master!$E$2:$FG$2,0)),"")</f>
        <v>0</v>
      </c>
    </row>
    <row r="47" spans="1:19">
      <c r="A47" s="53" t="s">
        <v>2369</v>
      </c>
      <c r="B47" s="47">
        <f t="array" ref="B47">IFERROR(INDEX(Master!$E$3:$FG$202,MATCH($A47,Master!$D$3:$D$202,0),MATCH(B$2,Master!$E$2:$FG$2,0)),"")</f>
        <v>0</v>
      </c>
      <c r="C47" s="64">
        <f t="array" ref="C47">IFERROR(INDEX(Master!$E$3:$FG$202,MATCH($A47,Master!$D$3:$D$202,0),MATCH(C$2,Master!$E$2:$FG$2,0)),"")</f>
        <v>1055742.3400000001</v>
      </c>
      <c r="D47" s="64">
        <f t="array" ref="D47">IFERROR(INDEX(Master!$E$3:$FG$202,MATCH($A47,Master!$D$3:$D$202,0),MATCH(D$2,Master!$E$2:$FG$2,0)),"")</f>
        <v>770691.90820000006</v>
      </c>
      <c r="E47" s="55">
        <f t="array" ref="E47">IFERROR(INDEX(Master!$E$3:$FG$202,MATCH($A47,Master!$D$3:$D$202,0),MATCH(E$2,Master!$E$2:$FG$2,0)),"")</f>
        <v>45352</v>
      </c>
      <c r="F47" s="55">
        <f t="array" ref="F47">IFERROR(INDEX(Master!$E$3:$FG$202,MATCH($A47,Master!$D$3:$D$202,0),MATCH(F$2,Master!$E$2:$FG$2,0)),"")</f>
        <v>0</v>
      </c>
      <c r="G47" s="47">
        <f t="array" ref="G47">IFERROR(INDEX(Master!$E$3:$FG$202,MATCH($A47,Master!$D$3:$D$202,0),MATCH(G$2,Master!$E$2:$FG$2,0)),"")</f>
        <v>0</v>
      </c>
      <c r="H47" s="47">
        <f t="array" ref="H47">IFERROR(INDEX(Master!$E$3:$FG$202,MATCH($A47,Master!$D$3:$D$202,0),MATCH(H$2,Master!$E$2:$FG$2,0)),"")</f>
        <v>0</v>
      </c>
      <c r="I47" s="47">
        <f t="array" ref="I47">IFERROR(INDEX(Master!$E$3:$FG$202,MATCH($A47,Master!$D$3:$D$202,0),MATCH(I$2,Master!$E$2:$FG$2,0)),"")</f>
        <v>0</v>
      </c>
      <c r="J47" s="47">
        <f t="array" ref="J47">IFERROR(INDEX(Master!$E$3:$FG$202,MATCH($A47,Master!$D$3:$D$202,0),MATCH(J$2,Master!$E$2:$FG$2,0)),"")</f>
        <v>0</v>
      </c>
      <c r="K47" s="47">
        <f t="array" ref="K47">IFERROR(INDEX(Master!$E$3:$FG$202,MATCH($A47,Master!$D$3:$D$202,0),MATCH(K$2,Master!$E$2:$FG$2,0)),"")</f>
        <v>0</v>
      </c>
      <c r="L47" s="47">
        <f t="array" ref="L47">IFERROR(INDEX(Master!$E$3:$FG$202,MATCH($A47,Master!$D$3:$D$202,0),MATCH(L$2,Master!$E$2:$FG$2,0)),"")</f>
        <v>0</v>
      </c>
      <c r="M47" s="47">
        <f t="array" ref="M47">IFERROR(INDEX(Master!$E$3:$FG$202,MATCH($A47,Master!$D$3:$D$202,0),MATCH(M$2,Master!$E$2:$FG$2,0)),"")</f>
        <v>0</v>
      </c>
      <c r="N47" s="47">
        <f t="array" ref="N47">IFERROR(INDEX(Master!$E$3:$FG$202,MATCH($A47,Master!$D$3:$D$202,0),MATCH(N$2,Master!$E$2:$FG$2,0)),"")</f>
        <v>0</v>
      </c>
      <c r="O47" s="47">
        <f t="array" ref="O47">IFERROR(INDEX(Master!$E$3:$FG$202,MATCH($A47,Master!$D$3:$D$202,0),MATCH(O$2,Master!$E$2:$FG$2,0)),"")</f>
        <v>0</v>
      </c>
      <c r="P47" s="47">
        <f t="array" ref="P47">IFERROR(INDEX(Master!$E$3:$FG$202,MATCH($A47,Master!$D$3:$D$202,0),MATCH(P$2,Master!$E$2:$FG$2,0)),"")</f>
        <v>0</v>
      </c>
      <c r="Q47" s="47">
        <f t="array" ref="Q47">IFERROR(INDEX(Master!$E$3:$FG$202,MATCH($A47,Master!$D$3:$D$202,0),MATCH(Q$2,Master!$E$2:$FG$2,0)),"")</f>
        <v>0</v>
      </c>
      <c r="R47" s="47">
        <f t="array" ref="R47">IFERROR(INDEX(Master!$E$3:$FG$202,MATCH($A47,Master!$D$3:$D$202,0),MATCH(R$2,Master!$E$2:$FG$2,0)),"")</f>
        <v>0</v>
      </c>
      <c r="S47" s="47">
        <f t="array" ref="S47">IFERROR(INDEX(Master!$E$3:$FG$202,MATCH($A47,Master!$D$3:$D$202,0),MATCH(S$2,Master!$E$2:$FG$2,0)),"")</f>
        <v>0</v>
      </c>
    </row>
    <row r="48" spans="1:19">
      <c r="A48" s="53" t="s">
        <v>2338</v>
      </c>
      <c r="B48" s="47">
        <f t="array" ref="B48">IFERROR(INDEX(Master!$E$3:$FG$202,MATCH($A48,Master!$D$3:$D$202,0),MATCH(B$2,Master!$E$2:$FG$2,0)),"")</f>
        <v>0</v>
      </c>
      <c r="C48" s="64">
        <f t="array" ref="C48">IFERROR(INDEX(Master!$E$3:$FG$202,MATCH($A48,Master!$D$3:$D$202,0),MATCH(C$2,Master!$E$2:$FG$2,0)),"")</f>
        <v>1564801.45</v>
      </c>
      <c r="D48" s="64">
        <f t="array" ref="D48">IFERROR(INDEX(Master!$E$3:$FG$202,MATCH($A48,Master!$D$3:$D$202,0),MATCH(D$2,Master!$E$2:$FG$2,0)),"")</f>
        <v>1142305.0585</v>
      </c>
      <c r="E48" s="55" t="str">
        <f t="array" ref="E48">IFERROR(INDEX(Master!$E$3:$FG$202,MATCH($A48,Master!$D$3:$D$202,0),MATCH(E$2,Master!$E$2:$FG$2,0)),"")</f>
        <v>Approved</v>
      </c>
      <c r="F48" s="55">
        <f t="array" ref="F48">IFERROR(INDEX(Master!$E$3:$FG$202,MATCH($A48,Master!$D$3:$D$202,0),MATCH(F$2,Master!$E$2:$FG$2,0)),"")</f>
        <v>0</v>
      </c>
      <c r="G48" s="47">
        <f t="array" ref="G48">IFERROR(INDEX(Master!$E$3:$FG$202,MATCH($A48,Master!$D$3:$D$202,0),MATCH(G$2,Master!$E$2:$FG$2,0)),"")</f>
        <v>0</v>
      </c>
      <c r="H48" s="47">
        <f t="array" ref="H48">IFERROR(INDEX(Master!$E$3:$FG$202,MATCH($A48,Master!$D$3:$D$202,0),MATCH(H$2,Master!$E$2:$FG$2,0)),"")</f>
        <v>0</v>
      </c>
      <c r="I48" s="47">
        <f t="array" ref="I48">IFERROR(INDEX(Master!$E$3:$FG$202,MATCH($A48,Master!$D$3:$D$202,0),MATCH(I$2,Master!$E$2:$FG$2,0)),"")</f>
        <v>0</v>
      </c>
      <c r="J48" s="47">
        <f t="array" ref="J48">IFERROR(INDEX(Master!$E$3:$FG$202,MATCH($A48,Master!$D$3:$D$202,0),MATCH(J$2,Master!$E$2:$FG$2,0)),"")</f>
        <v>0</v>
      </c>
      <c r="K48" s="47">
        <f t="array" ref="K48">IFERROR(INDEX(Master!$E$3:$FG$202,MATCH($A48,Master!$D$3:$D$202,0),MATCH(K$2,Master!$E$2:$FG$2,0)),"")</f>
        <v>0</v>
      </c>
      <c r="L48" s="47">
        <f t="array" ref="L48">IFERROR(INDEX(Master!$E$3:$FG$202,MATCH($A48,Master!$D$3:$D$202,0),MATCH(L$2,Master!$E$2:$FG$2,0)),"")</f>
        <v>0</v>
      </c>
      <c r="M48" s="47">
        <f t="array" ref="M48">IFERROR(INDEX(Master!$E$3:$FG$202,MATCH($A48,Master!$D$3:$D$202,0),MATCH(M$2,Master!$E$2:$FG$2,0)),"")</f>
        <v>0</v>
      </c>
      <c r="N48" s="47">
        <f t="array" ref="N48">IFERROR(INDEX(Master!$E$3:$FG$202,MATCH($A48,Master!$D$3:$D$202,0),MATCH(N$2,Master!$E$2:$FG$2,0)),"")</f>
        <v>0</v>
      </c>
      <c r="O48" s="47">
        <f t="array" ref="O48">IFERROR(INDEX(Master!$E$3:$FG$202,MATCH($A48,Master!$D$3:$D$202,0),MATCH(O$2,Master!$E$2:$FG$2,0)),"")</f>
        <v>0</v>
      </c>
      <c r="P48" s="47">
        <f t="array" ref="P48">IFERROR(INDEX(Master!$E$3:$FG$202,MATCH($A48,Master!$D$3:$D$202,0),MATCH(P$2,Master!$E$2:$FG$2,0)),"")</f>
        <v>0</v>
      </c>
      <c r="Q48" s="47">
        <f t="array" ref="Q48">IFERROR(INDEX(Master!$E$3:$FG$202,MATCH($A48,Master!$D$3:$D$202,0),MATCH(Q$2,Master!$E$2:$FG$2,0)),"")</f>
        <v>0</v>
      </c>
      <c r="R48" s="47">
        <f t="array" ref="R48">IFERROR(INDEX(Master!$E$3:$FG$202,MATCH($A48,Master!$D$3:$D$202,0),MATCH(R$2,Master!$E$2:$FG$2,0)),"")</f>
        <v>0</v>
      </c>
      <c r="S48" s="47">
        <f t="array" ref="S48">IFERROR(INDEX(Master!$E$3:$FG$202,MATCH($A48,Master!$D$3:$D$202,0),MATCH(S$2,Master!$E$2:$FG$2,0)),"")</f>
        <v>0</v>
      </c>
    </row>
    <row r="49" spans="1:19">
      <c r="A49" s="53" t="s">
        <v>2340</v>
      </c>
      <c r="B49" s="47">
        <f t="array" ref="B49">IFERROR(INDEX(Master!$E$3:$FG$202,MATCH($A49,Master!$D$3:$D$202,0),MATCH(B$2,Master!$E$2:$FG$2,0)),"")</f>
        <v>0</v>
      </c>
      <c r="C49" s="64">
        <f t="array" ref="C49">IFERROR(INDEX(Master!$E$3:$FG$202,MATCH($A49,Master!$D$3:$D$202,0),MATCH(C$2,Master!$E$2:$FG$2,0)),"")</f>
        <v>504039.5</v>
      </c>
      <c r="D49" s="64">
        <f t="array" ref="D49">IFERROR(INDEX(Master!$E$3:$FG$202,MATCH($A49,Master!$D$3:$D$202,0),MATCH(D$2,Master!$E$2:$FG$2,0)),"")</f>
        <v>367948.83499999996</v>
      </c>
      <c r="E49" s="55" t="str">
        <f t="array" ref="E49">IFERROR(INDEX(Master!$E$3:$FG$202,MATCH($A49,Master!$D$3:$D$202,0),MATCH(E$2,Master!$E$2:$FG$2,0)),"")</f>
        <v>Late Jan 2024</v>
      </c>
      <c r="F49" s="55">
        <f t="array" ref="F49">IFERROR(INDEX(Master!$E$3:$FG$202,MATCH($A49,Master!$D$3:$D$202,0),MATCH(F$2,Master!$E$2:$FG$2,0)),"")</f>
        <v>0</v>
      </c>
      <c r="G49" s="47">
        <f t="array" ref="G49">IFERROR(INDEX(Master!$E$3:$FG$202,MATCH($A49,Master!$D$3:$D$202,0),MATCH(G$2,Master!$E$2:$FG$2,0)),"")</f>
        <v>0</v>
      </c>
      <c r="H49" s="47">
        <f t="array" ref="H49">IFERROR(INDEX(Master!$E$3:$FG$202,MATCH($A49,Master!$D$3:$D$202,0),MATCH(H$2,Master!$E$2:$FG$2,0)),"")</f>
        <v>0</v>
      </c>
      <c r="I49" s="47">
        <f t="array" ref="I49">IFERROR(INDEX(Master!$E$3:$FG$202,MATCH($A49,Master!$D$3:$D$202,0),MATCH(I$2,Master!$E$2:$FG$2,0)),"")</f>
        <v>0</v>
      </c>
      <c r="J49" s="47">
        <f t="array" ref="J49">IFERROR(INDEX(Master!$E$3:$FG$202,MATCH($A49,Master!$D$3:$D$202,0),MATCH(J$2,Master!$E$2:$FG$2,0)),"")</f>
        <v>0</v>
      </c>
      <c r="K49" s="47">
        <f t="array" ref="K49">IFERROR(INDEX(Master!$E$3:$FG$202,MATCH($A49,Master!$D$3:$D$202,0),MATCH(K$2,Master!$E$2:$FG$2,0)),"")</f>
        <v>0</v>
      </c>
      <c r="L49" s="47">
        <f t="array" ref="L49">IFERROR(INDEX(Master!$E$3:$FG$202,MATCH($A49,Master!$D$3:$D$202,0),MATCH(L$2,Master!$E$2:$FG$2,0)),"")</f>
        <v>0</v>
      </c>
      <c r="M49" s="47">
        <f t="array" ref="M49">IFERROR(INDEX(Master!$E$3:$FG$202,MATCH($A49,Master!$D$3:$D$202,0),MATCH(M$2,Master!$E$2:$FG$2,0)),"")</f>
        <v>0</v>
      </c>
      <c r="N49" s="47">
        <f t="array" ref="N49">IFERROR(INDEX(Master!$E$3:$FG$202,MATCH($A49,Master!$D$3:$D$202,0),MATCH(N$2,Master!$E$2:$FG$2,0)),"")</f>
        <v>0</v>
      </c>
      <c r="O49" s="47">
        <f t="array" ref="O49">IFERROR(INDEX(Master!$E$3:$FG$202,MATCH($A49,Master!$D$3:$D$202,0),MATCH(O$2,Master!$E$2:$FG$2,0)),"")</f>
        <v>0</v>
      </c>
      <c r="P49" s="47">
        <f t="array" ref="P49">IFERROR(INDEX(Master!$E$3:$FG$202,MATCH($A49,Master!$D$3:$D$202,0),MATCH(P$2,Master!$E$2:$FG$2,0)),"")</f>
        <v>0</v>
      </c>
      <c r="Q49" s="47">
        <f t="array" ref="Q49">IFERROR(INDEX(Master!$E$3:$FG$202,MATCH($A49,Master!$D$3:$D$202,0),MATCH(Q$2,Master!$E$2:$FG$2,0)),"")</f>
        <v>0</v>
      </c>
      <c r="R49" s="47">
        <f t="array" ref="R49">IFERROR(INDEX(Master!$E$3:$FG$202,MATCH($A49,Master!$D$3:$D$202,0),MATCH(R$2,Master!$E$2:$FG$2,0)),"")</f>
        <v>0</v>
      </c>
      <c r="S49" s="47">
        <f t="array" ref="S49">IFERROR(INDEX(Master!$E$3:$FG$202,MATCH($A49,Master!$D$3:$D$202,0),MATCH(S$2,Master!$E$2:$FG$2,0)),"")</f>
        <v>0</v>
      </c>
    </row>
    <row r="50" spans="1:19">
      <c r="A50" s="53" t="s">
        <v>2344</v>
      </c>
      <c r="B50" s="47">
        <f t="array" ref="B50">IFERROR(INDEX(Master!$E$3:$FG$202,MATCH($A50,Master!$D$3:$D$202,0),MATCH(B$2,Master!$E$2:$FG$2,0)),"")</f>
        <v>0</v>
      </c>
      <c r="C50" s="64">
        <f t="array" ref="C50">IFERROR(INDEX(Master!$E$3:$FG$202,MATCH($A50,Master!$D$3:$D$202,0),MATCH(C$2,Master!$E$2:$FG$2,0)),"")</f>
        <v>140715.01999999999</v>
      </c>
      <c r="D50" s="64">
        <f t="array" ref="D50">IFERROR(INDEX(Master!$E$3:$FG$202,MATCH($A50,Master!$D$3:$D$202,0),MATCH(D$2,Master!$E$2:$FG$2,0)),"")</f>
        <v>102721.96459999999</v>
      </c>
      <c r="E50" s="55" t="str">
        <f t="array" ref="E50">IFERROR(INDEX(Master!$E$3:$FG$202,MATCH($A50,Master!$D$3:$D$202,0),MATCH(E$2,Master!$E$2:$FG$2,0)),"")</f>
        <v>Late Jan 2024</v>
      </c>
      <c r="F50" s="55">
        <f t="array" ref="F50">IFERROR(INDEX(Master!$E$3:$FG$202,MATCH($A50,Master!$D$3:$D$202,0),MATCH(F$2,Master!$E$2:$FG$2,0)),"")</f>
        <v>0</v>
      </c>
      <c r="G50" s="47">
        <f t="array" ref="G50">IFERROR(INDEX(Master!$E$3:$FG$202,MATCH($A50,Master!$D$3:$D$202,0),MATCH(G$2,Master!$E$2:$FG$2,0)),"")</f>
        <v>0</v>
      </c>
      <c r="H50" s="47">
        <f t="array" ref="H50">IFERROR(INDEX(Master!$E$3:$FG$202,MATCH($A50,Master!$D$3:$D$202,0),MATCH(H$2,Master!$E$2:$FG$2,0)),"")</f>
        <v>0</v>
      </c>
      <c r="I50" s="47">
        <f t="array" ref="I50">IFERROR(INDEX(Master!$E$3:$FG$202,MATCH($A50,Master!$D$3:$D$202,0),MATCH(I$2,Master!$E$2:$FG$2,0)),"")</f>
        <v>0</v>
      </c>
      <c r="J50" s="47">
        <f t="array" ref="J50">IFERROR(INDEX(Master!$E$3:$FG$202,MATCH($A50,Master!$D$3:$D$202,0),MATCH(J$2,Master!$E$2:$FG$2,0)),"")</f>
        <v>0</v>
      </c>
      <c r="K50" s="47">
        <f t="array" ref="K50">IFERROR(INDEX(Master!$E$3:$FG$202,MATCH($A50,Master!$D$3:$D$202,0),MATCH(K$2,Master!$E$2:$FG$2,0)),"")</f>
        <v>0</v>
      </c>
      <c r="L50" s="47">
        <f t="array" ref="L50">IFERROR(INDEX(Master!$E$3:$FG$202,MATCH($A50,Master!$D$3:$D$202,0),MATCH(L$2,Master!$E$2:$FG$2,0)),"")</f>
        <v>0</v>
      </c>
      <c r="M50" s="47">
        <f t="array" ref="M50">IFERROR(INDEX(Master!$E$3:$FG$202,MATCH($A50,Master!$D$3:$D$202,0),MATCH(M$2,Master!$E$2:$FG$2,0)),"")</f>
        <v>0</v>
      </c>
      <c r="N50" s="47">
        <f t="array" ref="N50">IFERROR(INDEX(Master!$E$3:$FG$202,MATCH($A50,Master!$D$3:$D$202,0),MATCH(N$2,Master!$E$2:$FG$2,0)),"")</f>
        <v>0</v>
      </c>
      <c r="O50" s="47">
        <f t="array" ref="O50">IFERROR(INDEX(Master!$E$3:$FG$202,MATCH($A50,Master!$D$3:$D$202,0),MATCH(O$2,Master!$E$2:$FG$2,0)),"")</f>
        <v>0</v>
      </c>
      <c r="P50" s="47">
        <f t="array" ref="P50">IFERROR(INDEX(Master!$E$3:$FG$202,MATCH($A50,Master!$D$3:$D$202,0),MATCH(P$2,Master!$E$2:$FG$2,0)),"")</f>
        <v>0</v>
      </c>
      <c r="Q50" s="47">
        <f t="array" ref="Q50">IFERROR(INDEX(Master!$E$3:$FG$202,MATCH($A50,Master!$D$3:$D$202,0),MATCH(Q$2,Master!$E$2:$FG$2,0)),"")</f>
        <v>0</v>
      </c>
      <c r="R50" s="47">
        <f t="array" ref="R50">IFERROR(INDEX(Master!$E$3:$FG$202,MATCH($A50,Master!$D$3:$D$202,0),MATCH(R$2,Master!$E$2:$FG$2,0)),"")</f>
        <v>0</v>
      </c>
      <c r="S50" s="47">
        <f t="array" ref="S50">IFERROR(INDEX(Master!$E$3:$FG$202,MATCH($A50,Master!$D$3:$D$202,0),MATCH(S$2,Master!$E$2:$FG$2,0)),"")</f>
        <v>0</v>
      </c>
    </row>
    <row r="51" spans="1:19">
      <c r="A51" s="53" t="s">
        <v>2371</v>
      </c>
      <c r="B51" s="47">
        <f t="array" ref="B51">IFERROR(INDEX(Master!$E$3:$FG$202,MATCH($A51,Master!$D$3:$D$202,0),MATCH(B$2,Master!$E$2:$FG$2,0)),"")</f>
        <v>11430</v>
      </c>
      <c r="C51" s="64">
        <f t="array" ref="C51">IFERROR(INDEX(Master!$E$3:$FG$202,MATCH($A51,Master!$D$3:$D$202,0),MATCH(C$2,Master!$E$2:$FG$2,0)),"")</f>
        <v>326942.82</v>
      </c>
      <c r="D51" s="64">
        <f t="array" ref="D51">IFERROR(INDEX(Master!$E$3:$FG$202,MATCH($A51,Master!$D$3:$D$202,0),MATCH(D$2,Master!$E$2:$FG$2,0)),"")</f>
        <v>238668.2586</v>
      </c>
      <c r="E51" s="55">
        <f t="array" ref="E51">IFERROR(INDEX(Master!$E$3:$FG$202,MATCH($A51,Master!$D$3:$D$202,0),MATCH(E$2,Master!$E$2:$FG$2,0)),"")</f>
        <v>45352</v>
      </c>
      <c r="F51" s="55">
        <f t="array" ref="F51">IFERROR(INDEX(Master!$E$3:$FG$202,MATCH($A51,Master!$D$3:$D$202,0),MATCH(F$2,Master!$E$2:$FG$2,0)),"")</f>
        <v>0</v>
      </c>
      <c r="G51" s="47">
        <f t="array" ref="G51">IFERROR(INDEX(Master!$E$3:$FG$202,MATCH($A51,Master!$D$3:$D$202,0),MATCH(G$2,Master!$E$2:$FG$2,0)),"")</f>
        <v>0</v>
      </c>
      <c r="H51" s="47">
        <f t="array" ref="H51">IFERROR(INDEX(Master!$E$3:$FG$202,MATCH($A51,Master!$D$3:$D$202,0),MATCH(H$2,Master!$E$2:$FG$2,0)),"")</f>
        <v>0</v>
      </c>
      <c r="I51" s="47">
        <f t="array" ref="I51">IFERROR(INDEX(Master!$E$3:$FG$202,MATCH($A51,Master!$D$3:$D$202,0),MATCH(I$2,Master!$E$2:$FG$2,0)),"")</f>
        <v>0</v>
      </c>
      <c r="J51" s="47">
        <f t="array" ref="J51">IFERROR(INDEX(Master!$E$3:$FG$202,MATCH($A51,Master!$D$3:$D$202,0),MATCH(J$2,Master!$E$2:$FG$2,0)),"")</f>
        <v>0</v>
      </c>
      <c r="K51" s="47">
        <f t="array" ref="K51">IFERROR(INDEX(Master!$E$3:$FG$202,MATCH($A51,Master!$D$3:$D$202,0),MATCH(K$2,Master!$E$2:$FG$2,0)),"")</f>
        <v>0</v>
      </c>
      <c r="L51" s="47">
        <f t="array" ref="L51">IFERROR(INDEX(Master!$E$3:$FG$202,MATCH($A51,Master!$D$3:$D$202,0),MATCH(L$2,Master!$E$2:$FG$2,0)),"")</f>
        <v>0</v>
      </c>
      <c r="M51" s="47">
        <f t="array" ref="M51">IFERROR(INDEX(Master!$E$3:$FG$202,MATCH($A51,Master!$D$3:$D$202,0),MATCH(M$2,Master!$E$2:$FG$2,0)),"")</f>
        <v>0</v>
      </c>
      <c r="N51" s="47">
        <f t="array" ref="N51">IFERROR(INDEX(Master!$E$3:$FG$202,MATCH($A51,Master!$D$3:$D$202,0),MATCH(N$2,Master!$E$2:$FG$2,0)),"")</f>
        <v>0</v>
      </c>
      <c r="O51" s="47">
        <f t="array" ref="O51">IFERROR(INDEX(Master!$E$3:$FG$202,MATCH($A51,Master!$D$3:$D$202,0),MATCH(O$2,Master!$E$2:$FG$2,0)),"")</f>
        <v>0</v>
      </c>
      <c r="P51" s="47">
        <f t="array" ref="P51">IFERROR(INDEX(Master!$E$3:$FG$202,MATCH($A51,Master!$D$3:$D$202,0),MATCH(P$2,Master!$E$2:$FG$2,0)),"")</f>
        <v>0</v>
      </c>
      <c r="Q51" s="47">
        <f t="array" ref="Q51">IFERROR(INDEX(Master!$E$3:$FG$202,MATCH($A51,Master!$D$3:$D$202,0),MATCH(Q$2,Master!$E$2:$FG$2,0)),"")</f>
        <v>0</v>
      </c>
      <c r="R51" s="47">
        <f t="array" ref="R51">IFERROR(INDEX(Master!$E$3:$FG$202,MATCH($A51,Master!$D$3:$D$202,0),MATCH(R$2,Master!$E$2:$FG$2,0)),"")</f>
        <v>0</v>
      </c>
      <c r="S51" s="47">
        <f t="array" ref="S51">IFERROR(INDEX(Master!$E$3:$FG$202,MATCH($A51,Master!$D$3:$D$202,0),MATCH(S$2,Master!$E$2:$FG$2,0)),"")</f>
        <v>0</v>
      </c>
    </row>
    <row r="52" spans="1:19">
      <c r="A52" s="53" t="s">
        <v>2372</v>
      </c>
      <c r="B52" s="47">
        <f t="array" ref="B52">IFERROR(INDEX(Master!$E$3:$FG$202,MATCH($A52,Master!$D$3:$D$202,0),MATCH(B$2,Master!$E$2:$FG$2,0)),"")</f>
        <v>11431</v>
      </c>
      <c r="C52" s="64">
        <f t="array" ref="C52">IFERROR(INDEX(Master!$E$3:$FG$202,MATCH($A52,Master!$D$3:$D$202,0),MATCH(C$2,Master!$E$2:$FG$2,0)),"")</f>
        <v>198022.13</v>
      </c>
      <c r="D52" s="64">
        <f t="array" ref="D52">IFERROR(INDEX(Master!$E$3:$FG$202,MATCH($A52,Master!$D$3:$D$202,0),MATCH(D$2,Master!$E$2:$FG$2,0)),"")</f>
        <v>144556.15489999999</v>
      </c>
      <c r="E52" s="55">
        <f t="array" ref="E52">IFERROR(INDEX(Master!$E$3:$FG$202,MATCH($A52,Master!$D$3:$D$202,0),MATCH(E$2,Master!$E$2:$FG$2,0)),"")</f>
        <v>45352</v>
      </c>
      <c r="F52" s="55">
        <f t="array" ref="F52">IFERROR(INDEX(Master!$E$3:$FG$202,MATCH($A52,Master!$D$3:$D$202,0),MATCH(F$2,Master!$E$2:$FG$2,0)),"")</f>
        <v>0</v>
      </c>
      <c r="G52" s="47">
        <f t="array" ref="G52">IFERROR(INDEX(Master!$E$3:$FG$202,MATCH($A52,Master!$D$3:$D$202,0),MATCH(G$2,Master!$E$2:$FG$2,0)),"")</f>
        <v>0</v>
      </c>
      <c r="H52" s="47">
        <f t="array" ref="H52">IFERROR(INDEX(Master!$E$3:$FG$202,MATCH($A52,Master!$D$3:$D$202,0),MATCH(H$2,Master!$E$2:$FG$2,0)),"")</f>
        <v>0</v>
      </c>
      <c r="I52" s="47">
        <f t="array" ref="I52">IFERROR(INDEX(Master!$E$3:$FG$202,MATCH($A52,Master!$D$3:$D$202,0),MATCH(I$2,Master!$E$2:$FG$2,0)),"")</f>
        <v>0</v>
      </c>
      <c r="J52" s="47">
        <f t="array" ref="J52">IFERROR(INDEX(Master!$E$3:$FG$202,MATCH($A52,Master!$D$3:$D$202,0),MATCH(J$2,Master!$E$2:$FG$2,0)),"")</f>
        <v>0</v>
      </c>
      <c r="K52" s="47">
        <f t="array" ref="K52">IFERROR(INDEX(Master!$E$3:$FG$202,MATCH($A52,Master!$D$3:$D$202,0),MATCH(K$2,Master!$E$2:$FG$2,0)),"")</f>
        <v>0</v>
      </c>
      <c r="L52" s="47">
        <f t="array" ref="L52">IFERROR(INDEX(Master!$E$3:$FG$202,MATCH($A52,Master!$D$3:$D$202,0),MATCH(L$2,Master!$E$2:$FG$2,0)),"")</f>
        <v>0</v>
      </c>
      <c r="M52" s="47">
        <f t="array" ref="M52">IFERROR(INDEX(Master!$E$3:$FG$202,MATCH($A52,Master!$D$3:$D$202,0),MATCH(M$2,Master!$E$2:$FG$2,0)),"")</f>
        <v>0</v>
      </c>
      <c r="N52" s="47">
        <f t="array" ref="N52">IFERROR(INDEX(Master!$E$3:$FG$202,MATCH($A52,Master!$D$3:$D$202,0),MATCH(N$2,Master!$E$2:$FG$2,0)),"")</f>
        <v>0</v>
      </c>
      <c r="O52" s="47">
        <f t="array" ref="O52">IFERROR(INDEX(Master!$E$3:$FG$202,MATCH($A52,Master!$D$3:$D$202,0),MATCH(O$2,Master!$E$2:$FG$2,0)),"")</f>
        <v>0</v>
      </c>
      <c r="P52" s="47">
        <f t="array" ref="P52">IFERROR(INDEX(Master!$E$3:$FG$202,MATCH($A52,Master!$D$3:$D$202,0),MATCH(P$2,Master!$E$2:$FG$2,0)),"")</f>
        <v>0</v>
      </c>
      <c r="Q52" s="47">
        <f t="array" ref="Q52">IFERROR(INDEX(Master!$E$3:$FG$202,MATCH($A52,Master!$D$3:$D$202,0),MATCH(Q$2,Master!$E$2:$FG$2,0)),"")</f>
        <v>0</v>
      </c>
      <c r="R52" s="47">
        <f t="array" ref="R52">IFERROR(INDEX(Master!$E$3:$FG$202,MATCH($A52,Master!$D$3:$D$202,0),MATCH(R$2,Master!$E$2:$FG$2,0)),"")</f>
        <v>0</v>
      </c>
      <c r="S52" s="47">
        <f t="array" ref="S52">IFERROR(INDEX(Master!$E$3:$FG$202,MATCH($A52,Master!$D$3:$D$202,0),MATCH(S$2,Master!$E$2:$FG$2,0)),"")</f>
        <v>0</v>
      </c>
    </row>
    <row r="53" spans="1:19">
      <c r="A53" s="53" t="s">
        <v>2373</v>
      </c>
      <c r="B53" s="47">
        <f t="array" ref="B53">IFERROR(INDEX(Master!$E$3:$FG$202,MATCH($A53,Master!$D$3:$D$202,0),MATCH(B$2,Master!$E$2:$FG$2,0)),"")</f>
        <v>11432</v>
      </c>
      <c r="C53" s="64">
        <f t="array" ref="C53">IFERROR(INDEX(Master!$E$3:$FG$202,MATCH($A53,Master!$D$3:$D$202,0),MATCH(C$2,Master!$E$2:$FG$2,0)),"")</f>
        <v>197993.06</v>
      </c>
      <c r="D53" s="64">
        <f t="array" ref="D53">IFERROR(INDEX(Master!$E$3:$FG$202,MATCH($A53,Master!$D$3:$D$202,0),MATCH(D$2,Master!$E$2:$FG$2,0)),"")</f>
        <v>144534.9338</v>
      </c>
      <c r="E53" s="55">
        <f t="array" ref="E53">IFERROR(INDEX(Master!$E$3:$FG$202,MATCH($A53,Master!$D$3:$D$202,0),MATCH(E$2,Master!$E$2:$FG$2,0)),"")</f>
        <v>45352</v>
      </c>
      <c r="F53" s="55">
        <f t="array" ref="F53">IFERROR(INDEX(Master!$E$3:$FG$202,MATCH($A53,Master!$D$3:$D$202,0),MATCH(F$2,Master!$E$2:$FG$2,0)),"")</f>
        <v>0</v>
      </c>
      <c r="G53" s="47">
        <f t="array" ref="G53">IFERROR(INDEX(Master!$E$3:$FG$202,MATCH($A53,Master!$D$3:$D$202,0),MATCH(G$2,Master!$E$2:$FG$2,0)),"")</f>
        <v>0</v>
      </c>
      <c r="H53" s="47">
        <f t="array" ref="H53">IFERROR(INDEX(Master!$E$3:$FG$202,MATCH($A53,Master!$D$3:$D$202,0),MATCH(H$2,Master!$E$2:$FG$2,0)),"")</f>
        <v>0</v>
      </c>
      <c r="I53" s="47">
        <f t="array" ref="I53">IFERROR(INDEX(Master!$E$3:$FG$202,MATCH($A53,Master!$D$3:$D$202,0),MATCH(I$2,Master!$E$2:$FG$2,0)),"")</f>
        <v>0</v>
      </c>
      <c r="J53" s="47">
        <f t="array" ref="J53">IFERROR(INDEX(Master!$E$3:$FG$202,MATCH($A53,Master!$D$3:$D$202,0),MATCH(J$2,Master!$E$2:$FG$2,0)),"")</f>
        <v>0</v>
      </c>
      <c r="K53" s="47">
        <f t="array" ref="K53">IFERROR(INDEX(Master!$E$3:$FG$202,MATCH($A53,Master!$D$3:$D$202,0),MATCH(K$2,Master!$E$2:$FG$2,0)),"")</f>
        <v>0</v>
      </c>
      <c r="L53" s="47">
        <f t="array" ref="L53">IFERROR(INDEX(Master!$E$3:$FG$202,MATCH($A53,Master!$D$3:$D$202,0),MATCH(L$2,Master!$E$2:$FG$2,0)),"")</f>
        <v>0</v>
      </c>
      <c r="M53" s="47">
        <f t="array" ref="M53">IFERROR(INDEX(Master!$E$3:$FG$202,MATCH($A53,Master!$D$3:$D$202,0),MATCH(M$2,Master!$E$2:$FG$2,0)),"")</f>
        <v>0</v>
      </c>
      <c r="N53" s="47">
        <f t="array" ref="N53">IFERROR(INDEX(Master!$E$3:$FG$202,MATCH($A53,Master!$D$3:$D$202,0),MATCH(N$2,Master!$E$2:$FG$2,0)),"")</f>
        <v>0</v>
      </c>
      <c r="O53" s="47">
        <f t="array" ref="O53">IFERROR(INDEX(Master!$E$3:$FG$202,MATCH($A53,Master!$D$3:$D$202,0),MATCH(O$2,Master!$E$2:$FG$2,0)),"")</f>
        <v>0</v>
      </c>
      <c r="P53" s="47">
        <f t="array" ref="P53">IFERROR(INDEX(Master!$E$3:$FG$202,MATCH($A53,Master!$D$3:$D$202,0),MATCH(P$2,Master!$E$2:$FG$2,0)),"")</f>
        <v>0</v>
      </c>
      <c r="Q53" s="47">
        <f t="array" ref="Q53">IFERROR(INDEX(Master!$E$3:$FG$202,MATCH($A53,Master!$D$3:$D$202,0),MATCH(Q$2,Master!$E$2:$FG$2,0)),"")</f>
        <v>0</v>
      </c>
      <c r="R53" s="47">
        <f t="array" ref="R53">IFERROR(INDEX(Master!$E$3:$FG$202,MATCH($A53,Master!$D$3:$D$202,0),MATCH(R$2,Master!$E$2:$FG$2,0)),"")</f>
        <v>0</v>
      </c>
      <c r="S53" s="47">
        <f t="array" ref="S53">IFERROR(INDEX(Master!$E$3:$FG$202,MATCH($A53,Master!$D$3:$D$202,0),MATCH(S$2,Master!$E$2:$FG$2,0)),"")</f>
        <v>0</v>
      </c>
    </row>
    <row r="54" spans="1:19">
      <c r="A54" s="53" t="s">
        <v>2374</v>
      </c>
      <c r="B54" s="47">
        <f t="array" ref="B54">IFERROR(INDEX(Master!$E$3:$FG$202,MATCH($A54,Master!$D$3:$D$202,0),MATCH(B$2,Master!$E$2:$FG$2,0)),"")</f>
        <v>11429</v>
      </c>
      <c r="C54" s="64">
        <f t="array" ref="C54">IFERROR(INDEX(Master!$E$3:$FG$202,MATCH($A54,Master!$D$3:$D$202,0),MATCH(C$2,Master!$E$2:$FG$2,0)),"")</f>
        <v>198022.13</v>
      </c>
      <c r="D54" s="64">
        <f t="array" ref="D54">IFERROR(INDEX(Master!$E$3:$FG$202,MATCH($A54,Master!$D$3:$D$202,0),MATCH(D$2,Master!$E$2:$FG$2,0)),"")</f>
        <v>144556.15489999999</v>
      </c>
      <c r="E54" s="55">
        <f t="array" ref="E54">IFERROR(INDEX(Master!$E$3:$FG$202,MATCH($A54,Master!$D$3:$D$202,0),MATCH(E$2,Master!$E$2:$FG$2,0)),"")</f>
        <v>45352</v>
      </c>
      <c r="F54" s="55">
        <f t="array" ref="F54">IFERROR(INDEX(Master!$E$3:$FG$202,MATCH($A54,Master!$D$3:$D$202,0),MATCH(F$2,Master!$E$2:$FG$2,0)),"")</f>
        <v>0</v>
      </c>
      <c r="G54" s="47">
        <f t="array" ref="G54">IFERROR(INDEX(Master!$E$3:$FG$202,MATCH($A54,Master!$D$3:$D$202,0),MATCH(G$2,Master!$E$2:$FG$2,0)),"")</f>
        <v>0</v>
      </c>
      <c r="H54" s="47">
        <f t="array" ref="H54">IFERROR(INDEX(Master!$E$3:$FG$202,MATCH($A54,Master!$D$3:$D$202,0),MATCH(H$2,Master!$E$2:$FG$2,0)),"")</f>
        <v>0</v>
      </c>
      <c r="I54" s="47">
        <f t="array" ref="I54">IFERROR(INDEX(Master!$E$3:$FG$202,MATCH($A54,Master!$D$3:$D$202,0),MATCH(I$2,Master!$E$2:$FG$2,0)),"")</f>
        <v>0</v>
      </c>
      <c r="J54" s="47">
        <f t="array" ref="J54">IFERROR(INDEX(Master!$E$3:$FG$202,MATCH($A54,Master!$D$3:$D$202,0),MATCH(J$2,Master!$E$2:$FG$2,0)),"")</f>
        <v>0</v>
      </c>
      <c r="K54" s="47">
        <f t="array" ref="K54">IFERROR(INDEX(Master!$E$3:$FG$202,MATCH($A54,Master!$D$3:$D$202,0),MATCH(K$2,Master!$E$2:$FG$2,0)),"")</f>
        <v>0</v>
      </c>
      <c r="L54" s="47">
        <f t="array" ref="L54">IFERROR(INDEX(Master!$E$3:$FG$202,MATCH($A54,Master!$D$3:$D$202,0),MATCH(L$2,Master!$E$2:$FG$2,0)),"")</f>
        <v>0</v>
      </c>
      <c r="M54" s="47">
        <f t="array" ref="M54">IFERROR(INDEX(Master!$E$3:$FG$202,MATCH($A54,Master!$D$3:$D$202,0),MATCH(M$2,Master!$E$2:$FG$2,0)),"")</f>
        <v>0</v>
      </c>
      <c r="N54" s="47">
        <f t="array" ref="N54">IFERROR(INDEX(Master!$E$3:$FG$202,MATCH($A54,Master!$D$3:$D$202,0),MATCH(N$2,Master!$E$2:$FG$2,0)),"")</f>
        <v>0</v>
      </c>
      <c r="O54" s="47">
        <f t="array" ref="O54">IFERROR(INDEX(Master!$E$3:$FG$202,MATCH($A54,Master!$D$3:$D$202,0),MATCH(O$2,Master!$E$2:$FG$2,0)),"")</f>
        <v>0</v>
      </c>
      <c r="P54" s="47">
        <f t="array" ref="P54">IFERROR(INDEX(Master!$E$3:$FG$202,MATCH($A54,Master!$D$3:$D$202,0),MATCH(P$2,Master!$E$2:$FG$2,0)),"")</f>
        <v>0</v>
      </c>
      <c r="Q54" s="47">
        <f t="array" ref="Q54">IFERROR(INDEX(Master!$E$3:$FG$202,MATCH($A54,Master!$D$3:$D$202,0),MATCH(Q$2,Master!$E$2:$FG$2,0)),"")</f>
        <v>0</v>
      </c>
      <c r="R54" s="47">
        <f t="array" ref="R54">IFERROR(INDEX(Master!$E$3:$FG$202,MATCH($A54,Master!$D$3:$D$202,0),MATCH(R$2,Master!$E$2:$FG$2,0)),"")</f>
        <v>0</v>
      </c>
      <c r="S54" s="47">
        <f t="array" ref="S54">IFERROR(INDEX(Master!$E$3:$FG$202,MATCH($A54,Master!$D$3:$D$202,0),MATCH(S$2,Master!$E$2:$FG$2,0)),"")</f>
        <v>0</v>
      </c>
    </row>
    <row r="55" spans="1:19">
      <c r="A55" s="53" t="s">
        <v>2379</v>
      </c>
      <c r="B55" s="47">
        <f t="array" ref="B55">IFERROR(INDEX(Master!$E$3:$FG$202,MATCH($A55,Master!$D$3:$D$202,0),MATCH(B$2,Master!$E$2:$FG$2,0)),"")</f>
        <v>0</v>
      </c>
      <c r="C55" s="64">
        <f t="array" ref="C55">IFERROR(INDEX(Master!$E$3:$FG$202,MATCH($A55,Master!$D$3:$D$202,0),MATCH(C$2,Master!$E$2:$FG$2,0)),"")</f>
        <v>3153674.85</v>
      </c>
      <c r="D55" s="64">
        <f t="array" ref="D55">IFERROR(INDEX(Master!$E$3:$FG$202,MATCH($A55,Master!$D$3:$D$202,0),MATCH(D$2,Master!$E$2:$FG$2,0)),"")</f>
        <v>2302182.6405000002</v>
      </c>
      <c r="E55" s="55" t="str">
        <f t="array" ref="E55">IFERROR(INDEX(Master!$E$3:$FG$202,MATCH($A55,Master!$D$3:$D$202,0),MATCH(E$2,Master!$E$2:$FG$2,0)),"")</f>
        <v>Pending Architect</v>
      </c>
      <c r="F55" s="55">
        <f t="array" ref="F55">IFERROR(INDEX(Master!$E$3:$FG$202,MATCH($A55,Master!$D$3:$D$202,0),MATCH(F$2,Master!$E$2:$FG$2,0)),"")</f>
        <v>0</v>
      </c>
      <c r="G55" s="47">
        <f t="array" ref="G55">IFERROR(INDEX(Master!$E$3:$FG$202,MATCH($A55,Master!$D$3:$D$202,0),MATCH(G$2,Master!$E$2:$FG$2,0)),"")</f>
        <v>0</v>
      </c>
      <c r="H55" s="47">
        <f t="array" ref="H55">IFERROR(INDEX(Master!$E$3:$FG$202,MATCH($A55,Master!$D$3:$D$202,0),MATCH(H$2,Master!$E$2:$FG$2,0)),"")</f>
        <v>0</v>
      </c>
      <c r="I55" s="47">
        <f t="array" ref="I55">IFERROR(INDEX(Master!$E$3:$FG$202,MATCH($A55,Master!$D$3:$D$202,0),MATCH(I$2,Master!$E$2:$FG$2,0)),"")</f>
        <v>0</v>
      </c>
      <c r="J55" s="47">
        <f t="array" ref="J55">IFERROR(INDEX(Master!$E$3:$FG$202,MATCH($A55,Master!$D$3:$D$202,0),MATCH(J$2,Master!$E$2:$FG$2,0)),"")</f>
        <v>0</v>
      </c>
      <c r="K55" s="47">
        <f t="array" ref="K55">IFERROR(INDEX(Master!$E$3:$FG$202,MATCH($A55,Master!$D$3:$D$202,0),MATCH(K$2,Master!$E$2:$FG$2,0)),"")</f>
        <v>0</v>
      </c>
      <c r="L55" s="47">
        <f t="array" ref="L55">IFERROR(INDEX(Master!$E$3:$FG$202,MATCH($A55,Master!$D$3:$D$202,0),MATCH(L$2,Master!$E$2:$FG$2,0)),"")</f>
        <v>0</v>
      </c>
      <c r="M55" s="47">
        <f t="array" ref="M55">IFERROR(INDEX(Master!$E$3:$FG$202,MATCH($A55,Master!$D$3:$D$202,0),MATCH(M$2,Master!$E$2:$FG$2,0)),"")</f>
        <v>0</v>
      </c>
      <c r="N55" s="47">
        <f t="array" ref="N55">IFERROR(INDEX(Master!$E$3:$FG$202,MATCH($A55,Master!$D$3:$D$202,0),MATCH(N$2,Master!$E$2:$FG$2,0)),"")</f>
        <v>0</v>
      </c>
      <c r="O55" s="47">
        <f t="array" ref="O55">IFERROR(INDEX(Master!$E$3:$FG$202,MATCH($A55,Master!$D$3:$D$202,0),MATCH(O$2,Master!$E$2:$FG$2,0)),"")</f>
        <v>0</v>
      </c>
      <c r="P55" s="47">
        <f t="array" ref="P55">IFERROR(INDEX(Master!$E$3:$FG$202,MATCH($A55,Master!$D$3:$D$202,0),MATCH(P$2,Master!$E$2:$FG$2,0)),"")</f>
        <v>0</v>
      </c>
      <c r="Q55" s="47">
        <f t="array" ref="Q55">IFERROR(INDEX(Master!$E$3:$FG$202,MATCH($A55,Master!$D$3:$D$202,0),MATCH(Q$2,Master!$E$2:$FG$2,0)),"")</f>
        <v>0</v>
      </c>
      <c r="R55" s="47">
        <f t="array" ref="R55">IFERROR(INDEX(Master!$E$3:$FG$202,MATCH($A55,Master!$D$3:$D$202,0),MATCH(R$2,Master!$E$2:$FG$2,0)),"")</f>
        <v>0</v>
      </c>
      <c r="S55" s="47">
        <f t="array" ref="S55">IFERROR(INDEX(Master!$E$3:$FG$202,MATCH($A55,Master!$D$3:$D$202,0),MATCH(S$2,Master!$E$2:$FG$2,0)),"")</f>
        <v>0</v>
      </c>
    </row>
    <row r="56" spans="1:19">
      <c r="A56" s="53" t="s">
        <v>2381</v>
      </c>
      <c r="B56" s="47">
        <f t="array" ref="B56">IFERROR(INDEX(Master!$E$3:$FG$202,MATCH($A56,Master!$D$3:$D$202,0),MATCH(B$2,Master!$E$2:$FG$2,0)),"")</f>
        <v>0</v>
      </c>
      <c r="C56" s="64">
        <f t="array" ref="C56">IFERROR(INDEX(Master!$E$3:$FG$202,MATCH($A56,Master!$D$3:$D$202,0),MATCH(C$2,Master!$E$2:$FG$2,0)),"")</f>
        <v>1852667.44</v>
      </c>
      <c r="D56" s="64">
        <f t="array" ref="D56">IFERROR(INDEX(Master!$E$3:$FG$202,MATCH($A56,Master!$D$3:$D$202,0),MATCH(D$2,Master!$E$2:$FG$2,0)),"")</f>
        <v>1352447.2312</v>
      </c>
      <c r="E56" s="55" t="str">
        <f t="array" ref="E56">IFERROR(INDEX(Master!$E$3:$FG$202,MATCH($A56,Master!$D$3:$D$202,0),MATCH(E$2,Master!$E$2:$FG$2,0)),"")</f>
        <v>Pending Architect</v>
      </c>
      <c r="F56" s="55">
        <f t="array" ref="F56">IFERROR(INDEX(Master!$E$3:$FG$202,MATCH($A56,Master!$D$3:$D$202,0),MATCH(F$2,Master!$E$2:$FG$2,0)),"")</f>
        <v>0</v>
      </c>
      <c r="G56" s="47">
        <f t="array" ref="G56">IFERROR(INDEX(Master!$E$3:$FG$202,MATCH($A56,Master!$D$3:$D$202,0),MATCH(G$2,Master!$E$2:$FG$2,0)),"")</f>
        <v>0</v>
      </c>
      <c r="H56" s="47">
        <f t="array" ref="H56">IFERROR(INDEX(Master!$E$3:$FG$202,MATCH($A56,Master!$D$3:$D$202,0),MATCH(H$2,Master!$E$2:$FG$2,0)),"")</f>
        <v>0</v>
      </c>
      <c r="I56" s="47">
        <f t="array" ref="I56">IFERROR(INDEX(Master!$E$3:$FG$202,MATCH($A56,Master!$D$3:$D$202,0),MATCH(I$2,Master!$E$2:$FG$2,0)),"")</f>
        <v>0</v>
      </c>
      <c r="J56" s="47">
        <f t="array" ref="J56">IFERROR(INDEX(Master!$E$3:$FG$202,MATCH($A56,Master!$D$3:$D$202,0),MATCH(J$2,Master!$E$2:$FG$2,0)),"")</f>
        <v>0</v>
      </c>
      <c r="K56" s="47">
        <f t="array" ref="K56">IFERROR(INDEX(Master!$E$3:$FG$202,MATCH($A56,Master!$D$3:$D$202,0),MATCH(K$2,Master!$E$2:$FG$2,0)),"")</f>
        <v>0</v>
      </c>
      <c r="L56" s="47">
        <f t="array" ref="L56">IFERROR(INDEX(Master!$E$3:$FG$202,MATCH($A56,Master!$D$3:$D$202,0),MATCH(L$2,Master!$E$2:$FG$2,0)),"")</f>
        <v>0</v>
      </c>
      <c r="M56" s="47">
        <f t="array" ref="M56">IFERROR(INDEX(Master!$E$3:$FG$202,MATCH($A56,Master!$D$3:$D$202,0),MATCH(M$2,Master!$E$2:$FG$2,0)),"")</f>
        <v>0</v>
      </c>
      <c r="N56" s="47">
        <f t="array" ref="N56">IFERROR(INDEX(Master!$E$3:$FG$202,MATCH($A56,Master!$D$3:$D$202,0),MATCH(N$2,Master!$E$2:$FG$2,0)),"")</f>
        <v>0</v>
      </c>
      <c r="O56" s="47">
        <f t="array" ref="O56">IFERROR(INDEX(Master!$E$3:$FG$202,MATCH($A56,Master!$D$3:$D$202,0),MATCH(O$2,Master!$E$2:$FG$2,0)),"")</f>
        <v>0</v>
      </c>
      <c r="P56" s="47">
        <f t="array" ref="P56">IFERROR(INDEX(Master!$E$3:$FG$202,MATCH($A56,Master!$D$3:$D$202,0),MATCH(P$2,Master!$E$2:$FG$2,0)),"")</f>
        <v>0</v>
      </c>
      <c r="Q56" s="47">
        <f t="array" ref="Q56">IFERROR(INDEX(Master!$E$3:$FG$202,MATCH($A56,Master!$D$3:$D$202,0),MATCH(Q$2,Master!$E$2:$FG$2,0)),"")</f>
        <v>0</v>
      </c>
      <c r="R56" s="47">
        <f t="array" ref="R56">IFERROR(INDEX(Master!$E$3:$FG$202,MATCH($A56,Master!$D$3:$D$202,0),MATCH(R$2,Master!$E$2:$FG$2,0)),"")</f>
        <v>0</v>
      </c>
      <c r="S56" s="47">
        <f t="array" ref="S56">IFERROR(INDEX(Master!$E$3:$FG$202,MATCH($A56,Master!$D$3:$D$202,0),MATCH(S$2,Master!$E$2:$FG$2,0)),"")</f>
        <v>0</v>
      </c>
    </row>
    <row r="57" spans="1:19">
      <c r="A57" s="53" t="s">
        <v>2375</v>
      </c>
      <c r="B57" s="47">
        <f t="array" ref="B57">IFERROR(INDEX(Master!$E$3:$FG$202,MATCH($A57,Master!$D$3:$D$202,0),MATCH(B$2,Master!$E$2:$FG$2,0)),"")</f>
        <v>0</v>
      </c>
      <c r="C57" s="64">
        <f t="array" ref="C57">IFERROR(INDEX(Master!$E$3:$FG$202,MATCH($A57,Master!$D$3:$D$202,0),MATCH(C$2,Master!$E$2:$FG$2,0)),"")</f>
        <v>260434.8</v>
      </c>
      <c r="D57" s="64">
        <f t="array" ref="D57">IFERROR(INDEX(Master!$E$3:$FG$202,MATCH($A57,Master!$D$3:$D$202,0),MATCH(D$2,Master!$E$2:$FG$2,0)),"")</f>
        <v>190117.40399999998</v>
      </c>
      <c r="E57" s="55">
        <f t="array" ref="E57">IFERROR(INDEX(Master!$E$3:$FG$202,MATCH($A57,Master!$D$3:$D$202,0),MATCH(E$2,Master!$E$2:$FG$2,0)),"")</f>
        <v>0</v>
      </c>
      <c r="F57" s="55">
        <f t="array" ref="F57">IFERROR(INDEX(Master!$E$3:$FG$202,MATCH($A57,Master!$D$3:$D$202,0),MATCH(F$2,Master!$E$2:$FG$2,0)),"")</f>
        <v>0</v>
      </c>
      <c r="G57" s="47">
        <f t="array" ref="G57">IFERROR(INDEX(Master!$E$3:$FG$202,MATCH($A57,Master!$D$3:$D$202,0),MATCH(G$2,Master!$E$2:$FG$2,0)),"")</f>
        <v>0</v>
      </c>
      <c r="H57" s="47">
        <f t="array" ref="H57">IFERROR(INDEX(Master!$E$3:$FG$202,MATCH($A57,Master!$D$3:$D$202,0),MATCH(H$2,Master!$E$2:$FG$2,0)),"")</f>
        <v>0</v>
      </c>
      <c r="I57" s="47">
        <f t="array" ref="I57">IFERROR(INDEX(Master!$E$3:$FG$202,MATCH($A57,Master!$D$3:$D$202,0),MATCH(I$2,Master!$E$2:$FG$2,0)),"")</f>
        <v>0</v>
      </c>
      <c r="J57" s="47">
        <f t="array" ref="J57">IFERROR(INDEX(Master!$E$3:$FG$202,MATCH($A57,Master!$D$3:$D$202,0),MATCH(J$2,Master!$E$2:$FG$2,0)),"")</f>
        <v>0</v>
      </c>
      <c r="K57" s="47">
        <f t="array" ref="K57">IFERROR(INDEX(Master!$E$3:$FG$202,MATCH($A57,Master!$D$3:$D$202,0),MATCH(K$2,Master!$E$2:$FG$2,0)),"")</f>
        <v>0</v>
      </c>
      <c r="L57" s="47">
        <f t="array" ref="L57">IFERROR(INDEX(Master!$E$3:$FG$202,MATCH($A57,Master!$D$3:$D$202,0),MATCH(L$2,Master!$E$2:$FG$2,0)),"")</f>
        <v>0</v>
      </c>
      <c r="M57" s="47">
        <f t="array" ref="M57">IFERROR(INDEX(Master!$E$3:$FG$202,MATCH($A57,Master!$D$3:$D$202,0),MATCH(M$2,Master!$E$2:$FG$2,0)),"")</f>
        <v>0</v>
      </c>
      <c r="N57" s="47">
        <f t="array" ref="N57">IFERROR(INDEX(Master!$E$3:$FG$202,MATCH($A57,Master!$D$3:$D$202,0),MATCH(N$2,Master!$E$2:$FG$2,0)),"")</f>
        <v>0</v>
      </c>
      <c r="O57" s="47">
        <f t="array" ref="O57">IFERROR(INDEX(Master!$E$3:$FG$202,MATCH($A57,Master!$D$3:$D$202,0),MATCH(O$2,Master!$E$2:$FG$2,0)),"")</f>
        <v>0</v>
      </c>
      <c r="P57" s="47">
        <f t="array" ref="P57">IFERROR(INDEX(Master!$E$3:$FG$202,MATCH($A57,Master!$D$3:$D$202,0),MATCH(P$2,Master!$E$2:$FG$2,0)),"")</f>
        <v>0</v>
      </c>
      <c r="Q57" s="47">
        <f t="array" ref="Q57">IFERROR(INDEX(Master!$E$3:$FG$202,MATCH($A57,Master!$D$3:$D$202,0),MATCH(Q$2,Master!$E$2:$FG$2,0)),"")</f>
        <v>0</v>
      </c>
      <c r="R57" s="47">
        <f t="array" ref="R57">IFERROR(INDEX(Master!$E$3:$FG$202,MATCH($A57,Master!$D$3:$D$202,0),MATCH(R$2,Master!$E$2:$FG$2,0)),"")</f>
        <v>0</v>
      </c>
      <c r="S57" s="47">
        <f t="array" ref="S57">IFERROR(INDEX(Master!$E$3:$FG$202,MATCH($A57,Master!$D$3:$D$202,0),MATCH(S$2,Master!$E$2:$FG$2,0)),"")</f>
        <v>0</v>
      </c>
    </row>
    <row r="58" spans="1:19">
      <c r="A58" s="53" t="s">
        <v>2382</v>
      </c>
      <c r="B58" s="47">
        <f t="array" ref="B58">IFERROR(INDEX(Master!$E$3:$FG$202,MATCH($A58,Master!$D$3:$D$202,0),MATCH(B$2,Master!$E$2:$FG$2,0)),"")</f>
        <v>0</v>
      </c>
      <c r="C58" s="64">
        <f t="array" ref="C58">IFERROR(INDEX(Master!$E$3:$FG$202,MATCH($A58,Master!$D$3:$D$202,0),MATCH(C$2,Master!$E$2:$FG$2,0)),"")</f>
        <v>473556.18</v>
      </c>
      <c r="D58" s="64">
        <f t="array" ref="D58">IFERROR(INDEX(Master!$E$3:$FG$202,MATCH($A58,Master!$D$3:$D$202,0),MATCH(D$2,Master!$E$2:$FG$2,0)),"")</f>
        <v>345696.01139999996</v>
      </c>
      <c r="E58" s="55" t="str">
        <f t="array" ref="E58">IFERROR(INDEX(Master!$E$3:$FG$202,MATCH($A58,Master!$D$3:$D$202,0),MATCH(E$2,Master!$E$2:$FG$2,0)),"")</f>
        <v>TBD, Not in Engineering</v>
      </c>
      <c r="F58" s="55">
        <f t="array" ref="F58">IFERROR(INDEX(Master!$E$3:$FG$202,MATCH($A58,Master!$D$3:$D$202,0),MATCH(F$2,Master!$E$2:$FG$2,0)),"")</f>
        <v>0</v>
      </c>
      <c r="G58" s="47">
        <f t="array" ref="G58">IFERROR(INDEX(Master!$E$3:$FG$202,MATCH($A58,Master!$D$3:$D$202,0),MATCH(G$2,Master!$E$2:$FG$2,0)),"")</f>
        <v>0</v>
      </c>
      <c r="H58" s="47">
        <f t="array" ref="H58">IFERROR(INDEX(Master!$E$3:$FG$202,MATCH($A58,Master!$D$3:$D$202,0),MATCH(H$2,Master!$E$2:$FG$2,0)),"")</f>
        <v>0</v>
      </c>
      <c r="I58" s="47">
        <f t="array" ref="I58">IFERROR(INDEX(Master!$E$3:$FG$202,MATCH($A58,Master!$D$3:$D$202,0),MATCH(I$2,Master!$E$2:$FG$2,0)),"")</f>
        <v>0</v>
      </c>
      <c r="J58" s="47">
        <f t="array" ref="J58">IFERROR(INDEX(Master!$E$3:$FG$202,MATCH($A58,Master!$D$3:$D$202,0),MATCH(J$2,Master!$E$2:$FG$2,0)),"")</f>
        <v>0</v>
      </c>
      <c r="K58" s="47">
        <f t="array" ref="K58">IFERROR(INDEX(Master!$E$3:$FG$202,MATCH($A58,Master!$D$3:$D$202,0),MATCH(K$2,Master!$E$2:$FG$2,0)),"")</f>
        <v>0</v>
      </c>
      <c r="L58" s="47">
        <f t="array" ref="L58">IFERROR(INDEX(Master!$E$3:$FG$202,MATCH($A58,Master!$D$3:$D$202,0),MATCH(L$2,Master!$E$2:$FG$2,0)),"")</f>
        <v>0</v>
      </c>
      <c r="M58" s="47">
        <f t="array" ref="M58">IFERROR(INDEX(Master!$E$3:$FG$202,MATCH($A58,Master!$D$3:$D$202,0),MATCH(M$2,Master!$E$2:$FG$2,0)),"")</f>
        <v>0</v>
      </c>
      <c r="N58" s="47">
        <f t="array" ref="N58">IFERROR(INDEX(Master!$E$3:$FG$202,MATCH($A58,Master!$D$3:$D$202,0),MATCH(N$2,Master!$E$2:$FG$2,0)),"")</f>
        <v>0</v>
      </c>
      <c r="O58" s="47">
        <f t="array" ref="O58">IFERROR(INDEX(Master!$E$3:$FG$202,MATCH($A58,Master!$D$3:$D$202,0),MATCH(O$2,Master!$E$2:$FG$2,0)),"")</f>
        <v>0</v>
      </c>
      <c r="P58" s="47">
        <f t="array" ref="P58">IFERROR(INDEX(Master!$E$3:$FG$202,MATCH($A58,Master!$D$3:$D$202,0),MATCH(P$2,Master!$E$2:$FG$2,0)),"")</f>
        <v>0</v>
      </c>
      <c r="Q58" s="47">
        <f t="array" ref="Q58">IFERROR(INDEX(Master!$E$3:$FG$202,MATCH($A58,Master!$D$3:$D$202,0),MATCH(Q$2,Master!$E$2:$FG$2,0)),"")</f>
        <v>0</v>
      </c>
      <c r="R58" s="47">
        <f t="array" ref="R58">IFERROR(INDEX(Master!$E$3:$FG$202,MATCH($A58,Master!$D$3:$D$202,0),MATCH(R$2,Master!$E$2:$FG$2,0)),"")</f>
        <v>0</v>
      </c>
      <c r="S58" s="47">
        <f t="array" ref="S58">IFERROR(INDEX(Master!$E$3:$FG$202,MATCH($A58,Master!$D$3:$D$202,0),MATCH(S$2,Master!$E$2:$FG$2,0)),"")</f>
        <v>0</v>
      </c>
    </row>
    <row r="59" spans="1:19">
      <c r="A59" s="53" t="s">
        <v>2383</v>
      </c>
      <c r="B59" s="47">
        <f t="array" ref="B59">IFERROR(INDEX(Master!$E$3:$FG$202,MATCH($A59,Master!$D$3:$D$202,0),MATCH(B$2,Master!$E$2:$FG$2,0)),"")</f>
        <v>0</v>
      </c>
      <c r="C59" s="64">
        <f t="array" ref="C59">IFERROR(INDEX(Master!$E$3:$FG$202,MATCH($A59,Master!$D$3:$D$202,0),MATCH(C$2,Master!$E$2:$FG$2,0)),"")</f>
        <v>1385346</v>
      </c>
      <c r="D59" s="64">
        <f t="array" ref="D59">IFERROR(INDEX(Master!$E$3:$FG$202,MATCH($A59,Master!$D$3:$D$202,0),MATCH(D$2,Master!$E$2:$FG$2,0)),"")</f>
        <v>1011302.58</v>
      </c>
      <c r="E59" s="55" t="str">
        <f t="array" ref="E59">IFERROR(INDEX(Master!$E$3:$FG$202,MATCH($A59,Master!$D$3:$D$202,0),MATCH(E$2,Master!$E$2:$FG$2,0)),"")</f>
        <v>TBD, Not in Engineering</v>
      </c>
      <c r="F59" s="55">
        <f t="array" ref="F59">IFERROR(INDEX(Master!$E$3:$FG$202,MATCH($A59,Master!$D$3:$D$202,0),MATCH(F$2,Master!$E$2:$FG$2,0)),"")</f>
        <v>0</v>
      </c>
      <c r="G59" s="47">
        <f t="array" ref="G59">IFERROR(INDEX(Master!$E$3:$FG$202,MATCH($A59,Master!$D$3:$D$202,0),MATCH(G$2,Master!$E$2:$FG$2,0)),"")</f>
        <v>0</v>
      </c>
      <c r="H59" s="47">
        <f t="array" ref="H59">IFERROR(INDEX(Master!$E$3:$FG$202,MATCH($A59,Master!$D$3:$D$202,0),MATCH(H$2,Master!$E$2:$FG$2,0)),"")</f>
        <v>0</v>
      </c>
      <c r="I59" s="47">
        <f t="array" ref="I59">IFERROR(INDEX(Master!$E$3:$FG$202,MATCH($A59,Master!$D$3:$D$202,0),MATCH(I$2,Master!$E$2:$FG$2,0)),"")</f>
        <v>0</v>
      </c>
      <c r="J59" s="47">
        <f t="array" ref="J59">IFERROR(INDEX(Master!$E$3:$FG$202,MATCH($A59,Master!$D$3:$D$202,0),MATCH(J$2,Master!$E$2:$FG$2,0)),"")</f>
        <v>0</v>
      </c>
      <c r="K59" s="47">
        <f t="array" ref="K59">IFERROR(INDEX(Master!$E$3:$FG$202,MATCH($A59,Master!$D$3:$D$202,0),MATCH(K$2,Master!$E$2:$FG$2,0)),"")</f>
        <v>0</v>
      </c>
      <c r="L59" s="47">
        <f t="array" ref="L59">IFERROR(INDEX(Master!$E$3:$FG$202,MATCH($A59,Master!$D$3:$D$202,0),MATCH(L$2,Master!$E$2:$FG$2,0)),"")</f>
        <v>0</v>
      </c>
      <c r="M59" s="47">
        <f t="array" ref="M59">IFERROR(INDEX(Master!$E$3:$FG$202,MATCH($A59,Master!$D$3:$D$202,0),MATCH(M$2,Master!$E$2:$FG$2,0)),"")</f>
        <v>0</v>
      </c>
      <c r="N59" s="47">
        <f t="array" ref="N59">IFERROR(INDEX(Master!$E$3:$FG$202,MATCH($A59,Master!$D$3:$D$202,0),MATCH(N$2,Master!$E$2:$FG$2,0)),"")</f>
        <v>0</v>
      </c>
      <c r="O59" s="47">
        <f t="array" ref="O59">IFERROR(INDEX(Master!$E$3:$FG$202,MATCH($A59,Master!$D$3:$D$202,0),MATCH(O$2,Master!$E$2:$FG$2,0)),"")</f>
        <v>0</v>
      </c>
      <c r="P59" s="47">
        <f t="array" ref="P59">IFERROR(INDEX(Master!$E$3:$FG$202,MATCH($A59,Master!$D$3:$D$202,0),MATCH(P$2,Master!$E$2:$FG$2,0)),"")</f>
        <v>0</v>
      </c>
      <c r="Q59" s="47">
        <f t="array" ref="Q59">IFERROR(INDEX(Master!$E$3:$FG$202,MATCH($A59,Master!$D$3:$D$202,0),MATCH(Q$2,Master!$E$2:$FG$2,0)),"")</f>
        <v>0</v>
      </c>
      <c r="R59" s="47">
        <f t="array" ref="R59">IFERROR(INDEX(Master!$E$3:$FG$202,MATCH($A59,Master!$D$3:$D$202,0),MATCH(R$2,Master!$E$2:$FG$2,0)),"")</f>
        <v>0</v>
      </c>
      <c r="S59" s="47">
        <f t="array" ref="S59">IFERROR(INDEX(Master!$E$3:$FG$202,MATCH($A59,Master!$D$3:$D$202,0),MATCH(S$2,Master!$E$2:$FG$2,0)),"")</f>
        <v>0</v>
      </c>
    </row>
    <row r="60" spans="1:19">
      <c r="A60" s="53" t="s">
        <v>2406</v>
      </c>
      <c r="B60" s="47" t="str">
        <f t="array" ref="B60">IFERROR(INDEX(Master!$E$3:$FG$202,MATCH($A60,Master!$D$3:$D$202,0),MATCH(B$2,Master!$E$2:$FG$2,0)),"")</f>
        <v/>
      </c>
      <c r="C60" s="64" t="str">
        <f t="array" ref="C60">IFERROR(INDEX(Master!$E$3:$FG$202,MATCH($A60,Master!$D$3:$D$202,0),MATCH(C$2,Master!$E$2:$FG$2,0)),"")</f>
        <v/>
      </c>
      <c r="D60" s="64" t="str">
        <f t="array" ref="D60">IFERROR(INDEX(Master!$E$3:$FG$202,MATCH($A60,Master!$D$3:$D$202,0),MATCH(D$2,Master!$E$2:$FG$2,0)),"")</f>
        <v/>
      </c>
      <c r="E60" s="55" t="str">
        <f t="array" ref="E60">IFERROR(INDEX(Master!$E$3:$FG$202,MATCH($A60,Master!$D$3:$D$202,0),MATCH(E$2,Master!$E$2:$FG$2,0)),"")</f>
        <v/>
      </c>
      <c r="F60" s="55" t="str">
        <f t="array" ref="F60">IFERROR(INDEX(Master!$E$3:$FG$202,MATCH($A60,Master!$D$3:$D$202,0),MATCH(F$2,Master!$E$2:$FG$2,0)),"")</f>
        <v/>
      </c>
      <c r="G60" s="47" t="str">
        <f t="array" ref="G60">IFERROR(INDEX(Master!$E$3:$FG$202,MATCH($A60,Master!$D$3:$D$202,0),MATCH(G$2,Master!$E$2:$FG$2,0)),"")</f>
        <v/>
      </c>
      <c r="H60" s="47" t="str">
        <f t="array" ref="H60">IFERROR(INDEX(Master!$E$3:$FG$202,MATCH($A60,Master!$D$3:$D$202,0),MATCH(H$2,Master!$E$2:$FG$2,0)),"")</f>
        <v/>
      </c>
      <c r="I60" s="47" t="str">
        <f t="array" ref="I60">IFERROR(INDEX(Master!$E$3:$FG$202,MATCH($A60,Master!$D$3:$D$202,0),MATCH(I$2,Master!$E$2:$FG$2,0)),"")</f>
        <v/>
      </c>
      <c r="J60" s="47" t="str">
        <f t="array" ref="J60">IFERROR(INDEX(Master!$E$3:$FG$202,MATCH($A60,Master!$D$3:$D$202,0),MATCH(J$2,Master!$E$2:$FG$2,0)),"")</f>
        <v/>
      </c>
      <c r="K60" s="47" t="str">
        <f t="array" ref="K60">IFERROR(INDEX(Master!$E$3:$FG$202,MATCH($A60,Master!$D$3:$D$202,0),MATCH(K$2,Master!$E$2:$FG$2,0)),"")</f>
        <v/>
      </c>
      <c r="L60" s="47" t="str">
        <f t="array" ref="L60">IFERROR(INDEX(Master!$E$3:$FG$202,MATCH($A60,Master!$D$3:$D$202,0),MATCH(L$2,Master!$E$2:$FG$2,0)),"")</f>
        <v/>
      </c>
      <c r="M60" s="47" t="str">
        <f t="array" ref="M60">IFERROR(INDEX(Master!$E$3:$FG$202,MATCH($A60,Master!$D$3:$D$202,0),MATCH(M$2,Master!$E$2:$FG$2,0)),"")</f>
        <v/>
      </c>
      <c r="N60" s="47" t="str">
        <f t="array" ref="N60">IFERROR(INDEX(Master!$E$3:$FG$202,MATCH($A60,Master!$D$3:$D$202,0),MATCH(N$2,Master!$E$2:$FG$2,0)),"")</f>
        <v/>
      </c>
      <c r="O60" s="47" t="str">
        <f t="array" ref="O60">IFERROR(INDEX(Master!$E$3:$FG$202,MATCH($A60,Master!$D$3:$D$202,0),MATCH(O$2,Master!$E$2:$FG$2,0)),"")</f>
        <v/>
      </c>
      <c r="P60" s="47" t="str">
        <f t="array" ref="P60">IFERROR(INDEX(Master!$E$3:$FG$202,MATCH($A60,Master!$D$3:$D$202,0),MATCH(P$2,Master!$E$2:$FG$2,0)),"")</f>
        <v/>
      </c>
      <c r="Q60" s="47" t="str">
        <f t="array" ref="Q60">IFERROR(INDEX(Master!$E$3:$FG$202,MATCH($A60,Master!$D$3:$D$202,0),MATCH(Q$2,Master!$E$2:$FG$2,0)),"")</f>
        <v/>
      </c>
      <c r="R60" s="47" t="str">
        <f t="array" ref="R60">IFERROR(INDEX(Master!$E$3:$FG$202,MATCH($A60,Master!$D$3:$D$202,0),MATCH(R$2,Master!$E$2:$FG$2,0)),"")</f>
        <v/>
      </c>
      <c r="S60" s="47" t="str">
        <f t="array" ref="S60">IFERROR(INDEX(Master!$E$3:$FG$202,MATCH($A60,Master!$D$3:$D$202,0),MATCH(S$2,Master!$E$2:$FG$2,0)),"")</f>
        <v/>
      </c>
    </row>
    <row r="61" spans="1:19">
      <c r="A61" s="53" t="s">
        <v>2384</v>
      </c>
      <c r="B61" s="47">
        <f t="array" ref="B61">IFERROR(INDEX(Master!$E$3:$FG$202,MATCH($A61,Master!$D$3:$D$202,0),MATCH(B$2,Master!$E$2:$FG$2,0)),"")</f>
        <v>0</v>
      </c>
      <c r="C61" s="64">
        <f t="array" ref="C61">IFERROR(INDEX(Master!$E$3:$FG$202,MATCH($A61,Master!$D$3:$D$202,0),MATCH(C$2,Master!$E$2:$FG$2,0)),"")</f>
        <v>758144.44</v>
      </c>
      <c r="D61" s="64">
        <f t="array" ref="D61">IFERROR(INDEX(Master!$E$3:$FG$202,MATCH($A61,Master!$D$3:$D$202,0),MATCH(D$2,Master!$E$2:$FG$2,0)),"")</f>
        <v>553445.4412</v>
      </c>
      <c r="E61" s="55" t="str">
        <f t="array" ref="E61">IFERROR(INDEX(Master!$E$3:$FG$202,MATCH($A61,Master!$D$3:$D$202,0),MATCH(E$2,Master!$E$2:$FG$2,0)),"")</f>
        <v>March 2024 ?</v>
      </c>
      <c r="F61" s="55">
        <f t="array" ref="F61">IFERROR(INDEX(Master!$E$3:$FG$202,MATCH($A61,Master!$D$3:$D$202,0),MATCH(F$2,Master!$E$2:$FG$2,0)),"")</f>
        <v>0</v>
      </c>
      <c r="G61" s="47">
        <f t="array" ref="G61">IFERROR(INDEX(Master!$E$3:$FG$202,MATCH($A61,Master!$D$3:$D$202,0),MATCH(G$2,Master!$E$2:$FG$2,0)),"")</f>
        <v>0</v>
      </c>
      <c r="H61" s="47">
        <f t="array" ref="H61">IFERROR(INDEX(Master!$E$3:$FG$202,MATCH($A61,Master!$D$3:$D$202,0),MATCH(H$2,Master!$E$2:$FG$2,0)),"")</f>
        <v>0</v>
      </c>
      <c r="I61" s="47">
        <f t="array" ref="I61">IFERROR(INDEX(Master!$E$3:$FG$202,MATCH($A61,Master!$D$3:$D$202,0),MATCH(I$2,Master!$E$2:$FG$2,0)),"")</f>
        <v>0</v>
      </c>
      <c r="J61" s="47">
        <f t="array" ref="J61">IFERROR(INDEX(Master!$E$3:$FG$202,MATCH($A61,Master!$D$3:$D$202,0),MATCH(J$2,Master!$E$2:$FG$2,0)),"")</f>
        <v>0</v>
      </c>
      <c r="K61" s="47">
        <f t="array" ref="K61">IFERROR(INDEX(Master!$E$3:$FG$202,MATCH($A61,Master!$D$3:$D$202,0),MATCH(K$2,Master!$E$2:$FG$2,0)),"")</f>
        <v>0</v>
      </c>
      <c r="L61" s="47">
        <f t="array" ref="L61">IFERROR(INDEX(Master!$E$3:$FG$202,MATCH($A61,Master!$D$3:$D$202,0),MATCH(L$2,Master!$E$2:$FG$2,0)),"")</f>
        <v>0</v>
      </c>
      <c r="M61" s="47">
        <f t="array" ref="M61">IFERROR(INDEX(Master!$E$3:$FG$202,MATCH($A61,Master!$D$3:$D$202,0),MATCH(M$2,Master!$E$2:$FG$2,0)),"")</f>
        <v>0</v>
      </c>
      <c r="N61" s="47">
        <f t="array" ref="N61">IFERROR(INDEX(Master!$E$3:$FG$202,MATCH($A61,Master!$D$3:$D$202,0),MATCH(N$2,Master!$E$2:$FG$2,0)),"")</f>
        <v>0</v>
      </c>
      <c r="O61" s="47">
        <f t="array" ref="O61">IFERROR(INDEX(Master!$E$3:$FG$202,MATCH($A61,Master!$D$3:$D$202,0),MATCH(O$2,Master!$E$2:$FG$2,0)),"")</f>
        <v>0</v>
      </c>
      <c r="P61" s="47">
        <f t="array" ref="P61">IFERROR(INDEX(Master!$E$3:$FG$202,MATCH($A61,Master!$D$3:$D$202,0),MATCH(P$2,Master!$E$2:$FG$2,0)),"")</f>
        <v>0</v>
      </c>
      <c r="Q61" s="47">
        <f t="array" ref="Q61">IFERROR(INDEX(Master!$E$3:$FG$202,MATCH($A61,Master!$D$3:$D$202,0),MATCH(Q$2,Master!$E$2:$FG$2,0)),"")</f>
        <v>0</v>
      </c>
      <c r="R61" s="47">
        <f t="array" ref="R61">IFERROR(INDEX(Master!$E$3:$FG$202,MATCH($A61,Master!$D$3:$D$202,0),MATCH(R$2,Master!$E$2:$FG$2,0)),"")</f>
        <v>0</v>
      </c>
      <c r="S61" s="47">
        <f t="array" ref="S61">IFERROR(INDEX(Master!$E$3:$FG$202,MATCH($A61,Master!$D$3:$D$202,0),MATCH(S$2,Master!$E$2:$FG$2,0)),"")</f>
        <v>0</v>
      </c>
    </row>
    <row r="62" spans="1:19">
      <c r="A62" s="53" t="s">
        <v>2387</v>
      </c>
      <c r="B62" s="47">
        <f t="array" ref="B62">IFERROR(INDEX(Master!$E$3:$FG$202,MATCH($A62,Master!$D$3:$D$202,0),MATCH(B$2,Master!$E$2:$FG$2,0)),"")</f>
        <v>0</v>
      </c>
      <c r="C62" s="64">
        <f t="array" ref="C62">IFERROR(INDEX(Master!$E$3:$FG$202,MATCH($A62,Master!$D$3:$D$202,0),MATCH(C$2,Master!$E$2:$FG$2,0)),"")</f>
        <v>733915.11</v>
      </c>
      <c r="D62" s="64">
        <f t="array" ref="D62">IFERROR(INDEX(Master!$E$3:$FG$202,MATCH($A62,Master!$D$3:$D$202,0),MATCH(D$2,Master!$E$2:$FG$2,0)),"")</f>
        <v>535758.03029999998</v>
      </c>
      <c r="E62" s="55" t="str">
        <f t="array" ref="E62">IFERROR(INDEX(Master!$E$3:$FG$202,MATCH($A62,Master!$D$3:$D$202,0),MATCH(E$2,Master!$E$2:$FG$2,0)),"")</f>
        <v>March 2024 ?</v>
      </c>
      <c r="F62" s="55">
        <f t="array" ref="F62">IFERROR(INDEX(Master!$E$3:$FG$202,MATCH($A62,Master!$D$3:$D$202,0),MATCH(F$2,Master!$E$2:$FG$2,0)),"")</f>
        <v>0</v>
      </c>
      <c r="G62" s="47">
        <f t="array" ref="G62">IFERROR(INDEX(Master!$E$3:$FG$202,MATCH($A62,Master!$D$3:$D$202,0),MATCH(G$2,Master!$E$2:$FG$2,0)),"")</f>
        <v>0</v>
      </c>
      <c r="H62" s="47">
        <f t="array" ref="H62">IFERROR(INDEX(Master!$E$3:$FG$202,MATCH($A62,Master!$D$3:$D$202,0),MATCH(H$2,Master!$E$2:$FG$2,0)),"")</f>
        <v>0</v>
      </c>
      <c r="I62" s="47">
        <f t="array" ref="I62">IFERROR(INDEX(Master!$E$3:$FG$202,MATCH($A62,Master!$D$3:$D$202,0),MATCH(I$2,Master!$E$2:$FG$2,0)),"")</f>
        <v>0</v>
      </c>
      <c r="J62" s="47">
        <f t="array" ref="J62">IFERROR(INDEX(Master!$E$3:$FG$202,MATCH($A62,Master!$D$3:$D$202,0),MATCH(J$2,Master!$E$2:$FG$2,0)),"")</f>
        <v>0</v>
      </c>
      <c r="K62" s="47">
        <f t="array" ref="K62">IFERROR(INDEX(Master!$E$3:$FG$202,MATCH($A62,Master!$D$3:$D$202,0),MATCH(K$2,Master!$E$2:$FG$2,0)),"")</f>
        <v>0</v>
      </c>
      <c r="L62" s="47">
        <f t="array" ref="L62">IFERROR(INDEX(Master!$E$3:$FG$202,MATCH($A62,Master!$D$3:$D$202,0),MATCH(L$2,Master!$E$2:$FG$2,0)),"")</f>
        <v>0</v>
      </c>
      <c r="M62" s="47">
        <f t="array" ref="M62">IFERROR(INDEX(Master!$E$3:$FG$202,MATCH($A62,Master!$D$3:$D$202,0),MATCH(M$2,Master!$E$2:$FG$2,0)),"")</f>
        <v>0</v>
      </c>
      <c r="N62" s="47">
        <f t="array" ref="N62">IFERROR(INDEX(Master!$E$3:$FG$202,MATCH($A62,Master!$D$3:$D$202,0),MATCH(N$2,Master!$E$2:$FG$2,0)),"")</f>
        <v>0</v>
      </c>
      <c r="O62" s="47">
        <f t="array" ref="O62">IFERROR(INDEX(Master!$E$3:$FG$202,MATCH($A62,Master!$D$3:$D$202,0),MATCH(O$2,Master!$E$2:$FG$2,0)),"")</f>
        <v>0</v>
      </c>
      <c r="P62" s="47">
        <f t="array" ref="P62">IFERROR(INDEX(Master!$E$3:$FG$202,MATCH($A62,Master!$D$3:$D$202,0),MATCH(P$2,Master!$E$2:$FG$2,0)),"")</f>
        <v>0</v>
      </c>
      <c r="Q62" s="47">
        <f t="array" ref="Q62">IFERROR(INDEX(Master!$E$3:$FG$202,MATCH($A62,Master!$D$3:$D$202,0),MATCH(Q$2,Master!$E$2:$FG$2,0)),"")</f>
        <v>0</v>
      </c>
      <c r="R62" s="47">
        <f t="array" ref="R62">IFERROR(INDEX(Master!$E$3:$FG$202,MATCH($A62,Master!$D$3:$D$202,0),MATCH(R$2,Master!$E$2:$FG$2,0)),"")</f>
        <v>0</v>
      </c>
      <c r="S62" s="47">
        <f t="array" ref="S62">IFERROR(INDEX(Master!$E$3:$FG$202,MATCH($A62,Master!$D$3:$D$202,0),MATCH(S$2,Master!$E$2:$FG$2,0)),"")</f>
        <v>0</v>
      </c>
    </row>
    <row r="63" spans="1:19">
      <c r="A63" s="53" t="s">
        <v>2388</v>
      </c>
      <c r="B63" s="47">
        <f t="array" ref="B63">IFERROR(INDEX(Master!$E$3:$FG$202,MATCH($A63,Master!$D$3:$D$202,0),MATCH(B$2,Master!$E$2:$FG$2,0)),"")</f>
        <v>0</v>
      </c>
      <c r="C63" s="64">
        <f t="array" ref="C63">IFERROR(INDEX(Master!$E$3:$FG$202,MATCH($A63,Master!$D$3:$D$202,0),MATCH(C$2,Master!$E$2:$FG$2,0)),"")</f>
        <v>787663.96</v>
      </c>
      <c r="D63" s="64">
        <f t="array" ref="D63">IFERROR(INDEX(Master!$E$3:$FG$202,MATCH($A63,Master!$D$3:$D$202,0),MATCH(D$2,Master!$E$2:$FG$2,0)),"")</f>
        <v>574994.69079999998</v>
      </c>
      <c r="E63" s="55" t="str">
        <f t="array" ref="E63">IFERROR(INDEX(Master!$E$3:$FG$202,MATCH($A63,Master!$D$3:$D$202,0),MATCH(E$2,Master!$E$2:$FG$2,0)),"")</f>
        <v>March 2024 ?</v>
      </c>
      <c r="F63" s="55">
        <f t="array" ref="F63">IFERROR(INDEX(Master!$E$3:$FG$202,MATCH($A63,Master!$D$3:$D$202,0),MATCH(F$2,Master!$E$2:$FG$2,0)),"")</f>
        <v>0</v>
      </c>
      <c r="G63" s="47">
        <f t="array" ref="G63">IFERROR(INDEX(Master!$E$3:$FG$202,MATCH($A63,Master!$D$3:$D$202,0),MATCH(G$2,Master!$E$2:$FG$2,0)),"")</f>
        <v>0</v>
      </c>
      <c r="H63" s="47">
        <f t="array" ref="H63">IFERROR(INDEX(Master!$E$3:$FG$202,MATCH($A63,Master!$D$3:$D$202,0),MATCH(H$2,Master!$E$2:$FG$2,0)),"")</f>
        <v>0</v>
      </c>
      <c r="I63" s="47">
        <f t="array" ref="I63">IFERROR(INDEX(Master!$E$3:$FG$202,MATCH($A63,Master!$D$3:$D$202,0),MATCH(I$2,Master!$E$2:$FG$2,0)),"")</f>
        <v>0</v>
      </c>
      <c r="J63" s="47">
        <f t="array" ref="J63">IFERROR(INDEX(Master!$E$3:$FG$202,MATCH($A63,Master!$D$3:$D$202,0),MATCH(J$2,Master!$E$2:$FG$2,0)),"")</f>
        <v>0</v>
      </c>
      <c r="K63" s="47">
        <f t="array" ref="K63">IFERROR(INDEX(Master!$E$3:$FG$202,MATCH($A63,Master!$D$3:$D$202,0),MATCH(K$2,Master!$E$2:$FG$2,0)),"")</f>
        <v>0</v>
      </c>
      <c r="L63" s="47">
        <f t="array" ref="L63">IFERROR(INDEX(Master!$E$3:$FG$202,MATCH($A63,Master!$D$3:$D$202,0),MATCH(L$2,Master!$E$2:$FG$2,0)),"")</f>
        <v>0</v>
      </c>
      <c r="M63" s="47">
        <f t="array" ref="M63">IFERROR(INDEX(Master!$E$3:$FG$202,MATCH($A63,Master!$D$3:$D$202,0),MATCH(M$2,Master!$E$2:$FG$2,0)),"")</f>
        <v>0</v>
      </c>
      <c r="N63" s="47">
        <f t="array" ref="N63">IFERROR(INDEX(Master!$E$3:$FG$202,MATCH($A63,Master!$D$3:$D$202,0),MATCH(N$2,Master!$E$2:$FG$2,0)),"")</f>
        <v>0</v>
      </c>
      <c r="O63" s="47">
        <f t="array" ref="O63">IFERROR(INDEX(Master!$E$3:$FG$202,MATCH($A63,Master!$D$3:$D$202,0),MATCH(O$2,Master!$E$2:$FG$2,0)),"")</f>
        <v>0</v>
      </c>
      <c r="P63" s="47">
        <f t="array" ref="P63">IFERROR(INDEX(Master!$E$3:$FG$202,MATCH($A63,Master!$D$3:$D$202,0),MATCH(P$2,Master!$E$2:$FG$2,0)),"")</f>
        <v>0</v>
      </c>
      <c r="Q63" s="47">
        <f t="array" ref="Q63">IFERROR(INDEX(Master!$E$3:$FG$202,MATCH($A63,Master!$D$3:$D$202,0),MATCH(Q$2,Master!$E$2:$FG$2,0)),"")</f>
        <v>0</v>
      </c>
      <c r="R63" s="47">
        <f t="array" ref="R63">IFERROR(INDEX(Master!$E$3:$FG$202,MATCH($A63,Master!$D$3:$D$202,0),MATCH(R$2,Master!$E$2:$FG$2,0)),"")</f>
        <v>0</v>
      </c>
      <c r="S63" s="47">
        <f t="array" ref="S63">IFERROR(INDEX(Master!$E$3:$FG$202,MATCH($A63,Master!$D$3:$D$202,0),MATCH(S$2,Master!$E$2:$FG$2,0)),"")</f>
        <v>0</v>
      </c>
    </row>
    <row r="64" spans="1:19">
      <c r="A64" s="53" t="s">
        <v>2389</v>
      </c>
      <c r="B64" s="47">
        <f t="array" ref="B64">IFERROR(INDEX(Master!$E$3:$FG$202,MATCH($A64,Master!$D$3:$D$202,0),MATCH(B$2,Master!$E$2:$FG$2,0)),"")</f>
        <v>0</v>
      </c>
      <c r="C64" s="64">
        <f t="array" ref="C64">IFERROR(INDEX(Master!$E$3:$FG$202,MATCH($A64,Master!$D$3:$D$202,0),MATCH(C$2,Master!$E$2:$FG$2,0)),"")</f>
        <v>743756.62</v>
      </c>
      <c r="D64" s="64">
        <f t="array" ref="D64">IFERROR(INDEX(Master!$E$3:$FG$202,MATCH($A64,Master!$D$3:$D$202,0),MATCH(D$2,Master!$E$2:$FG$2,0)),"")</f>
        <v>542942.33259999997</v>
      </c>
      <c r="E64" s="55" t="str">
        <f t="array" ref="E64">IFERROR(INDEX(Master!$E$3:$FG$202,MATCH($A64,Master!$D$3:$D$202,0),MATCH(E$2,Master!$E$2:$FG$2,0)),"")</f>
        <v>March 2024 ?</v>
      </c>
      <c r="F64" s="55">
        <f t="array" ref="F64">IFERROR(INDEX(Master!$E$3:$FG$202,MATCH($A64,Master!$D$3:$D$202,0),MATCH(F$2,Master!$E$2:$FG$2,0)),"")</f>
        <v>0</v>
      </c>
      <c r="G64" s="47">
        <f t="array" ref="G64">IFERROR(INDEX(Master!$E$3:$FG$202,MATCH($A64,Master!$D$3:$D$202,0),MATCH(G$2,Master!$E$2:$FG$2,0)),"")</f>
        <v>0</v>
      </c>
      <c r="H64" s="47">
        <f t="array" ref="H64">IFERROR(INDEX(Master!$E$3:$FG$202,MATCH($A64,Master!$D$3:$D$202,0),MATCH(H$2,Master!$E$2:$FG$2,0)),"")</f>
        <v>0</v>
      </c>
      <c r="I64" s="47">
        <f t="array" ref="I64">IFERROR(INDEX(Master!$E$3:$FG$202,MATCH($A64,Master!$D$3:$D$202,0),MATCH(I$2,Master!$E$2:$FG$2,0)),"")</f>
        <v>0</v>
      </c>
      <c r="J64" s="47">
        <f t="array" ref="J64">IFERROR(INDEX(Master!$E$3:$FG$202,MATCH($A64,Master!$D$3:$D$202,0),MATCH(J$2,Master!$E$2:$FG$2,0)),"")</f>
        <v>0</v>
      </c>
      <c r="K64" s="47">
        <f t="array" ref="K64">IFERROR(INDEX(Master!$E$3:$FG$202,MATCH($A64,Master!$D$3:$D$202,0),MATCH(K$2,Master!$E$2:$FG$2,0)),"")</f>
        <v>0</v>
      </c>
      <c r="L64" s="47">
        <f t="array" ref="L64">IFERROR(INDEX(Master!$E$3:$FG$202,MATCH($A64,Master!$D$3:$D$202,0),MATCH(L$2,Master!$E$2:$FG$2,0)),"")</f>
        <v>0</v>
      </c>
      <c r="M64" s="47">
        <f t="array" ref="M64">IFERROR(INDEX(Master!$E$3:$FG$202,MATCH($A64,Master!$D$3:$D$202,0),MATCH(M$2,Master!$E$2:$FG$2,0)),"")</f>
        <v>0</v>
      </c>
      <c r="N64" s="47">
        <f t="array" ref="N64">IFERROR(INDEX(Master!$E$3:$FG$202,MATCH($A64,Master!$D$3:$D$202,0),MATCH(N$2,Master!$E$2:$FG$2,0)),"")</f>
        <v>0</v>
      </c>
      <c r="O64" s="47">
        <f t="array" ref="O64">IFERROR(INDEX(Master!$E$3:$FG$202,MATCH($A64,Master!$D$3:$D$202,0),MATCH(O$2,Master!$E$2:$FG$2,0)),"")</f>
        <v>0</v>
      </c>
      <c r="P64" s="47">
        <f t="array" ref="P64">IFERROR(INDEX(Master!$E$3:$FG$202,MATCH($A64,Master!$D$3:$D$202,0),MATCH(P$2,Master!$E$2:$FG$2,0)),"")</f>
        <v>0</v>
      </c>
      <c r="Q64" s="47">
        <f t="array" ref="Q64">IFERROR(INDEX(Master!$E$3:$FG$202,MATCH($A64,Master!$D$3:$D$202,0),MATCH(Q$2,Master!$E$2:$FG$2,0)),"")</f>
        <v>0</v>
      </c>
      <c r="R64" s="47">
        <f t="array" ref="R64">IFERROR(INDEX(Master!$E$3:$FG$202,MATCH($A64,Master!$D$3:$D$202,0),MATCH(R$2,Master!$E$2:$FG$2,0)),"")</f>
        <v>0</v>
      </c>
      <c r="S64" s="47">
        <f t="array" ref="S64">IFERROR(INDEX(Master!$E$3:$FG$202,MATCH($A64,Master!$D$3:$D$202,0),MATCH(S$2,Master!$E$2:$FG$2,0)),"")</f>
        <v>0</v>
      </c>
    </row>
    <row r="65" spans="1:19">
      <c r="A65" s="53" t="s">
        <v>2390</v>
      </c>
      <c r="B65" s="47">
        <f t="array" ref="B65">IFERROR(INDEX(Master!$E$3:$FG$202,MATCH($A65,Master!$D$3:$D$202,0),MATCH(B$2,Master!$E$2:$FG$2,0)),"")</f>
        <v>0</v>
      </c>
      <c r="C65" s="64">
        <f t="array" ref="C65">IFERROR(INDEX(Master!$E$3:$FG$202,MATCH($A65,Master!$D$3:$D$202,0),MATCH(C$2,Master!$E$2:$FG$2,0)),"")</f>
        <v>2230626</v>
      </c>
      <c r="D65" s="64">
        <f t="array" ref="D65">IFERROR(INDEX(Master!$E$3:$FG$202,MATCH($A65,Master!$D$3:$D$202,0),MATCH(D$2,Master!$E$2:$FG$2,0)),"")</f>
        <v>1628356.98</v>
      </c>
      <c r="E65" s="55" t="str">
        <f t="array" ref="E65">IFERROR(INDEX(Master!$E$3:$FG$202,MATCH($A65,Master!$D$3:$D$202,0),MATCH(E$2,Master!$E$2:$FG$2,0)),"")</f>
        <v>TBD, Not in Engineering</v>
      </c>
      <c r="F65" s="55">
        <f t="array" ref="F65">IFERROR(INDEX(Master!$E$3:$FG$202,MATCH($A65,Master!$D$3:$D$202,0),MATCH(F$2,Master!$E$2:$FG$2,0)),"")</f>
        <v>0</v>
      </c>
      <c r="G65" s="47">
        <f t="array" ref="G65">IFERROR(INDEX(Master!$E$3:$FG$202,MATCH($A65,Master!$D$3:$D$202,0),MATCH(G$2,Master!$E$2:$FG$2,0)),"")</f>
        <v>0</v>
      </c>
      <c r="H65" s="47">
        <f t="array" ref="H65">IFERROR(INDEX(Master!$E$3:$FG$202,MATCH($A65,Master!$D$3:$D$202,0),MATCH(H$2,Master!$E$2:$FG$2,0)),"")</f>
        <v>0</v>
      </c>
      <c r="I65" s="47">
        <f t="array" ref="I65">IFERROR(INDEX(Master!$E$3:$FG$202,MATCH($A65,Master!$D$3:$D$202,0),MATCH(I$2,Master!$E$2:$FG$2,0)),"")</f>
        <v>0</v>
      </c>
      <c r="J65" s="47">
        <f t="array" ref="J65">IFERROR(INDEX(Master!$E$3:$FG$202,MATCH($A65,Master!$D$3:$D$202,0),MATCH(J$2,Master!$E$2:$FG$2,0)),"")</f>
        <v>0</v>
      </c>
      <c r="K65" s="47">
        <f t="array" ref="K65">IFERROR(INDEX(Master!$E$3:$FG$202,MATCH($A65,Master!$D$3:$D$202,0),MATCH(K$2,Master!$E$2:$FG$2,0)),"")</f>
        <v>0</v>
      </c>
      <c r="L65" s="47">
        <f t="array" ref="L65">IFERROR(INDEX(Master!$E$3:$FG$202,MATCH($A65,Master!$D$3:$D$202,0),MATCH(L$2,Master!$E$2:$FG$2,0)),"")</f>
        <v>0</v>
      </c>
      <c r="M65" s="47">
        <f t="array" ref="M65">IFERROR(INDEX(Master!$E$3:$FG$202,MATCH($A65,Master!$D$3:$D$202,0),MATCH(M$2,Master!$E$2:$FG$2,0)),"")</f>
        <v>0</v>
      </c>
      <c r="N65" s="47">
        <f t="array" ref="N65">IFERROR(INDEX(Master!$E$3:$FG$202,MATCH($A65,Master!$D$3:$D$202,0),MATCH(N$2,Master!$E$2:$FG$2,0)),"")</f>
        <v>0</v>
      </c>
      <c r="O65" s="47">
        <f t="array" ref="O65">IFERROR(INDEX(Master!$E$3:$FG$202,MATCH($A65,Master!$D$3:$D$202,0),MATCH(O$2,Master!$E$2:$FG$2,0)),"")</f>
        <v>0</v>
      </c>
      <c r="P65" s="47">
        <f t="array" ref="P65">IFERROR(INDEX(Master!$E$3:$FG$202,MATCH($A65,Master!$D$3:$D$202,0),MATCH(P$2,Master!$E$2:$FG$2,0)),"")</f>
        <v>0</v>
      </c>
      <c r="Q65" s="47">
        <f t="array" ref="Q65">IFERROR(INDEX(Master!$E$3:$FG$202,MATCH($A65,Master!$D$3:$D$202,0),MATCH(Q$2,Master!$E$2:$FG$2,0)),"")</f>
        <v>0</v>
      </c>
      <c r="R65" s="47">
        <f t="array" ref="R65">IFERROR(INDEX(Master!$E$3:$FG$202,MATCH($A65,Master!$D$3:$D$202,0),MATCH(R$2,Master!$E$2:$FG$2,0)),"")</f>
        <v>0</v>
      </c>
      <c r="S65" s="47">
        <f t="array" ref="S65">IFERROR(INDEX(Master!$E$3:$FG$202,MATCH($A65,Master!$D$3:$D$202,0),MATCH(S$2,Master!$E$2:$FG$2,0)),"")</f>
        <v>0</v>
      </c>
    </row>
    <row r="66" spans="1:19">
      <c r="A66" s="53" t="s">
        <v>2391</v>
      </c>
      <c r="B66" s="47">
        <f t="array" ref="B66">IFERROR(INDEX(Master!$E$3:$FG$202,MATCH($A66,Master!$D$3:$D$202,0),MATCH(B$2,Master!$E$2:$FG$2,0)),"")</f>
        <v>0</v>
      </c>
      <c r="C66" s="64">
        <f t="array" ref="C66">IFERROR(INDEX(Master!$E$3:$FG$202,MATCH($A66,Master!$D$3:$D$202,0),MATCH(C$2,Master!$E$2:$FG$2,0)),"")</f>
        <v>195775.43</v>
      </c>
      <c r="D66" s="64">
        <f t="array" ref="D66">IFERROR(INDEX(Master!$E$3:$FG$202,MATCH($A66,Master!$D$3:$D$202,0),MATCH(D$2,Master!$E$2:$FG$2,0)),"")</f>
        <v>142916.06389999998</v>
      </c>
      <c r="E66" s="55" t="str">
        <f t="array" ref="E66">IFERROR(INDEX(Master!$E$3:$FG$202,MATCH($A66,Master!$D$3:$D$202,0),MATCH(E$2,Master!$E$2:$FG$2,0)),"")</f>
        <v>Late Nov 2023</v>
      </c>
      <c r="F66" s="55">
        <f t="array" ref="F66">IFERROR(INDEX(Master!$E$3:$FG$202,MATCH($A66,Master!$D$3:$D$202,0),MATCH(F$2,Master!$E$2:$FG$2,0)),"")</f>
        <v>0</v>
      </c>
      <c r="G66" s="47">
        <f t="array" ref="G66">IFERROR(INDEX(Master!$E$3:$FG$202,MATCH($A66,Master!$D$3:$D$202,0),MATCH(G$2,Master!$E$2:$FG$2,0)),"")</f>
        <v>0</v>
      </c>
      <c r="H66" s="47">
        <f t="array" ref="H66">IFERROR(INDEX(Master!$E$3:$FG$202,MATCH($A66,Master!$D$3:$D$202,0),MATCH(H$2,Master!$E$2:$FG$2,0)),"")</f>
        <v>0</v>
      </c>
      <c r="I66" s="47">
        <f t="array" ref="I66">IFERROR(INDEX(Master!$E$3:$FG$202,MATCH($A66,Master!$D$3:$D$202,0),MATCH(I$2,Master!$E$2:$FG$2,0)),"")</f>
        <v>0</v>
      </c>
      <c r="J66" s="47">
        <f t="array" ref="J66">IFERROR(INDEX(Master!$E$3:$FG$202,MATCH($A66,Master!$D$3:$D$202,0),MATCH(J$2,Master!$E$2:$FG$2,0)),"")</f>
        <v>0</v>
      </c>
      <c r="K66" s="47">
        <f t="array" ref="K66">IFERROR(INDEX(Master!$E$3:$FG$202,MATCH($A66,Master!$D$3:$D$202,0),MATCH(K$2,Master!$E$2:$FG$2,0)),"")</f>
        <v>0</v>
      </c>
      <c r="L66" s="47">
        <f t="array" ref="L66">IFERROR(INDEX(Master!$E$3:$FG$202,MATCH($A66,Master!$D$3:$D$202,0),MATCH(L$2,Master!$E$2:$FG$2,0)),"")</f>
        <v>0</v>
      </c>
      <c r="M66" s="47">
        <f t="array" ref="M66">IFERROR(INDEX(Master!$E$3:$FG$202,MATCH($A66,Master!$D$3:$D$202,0),MATCH(M$2,Master!$E$2:$FG$2,0)),"")</f>
        <v>0</v>
      </c>
      <c r="N66" s="47">
        <f t="array" ref="N66">IFERROR(INDEX(Master!$E$3:$FG$202,MATCH($A66,Master!$D$3:$D$202,0),MATCH(N$2,Master!$E$2:$FG$2,0)),"")</f>
        <v>0</v>
      </c>
      <c r="O66" s="47">
        <f t="array" ref="O66">IFERROR(INDEX(Master!$E$3:$FG$202,MATCH($A66,Master!$D$3:$D$202,0),MATCH(O$2,Master!$E$2:$FG$2,0)),"")</f>
        <v>0</v>
      </c>
      <c r="P66" s="47">
        <f t="array" ref="P66">IFERROR(INDEX(Master!$E$3:$FG$202,MATCH($A66,Master!$D$3:$D$202,0),MATCH(P$2,Master!$E$2:$FG$2,0)),"")</f>
        <v>0</v>
      </c>
      <c r="Q66" s="47">
        <f t="array" ref="Q66">IFERROR(INDEX(Master!$E$3:$FG$202,MATCH($A66,Master!$D$3:$D$202,0),MATCH(Q$2,Master!$E$2:$FG$2,0)),"")</f>
        <v>0</v>
      </c>
      <c r="R66" s="47">
        <f t="array" ref="R66">IFERROR(INDEX(Master!$E$3:$FG$202,MATCH($A66,Master!$D$3:$D$202,0),MATCH(R$2,Master!$E$2:$FG$2,0)),"")</f>
        <v>0</v>
      </c>
      <c r="S66" s="47">
        <f t="array" ref="S66">IFERROR(INDEX(Master!$E$3:$FG$202,MATCH($A66,Master!$D$3:$D$202,0),MATCH(S$2,Master!$E$2:$FG$2,0)),"")</f>
        <v>0</v>
      </c>
    </row>
    <row r="67" spans="1:19">
      <c r="A67" s="53" t="s">
        <v>2393</v>
      </c>
      <c r="B67" s="47">
        <f t="array" ref="B67">IFERROR(INDEX(Master!$E$3:$FG$202,MATCH($A67,Master!$D$3:$D$202,0),MATCH(B$2,Master!$E$2:$FG$2,0)),"")</f>
        <v>0</v>
      </c>
      <c r="C67" s="64">
        <f t="array" ref="C67">IFERROR(INDEX(Master!$E$3:$FG$202,MATCH($A67,Master!$D$3:$D$202,0),MATCH(C$2,Master!$E$2:$FG$2,0)),"")</f>
        <v>213846.31</v>
      </c>
      <c r="D67" s="64">
        <f t="array" ref="D67">IFERROR(INDEX(Master!$E$3:$FG$202,MATCH($A67,Master!$D$3:$D$202,0),MATCH(D$2,Master!$E$2:$FG$2,0)),"")</f>
        <v>156107.8063</v>
      </c>
      <c r="E67" s="55" t="str">
        <f t="array" ref="E67">IFERROR(INDEX(Master!$E$3:$FG$202,MATCH($A67,Master!$D$3:$D$202,0),MATCH(E$2,Master!$E$2:$FG$2,0)),"")</f>
        <v>Late Nov 2023</v>
      </c>
      <c r="F67" s="55">
        <f t="array" ref="F67">IFERROR(INDEX(Master!$E$3:$FG$202,MATCH($A67,Master!$D$3:$D$202,0),MATCH(F$2,Master!$E$2:$FG$2,0)),"")</f>
        <v>0</v>
      </c>
      <c r="G67" s="47">
        <f t="array" ref="G67">IFERROR(INDEX(Master!$E$3:$FG$202,MATCH($A67,Master!$D$3:$D$202,0),MATCH(G$2,Master!$E$2:$FG$2,0)),"")</f>
        <v>0</v>
      </c>
      <c r="H67" s="47">
        <f t="array" ref="H67">IFERROR(INDEX(Master!$E$3:$FG$202,MATCH($A67,Master!$D$3:$D$202,0),MATCH(H$2,Master!$E$2:$FG$2,0)),"")</f>
        <v>0</v>
      </c>
      <c r="I67" s="47">
        <f t="array" ref="I67">IFERROR(INDEX(Master!$E$3:$FG$202,MATCH($A67,Master!$D$3:$D$202,0),MATCH(I$2,Master!$E$2:$FG$2,0)),"")</f>
        <v>0</v>
      </c>
      <c r="J67" s="47">
        <f t="array" ref="J67">IFERROR(INDEX(Master!$E$3:$FG$202,MATCH($A67,Master!$D$3:$D$202,0),MATCH(J$2,Master!$E$2:$FG$2,0)),"")</f>
        <v>0</v>
      </c>
      <c r="K67" s="47">
        <f t="array" ref="K67">IFERROR(INDEX(Master!$E$3:$FG$202,MATCH($A67,Master!$D$3:$D$202,0),MATCH(K$2,Master!$E$2:$FG$2,0)),"")</f>
        <v>0</v>
      </c>
      <c r="L67" s="47">
        <f t="array" ref="L67">IFERROR(INDEX(Master!$E$3:$FG$202,MATCH($A67,Master!$D$3:$D$202,0),MATCH(L$2,Master!$E$2:$FG$2,0)),"")</f>
        <v>0</v>
      </c>
      <c r="M67" s="47">
        <f t="array" ref="M67">IFERROR(INDEX(Master!$E$3:$FG$202,MATCH($A67,Master!$D$3:$D$202,0),MATCH(M$2,Master!$E$2:$FG$2,0)),"")</f>
        <v>0</v>
      </c>
      <c r="N67" s="47">
        <f t="array" ref="N67">IFERROR(INDEX(Master!$E$3:$FG$202,MATCH($A67,Master!$D$3:$D$202,0),MATCH(N$2,Master!$E$2:$FG$2,0)),"")</f>
        <v>0</v>
      </c>
      <c r="O67" s="47">
        <f t="array" ref="O67">IFERROR(INDEX(Master!$E$3:$FG$202,MATCH($A67,Master!$D$3:$D$202,0),MATCH(O$2,Master!$E$2:$FG$2,0)),"")</f>
        <v>0</v>
      </c>
      <c r="P67" s="47">
        <f t="array" ref="P67">IFERROR(INDEX(Master!$E$3:$FG$202,MATCH($A67,Master!$D$3:$D$202,0),MATCH(P$2,Master!$E$2:$FG$2,0)),"")</f>
        <v>0</v>
      </c>
      <c r="Q67" s="47">
        <f t="array" ref="Q67">IFERROR(INDEX(Master!$E$3:$FG$202,MATCH($A67,Master!$D$3:$D$202,0),MATCH(Q$2,Master!$E$2:$FG$2,0)),"")</f>
        <v>0</v>
      </c>
      <c r="R67" s="47">
        <f t="array" ref="R67">IFERROR(INDEX(Master!$E$3:$FG$202,MATCH($A67,Master!$D$3:$D$202,0),MATCH(R$2,Master!$E$2:$FG$2,0)),"")</f>
        <v>0</v>
      </c>
      <c r="S67" s="47">
        <f t="array" ref="S67">IFERROR(INDEX(Master!$E$3:$FG$202,MATCH($A67,Master!$D$3:$D$202,0),MATCH(S$2,Master!$E$2:$FG$2,0)),"")</f>
        <v>0</v>
      </c>
    </row>
    <row r="68" spans="1:19">
      <c r="A68" s="53" t="s">
        <v>2394</v>
      </c>
      <c r="B68" s="47">
        <f t="array" ref="B68">IFERROR(INDEX(Master!$E$3:$FG$202,MATCH($A68,Master!$D$3:$D$202,0),MATCH(B$2,Master!$E$2:$FG$2,0)),"")</f>
        <v>0</v>
      </c>
      <c r="C68" s="64">
        <f t="array" ref="C68">IFERROR(INDEX(Master!$E$3:$FG$202,MATCH($A68,Master!$D$3:$D$202,0),MATCH(C$2,Master!$E$2:$FG$2,0)),"")</f>
        <v>2123331.6800000002</v>
      </c>
      <c r="D68" s="64">
        <f t="array" ref="D68">IFERROR(INDEX(Master!$E$3:$FG$202,MATCH($A68,Master!$D$3:$D$202,0),MATCH(D$2,Master!$E$2:$FG$2,0)),"")</f>
        <v>1550032.1264000002</v>
      </c>
      <c r="E68" s="55" t="str">
        <f t="array" ref="E68">IFERROR(INDEX(Master!$E$3:$FG$202,MATCH($A68,Master!$D$3:$D$202,0),MATCH(E$2,Master!$E$2:$FG$2,0)),"")</f>
        <v>ON HOLD PER AOR</v>
      </c>
      <c r="F68" s="55">
        <f t="array" ref="F68">IFERROR(INDEX(Master!$E$3:$FG$202,MATCH($A68,Master!$D$3:$D$202,0),MATCH(F$2,Master!$E$2:$FG$2,0)),"")</f>
        <v>0</v>
      </c>
      <c r="G68" s="47">
        <f t="array" ref="G68">IFERROR(INDEX(Master!$E$3:$FG$202,MATCH($A68,Master!$D$3:$D$202,0),MATCH(G$2,Master!$E$2:$FG$2,0)),"")</f>
        <v>0</v>
      </c>
      <c r="H68" s="47">
        <f t="array" ref="H68">IFERROR(INDEX(Master!$E$3:$FG$202,MATCH($A68,Master!$D$3:$D$202,0),MATCH(H$2,Master!$E$2:$FG$2,0)),"")</f>
        <v>0</v>
      </c>
      <c r="I68" s="47">
        <f t="array" ref="I68">IFERROR(INDEX(Master!$E$3:$FG$202,MATCH($A68,Master!$D$3:$D$202,0),MATCH(I$2,Master!$E$2:$FG$2,0)),"")</f>
        <v>0</v>
      </c>
      <c r="J68" s="47">
        <f t="array" ref="J68">IFERROR(INDEX(Master!$E$3:$FG$202,MATCH($A68,Master!$D$3:$D$202,0),MATCH(J$2,Master!$E$2:$FG$2,0)),"")</f>
        <v>0</v>
      </c>
      <c r="K68" s="47">
        <f t="array" ref="K68">IFERROR(INDEX(Master!$E$3:$FG$202,MATCH($A68,Master!$D$3:$D$202,0),MATCH(K$2,Master!$E$2:$FG$2,0)),"")</f>
        <v>0</v>
      </c>
      <c r="L68" s="47">
        <f t="array" ref="L68">IFERROR(INDEX(Master!$E$3:$FG$202,MATCH($A68,Master!$D$3:$D$202,0),MATCH(L$2,Master!$E$2:$FG$2,0)),"")</f>
        <v>0</v>
      </c>
      <c r="M68" s="47">
        <f t="array" ref="M68">IFERROR(INDEX(Master!$E$3:$FG$202,MATCH($A68,Master!$D$3:$D$202,0),MATCH(M$2,Master!$E$2:$FG$2,0)),"")</f>
        <v>0</v>
      </c>
      <c r="N68" s="47">
        <f t="array" ref="N68">IFERROR(INDEX(Master!$E$3:$FG$202,MATCH($A68,Master!$D$3:$D$202,0),MATCH(N$2,Master!$E$2:$FG$2,0)),"")</f>
        <v>0</v>
      </c>
      <c r="O68" s="47">
        <f t="array" ref="O68">IFERROR(INDEX(Master!$E$3:$FG$202,MATCH($A68,Master!$D$3:$D$202,0),MATCH(O$2,Master!$E$2:$FG$2,0)),"")</f>
        <v>0</v>
      </c>
      <c r="P68" s="47">
        <f t="array" ref="P68">IFERROR(INDEX(Master!$E$3:$FG$202,MATCH($A68,Master!$D$3:$D$202,0),MATCH(P$2,Master!$E$2:$FG$2,0)),"")</f>
        <v>0</v>
      </c>
      <c r="Q68" s="47">
        <f t="array" ref="Q68">IFERROR(INDEX(Master!$E$3:$FG$202,MATCH($A68,Master!$D$3:$D$202,0),MATCH(Q$2,Master!$E$2:$FG$2,0)),"")</f>
        <v>0</v>
      </c>
      <c r="R68" s="47">
        <f t="array" ref="R68">IFERROR(INDEX(Master!$E$3:$FG$202,MATCH($A68,Master!$D$3:$D$202,0),MATCH(R$2,Master!$E$2:$FG$2,0)),"")</f>
        <v>0</v>
      </c>
      <c r="S68" s="47">
        <f t="array" ref="S68">IFERROR(INDEX(Master!$E$3:$FG$202,MATCH($A68,Master!$D$3:$D$202,0),MATCH(S$2,Master!$E$2:$FG$2,0)),"")</f>
        <v>0</v>
      </c>
    </row>
    <row r="69" spans="1:19">
      <c r="A69" s="53" t="s">
        <v>2395</v>
      </c>
      <c r="B69" s="47">
        <f t="array" ref="B69">IFERROR(INDEX(Master!$E$3:$FG$202,MATCH($A69,Master!$D$3:$D$202,0),MATCH(B$2,Master!$E$2:$FG$2,0)),"")</f>
        <v>0</v>
      </c>
      <c r="C69" s="64">
        <f t="array" ref="C69">IFERROR(INDEX(Master!$E$3:$FG$202,MATCH($A69,Master!$D$3:$D$202,0),MATCH(C$2,Master!$E$2:$FG$2,0)),"")</f>
        <v>1870996.9</v>
      </c>
      <c r="D69" s="64">
        <f t="array" ref="D69">IFERROR(INDEX(Master!$E$3:$FG$202,MATCH($A69,Master!$D$3:$D$202,0),MATCH(D$2,Master!$E$2:$FG$2,0)),"")</f>
        <v>1365827.737</v>
      </c>
      <c r="E69" s="55" t="str">
        <f t="array" ref="E69">IFERROR(INDEX(Master!$E$3:$FG$202,MATCH($A69,Master!$D$3:$D$202,0),MATCH(E$2,Master!$E$2:$FG$2,0)),"")</f>
        <v>ON HOLD PER AOR</v>
      </c>
      <c r="F69" s="55">
        <f t="array" ref="F69">IFERROR(INDEX(Master!$E$3:$FG$202,MATCH($A69,Master!$D$3:$D$202,0),MATCH(F$2,Master!$E$2:$FG$2,0)),"")</f>
        <v>0</v>
      </c>
      <c r="G69" s="47">
        <f t="array" ref="G69">IFERROR(INDEX(Master!$E$3:$FG$202,MATCH($A69,Master!$D$3:$D$202,0),MATCH(G$2,Master!$E$2:$FG$2,0)),"")</f>
        <v>0</v>
      </c>
      <c r="H69" s="47">
        <f t="array" ref="H69">IFERROR(INDEX(Master!$E$3:$FG$202,MATCH($A69,Master!$D$3:$D$202,0),MATCH(H$2,Master!$E$2:$FG$2,0)),"")</f>
        <v>0</v>
      </c>
      <c r="I69" s="47">
        <f t="array" ref="I69">IFERROR(INDEX(Master!$E$3:$FG$202,MATCH($A69,Master!$D$3:$D$202,0),MATCH(I$2,Master!$E$2:$FG$2,0)),"")</f>
        <v>0</v>
      </c>
      <c r="J69" s="47">
        <f t="array" ref="J69">IFERROR(INDEX(Master!$E$3:$FG$202,MATCH($A69,Master!$D$3:$D$202,0),MATCH(J$2,Master!$E$2:$FG$2,0)),"")</f>
        <v>0</v>
      </c>
      <c r="K69" s="47">
        <f t="array" ref="K69">IFERROR(INDEX(Master!$E$3:$FG$202,MATCH($A69,Master!$D$3:$D$202,0),MATCH(K$2,Master!$E$2:$FG$2,0)),"")</f>
        <v>0</v>
      </c>
      <c r="L69" s="47">
        <f t="array" ref="L69">IFERROR(INDEX(Master!$E$3:$FG$202,MATCH($A69,Master!$D$3:$D$202,0),MATCH(L$2,Master!$E$2:$FG$2,0)),"")</f>
        <v>0</v>
      </c>
      <c r="M69" s="47">
        <f t="array" ref="M69">IFERROR(INDEX(Master!$E$3:$FG$202,MATCH($A69,Master!$D$3:$D$202,0),MATCH(M$2,Master!$E$2:$FG$2,0)),"")</f>
        <v>0</v>
      </c>
      <c r="N69" s="47">
        <f t="array" ref="N69">IFERROR(INDEX(Master!$E$3:$FG$202,MATCH($A69,Master!$D$3:$D$202,0),MATCH(N$2,Master!$E$2:$FG$2,0)),"")</f>
        <v>0</v>
      </c>
      <c r="O69" s="47">
        <f t="array" ref="O69">IFERROR(INDEX(Master!$E$3:$FG$202,MATCH($A69,Master!$D$3:$D$202,0),MATCH(O$2,Master!$E$2:$FG$2,0)),"")</f>
        <v>0</v>
      </c>
      <c r="P69" s="47">
        <f t="array" ref="P69">IFERROR(INDEX(Master!$E$3:$FG$202,MATCH($A69,Master!$D$3:$D$202,0),MATCH(P$2,Master!$E$2:$FG$2,0)),"")</f>
        <v>0</v>
      </c>
      <c r="Q69" s="47">
        <f t="array" ref="Q69">IFERROR(INDEX(Master!$E$3:$FG$202,MATCH($A69,Master!$D$3:$D$202,0),MATCH(Q$2,Master!$E$2:$FG$2,0)),"")</f>
        <v>0</v>
      </c>
      <c r="R69" s="47">
        <f t="array" ref="R69">IFERROR(INDEX(Master!$E$3:$FG$202,MATCH($A69,Master!$D$3:$D$202,0),MATCH(R$2,Master!$E$2:$FG$2,0)),"")</f>
        <v>0</v>
      </c>
      <c r="S69" s="47">
        <f t="array" ref="S69">IFERROR(INDEX(Master!$E$3:$FG$202,MATCH($A69,Master!$D$3:$D$202,0),MATCH(S$2,Master!$E$2:$FG$2,0)),"")</f>
        <v>0</v>
      </c>
    </row>
    <row r="70" spans="1:19">
      <c r="A70" s="53" t="s">
        <v>2396</v>
      </c>
      <c r="B70" s="47">
        <f t="array" ref="B70">IFERROR(INDEX(Master!$E$3:$FG$202,MATCH($A70,Master!$D$3:$D$202,0),MATCH(B$2,Master!$E$2:$FG$2,0)),"")</f>
        <v>0</v>
      </c>
      <c r="C70" s="64">
        <f t="array" ref="C70">IFERROR(INDEX(Master!$E$3:$FG$202,MATCH($A70,Master!$D$3:$D$202,0),MATCH(C$2,Master!$E$2:$FG$2,0)),"")</f>
        <v>1240813.2</v>
      </c>
      <c r="D70" s="64">
        <f t="array" ref="D70">IFERROR(INDEX(Master!$E$3:$FG$202,MATCH($A70,Master!$D$3:$D$202,0),MATCH(D$2,Master!$E$2:$FG$2,0)),"")</f>
        <v>905793.63599999994</v>
      </c>
      <c r="E70" s="55" t="str">
        <f t="array" ref="E70">IFERROR(INDEX(Master!$E$3:$FG$202,MATCH($A70,Master!$D$3:$D$202,0),MATCH(E$2,Master!$E$2:$FG$2,0)),"")</f>
        <v>ON HOLD PER AOR</v>
      </c>
      <c r="F70" s="55">
        <f t="array" ref="F70">IFERROR(INDEX(Master!$E$3:$FG$202,MATCH($A70,Master!$D$3:$D$202,0),MATCH(F$2,Master!$E$2:$FG$2,0)),"")</f>
        <v>0</v>
      </c>
      <c r="G70" s="47">
        <f t="array" ref="G70">IFERROR(INDEX(Master!$E$3:$FG$202,MATCH($A70,Master!$D$3:$D$202,0),MATCH(G$2,Master!$E$2:$FG$2,0)),"")</f>
        <v>0</v>
      </c>
      <c r="H70" s="47">
        <f t="array" ref="H70">IFERROR(INDEX(Master!$E$3:$FG$202,MATCH($A70,Master!$D$3:$D$202,0),MATCH(H$2,Master!$E$2:$FG$2,0)),"")</f>
        <v>0</v>
      </c>
      <c r="I70" s="47">
        <f t="array" ref="I70">IFERROR(INDEX(Master!$E$3:$FG$202,MATCH($A70,Master!$D$3:$D$202,0),MATCH(I$2,Master!$E$2:$FG$2,0)),"")</f>
        <v>0</v>
      </c>
      <c r="J70" s="47">
        <f t="array" ref="J70">IFERROR(INDEX(Master!$E$3:$FG$202,MATCH($A70,Master!$D$3:$D$202,0),MATCH(J$2,Master!$E$2:$FG$2,0)),"")</f>
        <v>0</v>
      </c>
      <c r="K70" s="47">
        <f t="array" ref="K70">IFERROR(INDEX(Master!$E$3:$FG$202,MATCH($A70,Master!$D$3:$D$202,0),MATCH(K$2,Master!$E$2:$FG$2,0)),"")</f>
        <v>0</v>
      </c>
      <c r="L70" s="47">
        <f t="array" ref="L70">IFERROR(INDEX(Master!$E$3:$FG$202,MATCH($A70,Master!$D$3:$D$202,0),MATCH(L$2,Master!$E$2:$FG$2,0)),"")</f>
        <v>0</v>
      </c>
      <c r="M70" s="47">
        <f t="array" ref="M70">IFERROR(INDEX(Master!$E$3:$FG$202,MATCH($A70,Master!$D$3:$D$202,0),MATCH(M$2,Master!$E$2:$FG$2,0)),"")</f>
        <v>0</v>
      </c>
      <c r="N70" s="47">
        <f t="array" ref="N70">IFERROR(INDEX(Master!$E$3:$FG$202,MATCH($A70,Master!$D$3:$D$202,0),MATCH(N$2,Master!$E$2:$FG$2,0)),"")</f>
        <v>0</v>
      </c>
      <c r="O70" s="47">
        <f t="array" ref="O70">IFERROR(INDEX(Master!$E$3:$FG$202,MATCH($A70,Master!$D$3:$D$202,0),MATCH(O$2,Master!$E$2:$FG$2,0)),"")</f>
        <v>0</v>
      </c>
      <c r="P70" s="47">
        <f t="array" ref="P70">IFERROR(INDEX(Master!$E$3:$FG$202,MATCH($A70,Master!$D$3:$D$202,0),MATCH(P$2,Master!$E$2:$FG$2,0)),"")</f>
        <v>0</v>
      </c>
      <c r="Q70" s="47">
        <f t="array" ref="Q70">IFERROR(INDEX(Master!$E$3:$FG$202,MATCH($A70,Master!$D$3:$D$202,0),MATCH(Q$2,Master!$E$2:$FG$2,0)),"")</f>
        <v>0</v>
      </c>
      <c r="R70" s="47">
        <f t="array" ref="R70">IFERROR(INDEX(Master!$E$3:$FG$202,MATCH($A70,Master!$D$3:$D$202,0),MATCH(R$2,Master!$E$2:$FG$2,0)),"")</f>
        <v>0</v>
      </c>
      <c r="S70" s="47">
        <f t="array" ref="S70">IFERROR(INDEX(Master!$E$3:$FG$202,MATCH($A70,Master!$D$3:$D$202,0),MATCH(S$2,Master!$E$2:$FG$2,0)),"")</f>
        <v>0</v>
      </c>
    </row>
    <row r="71" spans="1:19">
      <c r="A71" s="53" t="s">
        <v>2397</v>
      </c>
      <c r="B71" s="47">
        <f t="array" ref="B71">IFERROR(INDEX(Master!$E$3:$FG$202,MATCH($A71,Master!$D$3:$D$202,0),MATCH(B$2,Master!$E$2:$FG$2,0)),"")</f>
        <v>0</v>
      </c>
      <c r="C71" s="64">
        <f t="array" ref="C71">IFERROR(INDEX(Master!$E$3:$FG$202,MATCH($A71,Master!$D$3:$D$202,0),MATCH(C$2,Master!$E$2:$FG$2,0)),"")</f>
        <v>14568818.869999999</v>
      </c>
      <c r="D71" s="64">
        <f t="array" ref="D71">IFERROR(INDEX(Master!$E$3:$FG$202,MATCH($A71,Master!$D$3:$D$202,0),MATCH(D$2,Master!$E$2:$FG$2,0)),"")</f>
        <v>10635237.775099998</v>
      </c>
      <c r="E71" s="55" t="str">
        <f t="array" ref="E71">IFERROR(INDEX(Master!$E$3:$FG$202,MATCH($A71,Master!$D$3:$D$202,0),MATCH(E$2,Master!$E$2:$FG$2,0)),"")</f>
        <v>TBD, Not in Engineering</v>
      </c>
      <c r="F71" s="55">
        <f t="array" ref="F71">IFERROR(INDEX(Master!$E$3:$FG$202,MATCH($A71,Master!$D$3:$D$202,0),MATCH(F$2,Master!$E$2:$FG$2,0)),"")</f>
        <v>0</v>
      </c>
      <c r="G71" s="47">
        <f t="array" ref="G71">IFERROR(INDEX(Master!$E$3:$FG$202,MATCH($A71,Master!$D$3:$D$202,0),MATCH(G$2,Master!$E$2:$FG$2,0)),"")</f>
        <v>0</v>
      </c>
      <c r="H71" s="47">
        <f t="array" ref="H71">IFERROR(INDEX(Master!$E$3:$FG$202,MATCH($A71,Master!$D$3:$D$202,0),MATCH(H$2,Master!$E$2:$FG$2,0)),"")</f>
        <v>0</v>
      </c>
      <c r="I71" s="47">
        <f t="array" ref="I71">IFERROR(INDEX(Master!$E$3:$FG$202,MATCH($A71,Master!$D$3:$D$202,0),MATCH(I$2,Master!$E$2:$FG$2,0)),"")</f>
        <v>0</v>
      </c>
      <c r="J71" s="47">
        <f t="array" ref="J71">IFERROR(INDEX(Master!$E$3:$FG$202,MATCH($A71,Master!$D$3:$D$202,0),MATCH(J$2,Master!$E$2:$FG$2,0)),"")</f>
        <v>0</v>
      </c>
      <c r="K71" s="47">
        <f t="array" ref="K71">IFERROR(INDEX(Master!$E$3:$FG$202,MATCH($A71,Master!$D$3:$D$202,0),MATCH(K$2,Master!$E$2:$FG$2,0)),"")</f>
        <v>0</v>
      </c>
      <c r="L71" s="47">
        <f t="array" ref="L71">IFERROR(INDEX(Master!$E$3:$FG$202,MATCH($A71,Master!$D$3:$D$202,0),MATCH(L$2,Master!$E$2:$FG$2,0)),"")</f>
        <v>0</v>
      </c>
      <c r="M71" s="47">
        <f t="array" ref="M71">IFERROR(INDEX(Master!$E$3:$FG$202,MATCH($A71,Master!$D$3:$D$202,0),MATCH(M$2,Master!$E$2:$FG$2,0)),"")</f>
        <v>0</v>
      </c>
      <c r="N71" s="47">
        <f t="array" ref="N71">IFERROR(INDEX(Master!$E$3:$FG$202,MATCH($A71,Master!$D$3:$D$202,0),MATCH(N$2,Master!$E$2:$FG$2,0)),"")</f>
        <v>0</v>
      </c>
      <c r="O71" s="47">
        <f t="array" ref="O71">IFERROR(INDEX(Master!$E$3:$FG$202,MATCH($A71,Master!$D$3:$D$202,0),MATCH(O$2,Master!$E$2:$FG$2,0)),"")</f>
        <v>0</v>
      </c>
      <c r="P71" s="47">
        <f t="array" ref="P71">IFERROR(INDEX(Master!$E$3:$FG$202,MATCH($A71,Master!$D$3:$D$202,0),MATCH(P$2,Master!$E$2:$FG$2,0)),"")</f>
        <v>0</v>
      </c>
      <c r="Q71" s="47">
        <f t="array" ref="Q71">IFERROR(INDEX(Master!$E$3:$FG$202,MATCH($A71,Master!$D$3:$D$202,0),MATCH(Q$2,Master!$E$2:$FG$2,0)),"")</f>
        <v>0</v>
      </c>
      <c r="R71" s="47">
        <f t="array" ref="R71">IFERROR(INDEX(Master!$E$3:$FG$202,MATCH($A71,Master!$D$3:$D$202,0),MATCH(R$2,Master!$E$2:$FG$2,0)),"")</f>
        <v>0</v>
      </c>
      <c r="S71" s="47">
        <f t="array" ref="S71">IFERROR(INDEX(Master!$E$3:$FG$202,MATCH($A71,Master!$D$3:$D$202,0),MATCH(S$2,Master!$E$2:$FG$2,0)),"")</f>
        <v>0</v>
      </c>
    </row>
    <row r="72" spans="1:19">
      <c r="A72" s="53" t="s">
        <v>2399</v>
      </c>
      <c r="B72" s="47">
        <f t="array" ref="B72">IFERROR(INDEX(Master!$E$3:$FG$202,MATCH($A72,Master!$D$3:$D$202,0),MATCH(B$2,Master!$E$2:$FG$2,0)),"")</f>
        <v>0</v>
      </c>
      <c r="C72" s="64">
        <f t="array" ref="C72">IFERROR(INDEX(Master!$E$3:$FG$202,MATCH($A72,Master!$D$3:$D$202,0),MATCH(C$2,Master!$E$2:$FG$2,0)),"")</f>
        <v>4580340.8099999996</v>
      </c>
      <c r="D72" s="64">
        <f t="array" ref="D72">IFERROR(INDEX(Master!$E$3:$FG$202,MATCH($A72,Master!$D$3:$D$202,0),MATCH(D$2,Master!$E$2:$FG$2,0)),"")</f>
        <v>3343648.7912999997</v>
      </c>
      <c r="E72" s="55" t="str">
        <f t="array" ref="E72">IFERROR(INDEX(Master!$E$3:$FG$202,MATCH($A72,Master!$D$3:$D$202,0),MATCH(E$2,Master!$E$2:$FG$2,0)),"")</f>
        <v>TBD, Not in Engineering</v>
      </c>
      <c r="F72" s="55">
        <f t="array" ref="F72">IFERROR(INDEX(Master!$E$3:$FG$202,MATCH($A72,Master!$D$3:$D$202,0),MATCH(F$2,Master!$E$2:$FG$2,0)),"")</f>
        <v>0</v>
      </c>
      <c r="G72" s="47">
        <f t="array" ref="G72">IFERROR(INDEX(Master!$E$3:$FG$202,MATCH($A72,Master!$D$3:$D$202,0),MATCH(G$2,Master!$E$2:$FG$2,0)),"")</f>
        <v>0</v>
      </c>
      <c r="H72" s="47">
        <f t="array" ref="H72">IFERROR(INDEX(Master!$E$3:$FG$202,MATCH($A72,Master!$D$3:$D$202,0),MATCH(H$2,Master!$E$2:$FG$2,0)),"")</f>
        <v>0</v>
      </c>
      <c r="I72" s="47">
        <f t="array" ref="I72">IFERROR(INDEX(Master!$E$3:$FG$202,MATCH($A72,Master!$D$3:$D$202,0),MATCH(I$2,Master!$E$2:$FG$2,0)),"")</f>
        <v>0</v>
      </c>
      <c r="J72" s="47">
        <f t="array" ref="J72">IFERROR(INDEX(Master!$E$3:$FG$202,MATCH($A72,Master!$D$3:$D$202,0),MATCH(J$2,Master!$E$2:$FG$2,0)),"")</f>
        <v>0</v>
      </c>
      <c r="K72" s="47">
        <f t="array" ref="K72">IFERROR(INDEX(Master!$E$3:$FG$202,MATCH($A72,Master!$D$3:$D$202,0),MATCH(K$2,Master!$E$2:$FG$2,0)),"")</f>
        <v>0</v>
      </c>
      <c r="L72" s="47">
        <f t="array" ref="L72">IFERROR(INDEX(Master!$E$3:$FG$202,MATCH($A72,Master!$D$3:$D$202,0),MATCH(L$2,Master!$E$2:$FG$2,0)),"")</f>
        <v>0</v>
      </c>
      <c r="M72" s="47">
        <f t="array" ref="M72">IFERROR(INDEX(Master!$E$3:$FG$202,MATCH($A72,Master!$D$3:$D$202,0),MATCH(M$2,Master!$E$2:$FG$2,0)),"")</f>
        <v>0</v>
      </c>
      <c r="N72" s="47">
        <f t="array" ref="N72">IFERROR(INDEX(Master!$E$3:$FG$202,MATCH($A72,Master!$D$3:$D$202,0),MATCH(N$2,Master!$E$2:$FG$2,0)),"")</f>
        <v>0</v>
      </c>
      <c r="O72" s="47">
        <f t="array" ref="O72">IFERROR(INDEX(Master!$E$3:$FG$202,MATCH($A72,Master!$D$3:$D$202,0),MATCH(O$2,Master!$E$2:$FG$2,0)),"")</f>
        <v>0</v>
      </c>
      <c r="P72" s="47">
        <f t="array" ref="P72">IFERROR(INDEX(Master!$E$3:$FG$202,MATCH($A72,Master!$D$3:$D$202,0),MATCH(P$2,Master!$E$2:$FG$2,0)),"")</f>
        <v>0</v>
      </c>
      <c r="Q72" s="47">
        <f t="array" ref="Q72">IFERROR(INDEX(Master!$E$3:$FG$202,MATCH($A72,Master!$D$3:$D$202,0),MATCH(Q$2,Master!$E$2:$FG$2,0)),"")</f>
        <v>0</v>
      </c>
      <c r="R72" s="47">
        <f t="array" ref="R72">IFERROR(INDEX(Master!$E$3:$FG$202,MATCH($A72,Master!$D$3:$D$202,0),MATCH(R$2,Master!$E$2:$FG$2,0)),"")</f>
        <v>0</v>
      </c>
      <c r="S72" s="47">
        <f t="array" ref="S72">IFERROR(INDEX(Master!$E$3:$FG$202,MATCH($A72,Master!$D$3:$D$202,0),MATCH(S$2,Master!$E$2:$FG$2,0)),"")</f>
        <v>0</v>
      </c>
    </row>
    <row r="73" spans="1:19">
      <c r="A73" s="53" t="s">
        <v>2400</v>
      </c>
      <c r="B73" s="47">
        <f t="array" ref="B73">IFERROR(INDEX(Master!$E$3:$FG$202,MATCH($A73,Master!$D$3:$D$202,0),MATCH(B$2,Master!$E$2:$FG$2,0)),"")</f>
        <v>0</v>
      </c>
      <c r="C73" s="64">
        <f t="array" ref="C73">IFERROR(INDEX(Master!$E$3:$FG$202,MATCH($A73,Master!$D$3:$D$202,0),MATCH(C$2,Master!$E$2:$FG$2,0)),"")</f>
        <v>2137747.88</v>
      </c>
      <c r="D73" s="64">
        <f t="array" ref="D73">IFERROR(INDEX(Master!$E$3:$FG$202,MATCH($A73,Master!$D$3:$D$202,0),MATCH(D$2,Master!$E$2:$FG$2,0)),"")</f>
        <v>1560555.9523999998</v>
      </c>
      <c r="E73" s="55" t="str">
        <f t="array" ref="E73">IFERROR(INDEX(Master!$E$3:$FG$202,MATCH($A73,Master!$D$3:$D$202,0),MATCH(E$2,Master!$E$2:$FG$2,0)),"")</f>
        <v>Postponed</v>
      </c>
      <c r="F73" s="55">
        <f t="array" ref="F73">IFERROR(INDEX(Master!$E$3:$FG$202,MATCH($A73,Master!$D$3:$D$202,0),MATCH(F$2,Master!$E$2:$FG$2,0)),"")</f>
        <v>0</v>
      </c>
      <c r="G73" s="47">
        <f t="array" ref="G73">IFERROR(INDEX(Master!$E$3:$FG$202,MATCH($A73,Master!$D$3:$D$202,0),MATCH(G$2,Master!$E$2:$FG$2,0)),"")</f>
        <v>0</v>
      </c>
      <c r="H73" s="47">
        <f t="array" ref="H73">IFERROR(INDEX(Master!$E$3:$FG$202,MATCH($A73,Master!$D$3:$D$202,0),MATCH(H$2,Master!$E$2:$FG$2,0)),"")</f>
        <v>0</v>
      </c>
      <c r="I73" s="47">
        <f t="array" ref="I73">IFERROR(INDEX(Master!$E$3:$FG$202,MATCH($A73,Master!$D$3:$D$202,0),MATCH(I$2,Master!$E$2:$FG$2,0)),"")</f>
        <v>0</v>
      </c>
      <c r="J73" s="47">
        <f t="array" ref="J73">IFERROR(INDEX(Master!$E$3:$FG$202,MATCH($A73,Master!$D$3:$D$202,0),MATCH(J$2,Master!$E$2:$FG$2,0)),"")</f>
        <v>0</v>
      </c>
      <c r="K73" s="47">
        <f t="array" ref="K73">IFERROR(INDEX(Master!$E$3:$FG$202,MATCH($A73,Master!$D$3:$D$202,0),MATCH(K$2,Master!$E$2:$FG$2,0)),"")</f>
        <v>0</v>
      </c>
      <c r="L73" s="47">
        <f t="array" ref="L73">IFERROR(INDEX(Master!$E$3:$FG$202,MATCH($A73,Master!$D$3:$D$202,0),MATCH(L$2,Master!$E$2:$FG$2,0)),"")</f>
        <v>0</v>
      </c>
      <c r="M73" s="47">
        <f t="array" ref="M73">IFERROR(INDEX(Master!$E$3:$FG$202,MATCH($A73,Master!$D$3:$D$202,0),MATCH(M$2,Master!$E$2:$FG$2,0)),"")</f>
        <v>0</v>
      </c>
      <c r="N73" s="47">
        <f t="array" ref="N73">IFERROR(INDEX(Master!$E$3:$FG$202,MATCH($A73,Master!$D$3:$D$202,0),MATCH(N$2,Master!$E$2:$FG$2,0)),"")</f>
        <v>0</v>
      </c>
      <c r="O73" s="47">
        <f t="array" ref="O73">IFERROR(INDEX(Master!$E$3:$FG$202,MATCH($A73,Master!$D$3:$D$202,0),MATCH(O$2,Master!$E$2:$FG$2,0)),"")</f>
        <v>0</v>
      </c>
      <c r="P73" s="47">
        <f t="array" ref="P73">IFERROR(INDEX(Master!$E$3:$FG$202,MATCH($A73,Master!$D$3:$D$202,0),MATCH(P$2,Master!$E$2:$FG$2,0)),"")</f>
        <v>0</v>
      </c>
      <c r="Q73" s="47">
        <f t="array" ref="Q73">IFERROR(INDEX(Master!$E$3:$FG$202,MATCH($A73,Master!$D$3:$D$202,0),MATCH(Q$2,Master!$E$2:$FG$2,0)),"")</f>
        <v>0</v>
      </c>
      <c r="R73" s="47">
        <f t="array" ref="R73">IFERROR(INDEX(Master!$E$3:$FG$202,MATCH($A73,Master!$D$3:$D$202,0),MATCH(R$2,Master!$E$2:$FG$2,0)),"")</f>
        <v>0</v>
      </c>
      <c r="S73" s="47">
        <f t="array" ref="S73">IFERROR(INDEX(Master!$E$3:$FG$202,MATCH($A73,Master!$D$3:$D$202,0),MATCH(S$2,Master!$E$2:$FG$2,0)),"")</f>
        <v>0</v>
      </c>
    </row>
    <row r="74" spans="1:19">
      <c r="A74" s="53" t="s">
        <v>2402</v>
      </c>
      <c r="B74" s="47">
        <f t="array" ref="B74">IFERROR(INDEX(Master!$E$3:$FG$202,MATCH($A74,Master!$D$3:$D$202,0),MATCH(B$2,Master!$E$2:$FG$2,0)),"")</f>
        <v>0</v>
      </c>
      <c r="C74" s="64">
        <f t="array" ref="C74">IFERROR(INDEX(Master!$E$3:$FG$202,MATCH($A74,Master!$D$3:$D$202,0),MATCH(C$2,Master!$E$2:$FG$2,0)),"")</f>
        <v>2467455.73</v>
      </c>
      <c r="D74" s="64">
        <f t="array" ref="D74">IFERROR(INDEX(Master!$E$3:$FG$202,MATCH($A74,Master!$D$3:$D$202,0),MATCH(D$2,Master!$E$2:$FG$2,0)),"")</f>
        <v>1801242.6828999999</v>
      </c>
      <c r="E74" s="55" t="str">
        <f t="array" ref="E74">IFERROR(INDEX(Master!$E$3:$FG$202,MATCH($A74,Master!$D$3:$D$202,0),MATCH(E$2,Master!$E$2:$FG$2,0)),"")</f>
        <v>Postponed</v>
      </c>
      <c r="F74" s="55">
        <f t="array" ref="F74">IFERROR(INDEX(Master!$E$3:$FG$202,MATCH($A74,Master!$D$3:$D$202,0),MATCH(F$2,Master!$E$2:$FG$2,0)),"")</f>
        <v>0</v>
      </c>
      <c r="G74" s="47">
        <f t="array" ref="G74">IFERROR(INDEX(Master!$E$3:$FG$202,MATCH($A74,Master!$D$3:$D$202,0),MATCH(G$2,Master!$E$2:$FG$2,0)),"")</f>
        <v>0</v>
      </c>
      <c r="H74" s="47">
        <f t="array" ref="H74">IFERROR(INDEX(Master!$E$3:$FG$202,MATCH($A74,Master!$D$3:$D$202,0),MATCH(H$2,Master!$E$2:$FG$2,0)),"")</f>
        <v>0</v>
      </c>
      <c r="I74" s="47">
        <f t="array" ref="I74">IFERROR(INDEX(Master!$E$3:$FG$202,MATCH($A74,Master!$D$3:$D$202,0),MATCH(I$2,Master!$E$2:$FG$2,0)),"")</f>
        <v>0</v>
      </c>
      <c r="J74" s="47">
        <f t="array" ref="J74">IFERROR(INDEX(Master!$E$3:$FG$202,MATCH($A74,Master!$D$3:$D$202,0),MATCH(J$2,Master!$E$2:$FG$2,0)),"")</f>
        <v>0</v>
      </c>
      <c r="K74" s="47">
        <f t="array" ref="K74">IFERROR(INDEX(Master!$E$3:$FG$202,MATCH($A74,Master!$D$3:$D$202,0),MATCH(K$2,Master!$E$2:$FG$2,0)),"")</f>
        <v>0</v>
      </c>
      <c r="L74" s="47">
        <f t="array" ref="L74">IFERROR(INDEX(Master!$E$3:$FG$202,MATCH($A74,Master!$D$3:$D$202,0),MATCH(L$2,Master!$E$2:$FG$2,0)),"")</f>
        <v>0</v>
      </c>
      <c r="M74" s="47">
        <f t="array" ref="M74">IFERROR(INDEX(Master!$E$3:$FG$202,MATCH($A74,Master!$D$3:$D$202,0),MATCH(M$2,Master!$E$2:$FG$2,0)),"")</f>
        <v>0</v>
      </c>
      <c r="N74" s="47">
        <f t="array" ref="N74">IFERROR(INDEX(Master!$E$3:$FG$202,MATCH($A74,Master!$D$3:$D$202,0),MATCH(N$2,Master!$E$2:$FG$2,0)),"")</f>
        <v>0</v>
      </c>
      <c r="O74" s="47">
        <f t="array" ref="O74">IFERROR(INDEX(Master!$E$3:$FG$202,MATCH($A74,Master!$D$3:$D$202,0),MATCH(O$2,Master!$E$2:$FG$2,0)),"")</f>
        <v>0</v>
      </c>
      <c r="P74" s="47">
        <f t="array" ref="P74">IFERROR(INDEX(Master!$E$3:$FG$202,MATCH($A74,Master!$D$3:$D$202,0),MATCH(P$2,Master!$E$2:$FG$2,0)),"")</f>
        <v>0</v>
      </c>
      <c r="Q74" s="47">
        <f t="array" ref="Q74">IFERROR(INDEX(Master!$E$3:$FG$202,MATCH($A74,Master!$D$3:$D$202,0),MATCH(Q$2,Master!$E$2:$FG$2,0)),"")</f>
        <v>0</v>
      </c>
      <c r="R74" s="47">
        <f t="array" ref="R74">IFERROR(INDEX(Master!$E$3:$FG$202,MATCH($A74,Master!$D$3:$D$202,0),MATCH(R$2,Master!$E$2:$FG$2,0)),"")</f>
        <v>0</v>
      </c>
      <c r="S74" s="47">
        <f t="array" ref="S74">IFERROR(INDEX(Master!$E$3:$FG$202,MATCH($A74,Master!$D$3:$D$202,0),MATCH(S$2,Master!$E$2:$FG$2,0)),"")</f>
        <v>0</v>
      </c>
    </row>
    <row r="75" spans="1:19">
      <c r="A75" s="53" t="s">
        <v>2403</v>
      </c>
      <c r="B75" s="47">
        <f t="array" ref="B75">IFERROR(INDEX(Master!$E$3:$FG$202,MATCH($A75,Master!$D$3:$D$202,0),MATCH(B$2,Master!$E$2:$FG$2,0)),"")</f>
        <v>0</v>
      </c>
      <c r="C75" s="64">
        <f t="array" ref="C75">IFERROR(INDEX(Master!$E$3:$FG$202,MATCH($A75,Master!$D$3:$D$202,0),MATCH(C$2,Master!$E$2:$FG$2,0)),"")</f>
        <v>2885231.43</v>
      </c>
      <c r="D75" s="64">
        <f t="array" ref="D75">IFERROR(INDEX(Master!$E$3:$FG$202,MATCH($A75,Master!$D$3:$D$202,0),MATCH(D$2,Master!$E$2:$FG$2,0)),"")</f>
        <v>2106218.9439000003</v>
      </c>
      <c r="E75" s="55" t="str">
        <f t="array" ref="E75">IFERROR(INDEX(Master!$E$3:$FG$202,MATCH($A75,Master!$D$3:$D$202,0),MATCH(E$2,Master!$E$2:$FG$2,0)),"")</f>
        <v>Postponed</v>
      </c>
      <c r="F75" s="55">
        <f t="array" ref="F75">IFERROR(INDEX(Master!$E$3:$FG$202,MATCH($A75,Master!$D$3:$D$202,0),MATCH(F$2,Master!$E$2:$FG$2,0)),"")</f>
        <v>0</v>
      </c>
      <c r="G75" s="47">
        <f t="array" ref="G75">IFERROR(INDEX(Master!$E$3:$FG$202,MATCH($A75,Master!$D$3:$D$202,0),MATCH(G$2,Master!$E$2:$FG$2,0)),"")</f>
        <v>0</v>
      </c>
      <c r="H75" s="47">
        <f t="array" ref="H75">IFERROR(INDEX(Master!$E$3:$FG$202,MATCH($A75,Master!$D$3:$D$202,0),MATCH(H$2,Master!$E$2:$FG$2,0)),"")</f>
        <v>0</v>
      </c>
      <c r="I75" s="47">
        <f t="array" ref="I75">IFERROR(INDEX(Master!$E$3:$FG$202,MATCH($A75,Master!$D$3:$D$202,0),MATCH(I$2,Master!$E$2:$FG$2,0)),"")</f>
        <v>0</v>
      </c>
      <c r="J75" s="47">
        <f t="array" ref="J75">IFERROR(INDEX(Master!$E$3:$FG$202,MATCH($A75,Master!$D$3:$D$202,0),MATCH(J$2,Master!$E$2:$FG$2,0)),"")</f>
        <v>0</v>
      </c>
      <c r="K75" s="47">
        <f t="array" ref="K75">IFERROR(INDEX(Master!$E$3:$FG$202,MATCH($A75,Master!$D$3:$D$202,0),MATCH(K$2,Master!$E$2:$FG$2,0)),"")</f>
        <v>0</v>
      </c>
      <c r="L75" s="47">
        <f t="array" ref="L75">IFERROR(INDEX(Master!$E$3:$FG$202,MATCH($A75,Master!$D$3:$D$202,0),MATCH(L$2,Master!$E$2:$FG$2,0)),"")</f>
        <v>0</v>
      </c>
      <c r="M75" s="47">
        <f t="array" ref="M75">IFERROR(INDEX(Master!$E$3:$FG$202,MATCH($A75,Master!$D$3:$D$202,0),MATCH(M$2,Master!$E$2:$FG$2,0)),"")</f>
        <v>0</v>
      </c>
      <c r="N75" s="47">
        <f t="array" ref="N75">IFERROR(INDEX(Master!$E$3:$FG$202,MATCH($A75,Master!$D$3:$D$202,0),MATCH(N$2,Master!$E$2:$FG$2,0)),"")</f>
        <v>0</v>
      </c>
      <c r="O75" s="47">
        <f t="array" ref="O75">IFERROR(INDEX(Master!$E$3:$FG$202,MATCH($A75,Master!$D$3:$D$202,0),MATCH(O$2,Master!$E$2:$FG$2,0)),"")</f>
        <v>0</v>
      </c>
      <c r="P75" s="47">
        <f t="array" ref="P75">IFERROR(INDEX(Master!$E$3:$FG$202,MATCH($A75,Master!$D$3:$D$202,0),MATCH(P$2,Master!$E$2:$FG$2,0)),"")</f>
        <v>0</v>
      </c>
      <c r="Q75" s="47">
        <f t="array" ref="Q75">IFERROR(INDEX(Master!$E$3:$FG$202,MATCH($A75,Master!$D$3:$D$202,0),MATCH(Q$2,Master!$E$2:$FG$2,0)),"")</f>
        <v>0</v>
      </c>
      <c r="R75" s="47">
        <f t="array" ref="R75">IFERROR(INDEX(Master!$E$3:$FG$202,MATCH($A75,Master!$D$3:$D$202,0),MATCH(R$2,Master!$E$2:$FG$2,0)),"")</f>
        <v>0</v>
      </c>
      <c r="S75" s="47">
        <f t="array" ref="S75">IFERROR(INDEX(Master!$E$3:$FG$202,MATCH($A75,Master!$D$3:$D$202,0),MATCH(S$2,Master!$E$2:$FG$2,0)),"")</f>
        <v>0</v>
      </c>
    </row>
    <row r="76" spans="1:19">
      <c r="A76" s="53" t="s">
        <v>2404</v>
      </c>
      <c r="B76" s="47">
        <f t="array" ref="B76">IFERROR(INDEX(Master!$E$3:$FG$202,MATCH($A76,Master!$D$3:$D$202,0),MATCH(B$2,Master!$E$2:$FG$2,0)),"")</f>
        <v>0</v>
      </c>
      <c r="C76" s="64">
        <f t="array" ref="C76">IFERROR(INDEX(Master!$E$3:$FG$202,MATCH($A76,Master!$D$3:$D$202,0),MATCH(C$2,Master!$E$2:$FG$2,0)),"")</f>
        <v>1414508.72</v>
      </c>
      <c r="D76" s="64">
        <f t="array" ref="D76">IFERROR(INDEX(Master!$E$3:$FG$202,MATCH($A76,Master!$D$3:$D$202,0),MATCH(D$2,Master!$E$2:$FG$2,0)),"")</f>
        <v>1032591.3655999999</v>
      </c>
      <c r="E76" s="55" t="str">
        <f t="array" ref="E76">IFERROR(INDEX(Master!$E$3:$FG$202,MATCH($A76,Master!$D$3:$D$202,0),MATCH(E$2,Master!$E$2:$FG$2,0)),"")</f>
        <v>Postponed</v>
      </c>
      <c r="F76" s="55">
        <f t="array" ref="F76">IFERROR(INDEX(Master!$E$3:$FG$202,MATCH($A76,Master!$D$3:$D$202,0),MATCH(F$2,Master!$E$2:$FG$2,0)),"")</f>
        <v>0</v>
      </c>
      <c r="G76" s="47">
        <f t="array" ref="G76">IFERROR(INDEX(Master!$E$3:$FG$202,MATCH($A76,Master!$D$3:$D$202,0),MATCH(G$2,Master!$E$2:$FG$2,0)),"")</f>
        <v>0</v>
      </c>
      <c r="H76" s="47">
        <f t="array" ref="H76">IFERROR(INDEX(Master!$E$3:$FG$202,MATCH($A76,Master!$D$3:$D$202,0),MATCH(H$2,Master!$E$2:$FG$2,0)),"")</f>
        <v>0</v>
      </c>
      <c r="I76" s="47">
        <f t="array" ref="I76">IFERROR(INDEX(Master!$E$3:$FG$202,MATCH($A76,Master!$D$3:$D$202,0),MATCH(I$2,Master!$E$2:$FG$2,0)),"")</f>
        <v>0</v>
      </c>
      <c r="J76" s="47">
        <f t="array" ref="J76">IFERROR(INDEX(Master!$E$3:$FG$202,MATCH($A76,Master!$D$3:$D$202,0),MATCH(J$2,Master!$E$2:$FG$2,0)),"")</f>
        <v>0</v>
      </c>
      <c r="K76" s="47">
        <f t="array" ref="K76">IFERROR(INDEX(Master!$E$3:$FG$202,MATCH($A76,Master!$D$3:$D$202,0),MATCH(K$2,Master!$E$2:$FG$2,0)),"")</f>
        <v>0</v>
      </c>
      <c r="L76" s="47">
        <f t="array" ref="L76">IFERROR(INDEX(Master!$E$3:$FG$202,MATCH($A76,Master!$D$3:$D$202,0),MATCH(L$2,Master!$E$2:$FG$2,0)),"")</f>
        <v>0</v>
      </c>
      <c r="M76" s="47">
        <f t="array" ref="M76">IFERROR(INDEX(Master!$E$3:$FG$202,MATCH($A76,Master!$D$3:$D$202,0),MATCH(M$2,Master!$E$2:$FG$2,0)),"")</f>
        <v>0</v>
      </c>
      <c r="N76" s="47">
        <f t="array" ref="N76">IFERROR(INDEX(Master!$E$3:$FG$202,MATCH($A76,Master!$D$3:$D$202,0),MATCH(N$2,Master!$E$2:$FG$2,0)),"")</f>
        <v>0</v>
      </c>
      <c r="O76" s="47">
        <f t="array" ref="O76">IFERROR(INDEX(Master!$E$3:$FG$202,MATCH($A76,Master!$D$3:$D$202,0),MATCH(O$2,Master!$E$2:$FG$2,0)),"")</f>
        <v>0</v>
      </c>
      <c r="P76" s="47">
        <f t="array" ref="P76">IFERROR(INDEX(Master!$E$3:$FG$202,MATCH($A76,Master!$D$3:$D$202,0),MATCH(P$2,Master!$E$2:$FG$2,0)),"")</f>
        <v>0</v>
      </c>
      <c r="Q76" s="47">
        <f t="array" ref="Q76">IFERROR(INDEX(Master!$E$3:$FG$202,MATCH($A76,Master!$D$3:$D$202,0),MATCH(Q$2,Master!$E$2:$FG$2,0)),"")</f>
        <v>0</v>
      </c>
      <c r="R76" s="47">
        <f t="array" ref="R76">IFERROR(INDEX(Master!$E$3:$FG$202,MATCH($A76,Master!$D$3:$D$202,0),MATCH(R$2,Master!$E$2:$FG$2,0)),"")</f>
        <v>0</v>
      </c>
      <c r="S76" s="47">
        <f t="array" ref="S76">IFERROR(INDEX(Master!$E$3:$FG$202,MATCH($A76,Master!$D$3:$D$202,0),MATCH(S$2,Master!$E$2:$FG$2,0)),"")</f>
        <v>0</v>
      </c>
    </row>
    <row r="77" spans="1:19">
      <c r="A77" s="47"/>
      <c r="B77" s="47" t="str">
        <f t="array" ref="B77">IFERROR(INDEX(Master!$E$3:$FG$202,MATCH($A77,Master!$D$3:$D$202,0),MATCH(B$2,Master!$E$2:$FG$2,0)),"")</f>
        <v/>
      </c>
      <c r="C77" s="47" t="str">
        <f t="array" ref="C77">IFERROR(INDEX(Master!$E$3:$FG$202,MATCH($A77,Master!$D$3:$D$202,0),MATCH(C$2,Master!$E$2:$FG$2,0)),"")</f>
        <v/>
      </c>
      <c r="D77" s="47" t="str">
        <f t="array" ref="D77">IFERROR(INDEX(Master!$E$3:$FG$202,MATCH($A77,Master!$D$3:$D$202,0),MATCH(D$2,Master!$E$2:$FG$2,0)),"")</f>
        <v/>
      </c>
      <c r="E77" s="55" t="str">
        <f t="array" ref="E77">IFERROR(INDEX(Master!$E$3:$FG$202,MATCH($A77,Master!$D$3:$D$202,0),MATCH(E$2,Master!$E$2:$FG$2,0)),"")</f>
        <v/>
      </c>
      <c r="F77" s="55" t="str">
        <f t="array" ref="F77">IFERROR(INDEX(Master!$E$3:$FG$202,MATCH($A77,Master!$D$3:$D$202,0),MATCH(F$2,Master!$E$2:$FG$2,0)),"")</f>
        <v/>
      </c>
      <c r="G77" s="47" t="str">
        <f t="array" ref="G77">IFERROR(INDEX(Master!$E$3:$FG$202,MATCH($A77,Master!$D$3:$D$202,0),MATCH(G$2,Master!$E$2:$FG$2,0)),"")</f>
        <v/>
      </c>
      <c r="H77" s="47" t="str">
        <f t="array" ref="H77">IFERROR(INDEX(Master!$E$3:$FG$202,MATCH($A77,Master!$D$3:$D$202,0),MATCH(H$2,Master!$E$2:$FG$2,0)),"")</f>
        <v/>
      </c>
      <c r="I77" s="47" t="str">
        <f t="array" ref="I77">IFERROR(INDEX(Master!$E$3:$FG$202,MATCH($A77,Master!$D$3:$D$202,0),MATCH(I$2,Master!$E$2:$FG$2,0)),"")</f>
        <v/>
      </c>
      <c r="J77" s="47" t="str">
        <f t="array" ref="J77">IFERROR(INDEX(Master!$E$3:$FG$202,MATCH($A77,Master!$D$3:$D$202,0),MATCH(J$2,Master!$E$2:$FG$2,0)),"")</f>
        <v/>
      </c>
      <c r="K77" s="47" t="str">
        <f t="array" ref="K77">IFERROR(INDEX(Master!$E$3:$FG$202,MATCH($A77,Master!$D$3:$D$202,0),MATCH(K$2,Master!$E$2:$FG$2,0)),"")</f>
        <v/>
      </c>
      <c r="L77" s="47" t="str">
        <f t="array" ref="L77">IFERROR(INDEX(Master!$E$3:$FG$202,MATCH($A77,Master!$D$3:$D$202,0),MATCH(L$2,Master!$E$2:$FG$2,0)),"")</f>
        <v/>
      </c>
      <c r="M77" s="47" t="str">
        <f t="array" ref="M77">IFERROR(INDEX(Master!$E$3:$FG$202,MATCH($A77,Master!$D$3:$D$202,0),MATCH(M$2,Master!$E$2:$FG$2,0)),"")</f>
        <v/>
      </c>
      <c r="N77" s="47" t="str">
        <f t="array" ref="N77">IFERROR(INDEX(Master!$E$3:$FG$202,MATCH($A77,Master!$D$3:$D$202,0),MATCH(N$2,Master!$E$2:$FG$2,0)),"")</f>
        <v/>
      </c>
      <c r="O77" s="47" t="str">
        <f t="array" ref="O77">IFERROR(INDEX(Master!$E$3:$FG$202,MATCH($A77,Master!$D$3:$D$202,0),MATCH(O$2,Master!$E$2:$FG$2,0)),"")</f>
        <v/>
      </c>
      <c r="P77" s="47" t="str">
        <f t="array" ref="P77">IFERROR(INDEX(Master!$E$3:$FG$202,MATCH($A77,Master!$D$3:$D$202,0),MATCH(P$2,Master!$E$2:$FG$2,0)),"")</f>
        <v/>
      </c>
      <c r="Q77" s="47" t="str">
        <f t="array" ref="Q77">IFERROR(INDEX(Master!$E$3:$FG$202,MATCH($A77,Master!$D$3:$D$202,0),MATCH(Q$2,Master!$E$2:$FG$2,0)),"")</f>
        <v/>
      </c>
      <c r="R77" s="47" t="str">
        <f t="array" ref="R77">IFERROR(INDEX(Master!$E$3:$FG$202,MATCH($A77,Master!$D$3:$D$202,0),MATCH(R$2,Master!$E$2:$FG$2,0)),"")</f>
        <v/>
      </c>
      <c r="S77" s="47" t="str">
        <f t="array" ref="S77">IFERROR(INDEX(Master!$E$3:$FG$202,MATCH($A77,Master!$D$3:$D$202,0),MATCH(S$2,Master!$E$2:$FG$2,0)),"")</f>
        <v/>
      </c>
    </row>
    <row r="78" spans="1:19">
      <c r="A78" s="47"/>
      <c r="B78" s="47" t="str">
        <f t="array" ref="B78">IFERROR(INDEX(Master!$E$3:$FG$202,MATCH($A78,Master!$D$3:$D$202,0),MATCH(B$2,Master!$E$2:$FG$2,0)),"")</f>
        <v/>
      </c>
      <c r="C78" s="47" t="str">
        <f t="array" ref="C78">IFERROR(INDEX(Master!$E$3:$FG$202,MATCH($A78,Master!$D$3:$D$202,0),MATCH(C$2,Master!$E$2:$FG$2,0)),"")</f>
        <v/>
      </c>
      <c r="D78" s="47" t="str">
        <f t="array" ref="D78">IFERROR(INDEX(Master!$E$3:$FG$202,MATCH($A78,Master!$D$3:$D$202,0),MATCH(D$2,Master!$E$2:$FG$2,0)),"")</f>
        <v/>
      </c>
      <c r="E78" s="55" t="str">
        <f t="array" ref="E78">IFERROR(INDEX(Master!$E$3:$FG$202,MATCH($A78,Master!$D$3:$D$202,0),MATCH(E$2,Master!$E$2:$FG$2,0)),"")</f>
        <v/>
      </c>
      <c r="F78" s="55" t="str">
        <f t="array" ref="F78">IFERROR(INDEX(Master!$E$3:$FG$202,MATCH($A78,Master!$D$3:$D$202,0),MATCH(F$2,Master!$E$2:$FG$2,0)),"")</f>
        <v/>
      </c>
      <c r="G78" s="47" t="str">
        <f t="array" ref="G78">IFERROR(INDEX(Master!$E$3:$FG$202,MATCH($A78,Master!$D$3:$D$202,0),MATCH(G$2,Master!$E$2:$FG$2,0)),"")</f>
        <v/>
      </c>
      <c r="H78" s="47" t="str">
        <f t="array" ref="H78">IFERROR(INDEX(Master!$E$3:$FG$202,MATCH($A78,Master!$D$3:$D$202,0),MATCH(H$2,Master!$E$2:$FG$2,0)),"")</f>
        <v/>
      </c>
      <c r="I78" s="47" t="str">
        <f t="array" ref="I78">IFERROR(INDEX(Master!$E$3:$FG$202,MATCH($A78,Master!$D$3:$D$202,0),MATCH(I$2,Master!$E$2:$FG$2,0)),"")</f>
        <v/>
      </c>
      <c r="J78" s="47" t="str">
        <f t="array" ref="J78">IFERROR(INDEX(Master!$E$3:$FG$202,MATCH($A78,Master!$D$3:$D$202,0),MATCH(J$2,Master!$E$2:$FG$2,0)),"")</f>
        <v/>
      </c>
      <c r="K78" s="47" t="str">
        <f t="array" ref="K78">IFERROR(INDEX(Master!$E$3:$FG$202,MATCH($A78,Master!$D$3:$D$202,0),MATCH(K$2,Master!$E$2:$FG$2,0)),"")</f>
        <v/>
      </c>
      <c r="L78" s="47" t="str">
        <f t="array" ref="L78">IFERROR(INDEX(Master!$E$3:$FG$202,MATCH($A78,Master!$D$3:$D$202,0),MATCH(L$2,Master!$E$2:$FG$2,0)),"")</f>
        <v/>
      </c>
      <c r="M78" s="47" t="str">
        <f t="array" ref="M78">IFERROR(INDEX(Master!$E$3:$FG$202,MATCH($A78,Master!$D$3:$D$202,0),MATCH(M$2,Master!$E$2:$FG$2,0)),"")</f>
        <v/>
      </c>
      <c r="N78" s="47" t="str">
        <f t="array" ref="N78">IFERROR(INDEX(Master!$E$3:$FG$202,MATCH($A78,Master!$D$3:$D$202,0),MATCH(N$2,Master!$E$2:$FG$2,0)),"")</f>
        <v/>
      </c>
      <c r="O78" s="47" t="str">
        <f t="array" ref="O78">IFERROR(INDEX(Master!$E$3:$FG$202,MATCH($A78,Master!$D$3:$D$202,0),MATCH(O$2,Master!$E$2:$FG$2,0)),"")</f>
        <v/>
      </c>
      <c r="P78" s="47" t="str">
        <f t="array" ref="P78">IFERROR(INDEX(Master!$E$3:$FG$202,MATCH($A78,Master!$D$3:$D$202,0),MATCH(P$2,Master!$E$2:$FG$2,0)),"")</f>
        <v/>
      </c>
      <c r="Q78" s="47" t="str">
        <f t="array" ref="Q78">IFERROR(INDEX(Master!$E$3:$FG$202,MATCH($A78,Master!$D$3:$D$202,0),MATCH(Q$2,Master!$E$2:$FG$2,0)),"")</f>
        <v/>
      </c>
      <c r="R78" s="47" t="str">
        <f t="array" ref="R78">IFERROR(INDEX(Master!$E$3:$FG$202,MATCH($A78,Master!$D$3:$D$202,0),MATCH(R$2,Master!$E$2:$FG$2,0)),"")</f>
        <v/>
      </c>
      <c r="S78" s="47" t="str">
        <f t="array" ref="S78">IFERROR(INDEX(Master!$E$3:$FG$202,MATCH($A78,Master!$D$3:$D$202,0),MATCH(S$2,Master!$E$2:$FG$2,0)),"")</f>
        <v/>
      </c>
    </row>
    <row r="79" spans="1:19">
      <c r="A79" s="47"/>
      <c r="B79" s="47" t="str">
        <f t="array" ref="B79">IFERROR(INDEX(Master!$E$3:$FG$202,MATCH($A79,Master!$D$3:$D$202,0),MATCH(B$2,Master!$E$2:$FG$2,0)),"")</f>
        <v/>
      </c>
      <c r="C79" s="47" t="str">
        <f t="array" ref="C79">IFERROR(INDEX(Master!$E$3:$FG$202,MATCH($A79,Master!$D$3:$D$202,0),MATCH(C$2,Master!$E$2:$FG$2,0)),"")</f>
        <v/>
      </c>
      <c r="D79" s="47" t="str">
        <f t="array" ref="D79">IFERROR(INDEX(Master!$E$3:$FG$202,MATCH($A79,Master!$D$3:$D$202,0),MATCH(D$2,Master!$E$2:$FG$2,0)),"")</f>
        <v/>
      </c>
      <c r="E79" s="55" t="str">
        <f t="array" ref="E79">IFERROR(INDEX(Master!$E$3:$FG$202,MATCH($A79,Master!$D$3:$D$202,0),MATCH(E$2,Master!$E$2:$FG$2,0)),"")</f>
        <v/>
      </c>
      <c r="F79" s="55" t="str">
        <f t="array" ref="F79">IFERROR(INDEX(Master!$E$3:$FG$202,MATCH($A79,Master!$D$3:$D$202,0),MATCH(F$2,Master!$E$2:$FG$2,0)),"")</f>
        <v/>
      </c>
      <c r="G79" s="47" t="str">
        <f t="array" ref="G79">IFERROR(INDEX(Master!$E$3:$FG$202,MATCH($A79,Master!$D$3:$D$202,0),MATCH(G$2,Master!$E$2:$FG$2,0)),"")</f>
        <v/>
      </c>
      <c r="H79" s="47" t="str">
        <f t="array" ref="H79">IFERROR(INDEX(Master!$E$3:$FG$202,MATCH($A79,Master!$D$3:$D$202,0),MATCH(H$2,Master!$E$2:$FG$2,0)),"")</f>
        <v/>
      </c>
      <c r="I79" s="47" t="str">
        <f t="array" ref="I79">IFERROR(INDEX(Master!$E$3:$FG$202,MATCH($A79,Master!$D$3:$D$202,0),MATCH(I$2,Master!$E$2:$FG$2,0)),"")</f>
        <v/>
      </c>
      <c r="J79" s="47" t="str">
        <f t="array" ref="J79">IFERROR(INDEX(Master!$E$3:$FG$202,MATCH($A79,Master!$D$3:$D$202,0),MATCH(J$2,Master!$E$2:$FG$2,0)),"")</f>
        <v/>
      </c>
      <c r="K79" s="47" t="str">
        <f t="array" ref="K79">IFERROR(INDEX(Master!$E$3:$FG$202,MATCH($A79,Master!$D$3:$D$202,0),MATCH(K$2,Master!$E$2:$FG$2,0)),"")</f>
        <v/>
      </c>
      <c r="L79" s="47" t="str">
        <f t="array" ref="L79">IFERROR(INDEX(Master!$E$3:$FG$202,MATCH($A79,Master!$D$3:$D$202,0),MATCH(L$2,Master!$E$2:$FG$2,0)),"")</f>
        <v/>
      </c>
      <c r="M79" s="47" t="str">
        <f t="array" ref="M79">IFERROR(INDEX(Master!$E$3:$FG$202,MATCH($A79,Master!$D$3:$D$202,0),MATCH(M$2,Master!$E$2:$FG$2,0)),"")</f>
        <v/>
      </c>
      <c r="N79" s="47" t="str">
        <f t="array" ref="N79">IFERROR(INDEX(Master!$E$3:$FG$202,MATCH($A79,Master!$D$3:$D$202,0),MATCH(N$2,Master!$E$2:$FG$2,0)),"")</f>
        <v/>
      </c>
      <c r="O79" s="47" t="str">
        <f t="array" ref="O79">IFERROR(INDEX(Master!$E$3:$FG$202,MATCH($A79,Master!$D$3:$D$202,0),MATCH(O$2,Master!$E$2:$FG$2,0)),"")</f>
        <v/>
      </c>
      <c r="P79" s="47" t="str">
        <f t="array" ref="P79">IFERROR(INDEX(Master!$E$3:$FG$202,MATCH($A79,Master!$D$3:$D$202,0),MATCH(P$2,Master!$E$2:$FG$2,0)),"")</f>
        <v/>
      </c>
      <c r="Q79" s="47" t="str">
        <f t="array" ref="Q79">IFERROR(INDEX(Master!$E$3:$FG$202,MATCH($A79,Master!$D$3:$D$202,0),MATCH(Q$2,Master!$E$2:$FG$2,0)),"")</f>
        <v/>
      </c>
      <c r="R79" s="47" t="str">
        <f t="array" ref="R79">IFERROR(INDEX(Master!$E$3:$FG$202,MATCH($A79,Master!$D$3:$D$202,0),MATCH(R$2,Master!$E$2:$FG$2,0)),"")</f>
        <v/>
      </c>
      <c r="S79" s="47" t="str">
        <f t="array" ref="S79">IFERROR(INDEX(Master!$E$3:$FG$202,MATCH($A79,Master!$D$3:$D$202,0),MATCH(S$2,Master!$E$2:$FG$2,0)),"")</f>
        <v/>
      </c>
    </row>
    <row r="80" spans="1:19">
      <c r="A80" s="47"/>
      <c r="B80" s="47" t="str">
        <f t="array" ref="B80">IFERROR(INDEX(Master!$E$3:$FG$202,MATCH($A80,Master!$D$3:$D$202,0),MATCH(B$2,Master!$E$2:$FG$2,0)),"")</f>
        <v/>
      </c>
      <c r="C80" s="47" t="str">
        <f t="array" ref="C80">IFERROR(INDEX(Master!$E$3:$FG$202,MATCH($A80,Master!$D$3:$D$202,0),MATCH(C$2,Master!$E$2:$FG$2,0)),"")</f>
        <v/>
      </c>
      <c r="D80" s="47" t="str">
        <f t="array" ref="D80">IFERROR(INDEX(Master!$E$3:$FG$202,MATCH($A80,Master!$D$3:$D$202,0),MATCH(D$2,Master!$E$2:$FG$2,0)),"")</f>
        <v/>
      </c>
      <c r="E80" s="55" t="str">
        <f t="array" ref="E80">IFERROR(INDEX(Master!$E$3:$FG$202,MATCH($A80,Master!$D$3:$D$202,0),MATCH(E$2,Master!$E$2:$FG$2,0)),"")</f>
        <v/>
      </c>
      <c r="F80" s="55" t="str">
        <f t="array" ref="F80">IFERROR(INDEX(Master!$E$3:$FG$202,MATCH($A80,Master!$D$3:$D$202,0),MATCH(F$2,Master!$E$2:$FG$2,0)),"")</f>
        <v/>
      </c>
      <c r="G80" s="47" t="str">
        <f t="array" ref="G80">IFERROR(INDEX(Master!$E$3:$FG$202,MATCH($A80,Master!$D$3:$D$202,0),MATCH(G$2,Master!$E$2:$FG$2,0)),"")</f>
        <v/>
      </c>
      <c r="H80" s="47" t="str">
        <f t="array" ref="H80">IFERROR(INDEX(Master!$E$3:$FG$202,MATCH($A80,Master!$D$3:$D$202,0),MATCH(H$2,Master!$E$2:$FG$2,0)),"")</f>
        <v/>
      </c>
      <c r="I80" s="47" t="str">
        <f t="array" ref="I80">IFERROR(INDEX(Master!$E$3:$FG$202,MATCH($A80,Master!$D$3:$D$202,0),MATCH(I$2,Master!$E$2:$FG$2,0)),"")</f>
        <v/>
      </c>
      <c r="J80" s="47" t="str">
        <f t="array" ref="J80">IFERROR(INDEX(Master!$E$3:$FG$202,MATCH($A80,Master!$D$3:$D$202,0),MATCH(J$2,Master!$E$2:$FG$2,0)),"")</f>
        <v/>
      </c>
      <c r="K80" s="47" t="str">
        <f t="array" ref="K80">IFERROR(INDEX(Master!$E$3:$FG$202,MATCH($A80,Master!$D$3:$D$202,0),MATCH(K$2,Master!$E$2:$FG$2,0)),"")</f>
        <v/>
      </c>
      <c r="L80" s="47" t="str">
        <f t="array" ref="L80">IFERROR(INDEX(Master!$E$3:$FG$202,MATCH($A80,Master!$D$3:$D$202,0),MATCH(L$2,Master!$E$2:$FG$2,0)),"")</f>
        <v/>
      </c>
      <c r="M80" s="47" t="str">
        <f t="array" ref="M80">IFERROR(INDEX(Master!$E$3:$FG$202,MATCH($A80,Master!$D$3:$D$202,0),MATCH(M$2,Master!$E$2:$FG$2,0)),"")</f>
        <v/>
      </c>
      <c r="N80" s="47" t="str">
        <f t="array" ref="N80">IFERROR(INDEX(Master!$E$3:$FG$202,MATCH($A80,Master!$D$3:$D$202,0),MATCH(N$2,Master!$E$2:$FG$2,0)),"")</f>
        <v/>
      </c>
      <c r="O80" s="47" t="str">
        <f t="array" ref="O80">IFERROR(INDEX(Master!$E$3:$FG$202,MATCH($A80,Master!$D$3:$D$202,0),MATCH(O$2,Master!$E$2:$FG$2,0)),"")</f>
        <v/>
      </c>
      <c r="P80" s="47" t="str">
        <f t="array" ref="P80">IFERROR(INDEX(Master!$E$3:$FG$202,MATCH($A80,Master!$D$3:$D$202,0),MATCH(P$2,Master!$E$2:$FG$2,0)),"")</f>
        <v/>
      </c>
      <c r="Q80" s="47" t="str">
        <f t="array" ref="Q80">IFERROR(INDEX(Master!$E$3:$FG$202,MATCH($A80,Master!$D$3:$D$202,0),MATCH(Q$2,Master!$E$2:$FG$2,0)),"")</f>
        <v/>
      </c>
      <c r="R80" s="47" t="str">
        <f t="array" ref="R80">IFERROR(INDEX(Master!$E$3:$FG$202,MATCH($A80,Master!$D$3:$D$202,0),MATCH(R$2,Master!$E$2:$FG$2,0)),"")</f>
        <v/>
      </c>
      <c r="S80" s="47" t="str">
        <f t="array" ref="S80">IFERROR(INDEX(Master!$E$3:$FG$202,MATCH($A80,Master!$D$3:$D$202,0),MATCH(S$2,Master!$E$2:$FG$2,0)),"")</f>
        <v/>
      </c>
    </row>
    <row r="81" spans="1:19">
      <c r="A81" s="47"/>
      <c r="B81" s="47" t="str">
        <f t="array" ref="B81">IFERROR(INDEX(Master!$E$3:$FG$202,MATCH($A81,Master!$D$3:$D$202,0),MATCH(B$2,Master!$E$2:$FG$2,0)),"")</f>
        <v/>
      </c>
      <c r="C81" s="47" t="str">
        <f t="array" ref="C81">IFERROR(INDEX(Master!$E$3:$FG$202,MATCH($A81,Master!$D$3:$D$202,0),MATCH(C$2,Master!$E$2:$FG$2,0)),"")</f>
        <v/>
      </c>
      <c r="D81" s="47" t="str">
        <f t="array" ref="D81">IFERROR(INDEX(Master!$E$3:$FG$202,MATCH($A81,Master!$D$3:$D$202,0),MATCH(D$2,Master!$E$2:$FG$2,0)),"")</f>
        <v/>
      </c>
      <c r="E81" s="55" t="str">
        <f t="array" ref="E81">IFERROR(INDEX(Master!$E$3:$FG$202,MATCH($A81,Master!$D$3:$D$202,0),MATCH(E$2,Master!$E$2:$FG$2,0)),"")</f>
        <v/>
      </c>
      <c r="F81" s="55" t="str">
        <f t="array" ref="F81">IFERROR(INDEX(Master!$E$3:$FG$202,MATCH($A81,Master!$D$3:$D$202,0),MATCH(F$2,Master!$E$2:$FG$2,0)),"")</f>
        <v/>
      </c>
      <c r="G81" s="47" t="str">
        <f t="array" ref="G81">IFERROR(INDEX(Master!$E$3:$FG$202,MATCH($A81,Master!$D$3:$D$202,0),MATCH(G$2,Master!$E$2:$FG$2,0)),"")</f>
        <v/>
      </c>
      <c r="H81" s="47" t="str">
        <f t="array" ref="H81">IFERROR(INDEX(Master!$E$3:$FG$202,MATCH($A81,Master!$D$3:$D$202,0),MATCH(H$2,Master!$E$2:$FG$2,0)),"")</f>
        <v/>
      </c>
      <c r="I81" s="47" t="str">
        <f t="array" ref="I81">IFERROR(INDEX(Master!$E$3:$FG$202,MATCH($A81,Master!$D$3:$D$202,0),MATCH(I$2,Master!$E$2:$FG$2,0)),"")</f>
        <v/>
      </c>
      <c r="J81" s="47" t="str">
        <f t="array" ref="J81">IFERROR(INDEX(Master!$E$3:$FG$202,MATCH($A81,Master!$D$3:$D$202,0),MATCH(J$2,Master!$E$2:$FG$2,0)),"")</f>
        <v/>
      </c>
      <c r="K81" s="47" t="str">
        <f t="array" ref="K81">IFERROR(INDEX(Master!$E$3:$FG$202,MATCH($A81,Master!$D$3:$D$202,0),MATCH(K$2,Master!$E$2:$FG$2,0)),"")</f>
        <v/>
      </c>
      <c r="L81" s="47" t="str">
        <f t="array" ref="L81">IFERROR(INDEX(Master!$E$3:$FG$202,MATCH($A81,Master!$D$3:$D$202,0),MATCH(L$2,Master!$E$2:$FG$2,0)),"")</f>
        <v/>
      </c>
      <c r="M81" s="47" t="str">
        <f t="array" ref="M81">IFERROR(INDEX(Master!$E$3:$FG$202,MATCH($A81,Master!$D$3:$D$202,0),MATCH(M$2,Master!$E$2:$FG$2,0)),"")</f>
        <v/>
      </c>
      <c r="N81" s="47" t="str">
        <f t="array" ref="N81">IFERROR(INDEX(Master!$E$3:$FG$202,MATCH($A81,Master!$D$3:$D$202,0),MATCH(N$2,Master!$E$2:$FG$2,0)),"")</f>
        <v/>
      </c>
      <c r="O81" s="47" t="str">
        <f t="array" ref="O81">IFERROR(INDEX(Master!$E$3:$FG$202,MATCH($A81,Master!$D$3:$D$202,0),MATCH(O$2,Master!$E$2:$FG$2,0)),"")</f>
        <v/>
      </c>
      <c r="P81" s="47" t="str">
        <f t="array" ref="P81">IFERROR(INDEX(Master!$E$3:$FG$202,MATCH($A81,Master!$D$3:$D$202,0),MATCH(P$2,Master!$E$2:$FG$2,0)),"")</f>
        <v/>
      </c>
      <c r="Q81" s="47" t="str">
        <f t="array" ref="Q81">IFERROR(INDEX(Master!$E$3:$FG$202,MATCH($A81,Master!$D$3:$D$202,0),MATCH(Q$2,Master!$E$2:$FG$2,0)),"")</f>
        <v/>
      </c>
      <c r="R81" s="47" t="str">
        <f t="array" ref="R81">IFERROR(INDEX(Master!$E$3:$FG$202,MATCH($A81,Master!$D$3:$D$202,0),MATCH(R$2,Master!$E$2:$FG$2,0)),"")</f>
        <v/>
      </c>
      <c r="S81" s="47" t="str">
        <f t="array" ref="S81">IFERROR(INDEX(Master!$E$3:$FG$202,MATCH($A81,Master!$D$3:$D$202,0),MATCH(S$2,Master!$E$2:$FG$2,0)),"")</f>
        <v/>
      </c>
    </row>
    <row r="82" spans="1:19">
      <c r="A82" s="47"/>
      <c r="B82" s="47" t="str">
        <f t="array" ref="B82">IFERROR(INDEX(Master!$E$3:$FG$202,MATCH($A82,Master!$D$3:$D$202,0),MATCH(B$2,Master!$E$2:$FG$2,0)),"")</f>
        <v/>
      </c>
      <c r="C82" s="47" t="str">
        <f t="array" ref="C82">IFERROR(INDEX(Master!$E$3:$FG$202,MATCH($A82,Master!$D$3:$D$202,0),MATCH(C$2,Master!$E$2:$FG$2,0)),"")</f>
        <v/>
      </c>
      <c r="D82" s="47" t="str">
        <f t="array" ref="D82">IFERROR(INDEX(Master!$E$3:$FG$202,MATCH($A82,Master!$D$3:$D$202,0),MATCH(D$2,Master!$E$2:$FG$2,0)),"")</f>
        <v/>
      </c>
      <c r="E82" s="55" t="str">
        <f t="array" ref="E82">IFERROR(INDEX(Master!$E$3:$FG$202,MATCH($A82,Master!$D$3:$D$202,0),MATCH(E$2,Master!$E$2:$FG$2,0)),"")</f>
        <v/>
      </c>
      <c r="F82" s="55" t="str">
        <f t="array" ref="F82">IFERROR(INDEX(Master!$E$3:$FG$202,MATCH($A82,Master!$D$3:$D$202,0),MATCH(F$2,Master!$E$2:$FG$2,0)),"")</f>
        <v/>
      </c>
      <c r="G82" s="47" t="str">
        <f t="array" ref="G82">IFERROR(INDEX(Master!$E$3:$FG$202,MATCH($A82,Master!$D$3:$D$202,0),MATCH(G$2,Master!$E$2:$FG$2,0)),"")</f>
        <v/>
      </c>
      <c r="H82" s="47" t="str">
        <f t="array" ref="H82">IFERROR(INDEX(Master!$E$3:$FG$202,MATCH($A82,Master!$D$3:$D$202,0),MATCH(H$2,Master!$E$2:$FG$2,0)),"")</f>
        <v/>
      </c>
      <c r="I82" s="47" t="str">
        <f t="array" ref="I82">IFERROR(INDEX(Master!$E$3:$FG$202,MATCH($A82,Master!$D$3:$D$202,0),MATCH(I$2,Master!$E$2:$FG$2,0)),"")</f>
        <v/>
      </c>
      <c r="J82" s="47" t="str">
        <f t="array" ref="J82">IFERROR(INDEX(Master!$E$3:$FG$202,MATCH($A82,Master!$D$3:$D$202,0),MATCH(J$2,Master!$E$2:$FG$2,0)),"")</f>
        <v/>
      </c>
      <c r="K82" s="47" t="str">
        <f t="array" ref="K82">IFERROR(INDEX(Master!$E$3:$FG$202,MATCH($A82,Master!$D$3:$D$202,0),MATCH(K$2,Master!$E$2:$FG$2,0)),"")</f>
        <v/>
      </c>
      <c r="L82" s="47" t="str">
        <f t="array" ref="L82">IFERROR(INDEX(Master!$E$3:$FG$202,MATCH($A82,Master!$D$3:$D$202,0),MATCH(L$2,Master!$E$2:$FG$2,0)),"")</f>
        <v/>
      </c>
      <c r="M82" s="47" t="str">
        <f t="array" ref="M82">IFERROR(INDEX(Master!$E$3:$FG$202,MATCH($A82,Master!$D$3:$D$202,0),MATCH(M$2,Master!$E$2:$FG$2,0)),"")</f>
        <v/>
      </c>
      <c r="N82" s="47" t="str">
        <f t="array" ref="N82">IFERROR(INDEX(Master!$E$3:$FG$202,MATCH($A82,Master!$D$3:$D$202,0),MATCH(N$2,Master!$E$2:$FG$2,0)),"")</f>
        <v/>
      </c>
      <c r="O82" s="47" t="str">
        <f t="array" ref="O82">IFERROR(INDEX(Master!$E$3:$FG$202,MATCH($A82,Master!$D$3:$D$202,0),MATCH(O$2,Master!$E$2:$FG$2,0)),"")</f>
        <v/>
      </c>
      <c r="P82" s="47" t="str">
        <f t="array" ref="P82">IFERROR(INDEX(Master!$E$3:$FG$202,MATCH($A82,Master!$D$3:$D$202,0),MATCH(P$2,Master!$E$2:$FG$2,0)),"")</f>
        <v/>
      </c>
      <c r="Q82" s="47" t="str">
        <f t="array" ref="Q82">IFERROR(INDEX(Master!$E$3:$FG$202,MATCH($A82,Master!$D$3:$D$202,0),MATCH(Q$2,Master!$E$2:$FG$2,0)),"")</f>
        <v/>
      </c>
      <c r="R82" s="47" t="str">
        <f t="array" ref="R82">IFERROR(INDEX(Master!$E$3:$FG$202,MATCH($A82,Master!$D$3:$D$202,0),MATCH(R$2,Master!$E$2:$FG$2,0)),"")</f>
        <v/>
      </c>
      <c r="S82" s="47" t="str">
        <f t="array" ref="S82">IFERROR(INDEX(Master!$E$3:$FG$202,MATCH($A82,Master!$D$3:$D$202,0),MATCH(S$2,Master!$E$2:$FG$2,0)),"")</f>
        <v/>
      </c>
    </row>
    <row r="83" spans="1:19">
      <c r="A83" s="47"/>
      <c r="B83" s="47" t="str">
        <f t="array" ref="B83">IFERROR(INDEX(Master!$E$3:$FG$202,MATCH($A83,Master!$D$3:$D$202,0),MATCH(B$2,Master!$E$2:$FG$2,0)),"")</f>
        <v/>
      </c>
      <c r="C83" s="47" t="str">
        <f t="array" ref="C83">IFERROR(INDEX(Master!$E$3:$FG$202,MATCH($A83,Master!$D$3:$D$202,0),MATCH(C$2,Master!$E$2:$FG$2,0)),"")</f>
        <v/>
      </c>
      <c r="D83" s="47" t="str">
        <f t="array" ref="D83">IFERROR(INDEX(Master!$E$3:$FG$202,MATCH($A83,Master!$D$3:$D$202,0),MATCH(D$2,Master!$E$2:$FG$2,0)),"")</f>
        <v/>
      </c>
      <c r="E83" s="55" t="str">
        <f t="array" ref="E83">IFERROR(INDEX(Master!$E$3:$FG$202,MATCH($A83,Master!$D$3:$D$202,0),MATCH(E$2,Master!$E$2:$FG$2,0)),"")</f>
        <v/>
      </c>
      <c r="F83" s="55" t="str">
        <f t="array" ref="F83">IFERROR(INDEX(Master!$E$3:$FG$202,MATCH($A83,Master!$D$3:$D$202,0),MATCH(F$2,Master!$E$2:$FG$2,0)),"")</f>
        <v/>
      </c>
      <c r="G83" s="47" t="str">
        <f t="array" ref="G83">IFERROR(INDEX(Master!$E$3:$FG$202,MATCH($A83,Master!$D$3:$D$202,0),MATCH(G$2,Master!$E$2:$FG$2,0)),"")</f>
        <v/>
      </c>
      <c r="H83" s="47" t="str">
        <f t="array" ref="H83">IFERROR(INDEX(Master!$E$3:$FG$202,MATCH($A83,Master!$D$3:$D$202,0),MATCH(H$2,Master!$E$2:$FG$2,0)),"")</f>
        <v/>
      </c>
      <c r="I83" s="47" t="str">
        <f t="array" ref="I83">IFERROR(INDEX(Master!$E$3:$FG$202,MATCH($A83,Master!$D$3:$D$202,0),MATCH(I$2,Master!$E$2:$FG$2,0)),"")</f>
        <v/>
      </c>
      <c r="J83" s="47" t="str">
        <f t="array" ref="J83">IFERROR(INDEX(Master!$E$3:$FG$202,MATCH($A83,Master!$D$3:$D$202,0),MATCH(J$2,Master!$E$2:$FG$2,0)),"")</f>
        <v/>
      </c>
      <c r="K83" s="47" t="str">
        <f t="array" ref="K83">IFERROR(INDEX(Master!$E$3:$FG$202,MATCH($A83,Master!$D$3:$D$202,0),MATCH(K$2,Master!$E$2:$FG$2,0)),"")</f>
        <v/>
      </c>
      <c r="L83" s="47" t="str">
        <f t="array" ref="L83">IFERROR(INDEX(Master!$E$3:$FG$202,MATCH($A83,Master!$D$3:$D$202,0),MATCH(L$2,Master!$E$2:$FG$2,0)),"")</f>
        <v/>
      </c>
      <c r="M83" s="47" t="str">
        <f t="array" ref="M83">IFERROR(INDEX(Master!$E$3:$FG$202,MATCH($A83,Master!$D$3:$D$202,0),MATCH(M$2,Master!$E$2:$FG$2,0)),"")</f>
        <v/>
      </c>
      <c r="N83" s="47" t="str">
        <f t="array" ref="N83">IFERROR(INDEX(Master!$E$3:$FG$202,MATCH($A83,Master!$D$3:$D$202,0),MATCH(N$2,Master!$E$2:$FG$2,0)),"")</f>
        <v/>
      </c>
      <c r="O83" s="47" t="str">
        <f t="array" ref="O83">IFERROR(INDEX(Master!$E$3:$FG$202,MATCH($A83,Master!$D$3:$D$202,0),MATCH(O$2,Master!$E$2:$FG$2,0)),"")</f>
        <v/>
      </c>
      <c r="P83" s="47" t="str">
        <f t="array" ref="P83">IFERROR(INDEX(Master!$E$3:$FG$202,MATCH($A83,Master!$D$3:$D$202,0),MATCH(P$2,Master!$E$2:$FG$2,0)),"")</f>
        <v/>
      </c>
      <c r="Q83" s="47" t="str">
        <f t="array" ref="Q83">IFERROR(INDEX(Master!$E$3:$FG$202,MATCH($A83,Master!$D$3:$D$202,0),MATCH(Q$2,Master!$E$2:$FG$2,0)),"")</f>
        <v/>
      </c>
      <c r="R83" s="47" t="str">
        <f t="array" ref="R83">IFERROR(INDEX(Master!$E$3:$FG$202,MATCH($A83,Master!$D$3:$D$202,0),MATCH(R$2,Master!$E$2:$FG$2,0)),"")</f>
        <v/>
      </c>
      <c r="S83" s="47" t="str">
        <f t="array" ref="S83">IFERROR(INDEX(Master!$E$3:$FG$202,MATCH($A83,Master!$D$3:$D$202,0),MATCH(S$2,Master!$E$2:$FG$2,0)),"")</f>
        <v/>
      </c>
    </row>
    <row r="84" spans="1:19">
      <c r="A84" s="47"/>
      <c r="B84" s="47" t="str">
        <f t="array" ref="B84">IFERROR(INDEX(Master!$E$3:$FG$202,MATCH($A84,Master!$D$3:$D$202,0),MATCH(B$2,Master!$E$2:$FG$2,0)),"")</f>
        <v/>
      </c>
      <c r="C84" s="47" t="str">
        <f t="array" ref="C84">IFERROR(INDEX(Master!$E$3:$FG$202,MATCH($A84,Master!$D$3:$D$202,0),MATCH(C$2,Master!$E$2:$FG$2,0)),"")</f>
        <v/>
      </c>
      <c r="D84" s="47" t="str">
        <f t="array" ref="D84">IFERROR(INDEX(Master!$E$3:$FG$202,MATCH($A84,Master!$D$3:$D$202,0),MATCH(D$2,Master!$E$2:$FG$2,0)),"")</f>
        <v/>
      </c>
      <c r="E84" s="55" t="str">
        <f t="array" ref="E84">IFERROR(INDEX(Master!$E$3:$FG$202,MATCH($A84,Master!$D$3:$D$202,0),MATCH(E$2,Master!$E$2:$FG$2,0)),"")</f>
        <v/>
      </c>
      <c r="F84" s="55" t="str">
        <f t="array" ref="F84">IFERROR(INDEX(Master!$E$3:$FG$202,MATCH($A84,Master!$D$3:$D$202,0),MATCH(F$2,Master!$E$2:$FG$2,0)),"")</f>
        <v/>
      </c>
      <c r="G84" s="47" t="str">
        <f t="array" ref="G84">IFERROR(INDEX(Master!$E$3:$FG$202,MATCH($A84,Master!$D$3:$D$202,0),MATCH(G$2,Master!$E$2:$FG$2,0)),"")</f>
        <v/>
      </c>
      <c r="H84" s="47" t="str">
        <f t="array" ref="H84">IFERROR(INDEX(Master!$E$3:$FG$202,MATCH($A84,Master!$D$3:$D$202,0),MATCH(H$2,Master!$E$2:$FG$2,0)),"")</f>
        <v/>
      </c>
      <c r="I84" s="47" t="str">
        <f t="array" ref="I84">IFERROR(INDEX(Master!$E$3:$FG$202,MATCH($A84,Master!$D$3:$D$202,0),MATCH(I$2,Master!$E$2:$FG$2,0)),"")</f>
        <v/>
      </c>
      <c r="J84" s="47" t="str">
        <f t="array" ref="J84">IFERROR(INDEX(Master!$E$3:$FG$202,MATCH($A84,Master!$D$3:$D$202,0),MATCH(J$2,Master!$E$2:$FG$2,0)),"")</f>
        <v/>
      </c>
      <c r="K84" s="47" t="str">
        <f t="array" ref="K84">IFERROR(INDEX(Master!$E$3:$FG$202,MATCH($A84,Master!$D$3:$D$202,0),MATCH(K$2,Master!$E$2:$FG$2,0)),"")</f>
        <v/>
      </c>
      <c r="L84" s="47" t="str">
        <f t="array" ref="L84">IFERROR(INDEX(Master!$E$3:$FG$202,MATCH($A84,Master!$D$3:$D$202,0),MATCH(L$2,Master!$E$2:$FG$2,0)),"")</f>
        <v/>
      </c>
      <c r="M84" s="47" t="str">
        <f t="array" ref="M84">IFERROR(INDEX(Master!$E$3:$FG$202,MATCH($A84,Master!$D$3:$D$202,0),MATCH(M$2,Master!$E$2:$FG$2,0)),"")</f>
        <v/>
      </c>
      <c r="N84" s="47" t="str">
        <f t="array" ref="N84">IFERROR(INDEX(Master!$E$3:$FG$202,MATCH($A84,Master!$D$3:$D$202,0),MATCH(N$2,Master!$E$2:$FG$2,0)),"")</f>
        <v/>
      </c>
      <c r="O84" s="47" t="str">
        <f t="array" ref="O84">IFERROR(INDEX(Master!$E$3:$FG$202,MATCH($A84,Master!$D$3:$D$202,0),MATCH(O$2,Master!$E$2:$FG$2,0)),"")</f>
        <v/>
      </c>
      <c r="P84" s="47" t="str">
        <f t="array" ref="P84">IFERROR(INDEX(Master!$E$3:$FG$202,MATCH($A84,Master!$D$3:$D$202,0),MATCH(P$2,Master!$E$2:$FG$2,0)),"")</f>
        <v/>
      </c>
      <c r="Q84" s="47" t="str">
        <f t="array" ref="Q84">IFERROR(INDEX(Master!$E$3:$FG$202,MATCH($A84,Master!$D$3:$D$202,0),MATCH(Q$2,Master!$E$2:$FG$2,0)),"")</f>
        <v/>
      </c>
      <c r="R84" s="47" t="str">
        <f t="array" ref="R84">IFERROR(INDEX(Master!$E$3:$FG$202,MATCH($A84,Master!$D$3:$D$202,0),MATCH(R$2,Master!$E$2:$FG$2,0)),"")</f>
        <v/>
      </c>
      <c r="S84" s="47" t="str">
        <f t="array" ref="S84">IFERROR(INDEX(Master!$E$3:$FG$202,MATCH($A84,Master!$D$3:$D$202,0),MATCH(S$2,Master!$E$2:$FG$2,0)),"")</f>
        <v/>
      </c>
    </row>
    <row r="85" spans="1:19">
      <c r="A85" s="47"/>
      <c r="B85" s="47" t="str">
        <f t="array" ref="B85">IFERROR(INDEX(Master!$E$3:$FG$202,MATCH($A85,Master!$D$3:$D$202,0),MATCH(B$2,Master!$E$2:$FG$2,0)),"")</f>
        <v/>
      </c>
      <c r="C85" s="47" t="str">
        <f t="array" ref="C85">IFERROR(INDEX(Master!$E$3:$FG$202,MATCH($A85,Master!$D$3:$D$202,0),MATCH(C$2,Master!$E$2:$FG$2,0)),"")</f>
        <v/>
      </c>
      <c r="D85" s="47" t="str">
        <f t="array" ref="D85">IFERROR(INDEX(Master!$E$3:$FG$202,MATCH($A85,Master!$D$3:$D$202,0),MATCH(D$2,Master!$E$2:$FG$2,0)),"")</f>
        <v/>
      </c>
      <c r="E85" s="55" t="str">
        <f t="array" ref="E85">IFERROR(INDEX(Master!$E$3:$FG$202,MATCH($A85,Master!$D$3:$D$202,0),MATCH(E$2,Master!$E$2:$FG$2,0)),"")</f>
        <v/>
      </c>
      <c r="F85" s="55" t="str">
        <f t="array" ref="F85">IFERROR(INDEX(Master!$E$3:$FG$202,MATCH($A85,Master!$D$3:$D$202,0),MATCH(F$2,Master!$E$2:$FG$2,0)),"")</f>
        <v/>
      </c>
      <c r="G85" s="47" t="str">
        <f t="array" ref="G85">IFERROR(INDEX(Master!$E$3:$FG$202,MATCH($A85,Master!$D$3:$D$202,0),MATCH(G$2,Master!$E$2:$FG$2,0)),"")</f>
        <v/>
      </c>
      <c r="H85" s="47" t="str">
        <f t="array" ref="H85">IFERROR(INDEX(Master!$E$3:$FG$202,MATCH($A85,Master!$D$3:$D$202,0),MATCH(H$2,Master!$E$2:$FG$2,0)),"")</f>
        <v/>
      </c>
      <c r="I85" s="47" t="str">
        <f t="array" ref="I85">IFERROR(INDEX(Master!$E$3:$FG$202,MATCH($A85,Master!$D$3:$D$202,0),MATCH(I$2,Master!$E$2:$FG$2,0)),"")</f>
        <v/>
      </c>
      <c r="J85" s="47" t="str">
        <f t="array" ref="J85">IFERROR(INDEX(Master!$E$3:$FG$202,MATCH($A85,Master!$D$3:$D$202,0),MATCH(J$2,Master!$E$2:$FG$2,0)),"")</f>
        <v/>
      </c>
      <c r="K85" s="47" t="str">
        <f t="array" ref="K85">IFERROR(INDEX(Master!$E$3:$FG$202,MATCH($A85,Master!$D$3:$D$202,0),MATCH(K$2,Master!$E$2:$FG$2,0)),"")</f>
        <v/>
      </c>
      <c r="L85" s="47" t="str">
        <f t="array" ref="L85">IFERROR(INDEX(Master!$E$3:$FG$202,MATCH($A85,Master!$D$3:$D$202,0),MATCH(L$2,Master!$E$2:$FG$2,0)),"")</f>
        <v/>
      </c>
      <c r="M85" s="47" t="str">
        <f t="array" ref="M85">IFERROR(INDEX(Master!$E$3:$FG$202,MATCH($A85,Master!$D$3:$D$202,0),MATCH(M$2,Master!$E$2:$FG$2,0)),"")</f>
        <v/>
      </c>
      <c r="N85" s="47" t="str">
        <f t="array" ref="N85">IFERROR(INDEX(Master!$E$3:$FG$202,MATCH($A85,Master!$D$3:$D$202,0),MATCH(N$2,Master!$E$2:$FG$2,0)),"")</f>
        <v/>
      </c>
      <c r="O85" s="47" t="str">
        <f t="array" ref="O85">IFERROR(INDEX(Master!$E$3:$FG$202,MATCH($A85,Master!$D$3:$D$202,0),MATCH(O$2,Master!$E$2:$FG$2,0)),"")</f>
        <v/>
      </c>
      <c r="P85" s="47" t="str">
        <f t="array" ref="P85">IFERROR(INDEX(Master!$E$3:$FG$202,MATCH($A85,Master!$D$3:$D$202,0),MATCH(P$2,Master!$E$2:$FG$2,0)),"")</f>
        <v/>
      </c>
      <c r="Q85" s="47" t="str">
        <f t="array" ref="Q85">IFERROR(INDEX(Master!$E$3:$FG$202,MATCH($A85,Master!$D$3:$D$202,0),MATCH(Q$2,Master!$E$2:$FG$2,0)),"")</f>
        <v/>
      </c>
      <c r="R85" s="47" t="str">
        <f t="array" ref="R85">IFERROR(INDEX(Master!$E$3:$FG$202,MATCH($A85,Master!$D$3:$D$202,0),MATCH(R$2,Master!$E$2:$FG$2,0)),"")</f>
        <v/>
      </c>
      <c r="S85" s="47" t="str">
        <f t="array" ref="S85">IFERROR(INDEX(Master!$E$3:$FG$202,MATCH($A85,Master!$D$3:$D$202,0),MATCH(S$2,Master!$E$2:$FG$2,0)),"")</f>
        <v/>
      </c>
    </row>
    <row r="86" spans="1:19">
      <c r="A86" s="47"/>
      <c r="B86" s="47" t="str">
        <f t="array" ref="B86">IFERROR(INDEX(Master!$E$3:$FG$202,MATCH($A86,Master!$D$3:$D$202,0),MATCH(B$2,Master!$E$2:$FG$2,0)),"")</f>
        <v/>
      </c>
      <c r="C86" s="47" t="str">
        <f t="array" ref="C86">IFERROR(INDEX(Master!$E$3:$FG$202,MATCH($A86,Master!$D$3:$D$202,0),MATCH(C$2,Master!$E$2:$FG$2,0)),"")</f>
        <v/>
      </c>
      <c r="D86" s="47" t="str">
        <f t="array" ref="D86">IFERROR(INDEX(Master!$E$3:$FG$202,MATCH($A86,Master!$D$3:$D$202,0),MATCH(D$2,Master!$E$2:$FG$2,0)),"")</f>
        <v/>
      </c>
      <c r="E86" s="55" t="str">
        <f t="array" ref="E86">IFERROR(INDEX(Master!$E$3:$FG$202,MATCH($A86,Master!$D$3:$D$202,0),MATCH(E$2,Master!$E$2:$FG$2,0)),"")</f>
        <v/>
      </c>
      <c r="F86" s="55" t="str">
        <f t="array" ref="F86">IFERROR(INDEX(Master!$E$3:$FG$202,MATCH($A86,Master!$D$3:$D$202,0),MATCH(F$2,Master!$E$2:$FG$2,0)),"")</f>
        <v/>
      </c>
      <c r="G86" s="47" t="str">
        <f t="array" ref="G86">IFERROR(INDEX(Master!$E$3:$FG$202,MATCH($A86,Master!$D$3:$D$202,0),MATCH(G$2,Master!$E$2:$FG$2,0)),"")</f>
        <v/>
      </c>
      <c r="H86" s="47" t="str">
        <f t="array" ref="H86">IFERROR(INDEX(Master!$E$3:$FG$202,MATCH($A86,Master!$D$3:$D$202,0),MATCH(H$2,Master!$E$2:$FG$2,0)),"")</f>
        <v/>
      </c>
      <c r="I86" s="47" t="str">
        <f t="array" ref="I86">IFERROR(INDEX(Master!$E$3:$FG$202,MATCH($A86,Master!$D$3:$D$202,0),MATCH(I$2,Master!$E$2:$FG$2,0)),"")</f>
        <v/>
      </c>
      <c r="J86" s="47" t="str">
        <f t="array" ref="J86">IFERROR(INDEX(Master!$E$3:$FG$202,MATCH($A86,Master!$D$3:$D$202,0),MATCH(J$2,Master!$E$2:$FG$2,0)),"")</f>
        <v/>
      </c>
      <c r="K86" s="47" t="str">
        <f t="array" ref="K86">IFERROR(INDEX(Master!$E$3:$FG$202,MATCH($A86,Master!$D$3:$D$202,0),MATCH(K$2,Master!$E$2:$FG$2,0)),"")</f>
        <v/>
      </c>
      <c r="L86" s="47" t="str">
        <f t="array" ref="L86">IFERROR(INDEX(Master!$E$3:$FG$202,MATCH($A86,Master!$D$3:$D$202,0),MATCH(L$2,Master!$E$2:$FG$2,0)),"")</f>
        <v/>
      </c>
      <c r="M86" s="47" t="str">
        <f t="array" ref="M86">IFERROR(INDEX(Master!$E$3:$FG$202,MATCH($A86,Master!$D$3:$D$202,0),MATCH(M$2,Master!$E$2:$FG$2,0)),"")</f>
        <v/>
      </c>
      <c r="N86" s="47" t="str">
        <f t="array" ref="N86">IFERROR(INDEX(Master!$E$3:$FG$202,MATCH($A86,Master!$D$3:$D$202,0),MATCH(N$2,Master!$E$2:$FG$2,0)),"")</f>
        <v/>
      </c>
      <c r="O86" s="47" t="str">
        <f t="array" ref="O86">IFERROR(INDEX(Master!$E$3:$FG$202,MATCH($A86,Master!$D$3:$D$202,0),MATCH(O$2,Master!$E$2:$FG$2,0)),"")</f>
        <v/>
      </c>
      <c r="P86" s="47" t="str">
        <f t="array" ref="P86">IFERROR(INDEX(Master!$E$3:$FG$202,MATCH($A86,Master!$D$3:$D$202,0),MATCH(P$2,Master!$E$2:$FG$2,0)),"")</f>
        <v/>
      </c>
      <c r="Q86" s="47" t="str">
        <f t="array" ref="Q86">IFERROR(INDEX(Master!$E$3:$FG$202,MATCH($A86,Master!$D$3:$D$202,0),MATCH(Q$2,Master!$E$2:$FG$2,0)),"")</f>
        <v/>
      </c>
      <c r="R86" s="47" t="str">
        <f t="array" ref="R86">IFERROR(INDEX(Master!$E$3:$FG$202,MATCH($A86,Master!$D$3:$D$202,0),MATCH(R$2,Master!$E$2:$FG$2,0)),"")</f>
        <v/>
      </c>
      <c r="S86" s="47" t="str">
        <f t="array" ref="S86">IFERROR(INDEX(Master!$E$3:$FG$202,MATCH($A86,Master!$D$3:$D$202,0),MATCH(S$2,Master!$E$2:$FG$2,0)),"")</f>
        <v/>
      </c>
    </row>
    <row r="87" spans="1:19">
      <c r="A87" s="47"/>
      <c r="B87" s="47" t="str">
        <f t="array" ref="B87">IFERROR(INDEX(Master!$E$3:$FG$202,MATCH($A87,Master!$D$3:$D$202,0),MATCH(B$2,Master!$E$2:$FG$2,0)),"")</f>
        <v/>
      </c>
      <c r="C87" s="47" t="str">
        <f t="array" ref="C87">IFERROR(INDEX(Master!$E$3:$FG$202,MATCH($A87,Master!$D$3:$D$202,0),MATCH(C$2,Master!$E$2:$FG$2,0)),"")</f>
        <v/>
      </c>
      <c r="D87" s="47" t="str">
        <f t="array" ref="D87">IFERROR(INDEX(Master!$E$3:$FG$202,MATCH($A87,Master!$D$3:$D$202,0),MATCH(D$2,Master!$E$2:$FG$2,0)),"")</f>
        <v/>
      </c>
      <c r="E87" s="55" t="str">
        <f t="array" ref="E87">IFERROR(INDEX(Master!$E$3:$FG$202,MATCH($A87,Master!$D$3:$D$202,0),MATCH(E$2,Master!$E$2:$FG$2,0)),"")</f>
        <v/>
      </c>
      <c r="F87" s="55" t="str">
        <f t="array" ref="F87">IFERROR(INDEX(Master!$E$3:$FG$202,MATCH($A87,Master!$D$3:$D$202,0),MATCH(F$2,Master!$E$2:$FG$2,0)),"")</f>
        <v/>
      </c>
      <c r="G87" s="47" t="str">
        <f t="array" ref="G87">IFERROR(INDEX(Master!$E$3:$FG$202,MATCH($A87,Master!$D$3:$D$202,0),MATCH(G$2,Master!$E$2:$FG$2,0)),"")</f>
        <v/>
      </c>
      <c r="H87" s="47" t="str">
        <f t="array" ref="H87">IFERROR(INDEX(Master!$E$3:$FG$202,MATCH($A87,Master!$D$3:$D$202,0),MATCH(H$2,Master!$E$2:$FG$2,0)),"")</f>
        <v/>
      </c>
      <c r="I87" s="47" t="str">
        <f t="array" ref="I87">IFERROR(INDEX(Master!$E$3:$FG$202,MATCH($A87,Master!$D$3:$D$202,0),MATCH(I$2,Master!$E$2:$FG$2,0)),"")</f>
        <v/>
      </c>
      <c r="J87" s="47" t="str">
        <f t="array" ref="J87">IFERROR(INDEX(Master!$E$3:$FG$202,MATCH($A87,Master!$D$3:$D$202,0),MATCH(J$2,Master!$E$2:$FG$2,0)),"")</f>
        <v/>
      </c>
      <c r="K87" s="47" t="str">
        <f t="array" ref="K87">IFERROR(INDEX(Master!$E$3:$FG$202,MATCH($A87,Master!$D$3:$D$202,0),MATCH(K$2,Master!$E$2:$FG$2,0)),"")</f>
        <v/>
      </c>
      <c r="L87" s="47" t="str">
        <f t="array" ref="L87">IFERROR(INDEX(Master!$E$3:$FG$202,MATCH($A87,Master!$D$3:$D$202,0),MATCH(L$2,Master!$E$2:$FG$2,0)),"")</f>
        <v/>
      </c>
      <c r="M87" s="47" t="str">
        <f t="array" ref="M87">IFERROR(INDEX(Master!$E$3:$FG$202,MATCH($A87,Master!$D$3:$D$202,0),MATCH(M$2,Master!$E$2:$FG$2,0)),"")</f>
        <v/>
      </c>
      <c r="N87" s="47" t="str">
        <f t="array" ref="N87">IFERROR(INDEX(Master!$E$3:$FG$202,MATCH($A87,Master!$D$3:$D$202,0),MATCH(N$2,Master!$E$2:$FG$2,0)),"")</f>
        <v/>
      </c>
      <c r="O87" s="47" t="str">
        <f t="array" ref="O87">IFERROR(INDEX(Master!$E$3:$FG$202,MATCH($A87,Master!$D$3:$D$202,0),MATCH(O$2,Master!$E$2:$FG$2,0)),"")</f>
        <v/>
      </c>
      <c r="P87" s="47" t="str">
        <f t="array" ref="P87">IFERROR(INDEX(Master!$E$3:$FG$202,MATCH($A87,Master!$D$3:$D$202,0),MATCH(P$2,Master!$E$2:$FG$2,0)),"")</f>
        <v/>
      </c>
      <c r="Q87" s="47" t="str">
        <f t="array" ref="Q87">IFERROR(INDEX(Master!$E$3:$FG$202,MATCH($A87,Master!$D$3:$D$202,0),MATCH(Q$2,Master!$E$2:$FG$2,0)),"")</f>
        <v/>
      </c>
      <c r="R87" s="47" t="str">
        <f t="array" ref="R87">IFERROR(INDEX(Master!$E$3:$FG$202,MATCH($A87,Master!$D$3:$D$202,0),MATCH(R$2,Master!$E$2:$FG$2,0)),"")</f>
        <v/>
      </c>
      <c r="S87" s="47" t="str">
        <f t="array" ref="S87">IFERROR(INDEX(Master!$E$3:$FG$202,MATCH($A87,Master!$D$3:$D$202,0),MATCH(S$2,Master!$E$2:$FG$2,0)),"")</f>
        <v/>
      </c>
    </row>
    <row r="88" spans="1:19">
      <c r="A88" s="47"/>
      <c r="B88" s="47" t="str">
        <f t="array" ref="B88">IFERROR(INDEX(Master!$E$3:$FG$202,MATCH($A88,Master!$D$3:$D$202,0),MATCH(B$2,Master!$E$2:$FG$2,0)),"")</f>
        <v/>
      </c>
      <c r="C88" s="47" t="str">
        <f t="array" ref="C88">IFERROR(INDEX(Master!$E$3:$FG$202,MATCH($A88,Master!$D$3:$D$202,0),MATCH(C$2,Master!$E$2:$FG$2,0)),"")</f>
        <v/>
      </c>
      <c r="D88" s="47" t="str">
        <f t="array" ref="D88">IFERROR(INDEX(Master!$E$3:$FG$202,MATCH($A88,Master!$D$3:$D$202,0),MATCH(D$2,Master!$E$2:$FG$2,0)),"")</f>
        <v/>
      </c>
      <c r="E88" s="55" t="str">
        <f t="array" ref="E88">IFERROR(INDEX(Master!$E$3:$FG$202,MATCH($A88,Master!$D$3:$D$202,0),MATCH(E$2,Master!$E$2:$FG$2,0)),"")</f>
        <v/>
      </c>
      <c r="F88" s="55" t="str">
        <f t="array" ref="F88">IFERROR(INDEX(Master!$E$3:$FG$202,MATCH($A88,Master!$D$3:$D$202,0),MATCH(F$2,Master!$E$2:$FG$2,0)),"")</f>
        <v/>
      </c>
      <c r="G88" s="47" t="str">
        <f t="array" ref="G88">IFERROR(INDEX(Master!$E$3:$FG$202,MATCH($A88,Master!$D$3:$D$202,0),MATCH(G$2,Master!$E$2:$FG$2,0)),"")</f>
        <v/>
      </c>
      <c r="H88" s="47" t="str">
        <f t="array" ref="H88">IFERROR(INDEX(Master!$E$3:$FG$202,MATCH($A88,Master!$D$3:$D$202,0),MATCH(H$2,Master!$E$2:$FG$2,0)),"")</f>
        <v/>
      </c>
      <c r="I88" s="47" t="str">
        <f t="array" ref="I88">IFERROR(INDEX(Master!$E$3:$FG$202,MATCH($A88,Master!$D$3:$D$202,0),MATCH(I$2,Master!$E$2:$FG$2,0)),"")</f>
        <v/>
      </c>
      <c r="J88" s="47" t="str">
        <f t="array" ref="J88">IFERROR(INDEX(Master!$E$3:$FG$202,MATCH($A88,Master!$D$3:$D$202,0),MATCH(J$2,Master!$E$2:$FG$2,0)),"")</f>
        <v/>
      </c>
      <c r="K88" s="47" t="str">
        <f t="array" ref="K88">IFERROR(INDEX(Master!$E$3:$FG$202,MATCH($A88,Master!$D$3:$D$202,0),MATCH(K$2,Master!$E$2:$FG$2,0)),"")</f>
        <v/>
      </c>
      <c r="L88" s="47" t="str">
        <f t="array" ref="L88">IFERROR(INDEX(Master!$E$3:$FG$202,MATCH($A88,Master!$D$3:$D$202,0),MATCH(L$2,Master!$E$2:$FG$2,0)),"")</f>
        <v/>
      </c>
      <c r="M88" s="47" t="str">
        <f t="array" ref="M88">IFERROR(INDEX(Master!$E$3:$FG$202,MATCH($A88,Master!$D$3:$D$202,0),MATCH(M$2,Master!$E$2:$FG$2,0)),"")</f>
        <v/>
      </c>
      <c r="N88" s="47" t="str">
        <f t="array" ref="N88">IFERROR(INDEX(Master!$E$3:$FG$202,MATCH($A88,Master!$D$3:$D$202,0),MATCH(N$2,Master!$E$2:$FG$2,0)),"")</f>
        <v/>
      </c>
      <c r="O88" s="47" t="str">
        <f t="array" ref="O88">IFERROR(INDEX(Master!$E$3:$FG$202,MATCH($A88,Master!$D$3:$D$202,0),MATCH(O$2,Master!$E$2:$FG$2,0)),"")</f>
        <v/>
      </c>
      <c r="P88" s="47" t="str">
        <f t="array" ref="P88">IFERROR(INDEX(Master!$E$3:$FG$202,MATCH($A88,Master!$D$3:$D$202,0),MATCH(P$2,Master!$E$2:$FG$2,0)),"")</f>
        <v/>
      </c>
      <c r="Q88" s="47" t="str">
        <f t="array" ref="Q88">IFERROR(INDEX(Master!$E$3:$FG$202,MATCH($A88,Master!$D$3:$D$202,0),MATCH(Q$2,Master!$E$2:$FG$2,0)),"")</f>
        <v/>
      </c>
      <c r="R88" s="47" t="str">
        <f t="array" ref="R88">IFERROR(INDEX(Master!$E$3:$FG$202,MATCH($A88,Master!$D$3:$D$202,0),MATCH(R$2,Master!$E$2:$FG$2,0)),"")</f>
        <v/>
      </c>
      <c r="S88" s="47" t="str">
        <f t="array" ref="S88">IFERROR(INDEX(Master!$E$3:$FG$202,MATCH($A88,Master!$D$3:$D$202,0),MATCH(S$2,Master!$E$2:$FG$2,0)),"")</f>
        <v/>
      </c>
    </row>
    <row r="89" spans="1:19">
      <c r="A89" s="47"/>
      <c r="B89" s="47" t="str">
        <f t="array" ref="B89">IFERROR(INDEX(Master!$E$3:$FG$202,MATCH($A89,Master!$D$3:$D$202,0),MATCH(B$2,Master!$E$2:$FG$2,0)),"")</f>
        <v/>
      </c>
      <c r="C89" s="47" t="str">
        <f t="array" ref="C89">IFERROR(INDEX(Master!$E$3:$FG$202,MATCH($A89,Master!$D$3:$D$202,0),MATCH(C$2,Master!$E$2:$FG$2,0)),"")</f>
        <v/>
      </c>
      <c r="D89" s="47" t="str">
        <f t="array" ref="D89">IFERROR(INDEX(Master!$E$3:$FG$202,MATCH($A89,Master!$D$3:$D$202,0),MATCH(D$2,Master!$E$2:$FG$2,0)),"")</f>
        <v/>
      </c>
      <c r="E89" s="55" t="str">
        <f t="array" ref="E89">IFERROR(INDEX(Master!$E$3:$FG$202,MATCH($A89,Master!$D$3:$D$202,0),MATCH(E$2,Master!$E$2:$FG$2,0)),"")</f>
        <v/>
      </c>
      <c r="F89" s="55" t="str">
        <f t="array" ref="F89">IFERROR(INDEX(Master!$E$3:$FG$202,MATCH($A89,Master!$D$3:$D$202,0),MATCH(F$2,Master!$E$2:$FG$2,0)),"")</f>
        <v/>
      </c>
      <c r="G89" s="47" t="str">
        <f t="array" ref="G89">IFERROR(INDEX(Master!$E$3:$FG$202,MATCH($A89,Master!$D$3:$D$202,0),MATCH(G$2,Master!$E$2:$FG$2,0)),"")</f>
        <v/>
      </c>
      <c r="H89" s="47" t="str">
        <f t="array" ref="H89">IFERROR(INDEX(Master!$E$3:$FG$202,MATCH($A89,Master!$D$3:$D$202,0),MATCH(H$2,Master!$E$2:$FG$2,0)),"")</f>
        <v/>
      </c>
      <c r="I89" s="47" t="str">
        <f t="array" ref="I89">IFERROR(INDEX(Master!$E$3:$FG$202,MATCH($A89,Master!$D$3:$D$202,0),MATCH(I$2,Master!$E$2:$FG$2,0)),"")</f>
        <v/>
      </c>
      <c r="J89" s="47" t="str">
        <f t="array" ref="J89">IFERROR(INDEX(Master!$E$3:$FG$202,MATCH($A89,Master!$D$3:$D$202,0),MATCH(J$2,Master!$E$2:$FG$2,0)),"")</f>
        <v/>
      </c>
      <c r="K89" s="47" t="str">
        <f t="array" ref="K89">IFERROR(INDEX(Master!$E$3:$FG$202,MATCH($A89,Master!$D$3:$D$202,0),MATCH(K$2,Master!$E$2:$FG$2,0)),"")</f>
        <v/>
      </c>
      <c r="L89" s="47" t="str">
        <f t="array" ref="L89">IFERROR(INDEX(Master!$E$3:$FG$202,MATCH($A89,Master!$D$3:$D$202,0),MATCH(L$2,Master!$E$2:$FG$2,0)),"")</f>
        <v/>
      </c>
      <c r="M89" s="47" t="str">
        <f t="array" ref="M89">IFERROR(INDEX(Master!$E$3:$FG$202,MATCH($A89,Master!$D$3:$D$202,0),MATCH(M$2,Master!$E$2:$FG$2,0)),"")</f>
        <v/>
      </c>
      <c r="N89" s="47" t="str">
        <f t="array" ref="N89">IFERROR(INDEX(Master!$E$3:$FG$202,MATCH($A89,Master!$D$3:$D$202,0),MATCH(N$2,Master!$E$2:$FG$2,0)),"")</f>
        <v/>
      </c>
      <c r="O89" s="47" t="str">
        <f t="array" ref="O89">IFERROR(INDEX(Master!$E$3:$FG$202,MATCH($A89,Master!$D$3:$D$202,0),MATCH(O$2,Master!$E$2:$FG$2,0)),"")</f>
        <v/>
      </c>
      <c r="P89" s="47" t="str">
        <f t="array" ref="P89">IFERROR(INDEX(Master!$E$3:$FG$202,MATCH($A89,Master!$D$3:$D$202,0),MATCH(P$2,Master!$E$2:$FG$2,0)),"")</f>
        <v/>
      </c>
      <c r="Q89" s="47" t="str">
        <f t="array" ref="Q89">IFERROR(INDEX(Master!$E$3:$FG$202,MATCH($A89,Master!$D$3:$D$202,0),MATCH(Q$2,Master!$E$2:$FG$2,0)),"")</f>
        <v/>
      </c>
      <c r="R89" s="47" t="str">
        <f t="array" ref="R89">IFERROR(INDEX(Master!$E$3:$FG$202,MATCH($A89,Master!$D$3:$D$202,0),MATCH(R$2,Master!$E$2:$FG$2,0)),"")</f>
        <v/>
      </c>
      <c r="S89" s="47" t="str">
        <f t="array" ref="S89">IFERROR(INDEX(Master!$E$3:$FG$202,MATCH($A89,Master!$D$3:$D$202,0),MATCH(S$2,Master!$E$2:$FG$2,0)),"")</f>
        <v/>
      </c>
    </row>
    <row r="90" spans="1:19">
      <c r="A90" s="47"/>
      <c r="B90" s="47" t="str">
        <f t="array" ref="B90">IFERROR(INDEX(Master!$E$3:$FG$202,MATCH($A90,Master!$D$3:$D$202,0),MATCH(B$2,Master!$E$2:$FG$2,0)),"")</f>
        <v/>
      </c>
      <c r="C90" s="47" t="str">
        <f t="array" ref="C90">IFERROR(INDEX(Master!$E$3:$FG$202,MATCH($A90,Master!$D$3:$D$202,0),MATCH(C$2,Master!$E$2:$FG$2,0)),"")</f>
        <v/>
      </c>
      <c r="D90" s="47" t="str">
        <f t="array" ref="D90">IFERROR(INDEX(Master!$E$3:$FG$202,MATCH($A90,Master!$D$3:$D$202,0),MATCH(D$2,Master!$E$2:$FG$2,0)),"")</f>
        <v/>
      </c>
      <c r="E90" s="55" t="str">
        <f t="array" ref="E90">IFERROR(INDEX(Master!$E$3:$FG$202,MATCH($A90,Master!$D$3:$D$202,0),MATCH(E$2,Master!$E$2:$FG$2,0)),"")</f>
        <v/>
      </c>
      <c r="F90" s="55" t="str">
        <f t="array" ref="F90">IFERROR(INDEX(Master!$E$3:$FG$202,MATCH($A90,Master!$D$3:$D$202,0),MATCH(F$2,Master!$E$2:$FG$2,0)),"")</f>
        <v/>
      </c>
      <c r="G90" s="47" t="str">
        <f t="array" ref="G90">IFERROR(INDEX(Master!$E$3:$FG$202,MATCH($A90,Master!$D$3:$D$202,0),MATCH(G$2,Master!$E$2:$FG$2,0)),"")</f>
        <v/>
      </c>
      <c r="H90" s="47" t="str">
        <f t="array" ref="H90">IFERROR(INDEX(Master!$E$3:$FG$202,MATCH($A90,Master!$D$3:$D$202,0),MATCH(H$2,Master!$E$2:$FG$2,0)),"")</f>
        <v/>
      </c>
      <c r="I90" s="47" t="str">
        <f t="array" ref="I90">IFERROR(INDEX(Master!$E$3:$FG$202,MATCH($A90,Master!$D$3:$D$202,0),MATCH(I$2,Master!$E$2:$FG$2,0)),"")</f>
        <v/>
      </c>
      <c r="J90" s="47" t="str">
        <f t="array" ref="J90">IFERROR(INDEX(Master!$E$3:$FG$202,MATCH($A90,Master!$D$3:$D$202,0),MATCH(J$2,Master!$E$2:$FG$2,0)),"")</f>
        <v/>
      </c>
      <c r="K90" s="47" t="str">
        <f t="array" ref="K90">IFERROR(INDEX(Master!$E$3:$FG$202,MATCH($A90,Master!$D$3:$D$202,0),MATCH(K$2,Master!$E$2:$FG$2,0)),"")</f>
        <v/>
      </c>
      <c r="L90" s="47" t="str">
        <f t="array" ref="L90">IFERROR(INDEX(Master!$E$3:$FG$202,MATCH($A90,Master!$D$3:$D$202,0),MATCH(L$2,Master!$E$2:$FG$2,0)),"")</f>
        <v/>
      </c>
      <c r="M90" s="47" t="str">
        <f t="array" ref="M90">IFERROR(INDEX(Master!$E$3:$FG$202,MATCH($A90,Master!$D$3:$D$202,0),MATCH(M$2,Master!$E$2:$FG$2,0)),"")</f>
        <v/>
      </c>
      <c r="N90" s="47" t="str">
        <f t="array" ref="N90">IFERROR(INDEX(Master!$E$3:$FG$202,MATCH($A90,Master!$D$3:$D$202,0),MATCH(N$2,Master!$E$2:$FG$2,0)),"")</f>
        <v/>
      </c>
      <c r="O90" s="47" t="str">
        <f t="array" ref="O90">IFERROR(INDEX(Master!$E$3:$FG$202,MATCH($A90,Master!$D$3:$D$202,0),MATCH(O$2,Master!$E$2:$FG$2,0)),"")</f>
        <v/>
      </c>
      <c r="P90" s="47" t="str">
        <f t="array" ref="P90">IFERROR(INDEX(Master!$E$3:$FG$202,MATCH($A90,Master!$D$3:$D$202,0),MATCH(P$2,Master!$E$2:$FG$2,0)),"")</f>
        <v/>
      </c>
      <c r="Q90" s="47" t="str">
        <f t="array" ref="Q90">IFERROR(INDEX(Master!$E$3:$FG$202,MATCH($A90,Master!$D$3:$D$202,0),MATCH(Q$2,Master!$E$2:$FG$2,0)),"")</f>
        <v/>
      </c>
      <c r="R90" s="47" t="str">
        <f t="array" ref="R90">IFERROR(INDEX(Master!$E$3:$FG$202,MATCH($A90,Master!$D$3:$D$202,0),MATCH(R$2,Master!$E$2:$FG$2,0)),"")</f>
        <v/>
      </c>
      <c r="S90" s="47" t="str">
        <f t="array" ref="S90">IFERROR(INDEX(Master!$E$3:$FG$202,MATCH($A90,Master!$D$3:$D$202,0),MATCH(S$2,Master!$E$2:$FG$2,0)),"")</f>
        <v/>
      </c>
    </row>
    <row r="91" spans="1:19">
      <c r="A91" s="47"/>
      <c r="B91" s="47" t="str">
        <f t="array" ref="B91">IFERROR(INDEX(Master!$E$3:$FG$202,MATCH($A91,Master!$D$3:$D$202,0),MATCH(B$2,Master!$E$2:$FG$2,0)),"")</f>
        <v/>
      </c>
      <c r="C91" s="47" t="str">
        <f t="array" ref="C91">IFERROR(INDEX(Master!$E$3:$FG$202,MATCH($A91,Master!$D$3:$D$202,0),MATCH(C$2,Master!$E$2:$FG$2,0)),"")</f>
        <v/>
      </c>
      <c r="D91" s="47" t="str">
        <f t="array" ref="D91">IFERROR(INDEX(Master!$E$3:$FG$202,MATCH($A91,Master!$D$3:$D$202,0),MATCH(D$2,Master!$E$2:$FG$2,0)),"")</f>
        <v/>
      </c>
      <c r="E91" s="55" t="str">
        <f t="array" ref="E91">IFERROR(INDEX(Master!$E$3:$FG$202,MATCH($A91,Master!$D$3:$D$202,0),MATCH(E$2,Master!$E$2:$FG$2,0)),"")</f>
        <v/>
      </c>
      <c r="F91" s="55" t="str">
        <f t="array" ref="F91">IFERROR(INDEX(Master!$E$3:$FG$202,MATCH($A91,Master!$D$3:$D$202,0),MATCH(F$2,Master!$E$2:$FG$2,0)),"")</f>
        <v/>
      </c>
      <c r="G91" s="47" t="str">
        <f t="array" ref="G91">IFERROR(INDEX(Master!$E$3:$FG$202,MATCH($A91,Master!$D$3:$D$202,0),MATCH(G$2,Master!$E$2:$FG$2,0)),"")</f>
        <v/>
      </c>
      <c r="H91" s="47" t="str">
        <f t="array" ref="H91">IFERROR(INDEX(Master!$E$3:$FG$202,MATCH($A91,Master!$D$3:$D$202,0),MATCH(H$2,Master!$E$2:$FG$2,0)),"")</f>
        <v/>
      </c>
      <c r="I91" s="47" t="str">
        <f t="array" ref="I91">IFERROR(INDEX(Master!$E$3:$FG$202,MATCH($A91,Master!$D$3:$D$202,0),MATCH(I$2,Master!$E$2:$FG$2,0)),"")</f>
        <v/>
      </c>
      <c r="J91" s="47" t="str">
        <f t="array" ref="J91">IFERROR(INDEX(Master!$E$3:$FG$202,MATCH($A91,Master!$D$3:$D$202,0),MATCH(J$2,Master!$E$2:$FG$2,0)),"")</f>
        <v/>
      </c>
      <c r="K91" s="47" t="str">
        <f t="array" ref="K91">IFERROR(INDEX(Master!$E$3:$FG$202,MATCH($A91,Master!$D$3:$D$202,0),MATCH(K$2,Master!$E$2:$FG$2,0)),"")</f>
        <v/>
      </c>
      <c r="L91" s="47" t="str">
        <f t="array" ref="L91">IFERROR(INDEX(Master!$E$3:$FG$202,MATCH($A91,Master!$D$3:$D$202,0),MATCH(L$2,Master!$E$2:$FG$2,0)),"")</f>
        <v/>
      </c>
      <c r="M91" s="47" t="str">
        <f t="array" ref="M91">IFERROR(INDEX(Master!$E$3:$FG$202,MATCH($A91,Master!$D$3:$D$202,0),MATCH(M$2,Master!$E$2:$FG$2,0)),"")</f>
        <v/>
      </c>
      <c r="N91" s="47" t="str">
        <f t="array" ref="N91">IFERROR(INDEX(Master!$E$3:$FG$202,MATCH($A91,Master!$D$3:$D$202,0),MATCH(N$2,Master!$E$2:$FG$2,0)),"")</f>
        <v/>
      </c>
      <c r="O91" s="47" t="str">
        <f t="array" ref="O91">IFERROR(INDEX(Master!$E$3:$FG$202,MATCH($A91,Master!$D$3:$D$202,0),MATCH(O$2,Master!$E$2:$FG$2,0)),"")</f>
        <v/>
      </c>
      <c r="P91" s="47" t="str">
        <f t="array" ref="P91">IFERROR(INDEX(Master!$E$3:$FG$202,MATCH($A91,Master!$D$3:$D$202,0),MATCH(P$2,Master!$E$2:$FG$2,0)),"")</f>
        <v/>
      </c>
      <c r="Q91" s="47" t="str">
        <f t="array" ref="Q91">IFERROR(INDEX(Master!$E$3:$FG$202,MATCH($A91,Master!$D$3:$D$202,0),MATCH(Q$2,Master!$E$2:$FG$2,0)),"")</f>
        <v/>
      </c>
      <c r="R91" s="47" t="str">
        <f t="array" ref="R91">IFERROR(INDEX(Master!$E$3:$FG$202,MATCH($A91,Master!$D$3:$D$202,0),MATCH(R$2,Master!$E$2:$FG$2,0)),"")</f>
        <v/>
      </c>
      <c r="S91" s="47" t="str">
        <f t="array" ref="S91">IFERROR(INDEX(Master!$E$3:$FG$202,MATCH($A91,Master!$D$3:$D$202,0),MATCH(S$2,Master!$E$2:$FG$2,0)),"")</f>
        <v/>
      </c>
    </row>
    <row r="92" spans="1:19">
      <c r="A92" s="47"/>
      <c r="B92" s="47" t="str">
        <f t="array" ref="B92">IFERROR(INDEX(Master!$E$3:$FG$202,MATCH($A92,Master!$D$3:$D$202,0),MATCH(B$2,Master!$E$2:$FG$2,0)),"")</f>
        <v/>
      </c>
      <c r="C92" s="47" t="str">
        <f t="array" ref="C92">IFERROR(INDEX(Master!$E$3:$FG$202,MATCH($A92,Master!$D$3:$D$202,0),MATCH(C$2,Master!$E$2:$FG$2,0)),"")</f>
        <v/>
      </c>
      <c r="D92" s="47" t="str">
        <f t="array" ref="D92">IFERROR(INDEX(Master!$E$3:$FG$202,MATCH($A92,Master!$D$3:$D$202,0),MATCH(D$2,Master!$E$2:$FG$2,0)),"")</f>
        <v/>
      </c>
      <c r="E92" s="55" t="str">
        <f t="array" ref="E92">IFERROR(INDEX(Master!$E$3:$FG$202,MATCH($A92,Master!$D$3:$D$202,0),MATCH(E$2,Master!$E$2:$FG$2,0)),"")</f>
        <v/>
      </c>
      <c r="F92" s="55" t="str">
        <f t="array" ref="F92">IFERROR(INDEX(Master!$E$3:$FG$202,MATCH($A92,Master!$D$3:$D$202,0),MATCH(F$2,Master!$E$2:$FG$2,0)),"")</f>
        <v/>
      </c>
      <c r="G92" s="47" t="str">
        <f t="array" ref="G92">IFERROR(INDEX(Master!$E$3:$FG$202,MATCH($A92,Master!$D$3:$D$202,0),MATCH(G$2,Master!$E$2:$FG$2,0)),"")</f>
        <v/>
      </c>
      <c r="H92" s="47" t="str">
        <f t="array" ref="H92">IFERROR(INDEX(Master!$E$3:$FG$202,MATCH($A92,Master!$D$3:$D$202,0),MATCH(H$2,Master!$E$2:$FG$2,0)),"")</f>
        <v/>
      </c>
      <c r="I92" s="47" t="str">
        <f t="array" ref="I92">IFERROR(INDEX(Master!$E$3:$FG$202,MATCH($A92,Master!$D$3:$D$202,0),MATCH(I$2,Master!$E$2:$FG$2,0)),"")</f>
        <v/>
      </c>
      <c r="J92" s="47" t="str">
        <f t="array" ref="J92">IFERROR(INDEX(Master!$E$3:$FG$202,MATCH($A92,Master!$D$3:$D$202,0),MATCH(J$2,Master!$E$2:$FG$2,0)),"")</f>
        <v/>
      </c>
      <c r="K92" s="47" t="str">
        <f t="array" ref="K92">IFERROR(INDEX(Master!$E$3:$FG$202,MATCH($A92,Master!$D$3:$D$202,0),MATCH(K$2,Master!$E$2:$FG$2,0)),"")</f>
        <v/>
      </c>
      <c r="L92" s="47" t="str">
        <f t="array" ref="L92">IFERROR(INDEX(Master!$E$3:$FG$202,MATCH($A92,Master!$D$3:$D$202,0),MATCH(L$2,Master!$E$2:$FG$2,0)),"")</f>
        <v/>
      </c>
      <c r="M92" s="47" t="str">
        <f t="array" ref="M92">IFERROR(INDEX(Master!$E$3:$FG$202,MATCH($A92,Master!$D$3:$D$202,0),MATCH(M$2,Master!$E$2:$FG$2,0)),"")</f>
        <v/>
      </c>
      <c r="N92" s="47" t="str">
        <f t="array" ref="N92">IFERROR(INDEX(Master!$E$3:$FG$202,MATCH($A92,Master!$D$3:$D$202,0),MATCH(N$2,Master!$E$2:$FG$2,0)),"")</f>
        <v/>
      </c>
      <c r="O92" s="47" t="str">
        <f t="array" ref="O92">IFERROR(INDEX(Master!$E$3:$FG$202,MATCH($A92,Master!$D$3:$D$202,0),MATCH(O$2,Master!$E$2:$FG$2,0)),"")</f>
        <v/>
      </c>
      <c r="P92" s="47" t="str">
        <f t="array" ref="P92">IFERROR(INDEX(Master!$E$3:$FG$202,MATCH($A92,Master!$D$3:$D$202,0),MATCH(P$2,Master!$E$2:$FG$2,0)),"")</f>
        <v/>
      </c>
      <c r="Q92" s="47" t="str">
        <f t="array" ref="Q92">IFERROR(INDEX(Master!$E$3:$FG$202,MATCH($A92,Master!$D$3:$D$202,0),MATCH(Q$2,Master!$E$2:$FG$2,0)),"")</f>
        <v/>
      </c>
      <c r="R92" s="47" t="str">
        <f t="array" ref="R92">IFERROR(INDEX(Master!$E$3:$FG$202,MATCH($A92,Master!$D$3:$D$202,0),MATCH(R$2,Master!$E$2:$FG$2,0)),"")</f>
        <v/>
      </c>
      <c r="S92" s="47" t="str">
        <f t="array" ref="S92">IFERROR(INDEX(Master!$E$3:$FG$202,MATCH($A92,Master!$D$3:$D$202,0),MATCH(S$2,Master!$E$2:$FG$2,0)),"")</f>
        <v/>
      </c>
    </row>
    <row r="93" spans="1:19">
      <c r="A93" s="47"/>
      <c r="B93" s="47" t="str">
        <f t="array" ref="B93">IFERROR(INDEX(Master!$E$3:$FG$202,MATCH($A93,Master!$D$3:$D$202,0),MATCH(B$2,Master!$E$2:$FG$2,0)),"")</f>
        <v/>
      </c>
      <c r="C93" s="47" t="str">
        <f t="array" ref="C93">IFERROR(INDEX(Master!$E$3:$FG$202,MATCH($A93,Master!$D$3:$D$202,0),MATCH(C$2,Master!$E$2:$FG$2,0)),"")</f>
        <v/>
      </c>
      <c r="D93" s="47" t="str">
        <f t="array" ref="D93">IFERROR(INDEX(Master!$E$3:$FG$202,MATCH($A93,Master!$D$3:$D$202,0),MATCH(D$2,Master!$E$2:$FG$2,0)),"")</f>
        <v/>
      </c>
      <c r="E93" s="55" t="str">
        <f t="array" ref="E93">IFERROR(INDEX(Master!$E$3:$FG$202,MATCH($A93,Master!$D$3:$D$202,0),MATCH(E$2,Master!$E$2:$FG$2,0)),"")</f>
        <v/>
      </c>
      <c r="F93" s="55" t="str">
        <f t="array" ref="F93">IFERROR(INDEX(Master!$E$3:$FG$202,MATCH($A93,Master!$D$3:$D$202,0),MATCH(F$2,Master!$E$2:$FG$2,0)),"")</f>
        <v/>
      </c>
      <c r="G93" s="47" t="str">
        <f t="array" ref="G93">IFERROR(INDEX(Master!$E$3:$FG$202,MATCH($A93,Master!$D$3:$D$202,0),MATCH(G$2,Master!$E$2:$FG$2,0)),"")</f>
        <v/>
      </c>
      <c r="H93" s="47" t="str">
        <f t="array" ref="H93">IFERROR(INDEX(Master!$E$3:$FG$202,MATCH($A93,Master!$D$3:$D$202,0),MATCH(H$2,Master!$E$2:$FG$2,0)),"")</f>
        <v/>
      </c>
      <c r="I93" s="47" t="str">
        <f t="array" ref="I93">IFERROR(INDEX(Master!$E$3:$FG$202,MATCH($A93,Master!$D$3:$D$202,0),MATCH(I$2,Master!$E$2:$FG$2,0)),"")</f>
        <v/>
      </c>
      <c r="J93" s="47" t="str">
        <f t="array" ref="J93">IFERROR(INDEX(Master!$E$3:$FG$202,MATCH($A93,Master!$D$3:$D$202,0),MATCH(J$2,Master!$E$2:$FG$2,0)),"")</f>
        <v/>
      </c>
      <c r="K93" s="47" t="str">
        <f t="array" ref="K93">IFERROR(INDEX(Master!$E$3:$FG$202,MATCH($A93,Master!$D$3:$D$202,0),MATCH(K$2,Master!$E$2:$FG$2,0)),"")</f>
        <v/>
      </c>
      <c r="L93" s="47" t="str">
        <f t="array" ref="L93">IFERROR(INDEX(Master!$E$3:$FG$202,MATCH($A93,Master!$D$3:$D$202,0),MATCH(L$2,Master!$E$2:$FG$2,0)),"")</f>
        <v/>
      </c>
      <c r="M93" s="47" t="str">
        <f t="array" ref="M93">IFERROR(INDEX(Master!$E$3:$FG$202,MATCH($A93,Master!$D$3:$D$202,0),MATCH(M$2,Master!$E$2:$FG$2,0)),"")</f>
        <v/>
      </c>
      <c r="N93" s="47" t="str">
        <f t="array" ref="N93">IFERROR(INDEX(Master!$E$3:$FG$202,MATCH($A93,Master!$D$3:$D$202,0),MATCH(N$2,Master!$E$2:$FG$2,0)),"")</f>
        <v/>
      </c>
      <c r="O93" s="47" t="str">
        <f t="array" ref="O93">IFERROR(INDEX(Master!$E$3:$FG$202,MATCH($A93,Master!$D$3:$D$202,0),MATCH(O$2,Master!$E$2:$FG$2,0)),"")</f>
        <v/>
      </c>
      <c r="P93" s="47" t="str">
        <f t="array" ref="P93">IFERROR(INDEX(Master!$E$3:$FG$202,MATCH($A93,Master!$D$3:$D$202,0),MATCH(P$2,Master!$E$2:$FG$2,0)),"")</f>
        <v/>
      </c>
      <c r="Q93" s="47" t="str">
        <f t="array" ref="Q93">IFERROR(INDEX(Master!$E$3:$FG$202,MATCH($A93,Master!$D$3:$D$202,0),MATCH(Q$2,Master!$E$2:$FG$2,0)),"")</f>
        <v/>
      </c>
      <c r="R93" s="47" t="str">
        <f t="array" ref="R93">IFERROR(INDEX(Master!$E$3:$FG$202,MATCH($A93,Master!$D$3:$D$202,0),MATCH(R$2,Master!$E$2:$FG$2,0)),"")</f>
        <v/>
      </c>
      <c r="S93" s="47" t="str">
        <f t="array" ref="S93">IFERROR(INDEX(Master!$E$3:$FG$202,MATCH($A93,Master!$D$3:$D$202,0),MATCH(S$2,Master!$E$2:$FG$2,0)),"")</f>
        <v/>
      </c>
    </row>
    <row r="94" spans="1:19">
      <c r="A94" s="47"/>
      <c r="B94" s="47" t="str">
        <f t="array" ref="B94">IFERROR(INDEX(Master!$E$3:$FG$202,MATCH($A94,Master!$D$3:$D$202,0),MATCH(B$2,Master!$E$2:$FG$2,0)),"")</f>
        <v/>
      </c>
      <c r="C94" s="47" t="str">
        <f t="array" ref="C94">IFERROR(INDEX(Master!$E$3:$FG$202,MATCH($A94,Master!$D$3:$D$202,0),MATCH(C$2,Master!$E$2:$FG$2,0)),"")</f>
        <v/>
      </c>
      <c r="D94" s="47" t="str">
        <f t="array" ref="D94">IFERROR(INDEX(Master!$E$3:$FG$202,MATCH($A94,Master!$D$3:$D$202,0),MATCH(D$2,Master!$E$2:$FG$2,0)),"")</f>
        <v/>
      </c>
      <c r="E94" s="55" t="str">
        <f t="array" ref="E94">IFERROR(INDEX(Master!$E$3:$FG$202,MATCH($A94,Master!$D$3:$D$202,0),MATCH(E$2,Master!$E$2:$FG$2,0)),"")</f>
        <v/>
      </c>
      <c r="F94" s="55" t="str">
        <f t="array" ref="F94">IFERROR(INDEX(Master!$E$3:$FG$202,MATCH($A94,Master!$D$3:$D$202,0),MATCH(F$2,Master!$E$2:$FG$2,0)),"")</f>
        <v/>
      </c>
      <c r="G94" s="47" t="str">
        <f t="array" ref="G94">IFERROR(INDEX(Master!$E$3:$FG$202,MATCH($A94,Master!$D$3:$D$202,0),MATCH(G$2,Master!$E$2:$FG$2,0)),"")</f>
        <v/>
      </c>
      <c r="H94" s="47" t="str">
        <f t="array" ref="H94">IFERROR(INDEX(Master!$E$3:$FG$202,MATCH($A94,Master!$D$3:$D$202,0),MATCH(H$2,Master!$E$2:$FG$2,0)),"")</f>
        <v/>
      </c>
      <c r="I94" s="47" t="str">
        <f t="array" ref="I94">IFERROR(INDEX(Master!$E$3:$FG$202,MATCH($A94,Master!$D$3:$D$202,0),MATCH(I$2,Master!$E$2:$FG$2,0)),"")</f>
        <v/>
      </c>
      <c r="J94" s="47" t="str">
        <f t="array" ref="J94">IFERROR(INDEX(Master!$E$3:$FG$202,MATCH($A94,Master!$D$3:$D$202,0),MATCH(J$2,Master!$E$2:$FG$2,0)),"")</f>
        <v/>
      </c>
      <c r="K94" s="47" t="str">
        <f t="array" ref="K94">IFERROR(INDEX(Master!$E$3:$FG$202,MATCH($A94,Master!$D$3:$D$202,0),MATCH(K$2,Master!$E$2:$FG$2,0)),"")</f>
        <v/>
      </c>
      <c r="L94" s="47" t="str">
        <f t="array" ref="L94">IFERROR(INDEX(Master!$E$3:$FG$202,MATCH($A94,Master!$D$3:$D$202,0),MATCH(L$2,Master!$E$2:$FG$2,0)),"")</f>
        <v/>
      </c>
      <c r="M94" s="47" t="str">
        <f t="array" ref="M94">IFERROR(INDEX(Master!$E$3:$FG$202,MATCH($A94,Master!$D$3:$D$202,0),MATCH(M$2,Master!$E$2:$FG$2,0)),"")</f>
        <v/>
      </c>
      <c r="N94" s="47" t="str">
        <f t="array" ref="N94">IFERROR(INDEX(Master!$E$3:$FG$202,MATCH($A94,Master!$D$3:$D$202,0),MATCH(N$2,Master!$E$2:$FG$2,0)),"")</f>
        <v/>
      </c>
      <c r="O94" s="47" t="str">
        <f t="array" ref="O94">IFERROR(INDEX(Master!$E$3:$FG$202,MATCH($A94,Master!$D$3:$D$202,0),MATCH(O$2,Master!$E$2:$FG$2,0)),"")</f>
        <v/>
      </c>
      <c r="P94" s="47" t="str">
        <f t="array" ref="P94">IFERROR(INDEX(Master!$E$3:$FG$202,MATCH($A94,Master!$D$3:$D$202,0),MATCH(P$2,Master!$E$2:$FG$2,0)),"")</f>
        <v/>
      </c>
      <c r="Q94" s="47" t="str">
        <f t="array" ref="Q94">IFERROR(INDEX(Master!$E$3:$FG$202,MATCH($A94,Master!$D$3:$D$202,0),MATCH(Q$2,Master!$E$2:$FG$2,0)),"")</f>
        <v/>
      </c>
      <c r="R94" s="47" t="str">
        <f t="array" ref="R94">IFERROR(INDEX(Master!$E$3:$FG$202,MATCH($A94,Master!$D$3:$D$202,0),MATCH(R$2,Master!$E$2:$FG$2,0)),"")</f>
        <v/>
      </c>
      <c r="S94" s="47" t="str">
        <f t="array" ref="S94">IFERROR(INDEX(Master!$E$3:$FG$202,MATCH($A94,Master!$D$3:$D$202,0),MATCH(S$2,Master!$E$2:$FG$2,0)),"")</f>
        <v/>
      </c>
    </row>
    <row r="95" spans="1:19"/>
    <row r="96" spans="1:19"/>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 right="0" top="0" bottom="0" header="0" footer="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dimension ref="A1"/>
  <sheetViews>
    <sheetView showGridLines="0" workbookViewId="0"/>
  </sheetViews>
  <sheetFormatPr defaultRowHeight="15"/>
  <sheetData/>
  <sheetProtection selectLockedCells="1" selectUnlockedCells="1"/>
  <pageMargins left="0" right="0" top="0" bottom="0" header="0" footer="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0"/>
  <dimension ref="A1"/>
  <sheetViews>
    <sheetView showGridLines="0" workbookViewId="0"/>
  </sheetViews>
  <sheetFormatPr defaultRowHeight="15"/>
  <sheetData/>
  <sheetProtection selectLockedCells="1" selectUnlockedCells="1"/>
  <pageMargins left="0" right="0" top="0" bottom="0" header="0" footer="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1"/>
  <dimension ref="A1"/>
  <sheetViews>
    <sheetView showGridLines="0" workbookViewId="0"/>
  </sheetViews>
  <sheetFormatPr defaultRowHeight="15"/>
  <sheetData/>
  <sheetProtection selectLockedCells="1" selectUnlockedCells="1"/>
  <pageMargins left="0" right="0" top="0" bottom="0" header="0" footer="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4">
    <tabColor rgb="FFFF0000"/>
    <outlinePr summaryBelow="0" summaryRight="0"/>
  </sheetPr>
  <dimension ref="A1:AI125"/>
  <sheetViews>
    <sheetView workbookViewId="0">
      <pane xSplit="2" ySplit="1" topLeftCell="C49" activePane="bottomRight" state="frozen"/>
      <selection pane="topRight" activeCell="C1" sqref="C1"/>
      <selection pane="bottomLeft" activeCell="A2" sqref="A2"/>
      <selection pane="bottomRight" activeCell="A15" sqref="A15"/>
    </sheetView>
  </sheetViews>
  <sheetFormatPr defaultColWidth="14.42578125" defaultRowHeight="15" customHeight="1" outlineLevelCol="1"/>
  <cols>
    <col min="1" max="1" width="26.85546875" customWidth="1"/>
    <col min="2" max="2" width="37.42578125" customWidth="1"/>
    <col min="3" max="4" width="18.28515625" customWidth="1"/>
    <col min="5" max="5" width="16.42578125" customWidth="1"/>
    <col min="6" max="6" width="18.7109375" customWidth="1"/>
    <col min="7" max="10" width="18.7109375" customWidth="1" outlineLevel="1"/>
    <col min="11" max="11" width="14.42578125" customWidth="1"/>
    <col min="12" max="12" width="17.140625" customWidth="1"/>
    <col min="13" max="13" width="16.5703125" customWidth="1"/>
    <col min="18" max="18" width="15.85546875" customWidth="1"/>
    <col min="22" max="23" width="14.42578125" style="31"/>
    <col min="24" max="25" width="15.140625" customWidth="1"/>
  </cols>
  <sheetData>
    <row r="1" spans="1:35" ht="15" customHeight="1">
      <c r="A1" s="16" t="str">
        <f>'DO NOT USE 2023-2024 Production'!A1</f>
        <v>Customer</v>
      </c>
      <c r="B1" s="1" t="e">
        <f>#REF!</f>
        <v>#REF!</v>
      </c>
      <c r="C1" s="65" t="str">
        <f>'DO NOT USE 2023-2024 Production'!D1</f>
        <v>Job Number</v>
      </c>
      <c r="D1" s="66" t="str">
        <f>'DO NOT USE 2023-2024 Production'!F1</f>
        <v>Building(s)</v>
      </c>
      <c r="E1" s="67" t="str">
        <f>'DO NOT USE 2023-2024 Production'!G1</f>
        <v>Floor(s)</v>
      </c>
      <c r="F1" s="68" t="str">
        <f>'DO NOT USE 2023-2024 Production'!L1</f>
        <v>Current 
Status/Notes</v>
      </c>
      <c r="G1" s="68" t="str">
        <f>'DO NOT USE 2023-2024 Production'!I1</f>
        <v>Estimated DSA Approval 
(per Engineering)</v>
      </c>
      <c r="H1" s="68" t="str">
        <f>'DO NOT USE 2023-2024 Production'!O1</f>
        <v>Estimated
Completion
Date</v>
      </c>
      <c r="I1" s="68" t="str">
        <f>'DO NOT USE 2023-2024 Production'!R1</f>
        <v>Job Release 
(Date)</v>
      </c>
      <c r="J1" s="68" t="str">
        <f>'DO NOT USE 2023-2024 Production'!S1</f>
        <v>PM</v>
      </c>
      <c r="K1" s="69" t="s">
        <v>2407</v>
      </c>
      <c r="L1" s="70" t="s">
        <v>66</v>
      </c>
      <c r="M1" s="70" t="s">
        <v>2408</v>
      </c>
      <c r="N1" s="586" t="s">
        <v>2409</v>
      </c>
      <c r="O1" s="586" t="s">
        <v>2410</v>
      </c>
      <c r="P1" s="586" t="s">
        <v>2246</v>
      </c>
      <c r="Q1" s="586" t="s">
        <v>560</v>
      </c>
      <c r="R1" s="586" t="s">
        <v>2411</v>
      </c>
      <c r="S1" s="586" t="s">
        <v>2412</v>
      </c>
      <c r="T1" s="586" t="s">
        <v>2413</v>
      </c>
      <c r="U1" s="586" t="s">
        <v>2414</v>
      </c>
      <c r="V1" s="70" t="s">
        <v>2253</v>
      </c>
      <c r="W1" s="70" t="s">
        <v>2254</v>
      </c>
      <c r="X1" s="69" t="s">
        <v>2415</v>
      </c>
      <c r="Y1" s="69" t="s">
        <v>2416</v>
      </c>
      <c r="Z1" s="70" t="s">
        <v>2252</v>
      </c>
      <c r="AA1" s="69" t="s">
        <v>2417</v>
      </c>
      <c r="AB1" s="69" t="s">
        <v>2418</v>
      </c>
      <c r="AC1" s="69" t="s">
        <v>2419</v>
      </c>
      <c r="AD1" s="69" t="s">
        <v>2420</v>
      </c>
      <c r="AE1" s="69"/>
      <c r="AF1" s="69"/>
      <c r="AG1" s="586"/>
      <c r="AH1" s="71" t="s">
        <v>2421</v>
      </c>
      <c r="AI1" s="71" t="s">
        <v>2422</v>
      </c>
    </row>
    <row r="2" spans="1:35">
      <c r="A2" s="72" t="s">
        <v>894</v>
      </c>
      <c r="B2" s="73" t="s">
        <v>2423</v>
      </c>
      <c r="C2" s="74" t="str">
        <f>IFERROR(VLOOKUP($B2,'DO NOT USE 2023-2024 Production'!$B$3:$S$1170,#REF!,FALSE),"")</f>
        <v/>
      </c>
      <c r="D2" s="74"/>
      <c r="E2" s="9">
        <v>5</v>
      </c>
      <c r="F2" s="74" t="str">
        <f>IFERROR(VLOOKUP($B2,'DO NOT USE 2023-2024 Production'!$B$3:$S$1170,#REF!,FALSE),"")</f>
        <v/>
      </c>
      <c r="G2" s="74" t="str">
        <f>IFERROR(VLOOKUP($B2,'DO NOT USE 2023-2024 Production'!$B$3:$S$1170,#REF!,FALSE),"")</f>
        <v/>
      </c>
      <c r="H2" s="74" t="str">
        <f>IFERROR(VLOOKUP($B2,'DO NOT USE 2023-2024 Production'!$B$3:$S$1170,#REF!,FALSE),"")</f>
        <v/>
      </c>
      <c r="I2" s="74" t="str">
        <f>IFERROR(VLOOKUP($B2,'DO NOT USE 2023-2024 Production'!$B$3:$S$1170,#REF!,FALSE),"")</f>
        <v/>
      </c>
      <c r="J2" s="74" t="str">
        <f>IFERROR(VLOOKUP($B2,'DO NOT USE 2023-2024 Production'!$B$3:$S$1170,#REF!,FALSE),"")</f>
        <v/>
      </c>
      <c r="L2" s="75"/>
      <c r="M2" s="75"/>
      <c r="V2" s="75">
        <v>45163</v>
      </c>
      <c r="W2" s="76">
        <v>45506</v>
      </c>
      <c r="Z2" s="75"/>
      <c r="AH2" s="77"/>
      <c r="AI2" s="77"/>
    </row>
    <row r="3" spans="1:35">
      <c r="A3" s="72" t="s">
        <v>2424</v>
      </c>
      <c r="B3" s="78" t="s">
        <v>2405</v>
      </c>
      <c r="C3" s="79" t="str">
        <f>IFERROR(VLOOKUP($B3,'DO NOT USE 2023-2024 Production'!$B$3:$S$1170,#REF!,FALSE),"")</f>
        <v/>
      </c>
      <c r="D3" s="79"/>
      <c r="E3" s="80">
        <v>26</v>
      </c>
      <c r="F3" s="79" t="str">
        <f>IFERROR(VLOOKUP($B3,'DO NOT USE 2023-2024 Production'!$B$3:$S$1170,#REF!,FALSE),"")</f>
        <v/>
      </c>
      <c r="G3" s="79" t="str">
        <f>IFERROR(VLOOKUP($B3,'DO NOT USE 2023-2024 Production'!$B$3:$S$1170,#REF!,FALSE),"")</f>
        <v/>
      </c>
      <c r="H3" s="79" t="str">
        <f>IFERROR(VLOOKUP($B3,'DO NOT USE 2023-2024 Production'!$B$3:$S$1170,#REF!,FALSE),"")</f>
        <v/>
      </c>
      <c r="I3" s="79" t="str">
        <f>IFERROR(VLOOKUP($B3,'DO NOT USE 2023-2024 Production'!$B$3:$S$1170,#REF!,FALSE),"")</f>
        <v/>
      </c>
      <c r="J3" s="79" t="str">
        <f>IFERROR(VLOOKUP($B3,'DO NOT USE 2023-2024 Production'!$B$3:$S$1170,#REF!,FALSE),"")</f>
        <v/>
      </c>
      <c r="L3" s="81"/>
      <c r="M3" s="81"/>
      <c r="V3" s="81">
        <v>45163</v>
      </c>
      <c r="W3" s="82">
        <v>45474</v>
      </c>
      <c r="Z3" s="81"/>
      <c r="AH3" s="83"/>
      <c r="AI3" s="83"/>
    </row>
    <row r="4" spans="1:35">
      <c r="A4" s="72" t="s">
        <v>310</v>
      </c>
      <c r="B4" s="84" t="s">
        <v>1384</v>
      </c>
      <c r="C4" s="74" t="str">
        <f>IFERROR(VLOOKUP($B4,'DO NOT USE 2023-2024 Production'!$B$3:$S$1170,#REF!,FALSE),"")</f>
        <v/>
      </c>
      <c r="D4" s="74"/>
      <c r="E4" s="9">
        <v>1</v>
      </c>
      <c r="F4" s="74" t="str">
        <f>IFERROR(VLOOKUP($B4,'DO NOT USE 2023-2024 Production'!$B$3:$S$1170,#REF!,FALSE),"")</f>
        <v/>
      </c>
      <c r="G4" s="74" t="str">
        <f>IFERROR(VLOOKUP($B4,'DO NOT USE 2023-2024 Production'!$B$3:$S$1170,#REF!,FALSE),"")</f>
        <v/>
      </c>
      <c r="H4" s="74" t="str">
        <f>IFERROR(VLOOKUP($B4,'DO NOT USE 2023-2024 Production'!$B$3:$S$1170,#REF!,FALSE),"")</f>
        <v/>
      </c>
      <c r="I4" s="74" t="str">
        <f>IFERROR(VLOOKUP($B4,'DO NOT USE 2023-2024 Production'!$B$3:$S$1170,#REF!,FALSE),"")</f>
        <v/>
      </c>
      <c r="J4" s="74" t="str">
        <f>IFERROR(VLOOKUP($B4,'DO NOT USE 2023-2024 Production'!$B$3:$S$1170,#REF!,FALSE),"")</f>
        <v/>
      </c>
      <c r="L4" s="75"/>
      <c r="M4" s="75"/>
      <c r="V4" s="75">
        <v>45180</v>
      </c>
      <c r="W4" s="75">
        <v>45291</v>
      </c>
      <c r="Z4" s="75"/>
      <c r="AH4" s="77"/>
      <c r="AI4" s="77"/>
    </row>
    <row r="5" spans="1:35">
      <c r="A5" s="72" t="s">
        <v>310</v>
      </c>
      <c r="B5" s="78" t="s">
        <v>948</v>
      </c>
      <c r="C5" s="79" t="str">
        <f>IFERROR(VLOOKUP($B5,'DO NOT USE 2023-2024 Production'!$B$3:$S$1170,#REF!,FALSE),"")</f>
        <v/>
      </c>
      <c r="D5" s="79"/>
      <c r="E5" s="80">
        <v>1</v>
      </c>
      <c r="F5" s="79" t="str">
        <f>IFERROR(VLOOKUP($B5,'DO NOT USE 2023-2024 Production'!$B$3:$S$1170,#REF!,FALSE),"")</f>
        <v/>
      </c>
      <c r="G5" s="79" t="str">
        <f>IFERROR(VLOOKUP($B5,'DO NOT USE 2023-2024 Production'!$B$3:$S$1170,#REF!,FALSE),"")</f>
        <v/>
      </c>
      <c r="H5" s="79" t="str">
        <f>IFERROR(VLOOKUP($B5,'DO NOT USE 2023-2024 Production'!$B$3:$S$1170,#REF!,FALSE),"")</f>
        <v/>
      </c>
      <c r="I5" s="79" t="str">
        <f>IFERROR(VLOOKUP($B5,'DO NOT USE 2023-2024 Production'!$B$3:$S$1170,#REF!,FALSE),"")</f>
        <v/>
      </c>
      <c r="J5" s="79" t="str">
        <f>IFERROR(VLOOKUP($B5,'DO NOT USE 2023-2024 Production'!$B$3:$S$1170,#REF!,FALSE),"")</f>
        <v/>
      </c>
      <c r="L5" s="81"/>
      <c r="M5" s="81"/>
      <c r="V5" s="81">
        <v>45181</v>
      </c>
      <c r="W5" s="81">
        <v>45291</v>
      </c>
      <c r="Z5" s="81"/>
      <c r="AH5" s="83"/>
      <c r="AI5" s="83"/>
    </row>
    <row r="6" spans="1:35">
      <c r="A6" s="72" t="s">
        <v>1387</v>
      </c>
      <c r="B6" s="84" t="s">
        <v>1388</v>
      </c>
      <c r="C6" s="74" t="str">
        <f>IFERROR(VLOOKUP($B6,'DO NOT USE 2023-2024 Production'!$B$3:$S$1170,#REF!,FALSE),"")</f>
        <v/>
      </c>
      <c r="D6" s="74"/>
      <c r="E6" s="9">
        <v>83</v>
      </c>
      <c r="F6" s="74" t="str">
        <f>IFERROR(VLOOKUP($B6,'DO NOT USE 2023-2024 Production'!$B$3:$S$1170,#REF!,FALSE),"")</f>
        <v/>
      </c>
      <c r="G6" s="74" t="str">
        <f>IFERROR(VLOOKUP($B6,'DO NOT USE 2023-2024 Production'!$B$3:$S$1170,#REF!,FALSE),"")</f>
        <v/>
      </c>
      <c r="H6" s="74" t="str">
        <f>IFERROR(VLOOKUP($B6,'DO NOT USE 2023-2024 Production'!$B$3:$S$1170,#REF!,FALSE),"")</f>
        <v/>
      </c>
      <c r="I6" s="74" t="str">
        <f>IFERROR(VLOOKUP($B6,'DO NOT USE 2023-2024 Production'!$B$3:$S$1170,#REF!,FALSE),"")</f>
        <v/>
      </c>
      <c r="J6" s="74" t="str">
        <f>IFERROR(VLOOKUP($B6,'DO NOT USE 2023-2024 Production'!$B$3:$S$1170,#REF!,FALSE),"")</f>
        <v/>
      </c>
      <c r="L6" s="75"/>
      <c r="M6" s="75"/>
      <c r="V6" s="75">
        <v>45187</v>
      </c>
      <c r="W6" s="76">
        <v>45565</v>
      </c>
      <c r="Z6" s="75"/>
      <c r="AH6" s="77"/>
      <c r="AI6" s="77"/>
    </row>
    <row r="7" spans="1:35">
      <c r="A7" s="72" t="s">
        <v>700</v>
      </c>
      <c r="B7" s="78" t="s">
        <v>1397</v>
      </c>
      <c r="C7" s="79" t="str">
        <f>IFERROR(VLOOKUP($B7,'DO NOT USE 2023-2024 Production'!$B$3:$S$1170,#REF!,FALSE),"")</f>
        <v/>
      </c>
      <c r="D7" s="79"/>
      <c r="E7" s="80">
        <v>56</v>
      </c>
      <c r="F7" s="79" t="str">
        <f>IFERROR(VLOOKUP($B7,'DO NOT USE 2023-2024 Production'!$B$3:$S$1170,#REF!,FALSE),"")</f>
        <v/>
      </c>
      <c r="G7" s="79" t="str">
        <f>IFERROR(VLOOKUP($B7,'DO NOT USE 2023-2024 Production'!$B$3:$S$1170,#REF!,FALSE),"")</f>
        <v/>
      </c>
      <c r="H7" s="79" t="str">
        <f>IFERROR(VLOOKUP($B7,'DO NOT USE 2023-2024 Production'!$B$3:$S$1170,#REF!,FALSE),"")</f>
        <v/>
      </c>
      <c r="I7" s="79" t="str">
        <f>IFERROR(VLOOKUP($B7,'DO NOT USE 2023-2024 Production'!$B$3:$S$1170,#REF!,FALSE),"")</f>
        <v/>
      </c>
      <c r="J7" s="79" t="str">
        <f>IFERROR(VLOOKUP($B7,'DO NOT USE 2023-2024 Production'!$B$3:$S$1170,#REF!,FALSE),"")</f>
        <v/>
      </c>
      <c r="L7" s="81"/>
      <c r="M7" s="81"/>
      <c r="V7" s="81">
        <v>45209</v>
      </c>
      <c r="W7" s="83" t="s">
        <v>120</v>
      </c>
      <c r="Z7" s="81"/>
      <c r="AH7" s="83"/>
      <c r="AI7" s="83"/>
    </row>
    <row r="8" spans="1:35">
      <c r="A8" s="72" t="s">
        <v>1392</v>
      </c>
      <c r="B8" s="84" t="s">
        <v>1393</v>
      </c>
      <c r="C8" s="74" t="str">
        <f>IFERROR(VLOOKUP($B8,'DO NOT USE 2023-2024 Production'!$B$3:$S$1170,#REF!,FALSE),"")</f>
        <v/>
      </c>
      <c r="D8" s="74"/>
      <c r="E8" s="9">
        <v>1</v>
      </c>
      <c r="F8" s="74" t="str">
        <f>IFERROR(VLOOKUP($B8,'DO NOT USE 2023-2024 Production'!$B$3:$S$1170,#REF!,FALSE),"")</f>
        <v/>
      </c>
      <c r="G8" s="74" t="str">
        <f>IFERROR(VLOOKUP($B8,'DO NOT USE 2023-2024 Production'!$B$3:$S$1170,#REF!,FALSE),"")</f>
        <v/>
      </c>
      <c r="H8" s="74" t="str">
        <f>IFERROR(VLOOKUP($B8,'DO NOT USE 2023-2024 Production'!$B$3:$S$1170,#REF!,FALSE),"")</f>
        <v/>
      </c>
      <c r="I8" s="74" t="str">
        <f>IFERROR(VLOOKUP($B8,'DO NOT USE 2023-2024 Production'!$B$3:$S$1170,#REF!,FALSE),"")</f>
        <v/>
      </c>
      <c r="J8" s="74" t="str">
        <f>IFERROR(VLOOKUP($B8,'DO NOT USE 2023-2024 Production'!$B$3:$S$1170,#REF!,FALSE),"")</f>
        <v/>
      </c>
      <c r="L8" s="75"/>
      <c r="M8" s="75"/>
      <c r="V8" s="75">
        <v>45229</v>
      </c>
      <c r="W8" s="76">
        <v>45473</v>
      </c>
      <c r="Z8" s="75"/>
      <c r="AH8" s="77"/>
      <c r="AI8" s="77"/>
    </row>
    <row r="9" spans="1:35">
      <c r="A9" s="72" t="s">
        <v>229</v>
      </c>
      <c r="B9" s="78" t="s">
        <v>2349</v>
      </c>
      <c r="C9" s="79" t="str">
        <f>IFERROR(VLOOKUP($B9,'DO NOT USE 2023-2024 Production'!$B$3:$S$1170,#REF!,FALSE),"")</f>
        <v/>
      </c>
      <c r="D9" s="79"/>
      <c r="E9" s="9">
        <v>5</v>
      </c>
      <c r="F9" s="79" t="str">
        <f>IFERROR(VLOOKUP($B9,'DO NOT USE 2023-2024 Production'!$B$3:$S$1170,#REF!,FALSE),"")</f>
        <v/>
      </c>
      <c r="G9" s="79" t="str">
        <f>IFERROR(VLOOKUP($B9,'DO NOT USE 2023-2024 Production'!$B$3:$S$1170,#REF!,FALSE),"")</f>
        <v/>
      </c>
      <c r="H9" s="79" t="str">
        <f>IFERROR(VLOOKUP($B9,'DO NOT USE 2023-2024 Production'!$B$3:$S$1170,#REF!,FALSE),"")</f>
        <v/>
      </c>
      <c r="I9" s="79" t="str">
        <f>IFERROR(VLOOKUP($B9,'DO NOT USE 2023-2024 Production'!$B$3:$S$1170,#REF!,FALSE),"")</f>
        <v/>
      </c>
      <c r="J9" s="79" t="str">
        <f>IFERROR(VLOOKUP($B9,'DO NOT USE 2023-2024 Production'!$B$3:$S$1170,#REF!,FALSE),"")</f>
        <v/>
      </c>
      <c r="L9" s="81"/>
      <c r="M9" s="81"/>
      <c r="V9" s="81">
        <v>45236</v>
      </c>
      <c r="W9" s="81">
        <v>45291</v>
      </c>
      <c r="Z9" s="81"/>
      <c r="AH9" s="83"/>
      <c r="AI9" s="83"/>
    </row>
    <row r="10" spans="1:35">
      <c r="A10" s="72" t="s">
        <v>1415</v>
      </c>
      <c r="B10" s="84" t="s">
        <v>2286</v>
      </c>
      <c r="C10" s="74" t="str">
        <f>IFERROR(VLOOKUP($B10,'DO NOT USE 2023-2024 Production'!$B$3:$S$1170,#REF!,FALSE),"")</f>
        <v/>
      </c>
      <c r="D10" s="74"/>
      <c r="E10" s="9">
        <v>21</v>
      </c>
      <c r="F10" s="74" t="str">
        <f>IFERROR(VLOOKUP($B10,'DO NOT USE 2023-2024 Production'!$B$3:$S$1170,#REF!,FALSE),"")</f>
        <v/>
      </c>
      <c r="G10" s="74" t="str">
        <f>IFERROR(VLOOKUP($B10,'DO NOT USE 2023-2024 Production'!$B$3:$S$1170,#REF!,FALSE),"")</f>
        <v/>
      </c>
      <c r="H10" s="74" t="str">
        <f>IFERROR(VLOOKUP($B10,'DO NOT USE 2023-2024 Production'!$B$3:$S$1170,#REF!,FALSE),"")</f>
        <v/>
      </c>
      <c r="I10" s="74" t="str">
        <f>IFERROR(VLOOKUP($B10,'DO NOT USE 2023-2024 Production'!$B$3:$S$1170,#REF!,FALSE),"")</f>
        <v/>
      </c>
      <c r="J10" s="74" t="str">
        <f>IFERROR(VLOOKUP($B10,'DO NOT USE 2023-2024 Production'!$B$3:$S$1170,#REF!,FALSE),"")</f>
        <v/>
      </c>
      <c r="L10" s="75"/>
      <c r="M10" s="75"/>
      <c r="V10" s="75">
        <v>45260</v>
      </c>
      <c r="W10" s="76">
        <v>45382</v>
      </c>
      <c r="Z10" s="75"/>
      <c r="AH10" s="77"/>
      <c r="AI10" s="77"/>
    </row>
    <row r="11" spans="1:35">
      <c r="A11" s="72" t="s">
        <v>1411</v>
      </c>
      <c r="B11" s="78" t="s">
        <v>2290</v>
      </c>
      <c r="C11" s="79" t="str">
        <f>IFERROR(VLOOKUP($B11,'DO NOT USE 2023-2024 Production'!$B$3:$S$1170,#REF!,FALSE),"")</f>
        <v/>
      </c>
      <c r="D11" s="79"/>
      <c r="E11" s="85">
        <f>SUM(E2:E10)</f>
        <v>199</v>
      </c>
      <c r="F11" s="79" t="str">
        <f>IFERROR(VLOOKUP($B11,'DO NOT USE 2023-2024 Production'!$B$3:$S$1170,#REF!,FALSE),"")</f>
        <v/>
      </c>
      <c r="G11" s="79" t="str">
        <f>IFERROR(VLOOKUP($B11,'DO NOT USE 2023-2024 Production'!$B$3:$S$1170,#REF!,FALSE),"")</f>
        <v/>
      </c>
      <c r="H11" s="79" t="str">
        <f>IFERROR(VLOOKUP($B11,'DO NOT USE 2023-2024 Production'!$B$3:$S$1170,#REF!,FALSE),"")</f>
        <v/>
      </c>
      <c r="I11" s="79" t="str">
        <f>IFERROR(VLOOKUP($B11,'DO NOT USE 2023-2024 Production'!$B$3:$S$1170,#REF!,FALSE),"")</f>
        <v/>
      </c>
      <c r="J11" s="79" t="str">
        <f>IFERROR(VLOOKUP($B11,'DO NOT USE 2023-2024 Production'!$B$3:$S$1170,#REF!,FALSE),"")</f>
        <v/>
      </c>
      <c r="L11" s="81"/>
      <c r="M11" s="81"/>
      <c r="V11" s="81">
        <v>45271</v>
      </c>
      <c r="W11" s="82">
        <v>45534</v>
      </c>
      <c r="Z11" s="81"/>
      <c r="AH11" s="83"/>
      <c r="AI11" s="83"/>
    </row>
    <row r="12" spans="1:35">
      <c r="A12" s="72" t="s">
        <v>1411</v>
      </c>
      <c r="B12" s="84" t="s">
        <v>2293</v>
      </c>
      <c r="C12" s="74" t="str">
        <f>IFERROR(VLOOKUP($B12,'DO NOT USE 2023-2024 Production'!$B$3:$S$1170,#REF!,FALSE),"")</f>
        <v/>
      </c>
      <c r="D12" s="74"/>
      <c r="E12" s="86"/>
      <c r="F12" s="74" t="str">
        <f>IFERROR(VLOOKUP($B12,'DO NOT USE 2023-2024 Production'!$B$3:$S$1170,#REF!,FALSE),"")</f>
        <v/>
      </c>
      <c r="G12" s="74" t="str">
        <f>IFERROR(VLOOKUP($B12,'DO NOT USE 2023-2024 Production'!$B$3:$S$1170,#REF!,FALSE),"")</f>
        <v/>
      </c>
      <c r="H12" s="74" t="str">
        <f>IFERROR(VLOOKUP($B12,'DO NOT USE 2023-2024 Production'!$B$3:$S$1170,#REF!,FALSE),"")</f>
        <v/>
      </c>
      <c r="I12" s="74" t="str">
        <f>IFERROR(VLOOKUP($B12,'DO NOT USE 2023-2024 Production'!$B$3:$S$1170,#REF!,FALSE),"")</f>
        <v/>
      </c>
      <c r="J12" s="74" t="str">
        <f>IFERROR(VLOOKUP($B12,'DO NOT USE 2023-2024 Production'!$B$3:$S$1170,#REF!,FALSE),"")</f>
        <v/>
      </c>
      <c r="L12" s="75"/>
      <c r="M12" s="75"/>
      <c r="V12" s="75">
        <v>45278</v>
      </c>
      <c r="W12" s="76">
        <v>45534</v>
      </c>
      <c r="Z12" s="75"/>
      <c r="AH12" s="77"/>
      <c r="AI12" s="77"/>
    </row>
    <row r="13" spans="1:35">
      <c r="A13" s="72" t="s">
        <v>1411</v>
      </c>
      <c r="B13" s="78" t="s">
        <v>2296</v>
      </c>
      <c r="C13" s="79" t="str">
        <f>IFERROR(VLOOKUP($B13,'DO NOT USE 2023-2024 Production'!$B$3:$S$1170,#REF!,FALSE),"")</f>
        <v/>
      </c>
      <c r="D13" s="79"/>
      <c r="E13" s="87"/>
      <c r="F13" s="79" t="str">
        <f>IFERROR(VLOOKUP($B13,'DO NOT USE 2023-2024 Production'!$B$3:$S$1170,#REF!,FALSE),"")</f>
        <v/>
      </c>
      <c r="G13" s="79" t="str">
        <f>IFERROR(VLOOKUP($B13,'DO NOT USE 2023-2024 Production'!$B$3:$S$1170,#REF!,FALSE),"")</f>
        <v/>
      </c>
      <c r="H13" s="79" t="str">
        <f>IFERROR(VLOOKUP($B13,'DO NOT USE 2023-2024 Production'!$B$3:$S$1170,#REF!,FALSE),"")</f>
        <v/>
      </c>
      <c r="I13" s="79" t="str">
        <f>IFERROR(VLOOKUP($B13,'DO NOT USE 2023-2024 Production'!$B$3:$S$1170,#REF!,FALSE),"")</f>
        <v/>
      </c>
      <c r="J13" s="79" t="str">
        <f>IFERROR(VLOOKUP($B13,'DO NOT USE 2023-2024 Production'!$B$3:$S$1170,#REF!,FALSE),"")</f>
        <v/>
      </c>
      <c r="L13" s="81"/>
      <c r="M13" s="81"/>
      <c r="V13" s="81">
        <v>45292</v>
      </c>
      <c r="W13" s="82">
        <v>45534</v>
      </c>
      <c r="Z13" s="81"/>
      <c r="AH13" s="83"/>
      <c r="AI13" s="83"/>
    </row>
    <row r="14" spans="1:35">
      <c r="A14" s="72" t="s">
        <v>1411</v>
      </c>
      <c r="B14" s="84" t="s">
        <v>2298</v>
      </c>
      <c r="C14" s="74" t="str">
        <f>IFERROR(VLOOKUP($B14,'DO NOT USE 2023-2024 Production'!$B$3:$S$1170,#REF!,FALSE),"")</f>
        <v/>
      </c>
      <c r="D14" s="74"/>
      <c r="E14" s="86"/>
      <c r="F14" s="74" t="str">
        <f>IFERROR(VLOOKUP($B14,'DO NOT USE 2023-2024 Production'!$B$3:$S$1170,#REF!,FALSE),"")</f>
        <v/>
      </c>
      <c r="G14" s="74" t="str">
        <f>IFERROR(VLOOKUP($B14,'DO NOT USE 2023-2024 Production'!$B$3:$S$1170,#REF!,FALSE),"")</f>
        <v/>
      </c>
      <c r="H14" s="74" t="str">
        <f>IFERROR(VLOOKUP($B14,'DO NOT USE 2023-2024 Production'!$B$3:$S$1170,#REF!,FALSE),"")</f>
        <v/>
      </c>
      <c r="I14" s="74" t="str">
        <f>IFERROR(VLOOKUP($B14,'DO NOT USE 2023-2024 Production'!$B$3:$S$1170,#REF!,FALSE),"")</f>
        <v/>
      </c>
      <c r="J14" s="74" t="str">
        <f>IFERROR(VLOOKUP($B14,'DO NOT USE 2023-2024 Production'!$B$3:$S$1170,#REF!,FALSE),"")</f>
        <v/>
      </c>
      <c r="L14" s="75"/>
      <c r="M14" s="75"/>
      <c r="V14" s="75">
        <v>45299</v>
      </c>
      <c r="W14" s="76">
        <v>45534</v>
      </c>
      <c r="Z14" s="75"/>
      <c r="AH14" s="77"/>
      <c r="AI14" s="77"/>
    </row>
    <row r="15" spans="1:35">
      <c r="A15" s="72" t="s">
        <v>1411</v>
      </c>
      <c r="B15" s="78" t="s">
        <v>2301</v>
      </c>
      <c r="C15" s="79" t="str">
        <f>IFERROR(VLOOKUP($B15,'DO NOT USE 2023-2024 Production'!$B$3:$S$1170,#REF!,FALSE),"")</f>
        <v/>
      </c>
      <c r="D15" s="79"/>
      <c r="E15" s="80">
        <v>6</v>
      </c>
      <c r="F15" s="79" t="str">
        <f>IFERROR(VLOOKUP($B15,'DO NOT USE 2023-2024 Production'!$B$3:$S$1170,#REF!,FALSE),"")</f>
        <v/>
      </c>
      <c r="G15" s="79" t="str">
        <f>IFERROR(VLOOKUP($B15,'DO NOT USE 2023-2024 Production'!$B$3:$S$1170,#REF!,FALSE),"")</f>
        <v/>
      </c>
      <c r="H15" s="79" t="str">
        <f>IFERROR(VLOOKUP($B15,'DO NOT USE 2023-2024 Production'!$B$3:$S$1170,#REF!,FALSE),"")</f>
        <v/>
      </c>
      <c r="I15" s="79" t="str">
        <f>IFERROR(VLOOKUP($B15,'DO NOT USE 2023-2024 Production'!$B$3:$S$1170,#REF!,FALSE),"")</f>
        <v/>
      </c>
      <c r="J15" s="79" t="str">
        <f>IFERROR(VLOOKUP($B15,'DO NOT USE 2023-2024 Production'!$B$3:$S$1170,#REF!,FALSE),"")</f>
        <v/>
      </c>
      <c r="L15" s="81"/>
      <c r="M15" s="81"/>
      <c r="V15" s="81">
        <v>45306</v>
      </c>
      <c r="W15" s="81">
        <v>45504</v>
      </c>
      <c r="Z15" s="81"/>
      <c r="AH15" s="83"/>
      <c r="AI15" s="83"/>
    </row>
    <row r="16" spans="1:35">
      <c r="A16" s="72" t="s">
        <v>1400</v>
      </c>
      <c r="B16" s="84" t="s">
        <v>2303</v>
      </c>
      <c r="C16" s="74" t="str">
        <f>IFERROR(VLOOKUP($B16,'DO NOT USE 2023-2024 Production'!$B$3:$S$1170,#REF!,FALSE),"")</f>
        <v/>
      </c>
      <c r="D16" s="74"/>
      <c r="E16" s="9">
        <v>1</v>
      </c>
      <c r="F16" s="74" t="str">
        <f>IFERROR(VLOOKUP($B16,'DO NOT USE 2023-2024 Production'!$B$3:$S$1170,#REF!,FALSE),"")</f>
        <v/>
      </c>
      <c r="G16" s="74" t="str">
        <f>IFERROR(VLOOKUP($B16,'DO NOT USE 2023-2024 Production'!$B$3:$S$1170,#REF!,FALSE),"")</f>
        <v/>
      </c>
      <c r="H16" s="74" t="str">
        <f>IFERROR(VLOOKUP($B16,'DO NOT USE 2023-2024 Production'!$B$3:$S$1170,#REF!,FALSE),"")</f>
        <v/>
      </c>
      <c r="I16" s="74" t="str">
        <f>IFERROR(VLOOKUP($B16,'DO NOT USE 2023-2024 Production'!$B$3:$S$1170,#REF!,FALSE),"")</f>
        <v/>
      </c>
      <c r="J16" s="74" t="str">
        <f>IFERROR(VLOOKUP($B16,'DO NOT USE 2023-2024 Production'!$B$3:$S$1170,#REF!,FALSE),"")</f>
        <v/>
      </c>
      <c r="L16" s="75"/>
      <c r="M16" s="75"/>
      <c r="V16" s="75">
        <v>45306</v>
      </c>
      <c r="W16" s="77" t="s">
        <v>120</v>
      </c>
      <c r="Z16" s="75"/>
      <c r="AH16" s="77"/>
      <c r="AI16" s="77"/>
    </row>
    <row r="17" spans="1:26">
      <c r="A17" s="72" t="s">
        <v>1400</v>
      </c>
      <c r="B17" s="78" t="s">
        <v>2304</v>
      </c>
      <c r="C17" s="79" t="str">
        <f>IFERROR(VLOOKUP($B17,'DO NOT USE 2023-2024 Production'!$B$3:$S$1170,#REF!,FALSE),"")</f>
        <v/>
      </c>
      <c r="D17" s="79"/>
      <c r="E17" s="80">
        <v>6</v>
      </c>
      <c r="F17" s="79" t="str">
        <f>IFERROR(VLOOKUP($B17,'DO NOT USE 2023-2024 Production'!$B$3:$S$1170,#REF!,FALSE),"")</f>
        <v/>
      </c>
      <c r="G17" s="79" t="str">
        <f>IFERROR(VLOOKUP($B17,'DO NOT USE 2023-2024 Production'!$B$3:$S$1170,#REF!,FALSE),"")</f>
        <v/>
      </c>
      <c r="H17" s="79" t="str">
        <f>IFERROR(VLOOKUP($B17,'DO NOT USE 2023-2024 Production'!$B$3:$S$1170,#REF!,FALSE),"")</f>
        <v/>
      </c>
      <c r="I17" s="79" t="str">
        <f>IFERROR(VLOOKUP($B17,'DO NOT USE 2023-2024 Production'!$B$3:$S$1170,#REF!,FALSE),"")</f>
        <v/>
      </c>
      <c r="J17" s="79" t="str">
        <f>IFERROR(VLOOKUP($B17,'DO NOT USE 2023-2024 Production'!$B$3:$S$1170,#REF!,FALSE),"")</f>
        <v/>
      </c>
      <c r="L17" s="81"/>
      <c r="M17" s="81"/>
      <c r="V17" s="81">
        <v>45313</v>
      </c>
      <c r="W17" s="83" t="s">
        <v>120</v>
      </c>
      <c r="Z17" s="81"/>
    </row>
    <row r="18" spans="1:26">
      <c r="A18" s="72" t="s">
        <v>1411</v>
      </c>
      <c r="B18" s="84" t="s">
        <v>2307</v>
      </c>
      <c r="C18" s="74" t="str">
        <f>IFERROR(VLOOKUP($B18,'DO NOT USE 2023-2024 Production'!$B$3:$S$1170,#REF!,FALSE),"")</f>
        <v/>
      </c>
      <c r="D18" s="74"/>
      <c r="E18" s="9">
        <v>3</v>
      </c>
      <c r="F18" s="74" t="str">
        <f>IFERROR(VLOOKUP($B18,'DO NOT USE 2023-2024 Production'!$B$3:$S$1170,#REF!,FALSE),"")</f>
        <v/>
      </c>
      <c r="G18" s="74" t="str">
        <f>IFERROR(VLOOKUP($B18,'DO NOT USE 2023-2024 Production'!$B$3:$S$1170,#REF!,FALSE),"")</f>
        <v/>
      </c>
      <c r="H18" s="74" t="str">
        <f>IFERROR(VLOOKUP($B18,'DO NOT USE 2023-2024 Production'!$B$3:$S$1170,#REF!,FALSE),"")</f>
        <v/>
      </c>
      <c r="I18" s="74" t="str">
        <f>IFERROR(VLOOKUP($B18,'DO NOT USE 2023-2024 Production'!$B$3:$S$1170,#REF!,FALSE),"")</f>
        <v/>
      </c>
      <c r="J18" s="74" t="str">
        <f>IFERROR(VLOOKUP($B18,'DO NOT USE 2023-2024 Production'!$B$3:$S$1170,#REF!,FALSE),"")</f>
        <v/>
      </c>
      <c r="L18" s="75"/>
      <c r="M18" s="75"/>
      <c r="V18" s="75">
        <v>45313</v>
      </c>
      <c r="W18" s="75">
        <v>45504</v>
      </c>
      <c r="Z18" s="75"/>
    </row>
    <row r="19" spans="1:26">
      <c r="A19" s="72" t="s">
        <v>1411</v>
      </c>
      <c r="B19" s="78" t="s">
        <v>2308</v>
      </c>
      <c r="C19" s="79" t="str">
        <f>IFERROR(VLOOKUP($B19,'DO NOT USE 2023-2024 Production'!$B$3:$S$1170,#REF!,FALSE),"")</f>
        <v/>
      </c>
      <c r="D19" s="79"/>
      <c r="E19" s="9">
        <v>6</v>
      </c>
      <c r="F19" s="79" t="str">
        <f>IFERROR(VLOOKUP($B19,'DO NOT USE 2023-2024 Production'!$B$3:$S$1170,#REF!,FALSE),"")</f>
        <v/>
      </c>
      <c r="G19" s="79" t="str">
        <f>IFERROR(VLOOKUP($B19,'DO NOT USE 2023-2024 Production'!$B$3:$S$1170,#REF!,FALSE),"")</f>
        <v/>
      </c>
      <c r="H19" s="79" t="str">
        <f>IFERROR(VLOOKUP($B19,'DO NOT USE 2023-2024 Production'!$B$3:$S$1170,#REF!,FALSE),"")</f>
        <v/>
      </c>
      <c r="I19" s="79" t="str">
        <f>IFERROR(VLOOKUP($B19,'DO NOT USE 2023-2024 Production'!$B$3:$S$1170,#REF!,FALSE),"")</f>
        <v/>
      </c>
      <c r="J19" s="79" t="str">
        <f>IFERROR(VLOOKUP($B19,'DO NOT USE 2023-2024 Production'!$B$3:$S$1170,#REF!,FALSE),"")</f>
        <v/>
      </c>
      <c r="L19" s="81"/>
      <c r="M19" s="81"/>
      <c r="V19" s="81">
        <v>45320</v>
      </c>
      <c r="W19" s="82">
        <v>45534</v>
      </c>
      <c r="Z19" s="81"/>
    </row>
    <row r="20" spans="1:26">
      <c r="A20" s="72" t="s">
        <v>1411</v>
      </c>
      <c r="B20" s="84" t="s">
        <v>2310</v>
      </c>
      <c r="C20" s="74" t="str">
        <f>IFERROR(VLOOKUP($B20,'DO NOT USE 2023-2024 Production'!$B$3:$S$1170,#REF!,FALSE),"")</f>
        <v/>
      </c>
      <c r="D20" s="74"/>
      <c r="E20" s="9">
        <v>3</v>
      </c>
      <c r="F20" s="74" t="str">
        <f>IFERROR(VLOOKUP($B20,'DO NOT USE 2023-2024 Production'!$B$3:$S$1170,#REF!,FALSE),"")</f>
        <v/>
      </c>
      <c r="G20" s="74" t="str">
        <f>IFERROR(VLOOKUP($B20,'DO NOT USE 2023-2024 Production'!$B$3:$S$1170,#REF!,FALSE),"")</f>
        <v/>
      </c>
      <c r="H20" s="74" t="str">
        <f>IFERROR(VLOOKUP($B20,'DO NOT USE 2023-2024 Production'!$B$3:$S$1170,#REF!,FALSE),"")</f>
        <v/>
      </c>
      <c r="I20" s="74" t="str">
        <f>IFERROR(VLOOKUP($B20,'DO NOT USE 2023-2024 Production'!$B$3:$S$1170,#REF!,FALSE),"")</f>
        <v/>
      </c>
      <c r="J20" s="74" t="str">
        <f>IFERROR(VLOOKUP($B20,'DO NOT USE 2023-2024 Production'!$B$3:$S$1170,#REF!,FALSE),"")</f>
        <v/>
      </c>
      <c r="L20" s="75"/>
      <c r="M20" s="75"/>
      <c r="V20" s="75">
        <v>45327</v>
      </c>
      <c r="W20" s="76">
        <v>45534</v>
      </c>
      <c r="Z20" s="75"/>
    </row>
    <row r="21" spans="1:26">
      <c r="A21" s="72" t="s">
        <v>1411</v>
      </c>
      <c r="B21" s="78" t="s">
        <v>2312</v>
      </c>
      <c r="C21" s="79" t="str">
        <f>IFERROR(VLOOKUP($B21,'DO NOT USE 2023-2024 Production'!$B$3:$S$1170,#REF!,FALSE),"")</f>
        <v/>
      </c>
      <c r="D21" s="79"/>
      <c r="E21" s="9">
        <v>6</v>
      </c>
      <c r="F21" s="79" t="str">
        <f>IFERROR(VLOOKUP($B21,'DO NOT USE 2023-2024 Production'!$B$3:$S$1170,#REF!,FALSE),"")</f>
        <v/>
      </c>
      <c r="G21" s="79" t="str">
        <f>IFERROR(VLOOKUP($B21,'DO NOT USE 2023-2024 Production'!$B$3:$S$1170,#REF!,FALSE),"")</f>
        <v/>
      </c>
      <c r="H21" s="79" t="str">
        <f>IFERROR(VLOOKUP($B21,'DO NOT USE 2023-2024 Production'!$B$3:$S$1170,#REF!,FALSE),"")</f>
        <v/>
      </c>
      <c r="I21" s="79" t="str">
        <f>IFERROR(VLOOKUP($B21,'DO NOT USE 2023-2024 Production'!$B$3:$S$1170,#REF!,FALSE),"")</f>
        <v/>
      </c>
      <c r="J21" s="79" t="str">
        <f>IFERROR(VLOOKUP($B21,'DO NOT USE 2023-2024 Production'!$B$3:$S$1170,#REF!,FALSE),"")</f>
        <v/>
      </c>
      <c r="L21" s="81"/>
      <c r="M21" s="81"/>
      <c r="V21" s="81">
        <v>45334</v>
      </c>
      <c r="W21" s="81">
        <v>45504</v>
      </c>
      <c r="Z21" s="81"/>
    </row>
    <row r="22" spans="1:26">
      <c r="A22" s="72" t="s">
        <v>894</v>
      </c>
      <c r="B22" s="73" t="s">
        <v>2423</v>
      </c>
      <c r="C22" s="74" t="str">
        <f>IFERROR(VLOOKUP($B22,'DO NOT USE 2023-2024 Production'!$B$3:$S$1170,#REF!,FALSE),"")</f>
        <v/>
      </c>
      <c r="D22" s="74"/>
      <c r="E22" s="9">
        <v>3</v>
      </c>
      <c r="F22" s="74" t="str">
        <f>IFERROR(VLOOKUP($B22,'DO NOT USE 2023-2024 Production'!$B$3:$S$1170,#REF!,FALSE),"")</f>
        <v/>
      </c>
      <c r="G22" s="74" t="str">
        <f>IFERROR(VLOOKUP($B22,'DO NOT USE 2023-2024 Production'!$B$3:$S$1170,#REF!,FALSE),"")</f>
        <v/>
      </c>
      <c r="H22" s="74" t="str">
        <f>IFERROR(VLOOKUP($B22,'DO NOT USE 2023-2024 Production'!$B$3:$S$1170,#REF!,FALSE),"")</f>
        <v/>
      </c>
      <c r="I22" s="74" t="str">
        <f>IFERROR(VLOOKUP($B22,'DO NOT USE 2023-2024 Production'!$B$3:$S$1170,#REF!,FALSE),"")</f>
        <v/>
      </c>
      <c r="J22" s="74" t="str">
        <f>IFERROR(VLOOKUP($B22,'DO NOT USE 2023-2024 Production'!$B$3:$S$1170,#REF!,FALSE),"")</f>
        <v/>
      </c>
      <c r="L22" s="75"/>
      <c r="M22" s="75"/>
      <c r="V22" s="75">
        <v>45163</v>
      </c>
      <c r="W22" s="76">
        <v>45534</v>
      </c>
      <c r="Z22" s="75"/>
    </row>
    <row r="23" spans="1:26">
      <c r="A23" s="72" t="s">
        <v>894</v>
      </c>
      <c r="B23" s="88" t="s">
        <v>2425</v>
      </c>
      <c r="C23" s="79" t="str">
        <f>IFERROR(VLOOKUP($B23,'DO NOT USE 2023-2024 Production'!$B$3:$S$1170,#REF!,FALSE),"")</f>
        <v/>
      </c>
      <c r="D23" s="79"/>
      <c r="E23" s="9">
        <v>13</v>
      </c>
      <c r="F23" s="79" t="str">
        <f>IFERROR(VLOOKUP($B23,'DO NOT USE 2023-2024 Production'!$B$3:$S$1170,#REF!,FALSE),"")</f>
        <v/>
      </c>
      <c r="G23" s="79" t="str">
        <f>IFERROR(VLOOKUP($B23,'DO NOT USE 2023-2024 Production'!$B$3:$S$1170,#REF!,FALSE),"")</f>
        <v/>
      </c>
      <c r="H23" s="79" t="str">
        <f>IFERROR(VLOOKUP($B23,'DO NOT USE 2023-2024 Production'!$B$3:$S$1170,#REF!,FALSE),"")</f>
        <v/>
      </c>
      <c r="I23" s="79" t="str">
        <f>IFERROR(VLOOKUP($B23,'DO NOT USE 2023-2024 Production'!$B$3:$S$1170,#REF!,FALSE),"")</f>
        <v/>
      </c>
      <c r="J23" s="79" t="str">
        <f>IFERROR(VLOOKUP($B23,'DO NOT USE 2023-2024 Production'!$B$3:$S$1170,#REF!,FALSE),"")</f>
        <v/>
      </c>
      <c r="L23" s="81"/>
      <c r="M23" s="81"/>
      <c r="V23" s="81">
        <v>45382</v>
      </c>
      <c r="W23" s="82">
        <v>45534</v>
      </c>
      <c r="Z23" s="81"/>
    </row>
    <row r="24" spans="1:26">
      <c r="A24" s="72" t="s">
        <v>894</v>
      </c>
      <c r="B24" s="73" t="s">
        <v>2426</v>
      </c>
      <c r="C24" s="74" t="str">
        <f>IFERROR(VLOOKUP($B24,'DO NOT USE 2023-2024 Production'!$B$3:$S$1170,#REF!,FALSE),"")</f>
        <v/>
      </c>
      <c r="D24" s="74"/>
      <c r="E24" s="9">
        <v>6</v>
      </c>
      <c r="F24" s="74" t="str">
        <f>IFERROR(VLOOKUP($B24,'DO NOT USE 2023-2024 Production'!$B$3:$S$1170,#REF!,FALSE),"")</f>
        <v/>
      </c>
      <c r="G24" s="74" t="str">
        <f>IFERROR(VLOOKUP($B24,'DO NOT USE 2023-2024 Production'!$B$3:$S$1170,#REF!,FALSE),"")</f>
        <v/>
      </c>
      <c r="H24" s="74" t="str">
        <f>IFERROR(VLOOKUP($B24,'DO NOT USE 2023-2024 Production'!$B$3:$S$1170,#REF!,FALSE),"")</f>
        <v/>
      </c>
      <c r="I24" s="74" t="str">
        <f>IFERROR(VLOOKUP($B24,'DO NOT USE 2023-2024 Production'!$B$3:$S$1170,#REF!,FALSE),"")</f>
        <v/>
      </c>
      <c r="J24" s="74" t="str">
        <f>IFERROR(VLOOKUP($B24,'DO NOT USE 2023-2024 Production'!$B$3:$S$1170,#REF!,FALSE),"")</f>
        <v/>
      </c>
      <c r="L24" s="75"/>
      <c r="M24" s="75"/>
      <c r="V24" s="75">
        <v>45382</v>
      </c>
      <c r="W24" s="76">
        <v>45534</v>
      </c>
      <c r="Z24" s="75"/>
    </row>
    <row r="25" spans="1:26">
      <c r="A25" s="72" t="s">
        <v>712</v>
      </c>
      <c r="B25" s="78" t="s">
        <v>2352</v>
      </c>
      <c r="C25" s="79" t="str">
        <f>IFERROR(VLOOKUP($B25,'DO NOT USE 2023-2024 Production'!$B$3:$S$1170,#REF!,FALSE),"")</f>
        <v/>
      </c>
      <c r="D25" s="79"/>
      <c r="E25" s="9">
        <v>3</v>
      </c>
      <c r="F25" s="79" t="str">
        <f>IFERROR(VLOOKUP($B25,'DO NOT USE 2023-2024 Production'!$B$3:$S$1170,#REF!,FALSE),"")</f>
        <v/>
      </c>
      <c r="G25" s="79" t="str">
        <f>IFERROR(VLOOKUP($B25,'DO NOT USE 2023-2024 Production'!$B$3:$S$1170,#REF!,FALSE),"")</f>
        <v/>
      </c>
      <c r="H25" s="79" t="str">
        <f>IFERROR(VLOOKUP($B25,'DO NOT USE 2023-2024 Production'!$B$3:$S$1170,#REF!,FALSE),"")</f>
        <v/>
      </c>
      <c r="I25" s="79" t="str">
        <f>IFERROR(VLOOKUP($B25,'DO NOT USE 2023-2024 Production'!$B$3:$S$1170,#REF!,FALSE),"")</f>
        <v/>
      </c>
      <c r="J25" s="79" t="str">
        <f>IFERROR(VLOOKUP($B25,'DO NOT USE 2023-2024 Production'!$B$3:$S$1170,#REF!,FALSE),"")</f>
        <v/>
      </c>
      <c r="L25" s="81"/>
      <c r="M25" s="81"/>
      <c r="V25" s="81">
        <v>45382</v>
      </c>
      <c r="W25" s="83" t="s">
        <v>120</v>
      </c>
      <c r="Z25" s="81"/>
    </row>
    <row r="26" spans="1:26">
      <c r="A26" s="72" t="s">
        <v>712</v>
      </c>
      <c r="B26" s="84" t="s">
        <v>2353</v>
      </c>
      <c r="C26" s="74" t="str">
        <f>IFERROR(VLOOKUP($B26,'DO NOT USE 2023-2024 Production'!$B$3:$S$1170,#REF!,FALSE),"")</f>
        <v/>
      </c>
      <c r="D26" s="74"/>
      <c r="E26" s="9">
        <v>6</v>
      </c>
      <c r="F26" s="74" t="str">
        <f>IFERROR(VLOOKUP($B26,'DO NOT USE 2023-2024 Production'!$B$3:$S$1170,#REF!,FALSE),"")</f>
        <v/>
      </c>
      <c r="G26" s="74" t="str">
        <f>IFERROR(VLOOKUP($B26,'DO NOT USE 2023-2024 Production'!$B$3:$S$1170,#REF!,FALSE),"")</f>
        <v/>
      </c>
      <c r="H26" s="74" t="str">
        <f>IFERROR(VLOOKUP($B26,'DO NOT USE 2023-2024 Production'!$B$3:$S$1170,#REF!,FALSE),"")</f>
        <v/>
      </c>
      <c r="I26" s="74" t="str">
        <f>IFERROR(VLOOKUP($B26,'DO NOT USE 2023-2024 Production'!$B$3:$S$1170,#REF!,FALSE),"")</f>
        <v/>
      </c>
      <c r="J26" s="74" t="str">
        <f>IFERROR(VLOOKUP($B26,'DO NOT USE 2023-2024 Production'!$B$3:$S$1170,#REF!,FALSE),"")</f>
        <v/>
      </c>
      <c r="L26" s="75"/>
      <c r="M26" s="75"/>
      <c r="V26" s="75">
        <v>45382</v>
      </c>
      <c r="W26" s="77" t="s">
        <v>120</v>
      </c>
      <c r="Z26" s="75"/>
    </row>
    <row r="27" spans="1:26">
      <c r="A27" s="72" t="s">
        <v>712</v>
      </c>
      <c r="B27" s="78" t="s">
        <v>2354</v>
      </c>
      <c r="C27" s="79" t="str">
        <f>IFERROR(VLOOKUP($B27,'DO NOT USE 2023-2024 Production'!$B$3:$S$1170,#REF!,FALSE),"")</f>
        <v/>
      </c>
      <c r="D27" s="79"/>
      <c r="E27" s="9">
        <v>3</v>
      </c>
      <c r="F27" s="79" t="str">
        <f>IFERROR(VLOOKUP($B27,'DO NOT USE 2023-2024 Production'!$B$3:$S$1170,#REF!,FALSE),"")</f>
        <v/>
      </c>
      <c r="G27" s="79" t="str">
        <f>IFERROR(VLOOKUP($B27,'DO NOT USE 2023-2024 Production'!$B$3:$S$1170,#REF!,FALSE),"")</f>
        <v/>
      </c>
      <c r="H27" s="79" t="str">
        <f>IFERROR(VLOOKUP($B27,'DO NOT USE 2023-2024 Production'!$B$3:$S$1170,#REF!,FALSE),"")</f>
        <v/>
      </c>
      <c r="I27" s="79" t="str">
        <f>IFERROR(VLOOKUP($B27,'DO NOT USE 2023-2024 Production'!$B$3:$S$1170,#REF!,FALSE),"")</f>
        <v/>
      </c>
      <c r="J27" s="79" t="str">
        <f>IFERROR(VLOOKUP($B27,'DO NOT USE 2023-2024 Production'!$B$3:$S$1170,#REF!,FALSE),"")</f>
        <v/>
      </c>
      <c r="L27" s="81"/>
      <c r="M27" s="81"/>
      <c r="V27" s="81">
        <v>45382</v>
      </c>
      <c r="W27" s="83" t="s">
        <v>120</v>
      </c>
      <c r="Z27" s="81"/>
    </row>
    <row r="28" spans="1:26">
      <c r="A28" s="72" t="s">
        <v>1426</v>
      </c>
      <c r="B28" s="84" t="s">
        <v>2320</v>
      </c>
      <c r="C28" s="74" t="str">
        <f>IFERROR(VLOOKUP($B28,'DO NOT USE 2023-2024 Production'!$B$3:$S$1170,#REF!,FALSE),"")</f>
        <v/>
      </c>
      <c r="D28" s="74"/>
      <c r="E28" s="9">
        <v>6</v>
      </c>
      <c r="F28" s="74" t="str">
        <f>IFERROR(VLOOKUP($B28,'DO NOT USE 2023-2024 Production'!$B$3:$S$1170,#REF!,FALSE),"")</f>
        <v/>
      </c>
      <c r="G28" s="74" t="str">
        <f>IFERROR(VLOOKUP($B28,'DO NOT USE 2023-2024 Production'!$B$3:$S$1170,#REF!,FALSE),"")</f>
        <v/>
      </c>
      <c r="H28" s="74" t="str">
        <f>IFERROR(VLOOKUP($B28,'DO NOT USE 2023-2024 Production'!$B$3:$S$1170,#REF!,FALSE),"")</f>
        <v/>
      </c>
      <c r="I28" s="74" t="str">
        <f>IFERROR(VLOOKUP($B28,'DO NOT USE 2023-2024 Production'!$B$3:$S$1170,#REF!,FALSE),"")</f>
        <v/>
      </c>
      <c r="J28" s="74" t="str">
        <f>IFERROR(VLOOKUP($B28,'DO NOT USE 2023-2024 Production'!$B$3:$S$1170,#REF!,FALSE),"")</f>
        <v/>
      </c>
      <c r="L28" s="75"/>
      <c r="M28" s="75"/>
      <c r="V28" s="75">
        <v>45382</v>
      </c>
      <c r="W28" s="77" t="s">
        <v>120</v>
      </c>
      <c r="Z28" s="75"/>
    </row>
    <row r="29" spans="1:26">
      <c r="A29" s="72" t="s">
        <v>1426</v>
      </c>
      <c r="B29" s="78" t="s">
        <v>2323</v>
      </c>
      <c r="C29" s="79" t="str">
        <f>IFERROR(VLOOKUP($B29,'DO NOT USE 2023-2024 Production'!$B$3:$S$1170,#REF!,FALSE),"")</f>
        <v/>
      </c>
      <c r="D29" s="79"/>
      <c r="E29" s="9">
        <v>3</v>
      </c>
      <c r="F29" s="79" t="str">
        <f>IFERROR(VLOOKUP($B29,'DO NOT USE 2023-2024 Production'!$B$3:$S$1170,#REF!,FALSE),"")</f>
        <v/>
      </c>
      <c r="G29" s="79" t="str">
        <f>IFERROR(VLOOKUP($B29,'DO NOT USE 2023-2024 Production'!$B$3:$S$1170,#REF!,FALSE),"")</f>
        <v/>
      </c>
      <c r="H29" s="79" t="str">
        <f>IFERROR(VLOOKUP($B29,'DO NOT USE 2023-2024 Production'!$B$3:$S$1170,#REF!,FALSE),"")</f>
        <v/>
      </c>
      <c r="I29" s="79" t="str">
        <f>IFERROR(VLOOKUP($B29,'DO NOT USE 2023-2024 Production'!$B$3:$S$1170,#REF!,FALSE),"")</f>
        <v/>
      </c>
      <c r="J29" s="79" t="str">
        <f>IFERROR(VLOOKUP($B29,'DO NOT USE 2023-2024 Production'!$B$3:$S$1170,#REF!,FALSE),"")</f>
        <v/>
      </c>
      <c r="L29" s="81"/>
      <c r="M29" s="81"/>
      <c r="V29" s="81">
        <v>45382</v>
      </c>
      <c r="W29" s="83" t="s">
        <v>120</v>
      </c>
      <c r="Z29" s="81"/>
    </row>
    <row r="30" spans="1:26">
      <c r="A30" s="72" t="s">
        <v>1419</v>
      </c>
      <c r="B30" s="84" t="s">
        <v>2355</v>
      </c>
      <c r="C30" s="74" t="str">
        <f>IFERROR(VLOOKUP($B30,'DO NOT USE 2023-2024 Production'!$B$3:$S$1170,#REF!,FALSE),"")</f>
        <v/>
      </c>
      <c r="D30" s="74"/>
      <c r="E30" s="9">
        <v>10</v>
      </c>
      <c r="F30" s="74" t="str">
        <f>IFERROR(VLOOKUP($B30,'DO NOT USE 2023-2024 Production'!$B$3:$S$1170,#REF!,FALSE),"")</f>
        <v/>
      </c>
      <c r="G30" s="74" t="str">
        <f>IFERROR(VLOOKUP($B30,'DO NOT USE 2023-2024 Production'!$B$3:$S$1170,#REF!,FALSE),"")</f>
        <v/>
      </c>
      <c r="H30" s="74" t="str">
        <f>IFERROR(VLOOKUP($B30,'DO NOT USE 2023-2024 Production'!$B$3:$S$1170,#REF!,FALSE),"")</f>
        <v/>
      </c>
      <c r="I30" s="74" t="str">
        <f>IFERROR(VLOOKUP($B30,'DO NOT USE 2023-2024 Production'!$B$3:$S$1170,#REF!,FALSE),"")</f>
        <v/>
      </c>
      <c r="J30" s="74" t="str">
        <f>IFERROR(VLOOKUP($B30,'DO NOT USE 2023-2024 Production'!$B$3:$S$1170,#REF!,FALSE),"")</f>
        <v/>
      </c>
      <c r="L30" s="75"/>
      <c r="M30" s="75"/>
      <c r="V30" s="75">
        <v>45382</v>
      </c>
      <c r="W30" s="76">
        <v>45534</v>
      </c>
      <c r="Z30" s="75"/>
    </row>
    <row r="31" spans="1:26">
      <c r="A31" s="72" t="s">
        <v>1419</v>
      </c>
      <c r="B31" s="78" t="s">
        <v>2357</v>
      </c>
      <c r="C31" s="79" t="str">
        <f>IFERROR(VLOOKUP($B31,'DO NOT USE 2023-2024 Production'!$B$3:$S$1170,#REF!,FALSE),"")</f>
        <v/>
      </c>
      <c r="D31" s="79"/>
      <c r="E31" s="9">
        <v>6</v>
      </c>
      <c r="F31" s="79" t="str">
        <f>IFERROR(VLOOKUP($B31,'DO NOT USE 2023-2024 Production'!$B$3:$S$1170,#REF!,FALSE),"")</f>
        <v/>
      </c>
      <c r="G31" s="79" t="str">
        <f>IFERROR(VLOOKUP($B31,'DO NOT USE 2023-2024 Production'!$B$3:$S$1170,#REF!,FALSE),"")</f>
        <v/>
      </c>
      <c r="H31" s="79" t="str">
        <f>IFERROR(VLOOKUP($B31,'DO NOT USE 2023-2024 Production'!$B$3:$S$1170,#REF!,FALSE),"")</f>
        <v/>
      </c>
      <c r="I31" s="79" t="str">
        <f>IFERROR(VLOOKUP($B31,'DO NOT USE 2023-2024 Production'!$B$3:$S$1170,#REF!,FALSE),"")</f>
        <v/>
      </c>
      <c r="J31" s="79" t="str">
        <f>IFERROR(VLOOKUP($B31,'DO NOT USE 2023-2024 Production'!$B$3:$S$1170,#REF!,FALSE),"")</f>
        <v/>
      </c>
      <c r="L31" s="81"/>
      <c r="M31" s="81"/>
      <c r="V31" s="81">
        <v>45382</v>
      </c>
      <c r="W31" s="82">
        <v>45534</v>
      </c>
      <c r="Z31" s="81"/>
    </row>
    <row r="32" spans="1:26">
      <c r="A32" s="72" t="s">
        <v>229</v>
      </c>
      <c r="B32" s="84" t="s">
        <v>2324</v>
      </c>
      <c r="C32" s="74" t="str">
        <f>IFERROR(VLOOKUP($B32,'DO NOT USE 2023-2024 Production'!$B$3:$S$1170,#REF!,FALSE),"")</f>
        <v/>
      </c>
      <c r="D32" s="74"/>
      <c r="E32" s="9">
        <v>3</v>
      </c>
      <c r="F32" s="74" t="str">
        <f>IFERROR(VLOOKUP($B32,'DO NOT USE 2023-2024 Production'!$B$3:$S$1170,#REF!,FALSE),"")</f>
        <v/>
      </c>
      <c r="G32" s="74" t="str">
        <f>IFERROR(VLOOKUP($B32,'DO NOT USE 2023-2024 Production'!$B$3:$S$1170,#REF!,FALSE),"")</f>
        <v/>
      </c>
      <c r="H32" s="74" t="str">
        <f>IFERROR(VLOOKUP($B32,'DO NOT USE 2023-2024 Production'!$B$3:$S$1170,#REF!,FALSE),"")</f>
        <v/>
      </c>
      <c r="I32" s="74" t="str">
        <f>IFERROR(VLOOKUP($B32,'DO NOT USE 2023-2024 Production'!$B$3:$S$1170,#REF!,FALSE),"")</f>
        <v/>
      </c>
      <c r="J32" s="74" t="str">
        <f>IFERROR(VLOOKUP($B32,'DO NOT USE 2023-2024 Production'!$B$3:$S$1170,#REF!,FALSE),"")</f>
        <v/>
      </c>
      <c r="L32" s="75"/>
      <c r="M32" s="75"/>
      <c r="V32" s="75">
        <v>45382</v>
      </c>
      <c r="W32" s="77" t="s">
        <v>120</v>
      </c>
      <c r="Z32" s="75"/>
    </row>
    <row r="33" spans="1:26">
      <c r="A33" s="72" t="s">
        <v>1650</v>
      </c>
      <c r="B33" s="78" t="s">
        <v>2358</v>
      </c>
      <c r="C33" s="79" t="str">
        <f>IFERROR(VLOOKUP($B33,'DO NOT USE 2023-2024 Production'!$B$3:$S$1170,#REF!,FALSE),"")</f>
        <v/>
      </c>
      <c r="D33" s="79"/>
      <c r="E33" s="9">
        <v>6</v>
      </c>
      <c r="F33" s="79" t="str">
        <f>IFERROR(VLOOKUP($B33,'DO NOT USE 2023-2024 Production'!$B$3:$S$1170,#REF!,FALSE),"")</f>
        <v/>
      </c>
      <c r="G33" s="79" t="str">
        <f>IFERROR(VLOOKUP($B33,'DO NOT USE 2023-2024 Production'!$B$3:$S$1170,#REF!,FALSE),"")</f>
        <v/>
      </c>
      <c r="H33" s="79" t="str">
        <f>IFERROR(VLOOKUP($B33,'DO NOT USE 2023-2024 Production'!$B$3:$S$1170,#REF!,FALSE),"")</f>
        <v/>
      </c>
      <c r="I33" s="79" t="str">
        <f>IFERROR(VLOOKUP($B33,'DO NOT USE 2023-2024 Production'!$B$3:$S$1170,#REF!,FALSE),"")</f>
        <v/>
      </c>
      <c r="J33" s="79" t="str">
        <f>IFERROR(VLOOKUP($B33,'DO NOT USE 2023-2024 Production'!$B$3:$S$1170,#REF!,FALSE),"")</f>
        <v/>
      </c>
      <c r="L33" s="81"/>
      <c r="M33" s="81"/>
      <c r="V33" s="81">
        <v>45382</v>
      </c>
      <c r="W33" s="83" t="s">
        <v>120</v>
      </c>
      <c r="Z33" s="81"/>
    </row>
    <row r="34" spans="1:26">
      <c r="A34" s="72" t="s">
        <v>115</v>
      </c>
      <c r="B34" s="84" t="s">
        <v>2326</v>
      </c>
      <c r="C34" s="74" t="str">
        <f>IFERROR(VLOOKUP($B34,'DO NOT USE 2023-2024 Production'!$B$3:$S$1170,#REF!,FALSE),"")</f>
        <v/>
      </c>
      <c r="D34" s="74"/>
      <c r="E34" s="9">
        <v>3</v>
      </c>
      <c r="F34" s="74" t="str">
        <f>IFERROR(VLOOKUP($B34,'DO NOT USE 2023-2024 Production'!$B$3:$S$1170,#REF!,FALSE),"")</f>
        <v/>
      </c>
      <c r="G34" s="74" t="str">
        <f>IFERROR(VLOOKUP($B34,'DO NOT USE 2023-2024 Production'!$B$3:$S$1170,#REF!,FALSE),"")</f>
        <v/>
      </c>
      <c r="H34" s="74" t="str">
        <f>IFERROR(VLOOKUP($B34,'DO NOT USE 2023-2024 Production'!$B$3:$S$1170,#REF!,FALSE),"")</f>
        <v/>
      </c>
      <c r="I34" s="74" t="str">
        <f>IFERROR(VLOOKUP($B34,'DO NOT USE 2023-2024 Production'!$B$3:$S$1170,#REF!,FALSE),"")</f>
        <v/>
      </c>
      <c r="J34" s="74" t="str">
        <f>IFERROR(VLOOKUP($B34,'DO NOT USE 2023-2024 Production'!$B$3:$S$1170,#REF!,FALSE),"")</f>
        <v/>
      </c>
      <c r="L34" s="75"/>
      <c r="M34" s="75"/>
      <c r="V34" s="75">
        <v>45382</v>
      </c>
      <c r="W34" s="77" t="s">
        <v>120</v>
      </c>
      <c r="Z34" s="75"/>
    </row>
    <row r="35" spans="1:26">
      <c r="A35" s="72" t="s">
        <v>894</v>
      </c>
      <c r="B35" s="88" t="s">
        <v>2426</v>
      </c>
      <c r="C35" s="79" t="str">
        <f>IFERROR(VLOOKUP($B35,'DO NOT USE 2023-2024 Production'!$B$3:$S$1170,#REF!,FALSE),"")</f>
        <v/>
      </c>
      <c r="D35" s="79"/>
      <c r="E35" s="9">
        <v>6</v>
      </c>
      <c r="F35" s="79" t="str">
        <f>IFERROR(VLOOKUP($B35,'DO NOT USE 2023-2024 Production'!$B$3:$S$1170,#REF!,FALSE),"")</f>
        <v/>
      </c>
      <c r="G35" s="79" t="str">
        <f>IFERROR(VLOOKUP($B35,'DO NOT USE 2023-2024 Production'!$B$3:$S$1170,#REF!,FALSE),"")</f>
        <v/>
      </c>
      <c r="H35" s="79" t="str">
        <f>IFERROR(VLOOKUP($B35,'DO NOT USE 2023-2024 Production'!$B$3:$S$1170,#REF!,FALSE),"")</f>
        <v/>
      </c>
      <c r="I35" s="79" t="str">
        <f>IFERROR(VLOOKUP($B35,'DO NOT USE 2023-2024 Production'!$B$3:$S$1170,#REF!,FALSE),"")</f>
        <v/>
      </c>
      <c r="J35" s="79" t="str">
        <f>IFERROR(VLOOKUP($B35,'DO NOT USE 2023-2024 Production'!$B$3:$S$1170,#REF!,FALSE),"")</f>
        <v/>
      </c>
      <c r="L35" s="81"/>
      <c r="M35" s="81"/>
      <c r="V35" s="81">
        <v>45473</v>
      </c>
      <c r="W35" s="82">
        <v>45534</v>
      </c>
      <c r="Z35" s="81"/>
    </row>
    <row r="36" spans="1:26" ht="30">
      <c r="A36" s="89" t="s">
        <v>609</v>
      </c>
      <c r="B36" s="84" t="s">
        <v>2360</v>
      </c>
      <c r="C36" s="74" t="str">
        <f>IFERROR(VLOOKUP($B36,'DO NOT USE 2023-2024 Production'!$B$3:$S$1170,#REF!,FALSE),"")</f>
        <v/>
      </c>
      <c r="D36" s="74"/>
      <c r="E36" s="9">
        <v>20</v>
      </c>
      <c r="F36" s="74" t="str">
        <f>IFERROR(VLOOKUP($B36,'DO NOT USE 2023-2024 Production'!$B$3:$S$1170,#REF!,FALSE),"")</f>
        <v/>
      </c>
      <c r="G36" s="74" t="str">
        <f>IFERROR(VLOOKUP($B36,'DO NOT USE 2023-2024 Production'!$B$3:$S$1170,#REF!,FALSE),"")</f>
        <v/>
      </c>
      <c r="H36" s="74" t="str">
        <f>IFERROR(VLOOKUP($B36,'DO NOT USE 2023-2024 Production'!$B$3:$S$1170,#REF!,FALSE),"")</f>
        <v/>
      </c>
      <c r="I36" s="74" t="str">
        <f>IFERROR(VLOOKUP($B36,'DO NOT USE 2023-2024 Production'!$B$3:$S$1170,#REF!,FALSE),"")</f>
        <v/>
      </c>
      <c r="J36" s="74" t="str">
        <f>IFERROR(VLOOKUP($B36,'DO NOT USE 2023-2024 Production'!$B$3:$S$1170,#REF!,FALSE),"")</f>
        <v/>
      </c>
      <c r="L36" s="75"/>
      <c r="M36" s="75"/>
      <c r="V36" s="75">
        <v>45473</v>
      </c>
      <c r="W36" s="77" t="s">
        <v>120</v>
      </c>
      <c r="Z36" s="75"/>
    </row>
    <row r="37" spans="1:26">
      <c r="A37" s="72" t="s">
        <v>1183</v>
      </c>
      <c r="B37" s="78" t="s">
        <v>2330</v>
      </c>
      <c r="C37" s="79" t="str">
        <f>IFERROR(VLOOKUP($B37,'DO NOT USE 2023-2024 Production'!$B$3:$S$1170,#REF!,FALSE),"")</f>
        <v/>
      </c>
      <c r="D37" s="79"/>
      <c r="E37" s="9">
        <v>3</v>
      </c>
      <c r="F37" s="79" t="str">
        <f>IFERROR(VLOOKUP($B37,'DO NOT USE 2023-2024 Production'!$B$3:$S$1170,#REF!,FALSE),"")</f>
        <v/>
      </c>
      <c r="G37" s="79" t="str">
        <f>IFERROR(VLOOKUP($B37,'DO NOT USE 2023-2024 Production'!$B$3:$S$1170,#REF!,FALSE),"")</f>
        <v/>
      </c>
      <c r="H37" s="79" t="str">
        <f>IFERROR(VLOOKUP($B37,'DO NOT USE 2023-2024 Production'!$B$3:$S$1170,#REF!,FALSE),"")</f>
        <v/>
      </c>
      <c r="I37" s="79" t="str">
        <f>IFERROR(VLOOKUP($B37,'DO NOT USE 2023-2024 Production'!$B$3:$S$1170,#REF!,FALSE),"")</f>
        <v/>
      </c>
      <c r="J37" s="79" t="str">
        <f>IFERROR(VLOOKUP($B37,'DO NOT USE 2023-2024 Production'!$B$3:$S$1170,#REF!,FALSE),"")</f>
        <v/>
      </c>
      <c r="L37" s="81"/>
      <c r="M37" s="81"/>
      <c r="V37" s="81">
        <v>45473</v>
      </c>
      <c r="W37" s="83" t="s">
        <v>120</v>
      </c>
      <c r="Z37" s="81"/>
    </row>
    <row r="38" spans="1:26">
      <c r="A38" s="72" t="s">
        <v>1557</v>
      </c>
      <c r="B38" s="84" t="s">
        <v>2333</v>
      </c>
      <c r="C38" s="74" t="str">
        <f>IFERROR(VLOOKUP($B38,'DO NOT USE 2023-2024 Production'!$B$3:$S$1170,#REF!,FALSE),"")</f>
        <v/>
      </c>
      <c r="D38" s="74"/>
      <c r="E38" s="9">
        <v>6</v>
      </c>
      <c r="F38" s="74" t="str">
        <f>IFERROR(VLOOKUP($B38,'DO NOT USE 2023-2024 Production'!$B$3:$S$1170,#REF!,FALSE),"")</f>
        <v/>
      </c>
      <c r="G38" s="74" t="str">
        <f>IFERROR(VLOOKUP($B38,'DO NOT USE 2023-2024 Production'!$B$3:$S$1170,#REF!,FALSE),"")</f>
        <v/>
      </c>
      <c r="H38" s="74" t="str">
        <f>IFERROR(VLOOKUP($B38,'DO NOT USE 2023-2024 Production'!$B$3:$S$1170,#REF!,FALSE),"")</f>
        <v/>
      </c>
      <c r="I38" s="74" t="str">
        <f>IFERROR(VLOOKUP($B38,'DO NOT USE 2023-2024 Production'!$B$3:$S$1170,#REF!,FALSE),"")</f>
        <v/>
      </c>
      <c r="J38" s="74" t="str">
        <f>IFERROR(VLOOKUP($B38,'DO NOT USE 2023-2024 Production'!$B$3:$S$1170,#REF!,FALSE),"")</f>
        <v/>
      </c>
      <c r="L38" s="75"/>
      <c r="M38" s="75"/>
      <c r="V38" s="75">
        <v>45473</v>
      </c>
      <c r="W38" s="77" t="s">
        <v>120</v>
      </c>
      <c r="Z38" s="75"/>
    </row>
    <row r="39" spans="1:26">
      <c r="A39" s="72" t="s">
        <v>1547</v>
      </c>
      <c r="B39" s="78" t="s">
        <v>2362</v>
      </c>
      <c r="C39" s="79" t="str">
        <f>IFERROR(VLOOKUP($B39,'DO NOT USE 2023-2024 Production'!$B$3:$S$1170,#REF!,FALSE),"")</f>
        <v/>
      </c>
      <c r="D39" s="79"/>
      <c r="E39" s="9">
        <v>5</v>
      </c>
      <c r="F39" s="79" t="str">
        <f>IFERROR(VLOOKUP($B39,'DO NOT USE 2023-2024 Production'!$B$3:$S$1170,#REF!,FALSE),"")</f>
        <v/>
      </c>
      <c r="G39" s="79" t="str">
        <f>IFERROR(VLOOKUP($B39,'DO NOT USE 2023-2024 Production'!$B$3:$S$1170,#REF!,FALSE),"")</f>
        <v/>
      </c>
      <c r="H39" s="79" t="str">
        <f>IFERROR(VLOOKUP($B39,'DO NOT USE 2023-2024 Production'!$B$3:$S$1170,#REF!,FALSE),"")</f>
        <v/>
      </c>
      <c r="I39" s="79" t="str">
        <f>IFERROR(VLOOKUP($B39,'DO NOT USE 2023-2024 Production'!$B$3:$S$1170,#REF!,FALSE),"")</f>
        <v/>
      </c>
      <c r="J39" s="79" t="str">
        <f>IFERROR(VLOOKUP($B39,'DO NOT USE 2023-2024 Production'!$B$3:$S$1170,#REF!,FALSE),"")</f>
        <v/>
      </c>
      <c r="L39" s="81"/>
      <c r="M39" s="81"/>
      <c r="V39" s="81">
        <v>45473</v>
      </c>
      <c r="W39" s="83" t="s">
        <v>120</v>
      </c>
      <c r="Z39" s="81"/>
    </row>
    <row r="40" spans="1:26">
      <c r="A40" s="72" t="s">
        <v>229</v>
      </c>
      <c r="B40" s="84" t="s">
        <v>2375</v>
      </c>
      <c r="C40" s="74" t="str">
        <f>IFERROR(VLOOKUP($B40,'DO NOT USE 2023-2024 Production'!$B$3:$S$1170,#REF!,FALSE),"")</f>
        <v/>
      </c>
      <c r="D40" s="74"/>
      <c r="E40" s="9">
        <v>7</v>
      </c>
      <c r="F40" s="74" t="str">
        <f>IFERROR(VLOOKUP($B40,'DO NOT USE 2023-2024 Production'!$B$3:$S$1170,#REF!,FALSE),"")</f>
        <v/>
      </c>
      <c r="G40" s="74" t="str">
        <f>IFERROR(VLOOKUP($B40,'DO NOT USE 2023-2024 Production'!$B$3:$S$1170,#REF!,FALSE),"")</f>
        <v/>
      </c>
      <c r="H40" s="74" t="str">
        <f>IFERROR(VLOOKUP($B40,'DO NOT USE 2023-2024 Production'!$B$3:$S$1170,#REF!,FALSE),"")</f>
        <v/>
      </c>
      <c r="I40" s="74" t="str">
        <f>IFERROR(VLOOKUP($B40,'DO NOT USE 2023-2024 Production'!$B$3:$S$1170,#REF!,FALSE),"")</f>
        <v/>
      </c>
      <c r="J40" s="74" t="str">
        <f>IFERROR(VLOOKUP($B40,'DO NOT USE 2023-2024 Production'!$B$3:$S$1170,#REF!,FALSE),"")</f>
        <v/>
      </c>
      <c r="L40" s="75"/>
      <c r="M40" s="75"/>
      <c r="V40" s="75">
        <v>45473</v>
      </c>
      <c r="W40" s="77" t="s">
        <v>120</v>
      </c>
      <c r="Z40" s="75"/>
    </row>
    <row r="41" spans="1:26">
      <c r="A41" s="72" t="s">
        <v>1033</v>
      </c>
      <c r="B41" s="78" t="s">
        <v>2335</v>
      </c>
      <c r="C41" s="79" t="str">
        <f>IFERROR(VLOOKUP($B41,'DO NOT USE 2023-2024 Production'!$B$3:$S$1170,#REF!,FALSE),"")</f>
        <v/>
      </c>
      <c r="D41" s="79"/>
      <c r="E41" s="9">
        <v>18</v>
      </c>
      <c r="F41" s="79" t="str">
        <f>IFERROR(VLOOKUP($B41,'DO NOT USE 2023-2024 Production'!$B$3:$S$1170,#REF!,FALSE),"")</f>
        <v/>
      </c>
      <c r="G41" s="79" t="str">
        <f>IFERROR(VLOOKUP($B41,'DO NOT USE 2023-2024 Production'!$B$3:$S$1170,#REF!,FALSE),"")</f>
        <v/>
      </c>
      <c r="H41" s="79" t="str">
        <f>IFERROR(VLOOKUP($B41,'DO NOT USE 2023-2024 Production'!$B$3:$S$1170,#REF!,FALSE),"")</f>
        <v/>
      </c>
      <c r="I41" s="79" t="str">
        <f>IFERROR(VLOOKUP($B41,'DO NOT USE 2023-2024 Production'!$B$3:$S$1170,#REF!,FALSE),"")</f>
        <v/>
      </c>
      <c r="J41" s="79" t="str">
        <f>IFERROR(VLOOKUP($B41,'DO NOT USE 2023-2024 Production'!$B$3:$S$1170,#REF!,FALSE),"")</f>
        <v/>
      </c>
      <c r="L41" s="81"/>
      <c r="M41" s="81"/>
      <c r="V41" s="81">
        <v>45473</v>
      </c>
      <c r="W41" s="83" t="s">
        <v>120</v>
      </c>
      <c r="Z41" s="81"/>
    </row>
    <row r="42" spans="1:26">
      <c r="A42" s="72" t="s">
        <v>1578</v>
      </c>
      <c r="B42" s="84" t="s">
        <v>2377</v>
      </c>
      <c r="C42" s="74" t="str">
        <f>IFERROR(VLOOKUP($B42,'DO NOT USE 2023-2024 Production'!$B$3:$S$1170,#REF!,FALSE),"")</f>
        <v/>
      </c>
      <c r="D42" s="74"/>
      <c r="E42" s="9">
        <v>5</v>
      </c>
      <c r="F42" s="74" t="str">
        <f>IFERROR(VLOOKUP($B42,'DO NOT USE 2023-2024 Production'!$B$3:$S$1170,#REF!,FALSE),"")</f>
        <v/>
      </c>
      <c r="G42" s="74" t="str">
        <f>IFERROR(VLOOKUP($B42,'DO NOT USE 2023-2024 Production'!$B$3:$S$1170,#REF!,FALSE),"")</f>
        <v/>
      </c>
      <c r="H42" s="74" t="str">
        <f>IFERROR(VLOOKUP($B42,'DO NOT USE 2023-2024 Production'!$B$3:$S$1170,#REF!,FALSE),"")</f>
        <v/>
      </c>
      <c r="I42" s="74" t="str">
        <f>IFERROR(VLOOKUP($B42,'DO NOT USE 2023-2024 Production'!$B$3:$S$1170,#REF!,FALSE),"")</f>
        <v/>
      </c>
      <c r="J42" s="74" t="str">
        <f>IFERROR(VLOOKUP($B42,'DO NOT USE 2023-2024 Production'!$B$3:$S$1170,#REF!,FALSE),"")</f>
        <v/>
      </c>
      <c r="L42" s="75"/>
      <c r="M42" s="75"/>
      <c r="V42" s="75">
        <v>45473</v>
      </c>
      <c r="W42" s="77" t="s">
        <v>120</v>
      </c>
      <c r="Z42" s="75"/>
    </row>
    <row r="43" spans="1:26">
      <c r="A43" s="72" t="s">
        <v>350</v>
      </c>
      <c r="B43" s="78" t="s">
        <v>2337</v>
      </c>
      <c r="C43" s="79" t="str">
        <f>IFERROR(VLOOKUP($B43,'DO NOT USE 2023-2024 Production'!$B$3:$S$1170,#REF!,FALSE),"")</f>
        <v/>
      </c>
      <c r="D43" s="79"/>
      <c r="E43" s="9">
        <v>15</v>
      </c>
      <c r="F43" s="79" t="str">
        <f>IFERROR(VLOOKUP($B43,'DO NOT USE 2023-2024 Production'!$B$3:$S$1170,#REF!,FALSE),"")</f>
        <v/>
      </c>
      <c r="G43" s="79" t="str">
        <f>IFERROR(VLOOKUP($B43,'DO NOT USE 2023-2024 Production'!$B$3:$S$1170,#REF!,FALSE),"")</f>
        <v/>
      </c>
      <c r="H43" s="79" t="str">
        <f>IFERROR(VLOOKUP($B43,'DO NOT USE 2023-2024 Production'!$B$3:$S$1170,#REF!,FALSE),"")</f>
        <v/>
      </c>
      <c r="I43" s="79" t="str">
        <f>IFERROR(VLOOKUP($B43,'DO NOT USE 2023-2024 Production'!$B$3:$S$1170,#REF!,FALSE),"")</f>
        <v/>
      </c>
      <c r="J43" s="79" t="str">
        <f>IFERROR(VLOOKUP($B43,'DO NOT USE 2023-2024 Production'!$B$3:$S$1170,#REF!,FALSE),"")</f>
        <v/>
      </c>
      <c r="L43" s="81"/>
      <c r="M43" s="81"/>
      <c r="V43" s="81">
        <v>45473</v>
      </c>
      <c r="W43" s="83" t="s">
        <v>120</v>
      </c>
      <c r="Z43" s="81"/>
    </row>
    <row r="44" spans="1:26">
      <c r="A44" s="72" t="s">
        <v>743</v>
      </c>
      <c r="B44" s="84" t="s">
        <v>2366</v>
      </c>
      <c r="C44" s="74" t="str">
        <f>IFERROR(VLOOKUP($B44,'DO NOT USE 2023-2024 Production'!$B$3:$S$1170,#REF!,FALSE),"")</f>
        <v/>
      </c>
      <c r="D44" s="74"/>
      <c r="E44" s="9">
        <v>4</v>
      </c>
      <c r="F44" s="74" t="str">
        <f>IFERROR(VLOOKUP($B44,'DO NOT USE 2023-2024 Production'!$B$3:$S$1170,#REF!,FALSE),"")</f>
        <v/>
      </c>
      <c r="G44" s="74" t="str">
        <f>IFERROR(VLOOKUP($B44,'DO NOT USE 2023-2024 Production'!$B$3:$S$1170,#REF!,FALSE),"")</f>
        <v/>
      </c>
      <c r="H44" s="74" t="str">
        <f>IFERROR(VLOOKUP($B44,'DO NOT USE 2023-2024 Production'!$B$3:$S$1170,#REF!,FALSE),"")</f>
        <v/>
      </c>
      <c r="I44" s="74" t="str">
        <f>IFERROR(VLOOKUP($B44,'DO NOT USE 2023-2024 Production'!$B$3:$S$1170,#REF!,FALSE),"")</f>
        <v/>
      </c>
      <c r="J44" s="74" t="str">
        <f>IFERROR(VLOOKUP($B44,'DO NOT USE 2023-2024 Production'!$B$3:$S$1170,#REF!,FALSE),"")</f>
        <v/>
      </c>
      <c r="L44" s="75"/>
      <c r="M44" s="75"/>
      <c r="V44" s="75">
        <v>45473</v>
      </c>
      <c r="W44" s="77" t="s">
        <v>120</v>
      </c>
      <c r="Z44" s="75"/>
    </row>
    <row r="45" spans="1:26">
      <c r="A45" s="72" t="s">
        <v>743</v>
      </c>
      <c r="B45" s="78" t="s">
        <v>2367</v>
      </c>
      <c r="C45" s="79" t="str">
        <f>IFERROR(VLOOKUP($B45,'DO NOT USE 2023-2024 Production'!$B$3:$S$1170,#REF!,FALSE),"")</f>
        <v/>
      </c>
      <c r="D45" s="79"/>
      <c r="E45" s="90">
        <v>2</v>
      </c>
      <c r="F45" s="79" t="str">
        <f>IFERROR(VLOOKUP($B45,'DO NOT USE 2023-2024 Production'!$B$3:$S$1170,#REF!,FALSE),"")</f>
        <v/>
      </c>
      <c r="G45" s="79" t="str">
        <f>IFERROR(VLOOKUP($B45,'DO NOT USE 2023-2024 Production'!$B$3:$S$1170,#REF!,FALSE),"")</f>
        <v/>
      </c>
      <c r="H45" s="79" t="str">
        <f>IFERROR(VLOOKUP($B45,'DO NOT USE 2023-2024 Production'!$B$3:$S$1170,#REF!,FALSE),"")</f>
        <v/>
      </c>
      <c r="I45" s="79" t="str">
        <f>IFERROR(VLOOKUP($B45,'DO NOT USE 2023-2024 Production'!$B$3:$S$1170,#REF!,FALSE),"")</f>
        <v/>
      </c>
      <c r="J45" s="79" t="str">
        <f>IFERROR(VLOOKUP($B45,'DO NOT USE 2023-2024 Production'!$B$3:$S$1170,#REF!,FALSE),"")</f>
        <v/>
      </c>
      <c r="L45" s="81"/>
      <c r="M45" s="81"/>
      <c r="V45" s="81">
        <v>45473</v>
      </c>
      <c r="W45" s="83" t="s">
        <v>120</v>
      </c>
      <c r="Z45" s="81"/>
    </row>
    <row r="46" spans="1:26">
      <c r="A46" s="72" t="s">
        <v>743</v>
      </c>
      <c r="B46" s="84" t="s">
        <v>2368</v>
      </c>
      <c r="C46" s="74" t="str">
        <f>IFERROR(VLOOKUP($B46,'DO NOT USE 2023-2024 Production'!$B$3:$S$1170,#REF!,FALSE),"")</f>
        <v/>
      </c>
      <c r="D46" s="74"/>
      <c r="E46" s="9">
        <v>6</v>
      </c>
      <c r="F46" s="74" t="str">
        <f>IFERROR(VLOOKUP($B46,'DO NOT USE 2023-2024 Production'!$B$3:$S$1170,#REF!,FALSE),"")</f>
        <v/>
      </c>
      <c r="G46" s="74" t="str">
        <f>IFERROR(VLOOKUP($B46,'DO NOT USE 2023-2024 Production'!$B$3:$S$1170,#REF!,FALSE),"")</f>
        <v/>
      </c>
      <c r="H46" s="74" t="str">
        <f>IFERROR(VLOOKUP($B46,'DO NOT USE 2023-2024 Production'!$B$3:$S$1170,#REF!,FALSE),"")</f>
        <v/>
      </c>
      <c r="I46" s="74" t="str">
        <f>IFERROR(VLOOKUP($B46,'DO NOT USE 2023-2024 Production'!$B$3:$S$1170,#REF!,FALSE),"")</f>
        <v/>
      </c>
      <c r="J46" s="74" t="str">
        <f>IFERROR(VLOOKUP($B46,'DO NOT USE 2023-2024 Production'!$B$3:$S$1170,#REF!,FALSE),"")</f>
        <v/>
      </c>
      <c r="L46" s="75"/>
      <c r="M46" s="75"/>
      <c r="V46" s="75">
        <v>45473</v>
      </c>
      <c r="W46" s="77" t="s">
        <v>120</v>
      </c>
      <c r="Z46" s="75"/>
    </row>
    <row r="47" spans="1:26">
      <c r="A47" s="72" t="s">
        <v>1533</v>
      </c>
      <c r="B47" s="78" t="s">
        <v>2369</v>
      </c>
      <c r="C47" s="79" t="str">
        <f>IFERROR(VLOOKUP($B47,'DO NOT USE 2023-2024 Production'!$B$3:$S$1170,#REF!,FALSE),"")</f>
        <v/>
      </c>
      <c r="D47" s="79"/>
      <c r="E47" s="9">
        <v>1</v>
      </c>
      <c r="F47" s="79" t="str">
        <f>IFERROR(VLOOKUP($B47,'DO NOT USE 2023-2024 Production'!$B$3:$S$1170,#REF!,FALSE),"")</f>
        <v/>
      </c>
      <c r="G47" s="79" t="str">
        <f>IFERROR(VLOOKUP($B47,'DO NOT USE 2023-2024 Production'!$B$3:$S$1170,#REF!,FALSE),"")</f>
        <v/>
      </c>
      <c r="H47" s="79" t="str">
        <f>IFERROR(VLOOKUP($B47,'DO NOT USE 2023-2024 Production'!$B$3:$S$1170,#REF!,FALSE),"")</f>
        <v/>
      </c>
      <c r="I47" s="79" t="str">
        <f>IFERROR(VLOOKUP($B47,'DO NOT USE 2023-2024 Production'!$B$3:$S$1170,#REF!,FALSE),"")</f>
        <v/>
      </c>
      <c r="J47" s="79" t="str">
        <f>IFERROR(VLOOKUP($B47,'DO NOT USE 2023-2024 Production'!$B$3:$S$1170,#REF!,FALSE),"")</f>
        <v/>
      </c>
      <c r="L47" s="81"/>
      <c r="M47" s="81"/>
      <c r="V47" s="81">
        <v>45473</v>
      </c>
      <c r="W47" s="83" t="s">
        <v>120</v>
      </c>
      <c r="Z47" s="81"/>
    </row>
    <row r="48" spans="1:26">
      <c r="A48" s="72" t="s">
        <v>1689</v>
      </c>
      <c r="B48" s="84" t="s">
        <v>2338</v>
      </c>
      <c r="C48" s="74" t="str">
        <f>IFERROR(VLOOKUP($B48,'DO NOT USE 2023-2024 Production'!$B$3:$S$1170,#REF!,FALSE),"")</f>
        <v/>
      </c>
      <c r="D48" s="74"/>
      <c r="E48" s="9">
        <v>9</v>
      </c>
      <c r="F48" s="74" t="str">
        <f>IFERROR(VLOOKUP($B48,'DO NOT USE 2023-2024 Production'!$B$3:$S$1170,#REF!,FALSE),"")</f>
        <v/>
      </c>
      <c r="G48" s="74" t="str">
        <f>IFERROR(VLOOKUP($B48,'DO NOT USE 2023-2024 Production'!$B$3:$S$1170,#REF!,FALSE),"")</f>
        <v/>
      </c>
      <c r="H48" s="74" t="str">
        <f>IFERROR(VLOOKUP($B48,'DO NOT USE 2023-2024 Production'!$B$3:$S$1170,#REF!,FALSE),"")</f>
        <v/>
      </c>
      <c r="I48" s="74" t="str">
        <f>IFERROR(VLOOKUP($B48,'DO NOT USE 2023-2024 Production'!$B$3:$S$1170,#REF!,FALSE),"")</f>
        <v/>
      </c>
      <c r="J48" s="74" t="str">
        <f>IFERROR(VLOOKUP($B48,'DO NOT USE 2023-2024 Production'!$B$3:$S$1170,#REF!,FALSE),"")</f>
        <v/>
      </c>
      <c r="L48" s="75"/>
      <c r="M48" s="75"/>
      <c r="V48" s="75">
        <v>45473</v>
      </c>
      <c r="W48" s="77" t="s">
        <v>120</v>
      </c>
      <c r="Z48" s="75"/>
    </row>
    <row r="49" spans="1:26">
      <c r="A49" s="72" t="s">
        <v>647</v>
      </c>
      <c r="B49" s="78" t="s">
        <v>2340</v>
      </c>
      <c r="C49" s="79" t="str">
        <f>IFERROR(VLOOKUP($B49,'DO NOT USE 2023-2024 Production'!$B$3:$S$1170,#REF!,FALSE),"")</f>
        <v/>
      </c>
      <c r="D49" s="79"/>
      <c r="E49" s="9">
        <v>1</v>
      </c>
      <c r="F49" s="79" t="str">
        <f>IFERROR(VLOOKUP($B49,'DO NOT USE 2023-2024 Production'!$B$3:$S$1170,#REF!,FALSE),"")</f>
        <v/>
      </c>
      <c r="G49" s="79" t="str">
        <f>IFERROR(VLOOKUP($B49,'DO NOT USE 2023-2024 Production'!$B$3:$S$1170,#REF!,FALSE),"")</f>
        <v/>
      </c>
      <c r="H49" s="79" t="str">
        <f>IFERROR(VLOOKUP($B49,'DO NOT USE 2023-2024 Production'!$B$3:$S$1170,#REF!,FALSE),"")</f>
        <v/>
      </c>
      <c r="I49" s="79" t="str">
        <f>IFERROR(VLOOKUP($B49,'DO NOT USE 2023-2024 Production'!$B$3:$S$1170,#REF!,FALSE),"")</f>
        <v/>
      </c>
      <c r="J49" s="79" t="str">
        <f>IFERROR(VLOOKUP($B49,'DO NOT USE 2023-2024 Production'!$B$3:$S$1170,#REF!,FALSE),"")</f>
        <v/>
      </c>
      <c r="L49" s="81"/>
      <c r="M49" s="81"/>
      <c r="V49" s="81">
        <v>45473</v>
      </c>
      <c r="W49" s="83" t="s">
        <v>120</v>
      </c>
      <c r="Z49" s="81"/>
    </row>
    <row r="50" spans="1:26">
      <c r="A50" s="72" t="s">
        <v>647</v>
      </c>
      <c r="B50" s="84" t="s">
        <v>2344</v>
      </c>
      <c r="C50" s="74" t="str">
        <f>IFERROR(VLOOKUP($B50,'DO NOT USE 2023-2024 Production'!$B$3:$S$1170,#REF!,FALSE),"")</f>
        <v/>
      </c>
      <c r="D50" s="74"/>
      <c r="E50" s="9">
        <v>1</v>
      </c>
      <c r="F50" s="74" t="str">
        <f>IFERROR(VLOOKUP($B50,'DO NOT USE 2023-2024 Production'!$B$3:$S$1170,#REF!,FALSE),"")</f>
        <v/>
      </c>
      <c r="G50" s="74" t="str">
        <f>IFERROR(VLOOKUP($B50,'DO NOT USE 2023-2024 Production'!$B$3:$S$1170,#REF!,FALSE),"")</f>
        <v/>
      </c>
      <c r="H50" s="74" t="str">
        <f>IFERROR(VLOOKUP($B50,'DO NOT USE 2023-2024 Production'!$B$3:$S$1170,#REF!,FALSE),"")</f>
        <v/>
      </c>
      <c r="I50" s="74" t="str">
        <f>IFERROR(VLOOKUP($B50,'DO NOT USE 2023-2024 Production'!$B$3:$S$1170,#REF!,FALSE),"")</f>
        <v/>
      </c>
      <c r="J50" s="74" t="str">
        <f>IFERROR(VLOOKUP($B50,'DO NOT USE 2023-2024 Production'!$B$3:$S$1170,#REF!,FALSE),"")</f>
        <v/>
      </c>
      <c r="L50" s="75"/>
      <c r="M50" s="75"/>
      <c r="V50" s="75">
        <v>45473</v>
      </c>
      <c r="W50" s="77" t="s">
        <v>120</v>
      </c>
      <c r="Z50" s="75"/>
    </row>
    <row r="51" spans="1:26">
      <c r="A51" s="72" t="s">
        <v>1465</v>
      </c>
      <c r="B51" s="78" t="s">
        <v>2371</v>
      </c>
      <c r="C51" s="79" t="str">
        <f>IFERROR(VLOOKUP($B51,'DO NOT USE 2023-2024 Production'!$B$3:$S$1170,#REF!,FALSE),"")</f>
        <v/>
      </c>
      <c r="D51" s="79"/>
      <c r="E51" s="9">
        <v>18</v>
      </c>
      <c r="F51" s="79" t="str">
        <f>IFERROR(VLOOKUP($B51,'DO NOT USE 2023-2024 Production'!$B$3:$S$1170,#REF!,FALSE),"")</f>
        <v/>
      </c>
      <c r="G51" s="79" t="str">
        <f>IFERROR(VLOOKUP($B51,'DO NOT USE 2023-2024 Production'!$B$3:$S$1170,#REF!,FALSE),"")</f>
        <v/>
      </c>
      <c r="H51" s="79" t="str">
        <f>IFERROR(VLOOKUP($B51,'DO NOT USE 2023-2024 Production'!$B$3:$S$1170,#REF!,FALSE),"")</f>
        <v/>
      </c>
      <c r="I51" s="79" t="str">
        <f>IFERROR(VLOOKUP($B51,'DO NOT USE 2023-2024 Production'!$B$3:$S$1170,#REF!,FALSE),"")</f>
        <v/>
      </c>
      <c r="J51" s="79" t="str">
        <f>IFERROR(VLOOKUP($B51,'DO NOT USE 2023-2024 Production'!$B$3:$S$1170,#REF!,FALSE),"")</f>
        <v/>
      </c>
      <c r="L51" s="81"/>
      <c r="M51" s="81"/>
      <c r="V51" s="81">
        <v>45473</v>
      </c>
      <c r="W51" s="83" t="s">
        <v>120</v>
      </c>
      <c r="Z51" s="81"/>
    </row>
    <row r="52" spans="1:26">
      <c r="A52" s="72" t="s">
        <v>1465</v>
      </c>
      <c r="B52" s="84" t="s">
        <v>2372</v>
      </c>
      <c r="C52" s="74" t="str">
        <f>IFERROR(VLOOKUP($B52,'DO NOT USE 2023-2024 Production'!$B$3:$S$1170,#REF!,FALSE),"")</f>
        <v/>
      </c>
      <c r="D52" s="74"/>
      <c r="E52" s="9">
        <v>3</v>
      </c>
      <c r="F52" s="74" t="str">
        <f>IFERROR(VLOOKUP($B52,'DO NOT USE 2023-2024 Production'!$B$3:$S$1170,#REF!,FALSE),"")</f>
        <v/>
      </c>
      <c r="G52" s="74" t="str">
        <f>IFERROR(VLOOKUP($B52,'DO NOT USE 2023-2024 Production'!$B$3:$S$1170,#REF!,FALSE),"")</f>
        <v/>
      </c>
      <c r="H52" s="74" t="str">
        <f>IFERROR(VLOOKUP($B52,'DO NOT USE 2023-2024 Production'!$B$3:$S$1170,#REF!,FALSE),"")</f>
        <v/>
      </c>
      <c r="I52" s="74" t="str">
        <f>IFERROR(VLOOKUP($B52,'DO NOT USE 2023-2024 Production'!$B$3:$S$1170,#REF!,FALSE),"")</f>
        <v/>
      </c>
      <c r="J52" s="74" t="str">
        <f>IFERROR(VLOOKUP($B52,'DO NOT USE 2023-2024 Production'!$B$3:$S$1170,#REF!,FALSE),"")</f>
        <v/>
      </c>
      <c r="L52" s="75"/>
      <c r="M52" s="75"/>
      <c r="V52" s="75">
        <v>45473</v>
      </c>
      <c r="W52" s="77" t="s">
        <v>120</v>
      </c>
      <c r="Z52" s="75"/>
    </row>
    <row r="53" spans="1:26">
      <c r="A53" s="72" t="s">
        <v>1465</v>
      </c>
      <c r="B53" s="78" t="s">
        <v>2373</v>
      </c>
      <c r="C53" s="79" t="str">
        <f>IFERROR(VLOOKUP($B53,'DO NOT USE 2023-2024 Production'!$B$3:$S$1170,#REF!,FALSE),"")</f>
        <v/>
      </c>
      <c r="D53" s="79"/>
      <c r="E53" s="9">
        <v>5</v>
      </c>
      <c r="F53" s="79" t="str">
        <f>IFERROR(VLOOKUP($B53,'DO NOT USE 2023-2024 Production'!$B$3:$S$1170,#REF!,FALSE),"")</f>
        <v/>
      </c>
      <c r="G53" s="79" t="str">
        <f>IFERROR(VLOOKUP($B53,'DO NOT USE 2023-2024 Production'!$B$3:$S$1170,#REF!,FALSE),"")</f>
        <v/>
      </c>
      <c r="H53" s="79" t="str">
        <f>IFERROR(VLOOKUP($B53,'DO NOT USE 2023-2024 Production'!$B$3:$S$1170,#REF!,FALSE),"")</f>
        <v/>
      </c>
      <c r="I53" s="79" t="str">
        <f>IFERROR(VLOOKUP($B53,'DO NOT USE 2023-2024 Production'!$B$3:$S$1170,#REF!,FALSE),"")</f>
        <v/>
      </c>
      <c r="J53" s="79" t="str">
        <f>IFERROR(VLOOKUP($B53,'DO NOT USE 2023-2024 Production'!$B$3:$S$1170,#REF!,FALSE),"")</f>
        <v/>
      </c>
      <c r="L53" s="81"/>
      <c r="M53" s="81"/>
      <c r="V53" s="81">
        <v>45473</v>
      </c>
      <c r="W53" s="83" t="s">
        <v>120</v>
      </c>
      <c r="Z53" s="81"/>
    </row>
    <row r="54" spans="1:26">
      <c r="A54" s="72" t="s">
        <v>1465</v>
      </c>
      <c r="B54" s="84" t="s">
        <v>2374</v>
      </c>
      <c r="C54" s="74" t="str">
        <f>IFERROR(VLOOKUP($B54,'DO NOT USE 2023-2024 Production'!$B$3:$S$1170,#REF!,FALSE),"")</f>
        <v/>
      </c>
      <c r="D54" s="74"/>
      <c r="E54" s="9">
        <v>1</v>
      </c>
      <c r="F54" s="74" t="str">
        <f>IFERROR(VLOOKUP($B54,'DO NOT USE 2023-2024 Production'!$B$3:$S$1170,#REF!,FALSE),"")</f>
        <v/>
      </c>
      <c r="G54" s="74" t="str">
        <f>IFERROR(VLOOKUP($B54,'DO NOT USE 2023-2024 Production'!$B$3:$S$1170,#REF!,FALSE),"")</f>
        <v/>
      </c>
      <c r="H54" s="74" t="str">
        <f>IFERROR(VLOOKUP($B54,'DO NOT USE 2023-2024 Production'!$B$3:$S$1170,#REF!,FALSE),"")</f>
        <v/>
      </c>
      <c r="I54" s="74" t="str">
        <f>IFERROR(VLOOKUP($B54,'DO NOT USE 2023-2024 Production'!$B$3:$S$1170,#REF!,FALSE),"")</f>
        <v/>
      </c>
      <c r="J54" s="74" t="str">
        <f>IFERROR(VLOOKUP($B54,'DO NOT USE 2023-2024 Production'!$B$3:$S$1170,#REF!,FALSE),"")</f>
        <v/>
      </c>
      <c r="L54" s="75"/>
      <c r="M54" s="75"/>
      <c r="V54" s="75">
        <v>45473</v>
      </c>
      <c r="W54" s="77" t="s">
        <v>120</v>
      </c>
      <c r="Z54" s="75"/>
    </row>
    <row r="55" spans="1:26">
      <c r="A55" s="72" t="s">
        <v>645</v>
      </c>
      <c r="B55" s="78" t="s">
        <v>2379</v>
      </c>
      <c r="C55" s="79" t="str">
        <f>IFERROR(VLOOKUP($B55,'DO NOT USE 2023-2024 Production'!$B$3:$S$1170,#REF!,FALSE),"")</f>
        <v/>
      </c>
      <c r="D55" s="79"/>
      <c r="E55" s="9">
        <v>2</v>
      </c>
      <c r="F55" s="79" t="str">
        <f>IFERROR(VLOOKUP($B55,'DO NOT USE 2023-2024 Production'!$B$3:$S$1170,#REF!,FALSE),"")</f>
        <v/>
      </c>
      <c r="G55" s="79" t="str">
        <f>IFERROR(VLOOKUP($B55,'DO NOT USE 2023-2024 Production'!$B$3:$S$1170,#REF!,FALSE),"")</f>
        <v/>
      </c>
      <c r="H55" s="79" t="str">
        <f>IFERROR(VLOOKUP($B55,'DO NOT USE 2023-2024 Production'!$B$3:$S$1170,#REF!,FALSE),"")</f>
        <v/>
      </c>
      <c r="I55" s="79" t="str">
        <f>IFERROR(VLOOKUP($B55,'DO NOT USE 2023-2024 Production'!$B$3:$S$1170,#REF!,FALSE),"")</f>
        <v/>
      </c>
      <c r="J55" s="79" t="str">
        <f>IFERROR(VLOOKUP($B55,'DO NOT USE 2023-2024 Production'!$B$3:$S$1170,#REF!,FALSE),"")</f>
        <v/>
      </c>
      <c r="L55" s="81"/>
      <c r="M55" s="81"/>
      <c r="V55" s="81">
        <v>45565</v>
      </c>
      <c r="W55" s="83" t="s">
        <v>120</v>
      </c>
      <c r="Z55" s="81"/>
    </row>
    <row r="56" spans="1:26">
      <c r="A56" s="72" t="s">
        <v>645</v>
      </c>
      <c r="B56" s="84" t="s">
        <v>2381</v>
      </c>
      <c r="C56" s="74" t="str">
        <f>IFERROR(VLOOKUP($B56,'DO NOT USE 2023-2024 Production'!$B$3:$S$1170,#REF!,FALSE),"")</f>
        <v/>
      </c>
      <c r="D56" s="74"/>
      <c r="E56" s="10">
        <f>SUM(E15:E55)</f>
        <v>240</v>
      </c>
      <c r="F56" s="74" t="str">
        <f>IFERROR(VLOOKUP($B56,'DO NOT USE 2023-2024 Production'!$B$3:$S$1170,#REF!,FALSE),"")</f>
        <v/>
      </c>
      <c r="G56" s="74" t="str">
        <f>IFERROR(VLOOKUP($B56,'DO NOT USE 2023-2024 Production'!$B$3:$S$1170,#REF!,FALSE),"")</f>
        <v/>
      </c>
      <c r="H56" s="74" t="str">
        <f>IFERROR(VLOOKUP($B56,'DO NOT USE 2023-2024 Production'!$B$3:$S$1170,#REF!,FALSE),"")</f>
        <v/>
      </c>
      <c r="I56" s="74" t="str">
        <f>IFERROR(VLOOKUP($B56,'DO NOT USE 2023-2024 Production'!$B$3:$S$1170,#REF!,FALSE),"")</f>
        <v/>
      </c>
      <c r="J56" s="74" t="str">
        <f>IFERROR(VLOOKUP($B56,'DO NOT USE 2023-2024 Production'!$B$3:$S$1170,#REF!,FALSE),"")</f>
        <v/>
      </c>
      <c r="L56" s="75"/>
      <c r="M56" s="75"/>
      <c r="V56" s="75">
        <v>45565</v>
      </c>
      <c r="W56" s="77" t="s">
        <v>120</v>
      </c>
      <c r="Z56" s="75"/>
    </row>
    <row r="57" spans="1:26">
      <c r="A57" s="72" t="s">
        <v>1033</v>
      </c>
      <c r="B57" s="78" t="s">
        <v>2382</v>
      </c>
      <c r="C57" s="79" t="str">
        <f>IFERROR(VLOOKUP($B57,'DO NOT USE 2023-2024 Production'!$B$3:$S$1170,#REF!,FALSE),"")</f>
        <v/>
      </c>
      <c r="D57" s="79"/>
      <c r="E57" s="87"/>
      <c r="F57" s="79" t="str">
        <f>IFERROR(VLOOKUP($B57,'DO NOT USE 2023-2024 Production'!$B$3:$S$1170,#REF!,FALSE),"")</f>
        <v/>
      </c>
      <c r="G57" s="79" t="str">
        <f>IFERROR(VLOOKUP($B57,'DO NOT USE 2023-2024 Production'!$B$3:$S$1170,#REF!,FALSE),"")</f>
        <v/>
      </c>
      <c r="H57" s="79" t="str">
        <f>IFERROR(VLOOKUP($B57,'DO NOT USE 2023-2024 Production'!$B$3:$S$1170,#REF!,FALSE),"")</f>
        <v/>
      </c>
      <c r="I57" s="79" t="str">
        <f>IFERROR(VLOOKUP($B57,'DO NOT USE 2023-2024 Production'!$B$3:$S$1170,#REF!,FALSE),"")</f>
        <v/>
      </c>
      <c r="J57" s="79" t="str">
        <f>IFERROR(VLOOKUP($B57,'DO NOT USE 2023-2024 Production'!$B$3:$S$1170,#REF!,FALSE),"")</f>
        <v/>
      </c>
      <c r="L57" s="81"/>
      <c r="M57" s="81"/>
      <c r="V57" s="81">
        <v>45565</v>
      </c>
      <c r="W57" s="83" t="s">
        <v>120</v>
      </c>
      <c r="Z57" s="81"/>
    </row>
    <row r="58" spans="1:26">
      <c r="A58" s="72" t="s">
        <v>894</v>
      </c>
      <c r="B58" s="84" t="s">
        <v>2383</v>
      </c>
      <c r="C58" s="74" t="str">
        <f>IFERROR(VLOOKUP($B58,'DO NOT USE 2023-2024 Production'!$B$3:$S$1170,#REF!,FALSE),"")</f>
        <v/>
      </c>
      <c r="D58" s="74"/>
      <c r="E58" s="86"/>
      <c r="F58" s="74" t="str">
        <f>IFERROR(VLOOKUP($B58,'DO NOT USE 2023-2024 Production'!$B$3:$S$1170,#REF!,FALSE),"")</f>
        <v/>
      </c>
      <c r="G58" s="74" t="str">
        <f>IFERROR(VLOOKUP($B58,'DO NOT USE 2023-2024 Production'!$B$3:$S$1170,#REF!,FALSE),"")</f>
        <v/>
      </c>
      <c r="H58" s="74" t="str">
        <f>IFERROR(VLOOKUP($B58,'DO NOT USE 2023-2024 Production'!$B$3:$S$1170,#REF!,FALSE),"")</f>
        <v/>
      </c>
      <c r="I58" s="74" t="str">
        <f>IFERROR(VLOOKUP($B58,'DO NOT USE 2023-2024 Production'!$B$3:$S$1170,#REF!,FALSE),"")</f>
        <v/>
      </c>
      <c r="J58" s="74" t="str">
        <f>IFERROR(VLOOKUP($B58,'DO NOT USE 2023-2024 Production'!$B$3:$S$1170,#REF!,FALSE),"")</f>
        <v/>
      </c>
      <c r="L58" s="75"/>
      <c r="M58" s="75"/>
      <c r="V58" s="75">
        <v>45565</v>
      </c>
      <c r="W58" s="77" t="s">
        <v>120</v>
      </c>
      <c r="Z58" s="75"/>
    </row>
    <row r="59" spans="1:26">
      <c r="A59" s="72" t="s">
        <v>2427</v>
      </c>
      <c r="B59" s="78" t="s">
        <v>2406</v>
      </c>
      <c r="C59" s="79" t="str">
        <f>IFERROR(VLOOKUP($B59,'DO NOT USE 2023-2024 Production'!$B$3:$S$1170,#REF!,FALSE),"")</f>
        <v/>
      </c>
      <c r="D59" s="79"/>
      <c r="E59" s="9">
        <v>2</v>
      </c>
      <c r="F59" s="79" t="str">
        <f>IFERROR(VLOOKUP($B59,'DO NOT USE 2023-2024 Production'!$B$3:$S$1170,#REF!,FALSE),"")</f>
        <v/>
      </c>
      <c r="G59" s="79" t="str">
        <f>IFERROR(VLOOKUP($B59,'DO NOT USE 2023-2024 Production'!$B$3:$S$1170,#REF!,FALSE),"")</f>
        <v/>
      </c>
      <c r="H59" s="79" t="str">
        <f>IFERROR(VLOOKUP($B59,'DO NOT USE 2023-2024 Production'!$B$3:$S$1170,#REF!,FALSE),"")</f>
        <v/>
      </c>
      <c r="I59" s="79" t="str">
        <f>IFERROR(VLOOKUP($B59,'DO NOT USE 2023-2024 Production'!$B$3:$S$1170,#REF!,FALSE),"")</f>
        <v/>
      </c>
      <c r="J59" s="79" t="str">
        <f>IFERROR(VLOOKUP($B59,'DO NOT USE 2023-2024 Production'!$B$3:$S$1170,#REF!,FALSE),"")</f>
        <v/>
      </c>
      <c r="L59" s="81"/>
      <c r="M59" s="81"/>
      <c r="V59" s="81">
        <v>45565</v>
      </c>
      <c r="W59" s="83" t="s">
        <v>120</v>
      </c>
      <c r="Z59" s="81"/>
    </row>
    <row r="60" spans="1:26">
      <c r="A60" s="72" t="s">
        <v>404</v>
      </c>
      <c r="B60" s="84" t="s">
        <v>2384</v>
      </c>
      <c r="C60" s="74" t="str">
        <f>IFERROR(VLOOKUP($B60,'DO NOT USE 2023-2024 Production'!$B$3:$S$1170,#REF!,FALSE),"")</f>
        <v/>
      </c>
      <c r="D60" s="74"/>
      <c r="E60" s="9">
        <v>5</v>
      </c>
      <c r="F60" s="74" t="str">
        <f>IFERROR(VLOOKUP($B60,'DO NOT USE 2023-2024 Production'!$B$3:$S$1170,#REF!,FALSE),"")</f>
        <v/>
      </c>
      <c r="G60" s="74" t="str">
        <f>IFERROR(VLOOKUP($B60,'DO NOT USE 2023-2024 Production'!$B$3:$S$1170,#REF!,FALSE),"")</f>
        <v/>
      </c>
      <c r="H60" s="74" t="str">
        <f>IFERROR(VLOOKUP($B60,'DO NOT USE 2023-2024 Production'!$B$3:$S$1170,#REF!,FALSE),"")</f>
        <v/>
      </c>
      <c r="I60" s="74" t="str">
        <f>IFERROR(VLOOKUP($B60,'DO NOT USE 2023-2024 Production'!$B$3:$S$1170,#REF!,FALSE),"")</f>
        <v/>
      </c>
      <c r="J60" s="74" t="str">
        <f>IFERROR(VLOOKUP($B60,'DO NOT USE 2023-2024 Production'!$B$3:$S$1170,#REF!,FALSE),"")</f>
        <v/>
      </c>
      <c r="L60" s="75"/>
      <c r="M60" s="75"/>
      <c r="V60" s="75">
        <v>45565</v>
      </c>
      <c r="W60" s="77" t="s">
        <v>120</v>
      </c>
      <c r="Z60" s="75"/>
    </row>
    <row r="61" spans="1:26">
      <c r="A61" s="72" t="s">
        <v>404</v>
      </c>
      <c r="B61" s="78" t="s">
        <v>2387</v>
      </c>
      <c r="C61" s="79" t="str">
        <f>IFERROR(VLOOKUP($B61,'DO NOT USE 2023-2024 Production'!$B$3:$S$1170,#REF!,FALSE),"")</f>
        <v/>
      </c>
      <c r="D61" s="79"/>
      <c r="E61" s="9">
        <v>2</v>
      </c>
      <c r="F61" s="79" t="str">
        <f>IFERROR(VLOOKUP($B61,'DO NOT USE 2023-2024 Production'!$B$3:$S$1170,#REF!,FALSE),"")</f>
        <v/>
      </c>
      <c r="G61" s="79" t="str">
        <f>IFERROR(VLOOKUP($B61,'DO NOT USE 2023-2024 Production'!$B$3:$S$1170,#REF!,FALSE),"")</f>
        <v/>
      </c>
      <c r="H61" s="79" t="str">
        <f>IFERROR(VLOOKUP($B61,'DO NOT USE 2023-2024 Production'!$B$3:$S$1170,#REF!,FALSE),"")</f>
        <v/>
      </c>
      <c r="I61" s="79" t="str">
        <f>IFERROR(VLOOKUP($B61,'DO NOT USE 2023-2024 Production'!$B$3:$S$1170,#REF!,FALSE),"")</f>
        <v/>
      </c>
      <c r="J61" s="79" t="str">
        <f>IFERROR(VLOOKUP($B61,'DO NOT USE 2023-2024 Production'!$B$3:$S$1170,#REF!,FALSE),"")</f>
        <v/>
      </c>
      <c r="L61" s="81"/>
      <c r="M61" s="81"/>
      <c r="V61" s="81">
        <v>45565</v>
      </c>
      <c r="W61" s="83" t="s">
        <v>120</v>
      </c>
      <c r="Z61" s="81"/>
    </row>
    <row r="62" spans="1:26">
      <c r="A62" s="72" t="s">
        <v>404</v>
      </c>
      <c r="B62" s="84" t="s">
        <v>2388</v>
      </c>
      <c r="C62" s="74" t="str">
        <f>IFERROR(VLOOKUP($B62,'DO NOT USE 2023-2024 Production'!$B$3:$S$1170,#REF!,FALSE),"")</f>
        <v/>
      </c>
      <c r="D62" s="74"/>
      <c r="E62" s="9">
        <v>3</v>
      </c>
      <c r="F62" s="74" t="str">
        <f>IFERROR(VLOOKUP($B62,'DO NOT USE 2023-2024 Production'!$B$3:$S$1170,#REF!,FALSE),"")</f>
        <v/>
      </c>
      <c r="G62" s="74" t="str">
        <f>IFERROR(VLOOKUP($B62,'DO NOT USE 2023-2024 Production'!$B$3:$S$1170,#REF!,FALSE),"")</f>
        <v/>
      </c>
      <c r="H62" s="74" t="str">
        <f>IFERROR(VLOOKUP($B62,'DO NOT USE 2023-2024 Production'!$B$3:$S$1170,#REF!,FALSE),"")</f>
        <v/>
      </c>
      <c r="I62" s="74" t="str">
        <f>IFERROR(VLOOKUP($B62,'DO NOT USE 2023-2024 Production'!$B$3:$S$1170,#REF!,FALSE),"")</f>
        <v/>
      </c>
      <c r="J62" s="74" t="str">
        <f>IFERROR(VLOOKUP($B62,'DO NOT USE 2023-2024 Production'!$B$3:$S$1170,#REF!,FALSE),"")</f>
        <v/>
      </c>
      <c r="L62" s="75"/>
      <c r="M62" s="75"/>
      <c r="V62" s="75">
        <v>45565</v>
      </c>
      <c r="W62" s="77" t="s">
        <v>120</v>
      </c>
      <c r="Z62" s="75"/>
    </row>
    <row r="63" spans="1:26">
      <c r="A63" s="72" t="s">
        <v>404</v>
      </c>
      <c r="B63" s="78" t="s">
        <v>2389</v>
      </c>
      <c r="C63" s="79" t="str">
        <f>IFERROR(VLOOKUP($B63,'DO NOT USE 2023-2024 Production'!$B$3:$S$1170,#REF!,FALSE),"")</f>
        <v/>
      </c>
      <c r="D63" s="79"/>
      <c r="E63" s="9">
        <v>8</v>
      </c>
      <c r="F63" s="79" t="str">
        <f>IFERROR(VLOOKUP($B63,'DO NOT USE 2023-2024 Production'!$B$3:$S$1170,#REF!,FALSE),"")</f>
        <v/>
      </c>
      <c r="G63" s="79" t="str">
        <f>IFERROR(VLOOKUP($B63,'DO NOT USE 2023-2024 Production'!$B$3:$S$1170,#REF!,FALSE),"")</f>
        <v/>
      </c>
      <c r="H63" s="79" t="str">
        <f>IFERROR(VLOOKUP($B63,'DO NOT USE 2023-2024 Production'!$B$3:$S$1170,#REF!,FALSE),"")</f>
        <v/>
      </c>
      <c r="I63" s="79" t="str">
        <f>IFERROR(VLOOKUP($B63,'DO NOT USE 2023-2024 Production'!$B$3:$S$1170,#REF!,FALSE),"")</f>
        <v/>
      </c>
      <c r="J63" s="79" t="str">
        <f>IFERROR(VLOOKUP($B63,'DO NOT USE 2023-2024 Production'!$B$3:$S$1170,#REF!,FALSE),"")</f>
        <v/>
      </c>
      <c r="L63" s="81"/>
      <c r="M63" s="81"/>
      <c r="V63" s="81">
        <v>45565</v>
      </c>
      <c r="W63" s="83" t="s">
        <v>120</v>
      </c>
      <c r="Z63" s="81"/>
    </row>
    <row r="64" spans="1:26">
      <c r="A64" s="72" t="s">
        <v>404</v>
      </c>
      <c r="B64" s="84" t="s">
        <v>2390</v>
      </c>
      <c r="C64" s="74" t="str">
        <f>IFERROR(VLOOKUP($B64,'DO NOT USE 2023-2024 Production'!$B$3:$S$1170,#REF!,FALSE),"")</f>
        <v/>
      </c>
      <c r="D64" s="74"/>
      <c r="E64" s="9">
        <v>8</v>
      </c>
      <c r="F64" s="74" t="str">
        <f>IFERROR(VLOOKUP($B64,'DO NOT USE 2023-2024 Production'!$B$3:$S$1170,#REF!,FALSE),"")</f>
        <v/>
      </c>
      <c r="G64" s="74" t="str">
        <f>IFERROR(VLOOKUP($B64,'DO NOT USE 2023-2024 Production'!$B$3:$S$1170,#REF!,FALSE),"")</f>
        <v/>
      </c>
      <c r="H64" s="74" t="str">
        <f>IFERROR(VLOOKUP($B64,'DO NOT USE 2023-2024 Production'!$B$3:$S$1170,#REF!,FALSE),"")</f>
        <v/>
      </c>
      <c r="I64" s="74" t="str">
        <f>IFERROR(VLOOKUP($B64,'DO NOT USE 2023-2024 Production'!$B$3:$S$1170,#REF!,FALSE),"")</f>
        <v/>
      </c>
      <c r="J64" s="74" t="str">
        <f>IFERROR(VLOOKUP($B64,'DO NOT USE 2023-2024 Production'!$B$3:$S$1170,#REF!,FALSE),"")</f>
        <v/>
      </c>
      <c r="L64" s="75"/>
      <c r="M64" s="75"/>
      <c r="V64" s="75">
        <v>45565</v>
      </c>
      <c r="W64" s="77" t="s">
        <v>120</v>
      </c>
      <c r="Z64" s="75"/>
    </row>
    <row r="65" spans="1:26">
      <c r="A65" s="72" t="s">
        <v>1510</v>
      </c>
      <c r="B65" s="78" t="s">
        <v>2391</v>
      </c>
      <c r="C65" s="79" t="str">
        <f>IFERROR(VLOOKUP($B65,'DO NOT USE 2023-2024 Production'!$B$3:$S$1170,#REF!,FALSE),"")</f>
        <v/>
      </c>
      <c r="D65" s="79"/>
      <c r="E65" s="9">
        <v>2</v>
      </c>
      <c r="F65" s="79" t="str">
        <f>IFERROR(VLOOKUP($B65,'DO NOT USE 2023-2024 Production'!$B$3:$S$1170,#REF!,FALSE),"")</f>
        <v/>
      </c>
      <c r="G65" s="79" t="str">
        <f>IFERROR(VLOOKUP($B65,'DO NOT USE 2023-2024 Production'!$B$3:$S$1170,#REF!,FALSE),"")</f>
        <v/>
      </c>
      <c r="H65" s="79" t="str">
        <f>IFERROR(VLOOKUP($B65,'DO NOT USE 2023-2024 Production'!$B$3:$S$1170,#REF!,FALSE),"")</f>
        <v/>
      </c>
      <c r="I65" s="79" t="str">
        <f>IFERROR(VLOOKUP($B65,'DO NOT USE 2023-2024 Production'!$B$3:$S$1170,#REF!,FALSE),"")</f>
        <v/>
      </c>
      <c r="J65" s="79" t="str">
        <f>IFERROR(VLOOKUP($B65,'DO NOT USE 2023-2024 Production'!$B$3:$S$1170,#REF!,FALSE),"")</f>
        <v/>
      </c>
      <c r="L65" s="81"/>
      <c r="M65" s="81"/>
      <c r="V65" s="81">
        <v>45565</v>
      </c>
      <c r="W65" s="83" t="s">
        <v>120</v>
      </c>
      <c r="Z65" s="81"/>
    </row>
    <row r="66" spans="1:26">
      <c r="A66" s="72" t="s">
        <v>1510</v>
      </c>
      <c r="B66" s="84" t="s">
        <v>2393</v>
      </c>
      <c r="C66" s="74" t="str">
        <f>IFERROR(VLOOKUP($B66,'DO NOT USE 2023-2024 Production'!$B$3:$S$1170,#REF!,FALSE),"")</f>
        <v/>
      </c>
      <c r="D66" s="74"/>
      <c r="E66" s="9">
        <v>3</v>
      </c>
      <c r="F66" s="74" t="str">
        <f>IFERROR(VLOOKUP($B66,'DO NOT USE 2023-2024 Production'!$B$3:$S$1170,#REF!,FALSE),"")</f>
        <v/>
      </c>
      <c r="G66" s="74" t="str">
        <f>IFERROR(VLOOKUP($B66,'DO NOT USE 2023-2024 Production'!$B$3:$S$1170,#REF!,FALSE),"")</f>
        <v/>
      </c>
      <c r="H66" s="74" t="str">
        <f>IFERROR(VLOOKUP($B66,'DO NOT USE 2023-2024 Production'!$B$3:$S$1170,#REF!,FALSE),"")</f>
        <v/>
      </c>
      <c r="I66" s="74" t="str">
        <f>IFERROR(VLOOKUP($B66,'DO NOT USE 2023-2024 Production'!$B$3:$S$1170,#REF!,FALSE),"")</f>
        <v/>
      </c>
      <c r="J66" s="74" t="str">
        <f>IFERROR(VLOOKUP($B66,'DO NOT USE 2023-2024 Production'!$B$3:$S$1170,#REF!,FALSE),"")</f>
        <v/>
      </c>
      <c r="L66" s="75"/>
      <c r="M66" s="75"/>
      <c r="V66" s="75">
        <v>45565</v>
      </c>
      <c r="W66" s="77" t="s">
        <v>120</v>
      </c>
      <c r="Z66" s="75"/>
    </row>
    <row r="67" spans="1:26">
      <c r="A67" s="72" t="s">
        <v>480</v>
      </c>
      <c r="B67" s="78" t="s">
        <v>2394</v>
      </c>
      <c r="C67" s="79" t="str">
        <f>IFERROR(VLOOKUP($B67,'DO NOT USE 2023-2024 Production'!$B$3:$S$1170,#REF!,FALSE),"")</f>
        <v/>
      </c>
      <c r="D67" s="79"/>
      <c r="E67" s="9">
        <v>6</v>
      </c>
      <c r="F67" s="79" t="str">
        <f>IFERROR(VLOOKUP($B67,'DO NOT USE 2023-2024 Production'!$B$3:$S$1170,#REF!,FALSE),"")</f>
        <v/>
      </c>
      <c r="G67" s="79" t="str">
        <f>IFERROR(VLOOKUP($B67,'DO NOT USE 2023-2024 Production'!$B$3:$S$1170,#REF!,FALSE),"")</f>
        <v/>
      </c>
      <c r="H67" s="79" t="str">
        <f>IFERROR(VLOOKUP($B67,'DO NOT USE 2023-2024 Production'!$B$3:$S$1170,#REF!,FALSE),"")</f>
        <v/>
      </c>
      <c r="I67" s="79" t="str">
        <f>IFERROR(VLOOKUP($B67,'DO NOT USE 2023-2024 Production'!$B$3:$S$1170,#REF!,FALSE),"")</f>
        <v/>
      </c>
      <c r="J67" s="79" t="str">
        <f>IFERROR(VLOOKUP($B67,'DO NOT USE 2023-2024 Production'!$B$3:$S$1170,#REF!,FALSE),"")</f>
        <v/>
      </c>
      <c r="L67" s="81"/>
      <c r="M67" s="81"/>
      <c r="V67" s="81">
        <v>45565</v>
      </c>
      <c r="W67" s="83" t="s">
        <v>120</v>
      </c>
      <c r="Z67" s="81"/>
    </row>
    <row r="68" spans="1:26">
      <c r="A68" s="72" t="s">
        <v>480</v>
      </c>
      <c r="B68" s="84" t="s">
        <v>2395</v>
      </c>
      <c r="C68" s="74" t="str">
        <f>IFERROR(VLOOKUP($B68,'DO NOT USE 2023-2024 Production'!$B$3:$S$1170,#REF!,FALSE),"")</f>
        <v/>
      </c>
      <c r="D68" s="74"/>
      <c r="E68" s="9">
        <v>29</v>
      </c>
      <c r="F68" s="74" t="str">
        <f>IFERROR(VLOOKUP($B68,'DO NOT USE 2023-2024 Production'!$B$3:$S$1170,#REF!,FALSE),"")</f>
        <v/>
      </c>
      <c r="G68" s="74" t="str">
        <f>IFERROR(VLOOKUP($B68,'DO NOT USE 2023-2024 Production'!$B$3:$S$1170,#REF!,FALSE),"")</f>
        <v/>
      </c>
      <c r="H68" s="74" t="str">
        <f>IFERROR(VLOOKUP($B68,'DO NOT USE 2023-2024 Production'!$B$3:$S$1170,#REF!,FALSE),"")</f>
        <v/>
      </c>
      <c r="I68" s="74" t="str">
        <f>IFERROR(VLOOKUP($B68,'DO NOT USE 2023-2024 Production'!$B$3:$S$1170,#REF!,FALSE),"")</f>
        <v/>
      </c>
      <c r="J68" s="74" t="str">
        <f>IFERROR(VLOOKUP($B68,'DO NOT USE 2023-2024 Production'!$B$3:$S$1170,#REF!,FALSE),"")</f>
        <v/>
      </c>
      <c r="L68" s="75"/>
      <c r="M68" s="75"/>
      <c r="V68" s="75">
        <v>45565</v>
      </c>
      <c r="W68" s="77" t="s">
        <v>120</v>
      </c>
      <c r="Z68" s="75"/>
    </row>
    <row r="69" spans="1:26">
      <c r="A69" s="72" t="s">
        <v>480</v>
      </c>
      <c r="B69" s="78" t="s">
        <v>2396</v>
      </c>
      <c r="C69" s="79" t="str">
        <f>IFERROR(VLOOKUP($B69,'DO NOT USE 2023-2024 Production'!$B$3:$S$1170,#REF!,FALSE),"")</f>
        <v/>
      </c>
      <c r="D69" s="79"/>
      <c r="E69" s="9">
        <v>6</v>
      </c>
      <c r="F69" s="79" t="str">
        <f>IFERROR(VLOOKUP($B69,'DO NOT USE 2023-2024 Production'!$B$3:$S$1170,#REF!,FALSE),"")</f>
        <v/>
      </c>
      <c r="G69" s="79" t="str">
        <f>IFERROR(VLOOKUP($B69,'DO NOT USE 2023-2024 Production'!$B$3:$S$1170,#REF!,FALSE),"")</f>
        <v/>
      </c>
      <c r="H69" s="79" t="str">
        <f>IFERROR(VLOOKUP($B69,'DO NOT USE 2023-2024 Production'!$B$3:$S$1170,#REF!,FALSE),"")</f>
        <v/>
      </c>
      <c r="I69" s="79" t="str">
        <f>IFERROR(VLOOKUP($B69,'DO NOT USE 2023-2024 Production'!$B$3:$S$1170,#REF!,FALSE),"")</f>
        <v/>
      </c>
      <c r="J69" s="79" t="str">
        <f>IFERROR(VLOOKUP($B69,'DO NOT USE 2023-2024 Production'!$B$3:$S$1170,#REF!,FALSE),"")</f>
        <v/>
      </c>
      <c r="L69" s="81"/>
      <c r="M69" s="81"/>
      <c r="V69" s="81">
        <v>45565</v>
      </c>
      <c r="W69" s="83" t="s">
        <v>120</v>
      </c>
      <c r="Z69" s="81"/>
    </row>
    <row r="70" spans="1:26">
      <c r="A70" s="72" t="s">
        <v>1615</v>
      </c>
      <c r="B70" s="84" t="s">
        <v>2397</v>
      </c>
      <c r="C70" s="74" t="str">
        <f>IFERROR(VLOOKUP($B70,'DO NOT USE 2023-2024 Production'!$B$3:$S$1170,#REF!,FALSE),"")</f>
        <v/>
      </c>
      <c r="D70" s="74"/>
      <c r="E70" s="9">
        <v>6</v>
      </c>
      <c r="F70" s="74" t="str">
        <f>IFERROR(VLOOKUP($B70,'DO NOT USE 2023-2024 Production'!$B$3:$S$1170,#REF!,FALSE),"")</f>
        <v/>
      </c>
      <c r="G70" s="74" t="str">
        <f>IFERROR(VLOOKUP($B70,'DO NOT USE 2023-2024 Production'!$B$3:$S$1170,#REF!,FALSE),"")</f>
        <v/>
      </c>
      <c r="H70" s="74" t="str">
        <f>IFERROR(VLOOKUP($B70,'DO NOT USE 2023-2024 Production'!$B$3:$S$1170,#REF!,FALSE),"")</f>
        <v/>
      </c>
      <c r="I70" s="74" t="str">
        <f>IFERROR(VLOOKUP($B70,'DO NOT USE 2023-2024 Production'!$B$3:$S$1170,#REF!,FALSE),"")</f>
        <v/>
      </c>
      <c r="J70" s="74" t="str">
        <f>IFERROR(VLOOKUP($B70,'DO NOT USE 2023-2024 Production'!$B$3:$S$1170,#REF!,FALSE),"")</f>
        <v/>
      </c>
      <c r="L70" s="75"/>
      <c r="M70" s="75"/>
      <c r="V70" s="75">
        <v>45657</v>
      </c>
      <c r="W70" s="77" t="s">
        <v>120</v>
      </c>
      <c r="Z70" s="75"/>
    </row>
    <row r="71" spans="1:26">
      <c r="A71" s="72" t="s">
        <v>1615</v>
      </c>
      <c r="B71" s="78" t="s">
        <v>2399</v>
      </c>
      <c r="C71" s="79" t="str">
        <f>IFERROR(VLOOKUP($B71,'DO NOT USE 2023-2024 Production'!$B$3:$S$1170,#REF!,FALSE),"")</f>
        <v/>
      </c>
      <c r="D71" s="79"/>
      <c r="E71" s="9">
        <v>26</v>
      </c>
      <c r="F71" s="79" t="str">
        <f>IFERROR(VLOOKUP($B71,'DO NOT USE 2023-2024 Production'!$B$3:$S$1170,#REF!,FALSE),"")</f>
        <v/>
      </c>
      <c r="G71" s="79" t="str">
        <f>IFERROR(VLOOKUP($B71,'DO NOT USE 2023-2024 Production'!$B$3:$S$1170,#REF!,FALSE),"")</f>
        <v/>
      </c>
      <c r="H71" s="79" t="str">
        <f>IFERROR(VLOOKUP($B71,'DO NOT USE 2023-2024 Production'!$B$3:$S$1170,#REF!,FALSE),"")</f>
        <v/>
      </c>
      <c r="I71" s="79" t="str">
        <f>IFERROR(VLOOKUP($B71,'DO NOT USE 2023-2024 Production'!$B$3:$S$1170,#REF!,FALSE),"")</f>
        <v/>
      </c>
      <c r="J71" s="79" t="str">
        <f>IFERROR(VLOOKUP($B71,'DO NOT USE 2023-2024 Production'!$B$3:$S$1170,#REF!,FALSE),"")</f>
        <v/>
      </c>
      <c r="L71" s="81"/>
      <c r="M71" s="81"/>
      <c r="V71" s="81">
        <v>45657</v>
      </c>
      <c r="W71" s="83" t="s">
        <v>120</v>
      </c>
      <c r="Z71" s="81"/>
    </row>
    <row r="72" spans="1:26">
      <c r="A72" s="72" t="s">
        <v>350</v>
      </c>
      <c r="B72" s="84" t="s">
        <v>2400</v>
      </c>
      <c r="C72" s="74" t="str">
        <f>IFERROR(VLOOKUP($B72,'DO NOT USE 2023-2024 Production'!$B$3:$S$1170,#REF!,FALSE),"")</f>
        <v/>
      </c>
      <c r="D72" s="74"/>
      <c r="E72" s="9">
        <v>1</v>
      </c>
      <c r="F72" s="74" t="str">
        <f>IFERROR(VLOOKUP($B72,'DO NOT USE 2023-2024 Production'!$B$3:$S$1170,#REF!,FALSE),"")</f>
        <v/>
      </c>
      <c r="G72" s="74" t="str">
        <f>IFERROR(VLOOKUP($B72,'DO NOT USE 2023-2024 Production'!$B$3:$S$1170,#REF!,FALSE),"")</f>
        <v/>
      </c>
      <c r="H72" s="74" t="str">
        <f>IFERROR(VLOOKUP($B72,'DO NOT USE 2023-2024 Production'!$B$3:$S$1170,#REF!,FALSE),"")</f>
        <v/>
      </c>
      <c r="I72" s="74" t="str">
        <f>IFERROR(VLOOKUP($B72,'DO NOT USE 2023-2024 Production'!$B$3:$S$1170,#REF!,FALSE),"")</f>
        <v/>
      </c>
      <c r="J72" s="74" t="str">
        <f>IFERROR(VLOOKUP($B72,'DO NOT USE 2023-2024 Production'!$B$3:$S$1170,#REF!,FALSE),"")</f>
        <v/>
      </c>
      <c r="L72" s="75"/>
      <c r="M72" s="75"/>
      <c r="V72" s="75">
        <v>45657</v>
      </c>
      <c r="W72" s="77" t="s">
        <v>120</v>
      </c>
      <c r="Z72" s="75"/>
    </row>
    <row r="73" spans="1:26">
      <c r="A73" s="72" t="s">
        <v>350</v>
      </c>
      <c r="B73" s="78" t="s">
        <v>2402</v>
      </c>
      <c r="C73" s="79" t="str">
        <f>IFERROR(VLOOKUP($B73,'DO NOT USE 2023-2024 Production'!$B$3:$S$1170,#REF!,FALSE),"")</f>
        <v/>
      </c>
      <c r="D73" s="79"/>
      <c r="E73" s="9">
        <v>2</v>
      </c>
      <c r="F73" s="79" t="str">
        <f>IFERROR(VLOOKUP($B73,'DO NOT USE 2023-2024 Production'!$B$3:$S$1170,#REF!,FALSE),"")</f>
        <v/>
      </c>
      <c r="G73" s="79" t="str">
        <f>IFERROR(VLOOKUP($B73,'DO NOT USE 2023-2024 Production'!$B$3:$S$1170,#REF!,FALSE),"")</f>
        <v/>
      </c>
      <c r="H73" s="79" t="str">
        <f>IFERROR(VLOOKUP($B73,'DO NOT USE 2023-2024 Production'!$B$3:$S$1170,#REF!,FALSE),"")</f>
        <v/>
      </c>
      <c r="I73" s="79" t="str">
        <f>IFERROR(VLOOKUP($B73,'DO NOT USE 2023-2024 Production'!$B$3:$S$1170,#REF!,FALSE),"")</f>
        <v/>
      </c>
      <c r="J73" s="79" t="str">
        <f>IFERROR(VLOOKUP($B73,'DO NOT USE 2023-2024 Production'!$B$3:$S$1170,#REF!,FALSE),"")</f>
        <v/>
      </c>
      <c r="L73" s="81"/>
      <c r="M73" s="81"/>
      <c r="V73" s="81">
        <v>45657</v>
      </c>
      <c r="W73" s="83" t="s">
        <v>120</v>
      </c>
      <c r="Z73" s="81"/>
    </row>
    <row r="74" spans="1:26">
      <c r="A74" s="72" t="s">
        <v>350</v>
      </c>
      <c r="B74" s="84" t="s">
        <v>2403</v>
      </c>
      <c r="C74" s="74" t="str">
        <f>IFERROR(VLOOKUP($B74,'DO NOT USE 2023-2024 Production'!$B$3:$S$1170,#REF!,FALSE),"")</f>
        <v/>
      </c>
      <c r="D74" s="74"/>
      <c r="E74" s="9">
        <v>6</v>
      </c>
      <c r="F74" s="74" t="str">
        <f>IFERROR(VLOOKUP($B74,'DO NOT USE 2023-2024 Production'!$B$3:$S$1170,#REF!,FALSE),"")</f>
        <v/>
      </c>
      <c r="G74" s="74" t="str">
        <f>IFERROR(VLOOKUP($B74,'DO NOT USE 2023-2024 Production'!$B$3:$S$1170,#REF!,FALSE),"")</f>
        <v/>
      </c>
      <c r="H74" s="74" t="str">
        <f>IFERROR(VLOOKUP($B74,'DO NOT USE 2023-2024 Production'!$B$3:$S$1170,#REF!,FALSE),"")</f>
        <v/>
      </c>
      <c r="I74" s="74" t="str">
        <f>IFERROR(VLOOKUP($B74,'DO NOT USE 2023-2024 Production'!$B$3:$S$1170,#REF!,FALSE),"")</f>
        <v/>
      </c>
      <c r="J74" s="74" t="str">
        <f>IFERROR(VLOOKUP($B74,'DO NOT USE 2023-2024 Production'!$B$3:$S$1170,#REF!,FALSE),"")</f>
        <v/>
      </c>
      <c r="L74" s="75"/>
      <c r="M74" s="75"/>
      <c r="V74" s="75">
        <v>45657</v>
      </c>
      <c r="W74" s="77" t="s">
        <v>120</v>
      </c>
      <c r="Z74" s="75"/>
    </row>
    <row r="75" spans="1:26">
      <c r="A75" s="72" t="s">
        <v>350</v>
      </c>
      <c r="B75" s="78" t="s">
        <v>2404</v>
      </c>
      <c r="C75" s="79" t="str">
        <f>IFERROR(VLOOKUP($B75,'DO NOT USE 2023-2024 Production'!$B$3:$S$1170,#REF!,FALSE),"")</f>
        <v/>
      </c>
      <c r="D75" s="79"/>
      <c r="E75" s="9">
        <v>4</v>
      </c>
      <c r="F75" s="79" t="str">
        <f>IFERROR(VLOOKUP($B75,'DO NOT USE 2023-2024 Production'!$B$3:$S$1170,#REF!,FALSE),"")</f>
        <v/>
      </c>
      <c r="G75" s="79" t="str">
        <f>IFERROR(VLOOKUP($B75,'DO NOT USE 2023-2024 Production'!$B$3:$S$1170,#REF!,FALSE),"")</f>
        <v/>
      </c>
      <c r="H75" s="79" t="str">
        <f>IFERROR(VLOOKUP($B75,'DO NOT USE 2023-2024 Production'!$B$3:$S$1170,#REF!,FALSE),"")</f>
        <v/>
      </c>
      <c r="I75" s="79" t="str">
        <f>IFERROR(VLOOKUP($B75,'DO NOT USE 2023-2024 Production'!$B$3:$S$1170,#REF!,FALSE),"")</f>
        <v/>
      </c>
      <c r="J75" s="79" t="str">
        <f>IFERROR(VLOOKUP($B75,'DO NOT USE 2023-2024 Production'!$B$3:$S$1170,#REF!,FALSE),"")</f>
        <v/>
      </c>
      <c r="L75" s="81"/>
      <c r="M75" s="81"/>
      <c r="V75" s="81">
        <v>45657</v>
      </c>
      <c r="W75" s="83" t="s">
        <v>120</v>
      </c>
      <c r="Z75" s="81"/>
    </row>
    <row r="76" spans="1:26">
      <c r="A76" s="31"/>
      <c r="C76" s="91" t="str">
        <f>IFERROR(VLOOKUP($B76,'DO NOT USE 2023-2024 Production'!$B$3:$S$1170,#REF!,FALSE),"")</f>
        <v/>
      </c>
      <c r="D76" s="91"/>
      <c r="E76" s="9">
        <v>18</v>
      </c>
      <c r="F76" s="91" t="str">
        <f>IFERROR(VLOOKUP($B76,'DO NOT USE 2023-2024 Production'!$B$3:$S$1170,#REF!,FALSE),"")</f>
        <v/>
      </c>
      <c r="G76" s="91" t="str">
        <f>IFERROR(VLOOKUP($B76,'DO NOT USE 2023-2024 Production'!$B$3:$S$1170,#REF!,FALSE),"")</f>
        <v/>
      </c>
      <c r="H76" s="91" t="str">
        <f>IFERROR(VLOOKUP($B76,'DO NOT USE 2023-2024 Production'!$B$3:$S$1170,#REF!,FALSE),"")</f>
        <v/>
      </c>
      <c r="I76" s="91" t="str">
        <f>IFERROR(VLOOKUP($B76,'DO NOT USE 2023-2024 Production'!$B$3:$S$1170,#REF!,FALSE),"")</f>
        <v/>
      </c>
      <c r="J76" s="91" t="str">
        <f>IFERROR(VLOOKUP($B76,'DO NOT USE 2023-2024 Production'!$B$3:$S$1170,#REF!,FALSE),"")</f>
        <v/>
      </c>
      <c r="L76" s="31"/>
      <c r="M76" s="31"/>
      <c r="Z76" s="31"/>
    </row>
    <row r="77" spans="1:26">
      <c r="A77" s="31"/>
      <c r="B77" s="580" t="str">
        <f>'DO NOT USE 2023-2024 Production'!B152</f>
        <v xml:space="preserve">Antelope ES </v>
      </c>
      <c r="C77" s="91" t="str">
        <f>IFERROR(VLOOKUP($B77,'DO NOT USE 2023-2024 Production'!$B$3:$S$1170,#REF!,FALSE),"")</f>
        <v/>
      </c>
      <c r="D77" s="91"/>
      <c r="E77" s="9">
        <v>1</v>
      </c>
      <c r="F77" s="91" t="str">
        <f>IFERROR(VLOOKUP($B77,'DO NOT USE 2023-2024 Production'!$B$3:$S$1170,#REF!,FALSE),"")</f>
        <v/>
      </c>
      <c r="G77" s="91" t="str">
        <f>IFERROR(VLOOKUP($B77,'DO NOT USE 2023-2024 Production'!$B$3:$S$1170,#REF!,FALSE),"")</f>
        <v/>
      </c>
      <c r="H77" s="91" t="str">
        <f>IFERROR(VLOOKUP($B77,'DO NOT USE 2023-2024 Production'!$B$3:$S$1170,#REF!,FALSE),"")</f>
        <v/>
      </c>
      <c r="I77" s="91" t="str">
        <f>IFERROR(VLOOKUP($B77,'DO NOT USE 2023-2024 Production'!$B$3:$S$1170,#REF!,FALSE),"")</f>
        <v/>
      </c>
      <c r="J77" s="91" t="str">
        <f>IFERROR(VLOOKUP($B77,'DO NOT USE 2023-2024 Production'!$B$3:$S$1170,#REF!,FALSE),"")</f>
        <v/>
      </c>
      <c r="L77" s="31"/>
      <c r="M77" s="31"/>
      <c r="Z77" s="31"/>
    </row>
    <row r="78" spans="1:26">
      <c r="A78" s="31"/>
      <c r="B78" s="580" t="str">
        <f>'DO NOT USE 2023-2024 Production'!B247</f>
        <v xml:space="preserve">ELAC South Gate </v>
      </c>
      <c r="C78" s="91" t="str">
        <f>IFERROR(VLOOKUP($B78,'DO NOT USE 2023-2024 Production'!$B$3:$S$1170,#REF!,FALSE),"")</f>
        <v/>
      </c>
      <c r="D78" s="91"/>
      <c r="E78" s="5">
        <v>3</v>
      </c>
      <c r="F78" s="91" t="str">
        <f>IFERROR(VLOOKUP($B78,'DO NOT USE 2023-2024 Production'!$B$3:$S$1170,#REF!,FALSE),"")</f>
        <v/>
      </c>
      <c r="G78" s="91" t="str">
        <f>IFERROR(VLOOKUP($B78,'DO NOT USE 2023-2024 Production'!$B$3:$S$1170,#REF!,FALSE),"")</f>
        <v/>
      </c>
      <c r="H78" s="91" t="str">
        <f>IFERROR(VLOOKUP($B78,'DO NOT USE 2023-2024 Production'!$B$3:$S$1170,#REF!,FALSE),"")</f>
        <v/>
      </c>
      <c r="I78" s="91" t="str">
        <f>IFERROR(VLOOKUP($B78,'DO NOT USE 2023-2024 Production'!$B$3:$S$1170,#REF!,FALSE),"")</f>
        <v/>
      </c>
      <c r="J78" s="91" t="str">
        <f>IFERROR(VLOOKUP($B78,'DO NOT USE 2023-2024 Production'!$B$3:$S$1170,#REF!,FALSE),"")</f>
        <v/>
      </c>
      <c r="L78" s="31"/>
      <c r="M78" s="31"/>
      <c r="Z78" s="31"/>
    </row>
    <row r="79" spans="1:26">
      <c r="A79" s="31"/>
      <c r="B79" s="580" t="e">
        <f>#REF!</f>
        <v>#REF!</v>
      </c>
      <c r="C79" s="91" t="str">
        <f>IFERROR(VLOOKUP($B79,'DO NOT USE 2023-2024 Production'!$B$3:$S$1170,#REF!,FALSE),"")</f>
        <v/>
      </c>
      <c r="D79" s="91"/>
      <c r="E79" s="11">
        <v>1</v>
      </c>
      <c r="F79" s="91" t="str">
        <f>IFERROR(VLOOKUP($B79,'DO NOT USE 2023-2024 Production'!$B$3:$S$1170,#REF!,FALSE),"")</f>
        <v/>
      </c>
      <c r="G79" s="91" t="str">
        <f>IFERROR(VLOOKUP($B79,'DO NOT USE 2023-2024 Production'!$B$3:$S$1170,#REF!,FALSE),"")</f>
        <v/>
      </c>
      <c r="H79" s="91" t="str">
        <f>IFERROR(VLOOKUP($B79,'DO NOT USE 2023-2024 Production'!$B$3:$S$1170,#REF!,FALSE),"")</f>
        <v/>
      </c>
      <c r="I79" s="91" t="str">
        <f>IFERROR(VLOOKUP($B79,'DO NOT USE 2023-2024 Production'!$B$3:$S$1170,#REF!,FALSE),"")</f>
        <v/>
      </c>
      <c r="J79" s="91" t="str">
        <f>IFERROR(VLOOKUP($B79,'DO NOT USE 2023-2024 Production'!$B$3:$S$1170,#REF!,FALSE),"")</f>
        <v/>
      </c>
      <c r="L79" s="31"/>
      <c r="M79" s="31"/>
      <c r="Z79" s="31"/>
    </row>
    <row r="80" spans="1:26">
      <c r="A80" s="31"/>
      <c r="B80" s="580">
        <f>'DO NOT USE 2023-2024 Production'!B266</f>
        <v>0</v>
      </c>
      <c r="C80" s="91" t="str">
        <f>IFERROR(VLOOKUP($B80,'DO NOT USE 2023-2024 Production'!$B$3:$S$1170,#REF!,FALSE),"")</f>
        <v/>
      </c>
      <c r="D80" s="91"/>
      <c r="E80" s="11">
        <v>2</v>
      </c>
      <c r="F80" s="91" t="str">
        <f>IFERROR(VLOOKUP($B80,'DO NOT USE 2023-2024 Production'!$B$3:$S$1170,#REF!,FALSE),"")</f>
        <v/>
      </c>
      <c r="G80" s="91" t="str">
        <f>IFERROR(VLOOKUP($B80,'DO NOT USE 2023-2024 Production'!$B$3:$S$1170,#REF!,FALSE),"")</f>
        <v/>
      </c>
      <c r="H80" s="91" t="str">
        <f>IFERROR(VLOOKUP($B80,'DO NOT USE 2023-2024 Production'!$B$3:$S$1170,#REF!,FALSE),"")</f>
        <v/>
      </c>
      <c r="I80" s="91" t="str">
        <f>IFERROR(VLOOKUP($B80,'DO NOT USE 2023-2024 Production'!$B$3:$S$1170,#REF!,FALSE),"")</f>
        <v/>
      </c>
      <c r="J80" s="91" t="str">
        <f>IFERROR(VLOOKUP($B80,'DO NOT USE 2023-2024 Production'!$B$3:$S$1170,#REF!,FALSE),"")</f>
        <v/>
      </c>
      <c r="L80" s="31"/>
      <c r="M80" s="31"/>
      <c r="Z80" s="31"/>
    </row>
    <row r="81" spans="1:26">
      <c r="A81" s="31"/>
      <c r="B81" s="580" t="str">
        <f>'DO NOT USE 2023-2024 Production'!B151</f>
        <v>Anderson ES</v>
      </c>
      <c r="C81" s="91" t="str">
        <f>IFERROR(VLOOKUP($B81,'DO NOT USE 2023-2024 Production'!$B$3:$S$1170,#REF!,FALSE),"")</f>
        <v/>
      </c>
      <c r="D81" s="91"/>
      <c r="E81" s="9">
        <v>13</v>
      </c>
      <c r="F81" s="91" t="str">
        <f>IFERROR(VLOOKUP($B81,'DO NOT USE 2023-2024 Production'!$B$3:$S$1170,#REF!,FALSE),"")</f>
        <v/>
      </c>
      <c r="G81" s="91" t="str">
        <f>IFERROR(VLOOKUP($B81,'DO NOT USE 2023-2024 Production'!$B$3:$S$1170,#REF!,FALSE),"")</f>
        <v/>
      </c>
      <c r="H81" s="91" t="str">
        <f>IFERROR(VLOOKUP($B81,'DO NOT USE 2023-2024 Production'!$B$3:$S$1170,#REF!,FALSE),"")</f>
        <v/>
      </c>
      <c r="I81" s="91" t="str">
        <f>IFERROR(VLOOKUP($B81,'DO NOT USE 2023-2024 Production'!$B$3:$S$1170,#REF!,FALSE),"")</f>
        <v/>
      </c>
      <c r="J81" s="91" t="str">
        <f>IFERROR(VLOOKUP($B81,'DO NOT USE 2023-2024 Production'!$B$3:$S$1170,#REF!,FALSE),"")</f>
        <v/>
      </c>
      <c r="L81" s="31"/>
      <c r="M81" s="31"/>
      <c r="Z81" s="31"/>
    </row>
    <row r="82" spans="1:26">
      <c r="A82" s="31"/>
      <c r="B82" s="580" t="str">
        <f>'DO NOT USE 2023-2024 Production'!B137</f>
        <v>Harding ES</v>
      </c>
      <c r="C82" s="91" t="str">
        <f>IFERROR(VLOOKUP($B82,'DO NOT USE 2023-2024 Production'!$B$3:$S$1170,#REF!,FALSE),"")</f>
        <v/>
      </c>
      <c r="D82" s="91"/>
      <c r="E82" s="9">
        <v>8</v>
      </c>
      <c r="F82" s="91" t="str">
        <f>IFERROR(VLOOKUP($B82,'DO NOT USE 2023-2024 Production'!$B$3:$S$1170,#REF!,FALSE),"")</f>
        <v/>
      </c>
      <c r="G82" s="91" t="str">
        <f>IFERROR(VLOOKUP($B82,'DO NOT USE 2023-2024 Production'!$B$3:$S$1170,#REF!,FALSE),"")</f>
        <v/>
      </c>
      <c r="H82" s="91" t="str">
        <f>IFERROR(VLOOKUP($B82,'DO NOT USE 2023-2024 Production'!$B$3:$S$1170,#REF!,FALSE),"")</f>
        <v/>
      </c>
      <c r="I82" s="91" t="str">
        <f>IFERROR(VLOOKUP($B82,'DO NOT USE 2023-2024 Production'!$B$3:$S$1170,#REF!,FALSE),"")</f>
        <v/>
      </c>
      <c r="J82" s="91" t="str">
        <f>IFERROR(VLOOKUP($B82,'DO NOT USE 2023-2024 Production'!$B$3:$S$1170,#REF!,FALSE),"")</f>
        <v/>
      </c>
      <c r="L82" s="31"/>
      <c r="M82" s="31"/>
      <c r="Z82" s="31"/>
    </row>
    <row r="83" spans="1:26">
      <c r="A83" s="31"/>
      <c r="B83" s="580" t="e">
        <f t="shared" ref="B83:B89" si="0">#REF!</f>
        <v>#REF!</v>
      </c>
      <c r="C83" s="91" t="str">
        <f>IFERROR(VLOOKUP($B83,'DO NOT USE 2023-2024 Production'!$B$3:$S$1170,#REF!,FALSE),"")</f>
        <v/>
      </c>
      <c r="D83" s="91"/>
      <c r="E83" s="5">
        <v>7</v>
      </c>
      <c r="F83" s="91" t="str">
        <f>IFERROR(VLOOKUP($B83,'DO NOT USE 2023-2024 Production'!$B$3:$S$1170,#REF!,FALSE),"")</f>
        <v/>
      </c>
      <c r="G83" s="91" t="str">
        <f>IFERROR(VLOOKUP($B83,'DO NOT USE 2023-2024 Production'!$B$3:$S$1170,#REF!,FALSE),"")</f>
        <v/>
      </c>
      <c r="H83" s="91" t="str">
        <f>IFERROR(VLOOKUP($B83,'DO NOT USE 2023-2024 Production'!$B$3:$S$1170,#REF!,FALSE),"")</f>
        <v/>
      </c>
      <c r="I83" s="91" t="str">
        <f>IFERROR(VLOOKUP($B83,'DO NOT USE 2023-2024 Production'!$B$3:$S$1170,#REF!,FALSE),"")</f>
        <v/>
      </c>
      <c r="J83" s="91" t="str">
        <f>IFERROR(VLOOKUP($B83,'DO NOT USE 2023-2024 Production'!$B$3:$S$1170,#REF!,FALSE),"")</f>
        <v/>
      </c>
      <c r="L83" s="31"/>
      <c r="M83" s="31"/>
      <c r="Z83" s="31"/>
    </row>
    <row r="84" spans="1:26">
      <c r="A84" s="31"/>
      <c r="B84" s="580" t="e">
        <f t="shared" si="0"/>
        <v>#REF!</v>
      </c>
      <c r="C84" s="91" t="str">
        <f>IFERROR(VLOOKUP($B84,'DO NOT USE 2023-2024 Production'!$B$3:$S$1170,#REF!,FALSE),"")</f>
        <v/>
      </c>
      <c r="D84" s="91"/>
      <c r="E84" s="9">
        <v>6</v>
      </c>
      <c r="F84" s="91" t="str">
        <f>IFERROR(VLOOKUP($B84,'DO NOT USE 2023-2024 Production'!$B$3:$S$1170,#REF!,FALSE),"")</f>
        <v/>
      </c>
      <c r="G84" s="91" t="str">
        <f>IFERROR(VLOOKUP($B84,'DO NOT USE 2023-2024 Production'!$B$3:$S$1170,#REF!,FALSE),"")</f>
        <v/>
      </c>
      <c r="H84" s="91" t="str">
        <f>IFERROR(VLOOKUP($B84,'DO NOT USE 2023-2024 Production'!$B$3:$S$1170,#REF!,FALSE),"")</f>
        <v/>
      </c>
      <c r="I84" s="91" t="str">
        <f>IFERROR(VLOOKUP($B84,'DO NOT USE 2023-2024 Production'!$B$3:$S$1170,#REF!,FALSE),"")</f>
        <v/>
      </c>
      <c r="J84" s="91" t="str">
        <f>IFERROR(VLOOKUP($B84,'DO NOT USE 2023-2024 Production'!$B$3:$S$1170,#REF!,FALSE),"")</f>
        <v/>
      </c>
      <c r="L84" s="31"/>
      <c r="M84" s="31"/>
      <c r="Z84" s="31"/>
    </row>
    <row r="85" spans="1:26">
      <c r="A85" s="31"/>
      <c r="B85" s="580" t="e">
        <f t="shared" si="0"/>
        <v>#REF!</v>
      </c>
      <c r="C85" s="91" t="str">
        <f>IFERROR(VLOOKUP($B85,'DO NOT USE 2023-2024 Production'!$B$3:$S$1170,#REF!,FALSE),"")</f>
        <v/>
      </c>
      <c r="D85" s="91"/>
      <c r="E85" s="9">
        <v>15</v>
      </c>
      <c r="F85" s="91" t="str">
        <f>IFERROR(VLOOKUP($B85,'DO NOT USE 2023-2024 Production'!$B$3:$S$1170,#REF!,FALSE),"")</f>
        <v/>
      </c>
      <c r="G85" s="91" t="str">
        <f>IFERROR(VLOOKUP($B85,'DO NOT USE 2023-2024 Production'!$B$3:$S$1170,#REF!,FALSE),"")</f>
        <v/>
      </c>
      <c r="H85" s="91" t="str">
        <f>IFERROR(VLOOKUP($B85,'DO NOT USE 2023-2024 Production'!$B$3:$S$1170,#REF!,FALSE),"")</f>
        <v/>
      </c>
      <c r="I85" s="91" t="str">
        <f>IFERROR(VLOOKUP($B85,'DO NOT USE 2023-2024 Production'!$B$3:$S$1170,#REF!,FALSE),"")</f>
        <v/>
      </c>
      <c r="J85" s="91" t="str">
        <f>IFERROR(VLOOKUP($B85,'DO NOT USE 2023-2024 Production'!$B$3:$S$1170,#REF!,FALSE),"")</f>
        <v/>
      </c>
      <c r="L85" s="31"/>
      <c r="M85" s="31"/>
      <c r="Z85" s="31"/>
    </row>
    <row r="86" spans="1:26">
      <c r="A86" s="31"/>
      <c r="B86" s="580" t="e">
        <f t="shared" si="0"/>
        <v>#REF!</v>
      </c>
      <c r="C86" s="91" t="str">
        <f>IFERROR(VLOOKUP($B86,'DO NOT USE 2023-2024 Production'!$B$3:$S$1170,#REF!,FALSE),"")</f>
        <v/>
      </c>
      <c r="D86" s="91"/>
      <c r="E86" s="9">
        <v>8</v>
      </c>
      <c r="F86" s="91" t="str">
        <f>IFERROR(VLOOKUP($B86,'DO NOT USE 2023-2024 Production'!$B$3:$S$1170,#REF!,FALSE),"")</f>
        <v/>
      </c>
      <c r="G86" s="91" t="str">
        <f>IFERROR(VLOOKUP($B86,'DO NOT USE 2023-2024 Production'!$B$3:$S$1170,#REF!,FALSE),"")</f>
        <v/>
      </c>
      <c r="H86" s="91" t="str">
        <f>IFERROR(VLOOKUP($B86,'DO NOT USE 2023-2024 Production'!$B$3:$S$1170,#REF!,FALSE),"")</f>
        <v/>
      </c>
      <c r="I86" s="91" t="str">
        <f>IFERROR(VLOOKUP($B86,'DO NOT USE 2023-2024 Production'!$B$3:$S$1170,#REF!,FALSE),"")</f>
        <v/>
      </c>
      <c r="J86" s="91" t="str">
        <f>IFERROR(VLOOKUP($B86,'DO NOT USE 2023-2024 Production'!$B$3:$S$1170,#REF!,FALSE),"")</f>
        <v/>
      </c>
      <c r="L86" s="31"/>
      <c r="M86" s="31"/>
      <c r="Z86" s="31"/>
    </row>
    <row r="87" spans="1:26">
      <c r="A87" s="31"/>
      <c r="B87" s="580" t="e">
        <f t="shared" si="0"/>
        <v>#REF!</v>
      </c>
      <c r="C87" s="91" t="str">
        <f>IFERROR(VLOOKUP($B87,'DO NOT USE 2023-2024 Production'!$B$3:$S$1170,#REF!,FALSE),"")</f>
        <v/>
      </c>
      <c r="D87" s="91"/>
      <c r="E87" s="9">
        <v>4</v>
      </c>
      <c r="F87" s="91" t="str">
        <f>IFERROR(VLOOKUP($B87,'DO NOT USE 2023-2024 Production'!$B$3:$S$1170,#REF!,FALSE),"")</f>
        <v/>
      </c>
      <c r="G87" s="91" t="str">
        <f>IFERROR(VLOOKUP($B87,'DO NOT USE 2023-2024 Production'!$B$3:$S$1170,#REF!,FALSE),"")</f>
        <v/>
      </c>
      <c r="H87" s="91" t="str">
        <f>IFERROR(VLOOKUP($B87,'DO NOT USE 2023-2024 Production'!$B$3:$S$1170,#REF!,FALSE),"")</f>
        <v/>
      </c>
      <c r="I87" s="91" t="str">
        <f>IFERROR(VLOOKUP($B87,'DO NOT USE 2023-2024 Production'!$B$3:$S$1170,#REF!,FALSE),"")</f>
        <v/>
      </c>
      <c r="J87" s="91" t="str">
        <f>IFERROR(VLOOKUP($B87,'DO NOT USE 2023-2024 Production'!$B$3:$S$1170,#REF!,FALSE),"")</f>
        <v/>
      </c>
      <c r="L87" s="31"/>
      <c r="M87" s="31"/>
      <c r="Z87" s="31"/>
    </row>
    <row r="88" spans="1:26">
      <c r="A88" s="31"/>
      <c r="B88" s="580" t="e">
        <f t="shared" si="0"/>
        <v>#REF!</v>
      </c>
      <c r="C88" s="91" t="str">
        <f>IFERROR(VLOOKUP($B88,'DO NOT USE 2023-2024 Production'!$B$3:$S$1170,#REF!,FALSE),"")</f>
        <v/>
      </c>
      <c r="D88" s="91"/>
      <c r="E88" s="8">
        <f>SUM(E59:E87)</f>
        <v>205</v>
      </c>
      <c r="F88" s="91" t="str">
        <f>IFERROR(VLOOKUP($B88,'DO NOT USE 2023-2024 Production'!$B$3:$S$1170,#REF!,FALSE),"")</f>
        <v/>
      </c>
      <c r="G88" s="91" t="str">
        <f>IFERROR(VLOOKUP($B88,'DO NOT USE 2023-2024 Production'!$B$3:$S$1170,#REF!,FALSE),"")</f>
        <v/>
      </c>
      <c r="H88" s="91" t="str">
        <f>IFERROR(VLOOKUP($B88,'DO NOT USE 2023-2024 Production'!$B$3:$S$1170,#REF!,FALSE),"")</f>
        <v/>
      </c>
      <c r="I88" s="91" t="str">
        <f>IFERROR(VLOOKUP($B88,'DO NOT USE 2023-2024 Production'!$B$3:$S$1170,#REF!,FALSE),"")</f>
        <v/>
      </c>
      <c r="J88" s="91" t="str">
        <f>IFERROR(VLOOKUP($B88,'DO NOT USE 2023-2024 Production'!$B$3:$S$1170,#REF!,FALSE),"")</f>
        <v/>
      </c>
      <c r="L88" s="31"/>
      <c r="M88" s="31"/>
      <c r="Z88" s="31"/>
    </row>
    <row r="89" spans="1:26">
      <c r="A89" s="31"/>
      <c r="B89" s="580" t="e">
        <f t="shared" si="0"/>
        <v>#REF!</v>
      </c>
      <c r="C89" s="91" t="str">
        <f>IFERROR(VLOOKUP($B89,'DO NOT USE 2023-2024 Production'!$B$3:$S$1170,#REF!,FALSE),"")</f>
        <v/>
      </c>
      <c r="D89" s="91"/>
      <c r="E89" s="14"/>
      <c r="F89" s="91" t="str">
        <f>IFERROR(VLOOKUP($B89,'DO NOT USE 2023-2024 Production'!$B$3:$S$1170,#REF!,FALSE),"")</f>
        <v/>
      </c>
      <c r="G89" s="91" t="str">
        <f>IFERROR(VLOOKUP($B89,'DO NOT USE 2023-2024 Production'!$B$3:$S$1170,#REF!,FALSE),"")</f>
        <v/>
      </c>
      <c r="H89" s="91" t="str">
        <f>IFERROR(VLOOKUP($B89,'DO NOT USE 2023-2024 Production'!$B$3:$S$1170,#REF!,FALSE),"")</f>
        <v/>
      </c>
      <c r="I89" s="91" t="str">
        <f>IFERROR(VLOOKUP($B89,'DO NOT USE 2023-2024 Production'!$B$3:$S$1170,#REF!,FALSE),"")</f>
        <v/>
      </c>
      <c r="J89" s="91" t="str">
        <f>IFERROR(VLOOKUP($B89,'DO NOT USE 2023-2024 Production'!$B$3:$S$1170,#REF!,FALSE),"")</f>
        <v/>
      </c>
      <c r="L89" s="31"/>
      <c r="M89" s="31"/>
      <c r="Z89" s="31"/>
    </row>
    <row r="90" spans="1:26">
      <c r="A90" s="31"/>
      <c r="B90" s="580" t="str">
        <f>'DO NOT USE 2023-2024 Production'!B159</f>
        <v>Covina HS</v>
      </c>
      <c r="C90" s="91" t="str">
        <f>IFERROR(VLOOKUP($B90,'DO NOT USE 2023-2024 Production'!$B$3:$S$1170,#REF!,FALSE),"")</f>
        <v/>
      </c>
      <c r="D90" s="91"/>
      <c r="E90" s="14"/>
      <c r="F90" s="91" t="str">
        <f>IFERROR(VLOOKUP($B90,'DO NOT USE 2023-2024 Production'!$B$3:$S$1170,#REF!,FALSE),"")</f>
        <v/>
      </c>
      <c r="G90" s="91" t="str">
        <f>IFERROR(VLOOKUP($B90,'DO NOT USE 2023-2024 Production'!$B$3:$S$1170,#REF!,FALSE),"")</f>
        <v/>
      </c>
      <c r="H90" s="91" t="str">
        <f>IFERROR(VLOOKUP($B90,'DO NOT USE 2023-2024 Production'!$B$3:$S$1170,#REF!,FALSE),"")</f>
        <v/>
      </c>
      <c r="I90" s="91" t="str">
        <f>IFERROR(VLOOKUP($B90,'DO NOT USE 2023-2024 Production'!$B$3:$S$1170,#REF!,FALSE),"")</f>
        <v/>
      </c>
      <c r="J90" s="91" t="str">
        <f>IFERROR(VLOOKUP($B90,'DO NOT USE 2023-2024 Production'!$B$3:$S$1170,#REF!,FALSE),"")</f>
        <v/>
      </c>
      <c r="L90" s="31"/>
      <c r="M90" s="31"/>
      <c r="Z90" s="31"/>
    </row>
    <row r="91" spans="1:26">
      <c r="A91" s="31"/>
      <c r="B91" s="580" t="e">
        <f>#REF!</f>
        <v>#REF!</v>
      </c>
      <c r="C91" s="91" t="str">
        <f>IFERROR(VLOOKUP($B91,'DO NOT USE 2023-2024 Production'!$B$3:$S$1170,#REF!,FALSE),"")</f>
        <v/>
      </c>
      <c r="D91" s="91"/>
      <c r="E91" s="14"/>
      <c r="F91" s="91" t="str">
        <f>IFERROR(VLOOKUP($B91,'DO NOT USE 2023-2024 Production'!$B$3:$S$1170,#REF!,FALSE),"")</f>
        <v/>
      </c>
      <c r="G91" s="91" t="str">
        <f>IFERROR(VLOOKUP($B91,'DO NOT USE 2023-2024 Production'!$B$3:$S$1170,#REF!,FALSE),"")</f>
        <v/>
      </c>
      <c r="H91" s="91" t="str">
        <f>IFERROR(VLOOKUP($B91,'DO NOT USE 2023-2024 Production'!$B$3:$S$1170,#REF!,FALSE),"")</f>
        <v/>
      </c>
      <c r="I91" s="91" t="str">
        <f>IFERROR(VLOOKUP($B91,'DO NOT USE 2023-2024 Production'!$B$3:$S$1170,#REF!,FALSE),"")</f>
        <v/>
      </c>
      <c r="J91" s="91" t="str">
        <f>IFERROR(VLOOKUP($B91,'DO NOT USE 2023-2024 Production'!$B$3:$S$1170,#REF!,FALSE),"")</f>
        <v/>
      </c>
      <c r="L91" s="31"/>
      <c r="M91" s="31"/>
      <c r="Z91" s="31"/>
    </row>
    <row r="92" spans="1:26">
      <c r="A92" s="31"/>
      <c r="B92" s="580" t="str">
        <f>'DO NOT USE 2023-2024 Production'!B160</f>
        <v xml:space="preserve">Daisy Gibson ES </v>
      </c>
      <c r="C92" s="91" t="str">
        <f>IFERROR(VLOOKUP($B92,'DO NOT USE 2023-2024 Production'!$B$3:$S$1170,#REF!,FALSE),"")</f>
        <v/>
      </c>
      <c r="D92" s="91"/>
      <c r="E92" s="14"/>
      <c r="F92" s="91" t="str">
        <f>IFERROR(VLOOKUP($B92,'DO NOT USE 2023-2024 Production'!$B$3:$S$1170,#REF!,FALSE),"")</f>
        <v/>
      </c>
      <c r="G92" s="91" t="str">
        <f>IFERROR(VLOOKUP($B92,'DO NOT USE 2023-2024 Production'!$B$3:$S$1170,#REF!,FALSE),"")</f>
        <v/>
      </c>
      <c r="H92" s="91" t="str">
        <f>IFERROR(VLOOKUP($B92,'DO NOT USE 2023-2024 Production'!$B$3:$S$1170,#REF!,FALSE),"")</f>
        <v/>
      </c>
      <c r="I92" s="91" t="str">
        <f>IFERROR(VLOOKUP($B92,'DO NOT USE 2023-2024 Production'!$B$3:$S$1170,#REF!,FALSE),"")</f>
        <v/>
      </c>
      <c r="J92" s="91" t="str">
        <f>IFERROR(VLOOKUP($B92,'DO NOT USE 2023-2024 Production'!$B$3:$S$1170,#REF!,FALSE),"")</f>
        <v/>
      </c>
      <c r="L92" s="31"/>
      <c r="M92" s="31"/>
      <c r="Z92" s="31"/>
    </row>
    <row r="93" spans="1:26">
      <c r="A93" s="31"/>
      <c r="B93" s="580" t="e">
        <f>#REF!</f>
        <v>#REF!</v>
      </c>
      <c r="C93" s="91" t="str">
        <f>IFERROR(VLOOKUP($B93,'DO NOT USE 2023-2024 Production'!$B$3:$S$1170,#REF!,FALSE),"")</f>
        <v/>
      </c>
      <c r="D93" s="91"/>
      <c r="E93" s="14"/>
      <c r="F93" s="91" t="str">
        <f>IFERROR(VLOOKUP($B93,'DO NOT USE 2023-2024 Production'!$B$3:$S$1170,#REF!,FALSE),"")</f>
        <v/>
      </c>
      <c r="G93" s="91" t="str">
        <f>IFERROR(VLOOKUP($B93,'DO NOT USE 2023-2024 Production'!$B$3:$S$1170,#REF!,FALSE),"")</f>
        <v/>
      </c>
      <c r="H93" s="91" t="str">
        <f>IFERROR(VLOOKUP($B93,'DO NOT USE 2023-2024 Production'!$B$3:$S$1170,#REF!,FALSE),"")</f>
        <v/>
      </c>
      <c r="I93" s="91" t="str">
        <f>IFERROR(VLOOKUP($B93,'DO NOT USE 2023-2024 Production'!$B$3:$S$1170,#REF!,FALSE),"")</f>
        <v/>
      </c>
      <c r="J93" s="91" t="str">
        <f>IFERROR(VLOOKUP($B93,'DO NOT USE 2023-2024 Production'!$B$3:$S$1170,#REF!,FALSE),"")</f>
        <v/>
      </c>
      <c r="L93" s="31"/>
      <c r="M93" s="31"/>
      <c r="Z93" s="31"/>
    </row>
    <row r="94" spans="1:26">
      <c r="A94" s="31"/>
      <c r="B94" s="580" t="str">
        <f>'DO NOT USE 2023-2024 Production'!B161</f>
        <v>Emerson ES</v>
      </c>
      <c r="C94" s="91" t="str">
        <f>IFERROR(VLOOKUP($B94,'DO NOT USE 2023-2024 Production'!$B$3:$S$1170,#REF!,FALSE),"")</f>
        <v/>
      </c>
      <c r="D94" s="91"/>
      <c r="E94" s="14"/>
      <c r="F94" s="91" t="str">
        <f>IFERROR(VLOOKUP($B94,'DO NOT USE 2023-2024 Production'!$B$3:$S$1170,#REF!,FALSE),"")</f>
        <v/>
      </c>
      <c r="G94" s="91" t="str">
        <f>IFERROR(VLOOKUP($B94,'DO NOT USE 2023-2024 Production'!$B$3:$S$1170,#REF!,FALSE),"")</f>
        <v/>
      </c>
      <c r="H94" s="91" t="str">
        <f>IFERROR(VLOOKUP($B94,'DO NOT USE 2023-2024 Production'!$B$3:$S$1170,#REF!,FALSE),"")</f>
        <v/>
      </c>
      <c r="I94" s="91" t="str">
        <f>IFERROR(VLOOKUP($B94,'DO NOT USE 2023-2024 Production'!$B$3:$S$1170,#REF!,FALSE),"")</f>
        <v/>
      </c>
      <c r="J94" s="91" t="str">
        <f>IFERROR(VLOOKUP($B94,'DO NOT USE 2023-2024 Production'!$B$3:$S$1170,#REF!,FALSE),"")</f>
        <v/>
      </c>
      <c r="L94" s="31"/>
      <c r="M94" s="31"/>
      <c r="Z94" s="31"/>
    </row>
    <row r="95" spans="1:26">
      <c r="A95" s="31"/>
      <c r="B95" s="580" t="e">
        <f>#REF!</f>
        <v>#REF!</v>
      </c>
      <c r="C95" s="91" t="str">
        <f>IFERROR(VLOOKUP($B95,'DO NOT USE 2023-2024 Production'!$B$3:$S$1170,#REF!,FALSE),"")</f>
        <v/>
      </c>
      <c r="D95" s="91"/>
      <c r="E95" s="14"/>
      <c r="F95" s="91" t="str">
        <f>IFERROR(VLOOKUP($B95,'DO NOT USE 2023-2024 Production'!$B$3:$S$1170,#REF!,FALSE),"")</f>
        <v/>
      </c>
      <c r="G95" s="91" t="str">
        <f>IFERROR(VLOOKUP($B95,'DO NOT USE 2023-2024 Production'!$B$3:$S$1170,#REF!,FALSE),"")</f>
        <v/>
      </c>
      <c r="H95" s="91" t="str">
        <f>IFERROR(VLOOKUP($B95,'DO NOT USE 2023-2024 Production'!$B$3:$S$1170,#REF!,FALSE),"")</f>
        <v/>
      </c>
      <c r="I95" s="91" t="str">
        <f>IFERROR(VLOOKUP($B95,'DO NOT USE 2023-2024 Production'!$B$3:$S$1170,#REF!,FALSE),"")</f>
        <v/>
      </c>
      <c r="J95" s="91" t="str">
        <f>IFERROR(VLOOKUP($B95,'DO NOT USE 2023-2024 Production'!$B$3:$S$1170,#REF!,FALSE),"")</f>
        <v/>
      </c>
      <c r="L95" s="31"/>
      <c r="M95" s="31"/>
      <c r="Z95" s="31"/>
    </row>
    <row r="96" spans="1:26">
      <c r="A96" s="31"/>
      <c r="B96" s="580" t="e">
        <f>'DO NOT USE 2023-2024 Production'!#REF!</f>
        <v>#REF!</v>
      </c>
      <c r="C96" s="91" t="str">
        <f>IFERROR(VLOOKUP($B96,'DO NOT USE 2023-2024 Production'!$B$3:$S$1170,#REF!,FALSE),"")</f>
        <v/>
      </c>
      <c r="D96" s="91"/>
      <c r="E96" s="14"/>
      <c r="F96" s="91" t="str">
        <f>IFERROR(VLOOKUP($B96,'DO NOT USE 2023-2024 Production'!$B$3:$S$1170,#REF!,FALSE),"")</f>
        <v/>
      </c>
      <c r="G96" s="91" t="str">
        <f>IFERROR(VLOOKUP($B96,'DO NOT USE 2023-2024 Production'!$B$3:$S$1170,#REF!,FALSE),"")</f>
        <v/>
      </c>
      <c r="H96" s="91" t="str">
        <f>IFERROR(VLOOKUP($B96,'DO NOT USE 2023-2024 Production'!$B$3:$S$1170,#REF!,FALSE),"")</f>
        <v/>
      </c>
      <c r="I96" s="91" t="str">
        <f>IFERROR(VLOOKUP($B96,'DO NOT USE 2023-2024 Production'!$B$3:$S$1170,#REF!,FALSE),"")</f>
        <v/>
      </c>
      <c r="J96" s="91" t="str">
        <f>IFERROR(VLOOKUP($B96,'DO NOT USE 2023-2024 Production'!$B$3:$S$1170,#REF!,FALSE),"")</f>
        <v/>
      </c>
      <c r="L96" s="31"/>
      <c r="M96" s="31"/>
      <c r="Z96" s="31"/>
    </row>
    <row r="97" spans="1:26">
      <c r="A97" s="31"/>
      <c r="B97" s="580" t="e">
        <f t="shared" ref="B97:B101" si="1">#REF!</f>
        <v>#REF!</v>
      </c>
      <c r="C97" s="91" t="str">
        <f>IFERROR(VLOOKUP($B97,'DO NOT USE 2023-2024 Production'!$B$3:$S$1170,#REF!,FALSE),"")</f>
        <v/>
      </c>
      <c r="D97" s="91"/>
      <c r="E97" s="14"/>
      <c r="F97" s="91" t="str">
        <f>IFERROR(VLOOKUP($B97,'DO NOT USE 2023-2024 Production'!$B$3:$S$1170,#REF!,FALSE),"")</f>
        <v/>
      </c>
      <c r="G97" s="91" t="str">
        <f>IFERROR(VLOOKUP($B97,'DO NOT USE 2023-2024 Production'!$B$3:$S$1170,#REF!,FALSE),"")</f>
        <v/>
      </c>
      <c r="H97" s="91" t="str">
        <f>IFERROR(VLOOKUP($B97,'DO NOT USE 2023-2024 Production'!$B$3:$S$1170,#REF!,FALSE),"")</f>
        <v/>
      </c>
      <c r="I97" s="91" t="str">
        <f>IFERROR(VLOOKUP($B97,'DO NOT USE 2023-2024 Production'!$B$3:$S$1170,#REF!,FALSE),"")</f>
        <v/>
      </c>
      <c r="J97" s="91" t="str">
        <f>IFERROR(VLOOKUP($B97,'DO NOT USE 2023-2024 Production'!$B$3:$S$1170,#REF!,FALSE),"")</f>
        <v/>
      </c>
      <c r="L97" s="31"/>
      <c r="M97" s="31"/>
      <c r="Z97" s="31"/>
    </row>
    <row r="98" spans="1:26">
      <c r="A98" s="31"/>
      <c r="B98" s="580" t="e">
        <f t="shared" si="1"/>
        <v>#REF!</v>
      </c>
      <c r="C98" s="91" t="str">
        <f>IFERROR(VLOOKUP($B98,'DO NOT USE 2023-2024 Production'!$B$3:$S$1170,#REF!,FALSE),"")</f>
        <v/>
      </c>
      <c r="D98" s="91"/>
      <c r="E98" s="14"/>
      <c r="F98" s="91" t="str">
        <f>IFERROR(VLOOKUP($B98,'DO NOT USE 2023-2024 Production'!$B$3:$S$1170,#REF!,FALSE),"")</f>
        <v/>
      </c>
      <c r="G98" s="91" t="str">
        <f>IFERROR(VLOOKUP($B98,'DO NOT USE 2023-2024 Production'!$B$3:$S$1170,#REF!,FALSE),"")</f>
        <v/>
      </c>
      <c r="H98" s="91" t="str">
        <f>IFERROR(VLOOKUP($B98,'DO NOT USE 2023-2024 Production'!$B$3:$S$1170,#REF!,FALSE),"")</f>
        <v/>
      </c>
      <c r="I98" s="91" t="str">
        <f>IFERROR(VLOOKUP($B98,'DO NOT USE 2023-2024 Production'!$B$3:$S$1170,#REF!,FALSE),"")</f>
        <v/>
      </c>
      <c r="J98" s="91" t="str">
        <f>IFERROR(VLOOKUP($B98,'DO NOT USE 2023-2024 Production'!$B$3:$S$1170,#REF!,FALSE),"")</f>
        <v/>
      </c>
      <c r="L98" s="31"/>
      <c r="M98" s="31"/>
      <c r="Z98" s="31"/>
    </row>
    <row r="99" spans="1:26">
      <c r="A99" s="31"/>
      <c r="B99" s="580" t="e">
        <f t="shared" si="1"/>
        <v>#REF!</v>
      </c>
      <c r="C99" s="91" t="str">
        <f>IFERROR(VLOOKUP($B99,'DO NOT USE 2023-2024 Production'!$B$3:$S$1170,#REF!,FALSE),"")</f>
        <v/>
      </c>
      <c r="D99" s="91"/>
      <c r="E99" s="86"/>
      <c r="F99" s="91" t="str">
        <f>IFERROR(VLOOKUP($B99,'DO NOT USE 2023-2024 Production'!$B$3:$S$1170,#REF!,FALSE),"")</f>
        <v/>
      </c>
      <c r="G99" s="91" t="str">
        <f>IFERROR(VLOOKUP($B99,'DO NOT USE 2023-2024 Production'!$B$3:$S$1170,#REF!,FALSE),"")</f>
        <v/>
      </c>
      <c r="H99" s="91" t="str">
        <f>IFERROR(VLOOKUP($B99,'DO NOT USE 2023-2024 Production'!$B$3:$S$1170,#REF!,FALSE),"")</f>
        <v/>
      </c>
      <c r="I99" s="91" t="str">
        <f>IFERROR(VLOOKUP($B99,'DO NOT USE 2023-2024 Production'!$B$3:$S$1170,#REF!,FALSE),"")</f>
        <v/>
      </c>
      <c r="J99" s="91" t="str">
        <f>IFERROR(VLOOKUP($B99,'DO NOT USE 2023-2024 Production'!$B$3:$S$1170,#REF!,FALSE),"")</f>
        <v/>
      </c>
      <c r="L99" s="31"/>
      <c r="M99" s="31"/>
      <c r="Z99" s="31"/>
    </row>
    <row r="100" spans="1:26">
      <c r="A100" s="31"/>
      <c r="B100" s="580" t="e">
        <f t="shared" si="1"/>
        <v>#REF!</v>
      </c>
      <c r="C100" s="91" t="str">
        <f>IFERROR(VLOOKUP($B100,'DO NOT USE 2023-2024 Production'!$B$3:$S$1170,#REF!,FALSE),"")</f>
        <v/>
      </c>
      <c r="D100" s="91"/>
      <c r="E100" s="14"/>
      <c r="F100" s="91" t="str">
        <f>IFERROR(VLOOKUP($B100,'DO NOT USE 2023-2024 Production'!$B$3:$S$1170,#REF!,FALSE),"")</f>
        <v/>
      </c>
      <c r="G100" s="91" t="str">
        <f>IFERROR(VLOOKUP($B100,'DO NOT USE 2023-2024 Production'!$B$3:$S$1170,#REF!,FALSE),"")</f>
        <v/>
      </c>
      <c r="H100" s="91" t="str">
        <f>IFERROR(VLOOKUP($B100,'DO NOT USE 2023-2024 Production'!$B$3:$S$1170,#REF!,FALSE),"")</f>
        <v/>
      </c>
      <c r="I100" s="91" t="str">
        <f>IFERROR(VLOOKUP($B100,'DO NOT USE 2023-2024 Production'!$B$3:$S$1170,#REF!,FALSE),"")</f>
        <v/>
      </c>
      <c r="J100" s="91" t="str">
        <f>IFERROR(VLOOKUP($B100,'DO NOT USE 2023-2024 Production'!$B$3:$S$1170,#REF!,FALSE),"")</f>
        <v/>
      </c>
      <c r="L100" s="31"/>
      <c r="M100" s="31"/>
      <c r="Z100" s="31"/>
    </row>
    <row r="101" spans="1:26">
      <c r="A101" s="31"/>
      <c r="B101" s="580" t="e">
        <f t="shared" si="1"/>
        <v>#REF!</v>
      </c>
      <c r="C101" s="91" t="str">
        <f>IFERROR(VLOOKUP($B101,'DO NOT USE 2023-2024 Production'!$B$3:$S$1170,#REF!,FALSE),"")</f>
        <v/>
      </c>
      <c r="D101" s="91"/>
      <c r="E101" s="14"/>
      <c r="F101" s="91" t="str">
        <f>IFERROR(VLOOKUP($B101,'DO NOT USE 2023-2024 Production'!$B$3:$S$1170,#REF!,FALSE),"")</f>
        <v/>
      </c>
      <c r="G101" s="91" t="str">
        <f>IFERROR(VLOOKUP($B101,'DO NOT USE 2023-2024 Production'!$B$3:$S$1170,#REF!,FALSE),"")</f>
        <v/>
      </c>
      <c r="H101" s="91" t="str">
        <f>IFERROR(VLOOKUP($B101,'DO NOT USE 2023-2024 Production'!$B$3:$S$1170,#REF!,FALSE),"")</f>
        <v/>
      </c>
      <c r="I101" s="91" t="str">
        <f>IFERROR(VLOOKUP($B101,'DO NOT USE 2023-2024 Production'!$B$3:$S$1170,#REF!,FALSE),"")</f>
        <v/>
      </c>
      <c r="J101" s="91" t="str">
        <f>IFERROR(VLOOKUP($B101,'DO NOT USE 2023-2024 Production'!$B$3:$S$1170,#REF!,FALSE),"")</f>
        <v/>
      </c>
      <c r="L101" s="31"/>
      <c r="M101" s="31"/>
      <c r="Z101" s="31"/>
    </row>
    <row r="102" spans="1:26">
      <c r="A102" s="31"/>
      <c r="B102" s="580" t="str">
        <f>'2026 Sales Pipeline'!B21</f>
        <v>Community Day School (Columbia Academy)</v>
      </c>
      <c r="C102" s="91" t="str">
        <f>IFERROR(VLOOKUP($B102,'DO NOT USE 2023-2024 Production'!$B$3:$S$1170,#REF!,FALSE),"")</f>
        <v/>
      </c>
      <c r="D102" s="91"/>
      <c r="E102" s="14"/>
      <c r="F102" s="91" t="str">
        <f>IFERROR(VLOOKUP($B102,'DO NOT USE 2023-2024 Production'!$B$3:$S$1170,#REF!,FALSE),"")</f>
        <v/>
      </c>
      <c r="G102" s="91" t="str">
        <f>IFERROR(VLOOKUP($B102,'DO NOT USE 2023-2024 Production'!$B$3:$S$1170,#REF!,FALSE),"")</f>
        <v/>
      </c>
      <c r="H102" s="91" t="str">
        <f>IFERROR(VLOOKUP($B102,'DO NOT USE 2023-2024 Production'!$B$3:$S$1170,#REF!,FALSE),"")</f>
        <v/>
      </c>
      <c r="I102" s="91" t="str">
        <f>IFERROR(VLOOKUP($B102,'DO NOT USE 2023-2024 Production'!$B$3:$S$1170,#REF!,FALSE),"")</f>
        <v/>
      </c>
      <c r="J102" s="91" t="str">
        <f>IFERROR(VLOOKUP($B102,'DO NOT USE 2023-2024 Production'!$B$3:$S$1170,#REF!,FALSE),"")</f>
        <v/>
      </c>
      <c r="L102" s="31"/>
      <c r="M102" s="31"/>
      <c r="Z102" s="31"/>
    </row>
    <row r="103" spans="1:26">
      <c r="A103" s="31"/>
      <c r="B103" s="580" t="str">
        <f>'DO NOT USE 2023-2024 Production'!B158</f>
        <v xml:space="preserve">Colton </v>
      </c>
      <c r="C103" s="91" t="str">
        <f>IFERROR(VLOOKUP($B103,'DO NOT USE 2023-2024 Production'!$B$3:$S$1170,#REF!,FALSE),"")</f>
        <v/>
      </c>
      <c r="D103" s="91"/>
      <c r="E103" s="14"/>
      <c r="F103" s="91" t="str">
        <f>IFERROR(VLOOKUP($B103,'DO NOT USE 2023-2024 Production'!$B$3:$S$1170,#REF!,FALSE),"")</f>
        <v/>
      </c>
      <c r="G103" s="91" t="str">
        <f>IFERROR(VLOOKUP($B103,'DO NOT USE 2023-2024 Production'!$B$3:$S$1170,#REF!,FALSE),"")</f>
        <v/>
      </c>
      <c r="H103" s="91" t="str">
        <f>IFERROR(VLOOKUP($B103,'DO NOT USE 2023-2024 Production'!$B$3:$S$1170,#REF!,FALSE),"")</f>
        <v/>
      </c>
      <c r="I103" s="91" t="str">
        <f>IFERROR(VLOOKUP($B103,'DO NOT USE 2023-2024 Production'!$B$3:$S$1170,#REF!,FALSE),"")</f>
        <v/>
      </c>
      <c r="J103" s="91" t="str">
        <f>IFERROR(VLOOKUP($B103,'DO NOT USE 2023-2024 Production'!$B$3:$S$1170,#REF!,FALSE),"")</f>
        <v/>
      </c>
      <c r="L103" s="31"/>
      <c r="M103" s="31"/>
      <c r="Z103" s="31"/>
    </row>
    <row r="104" spans="1:26">
      <c r="A104" s="31"/>
      <c r="B104" s="580">
        <f>'DO NOT USE 2023-2024 Production'!B298</f>
        <v>0</v>
      </c>
      <c r="C104" s="91" t="str">
        <f>IFERROR(VLOOKUP($B104,'DO NOT USE 2023-2024 Production'!$B$3:$S$1170,#REF!,FALSE),"")</f>
        <v/>
      </c>
      <c r="D104" s="91"/>
      <c r="E104" s="14"/>
      <c r="F104" s="91" t="str">
        <f>IFERROR(VLOOKUP($B104,'DO NOT USE 2023-2024 Production'!$B$3:$S$1170,#REF!,FALSE),"")</f>
        <v/>
      </c>
      <c r="G104" s="91" t="str">
        <f>IFERROR(VLOOKUP($B104,'DO NOT USE 2023-2024 Production'!$B$3:$S$1170,#REF!,FALSE),"")</f>
        <v/>
      </c>
      <c r="H104" s="91" t="str">
        <f>IFERROR(VLOOKUP($B104,'DO NOT USE 2023-2024 Production'!$B$3:$S$1170,#REF!,FALSE),"")</f>
        <v/>
      </c>
      <c r="I104" s="91" t="str">
        <f>IFERROR(VLOOKUP($B104,'DO NOT USE 2023-2024 Production'!$B$3:$S$1170,#REF!,FALSE),"")</f>
        <v/>
      </c>
      <c r="J104" s="91" t="str">
        <f>IFERROR(VLOOKUP($B104,'DO NOT USE 2023-2024 Production'!$B$3:$S$1170,#REF!,FALSE),"")</f>
        <v/>
      </c>
      <c r="L104" s="31"/>
      <c r="M104" s="31"/>
      <c r="Z104" s="31"/>
    </row>
    <row r="105" spans="1:26">
      <c r="A105" s="31"/>
      <c r="B105" s="580" t="str">
        <f>'DO NOT USE 2023-2024 Production'!B200</f>
        <v>Geoge Lucas Park Restroom</v>
      </c>
      <c r="C105" s="91" t="str">
        <f>IFERROR(VLOOKUP($B105,'DO NOT USE 2023-2024 Production'!$B$3:$S$1170,#REF!,FALSE),"")</f>
        <v/>
      </c>
      <c r="D105" s="91"/>
      <c r="E105" s="14"/>
      <c r="F105" s="91" t="str">
        <f>IFERROR(VLOOKUP($B105,'DO NOT USE 2023-2024 Production'!$B$3:$S$1170,#REF!,FALSE),"")</f>
        <v/>
      </c>
      <c r="G105" s="91" t="str">
        <f>IFERROR(VLOOKUP($B105,'DO NOT USE 2023-2024 Production'!$B$3:$S$1170,#REF!,FALSE),"")</f>
        <v/>
      </c>
      <c r="H105" s="91" t="str">
        <f>IFERROR(VLOOKUP($B105,'DO NOT USE 2023-2024 Production'!$B$3:$S$1170,#REF!,FALSE),"")</f>
        <v/>
      </c>
      <c r="I105" s="91" t="str">
        <f>IFERROR(VLOOKUP($B105,'DO NOT USE 2023-2024 Production'!$B$3:$S$1170,#REF!,FALSE),"")</f>
        <v/>
      </c>
      <c r="J105" s="91" t="str">
        <f>IFERROR(VLOOKUP($B105,'DO NOT USE 2023-2024 Production'!$B$3:$S$1170,#REF!,FALSE),"")</f>
        <v/>
      </c>
      <c r="L105" s="31"/>
      <c r="M105" s="31"/>
      <c r="Z105" s="31"/>
    </row>
    <row r="106" spans="1:26">
      <c r="A106" s="31"/>
      <c r="B106" s="580">
        <f>'DO NOT USE 2023-2024 Production'!B306</f>
        <v>0</v>
      </c>
      <c r="C106" s="91" t="str">
        <f>IFERROR(VLOOKUP($B106,'DO NOT USE 2023-2024 Production'!$B$3:$S$1170,#REF!,FALSE),"")</f>
        <v/>
      </c>
      <c r="D106" s="91"/>
      <c r="E106" s="14"/>
      <c r="F106" s="91" t="str">
        <f>IFERROR(VLOOKUP($B106,'DO NOT USE 2023-2024 Production'!$B$3:$S$1170,#REF!,FALSE),"")</f>
        <v/>
      </c>
      <c r="G106" s="91" t="str">
        <f>IFERROR(VLOOKUP($B106,'DO NOT USE 2023-2024 Production'!$B$3:$S$1170,#REF!,FALSE),"")</f>
        <v/>
      </c>
      <c r="H106" s="91" t="str">
        <f>IFERROR(VLOOKUP($B106,'DO NOT USE 2023-2024 Production'!$B$3:$S$1170,#REF!,FALSE),"")</f>
        <v/>
      </c>
      <c r="I106" s="91" t="str">
        <f>IFERROR(VLOOKUP($B106,'DO NOT USE 2023-2024 Production'!$B$3:$S$1170,#REF!,FALSE),"")</f>
        <v/>
      </c>
      <c r="J106" s="91" t="str">
        <f>IFERROR(VLOOKUP($B106,'DO NOT USE 2023-2024 Production'!$B$3:$S$1170,#REF!,FALSE),"")</f>
        <v/>
      </c>
      <c r="L106" s="31"/>
      <c r="M106" s="31"/>
      <c r="Z106" s="31"/>
    </row>
    <row r="107" spans="1:26">
      <c r="A107" s="31"/>
      <c r="B107" s="580">
        <f>'Lost Deals'!C48</f>
        <v>0</v>
      </c>
      <c r="C107" s="91" t="str">
        <f>IFERROR(VLOOKUP($B107,'DO NOT USE 2023-2024 Production'!$B$3:$S$1170,#REF!,FALSE),"")</f>
        <v/>
      </c>
      <c r="D107" s="91"/>
      <c r="E107" s="14"/>
      <c r="F107" s="91" t="str">
        <f>IFERROR(VLOOKUP($B107,'DO NOT USE 2023-2024 Production'!$B$3:$S$1170,#REF!,FALSE),"")</f>
        <v/>
      </c>
      <c r="G107" s="91" t="str">
        <f>IFERROR(VLOOKUP($B107,'DO NOT USE 2023-2024 Production'!$B$3:$S$1170,#REF!,FALSE),"")</f>
        <v/>
      </c>
      <c r="H107" s="91" t="str">
        <f>IFERROR(VLOOKUP($B107,'DO NOT USE 2023-2024 Production'!$B$3:$S$1170,#REF!,FALSE),"")</f>
        <v/>
      </c>
      <c r="I107" s="91" t="str">
        <f>IFERROR(VLOOKUP($B107,'DO NOT USE 2023-2024 Production'!$B$3:$S$1170,#REF!,FALSE),"")</f>
        <v/>
      </c>
      <c r="J107" s="91" t="str">
        <f>IFERROR(VLOOKUP($B107,'DO NOT USE 2023-2024 Production'!$B$3:$S$1170,#REF!,FALSE),"")</f>
        <v/>
      </c>
      <c r="L107" s="31"/>
      <c r="M107" s="31"/>
      <c r="Z107" s="31"/>
    </row>
    <row r="108" spans="1:26">
      <c r="A108" s="31"/>
      <c r="B108" s="580" t="e">
        <f>#REF!</f>
        <v>#REF!</v>
      </c>
      <c r="C108" s="91" t="str">
        <f>IFERROR(VLOOKUP($B108,'DO NOT USE 2023-2024 Production'!$B$3:$S$1170,#REF!,FALSE),"")</f>
        <v/>
      </c>
      <c r="D108" s="91"/>
      <c r="E108" s="14"/>
      <c r="F108" s="91" t="str">
        <f>IFERROR(VLOOKUP($B108,'DO NOT USE 2023-2024 Production'!$B$3:$S$1170,#REF!,FALSE),"")</f>
        <v/>
      </c>
      <c r="G108" s="91" t="str">
        <f>IFERROR(VLOOKUP($B108,'DO NOT USE 2023-2024 Production'!$B$3:$S$1170,#REF!,FALSE),"")</f>
        <v/>
      </c>
      <c r="H108" s="91" t="str">
        <f>IFERROR(VLOOKUP($B108,'DO NOT USE 2023-2024 Production'!$B$3:$S$1170,#REF!,FALSE),"")</f>
        <v/>
      </c>
      <c r="I108" s="91" t="str">
        <f>IFERROR(VLOOKUP($B108,'DO NOT USE 2023-2024 Production'!$B$3:$S$1170,#REF!,FALSE),"")</f>
        <v/>
      </c>
      <c r="J108" s="91" t="str">
        <f>IFERROR(VLOOKUP($B108,'DO NOT USE 2023-2024 Production'!$B$3:$S$1170,#REF!,FALSE),"")</f>
        <v/>
      </c>
      <c r="L108" s="31"/>
      <c r="M108" s="31"/>
      <c r="Z108" s="31"/>
    </row>
    <row r="109" spans="1:26">
      <c r="A109" s="31"/>
      <c r="B109" s="580" t="e">
        <f>'DO NOT USE 2023-2024 Production'!#REF!</f>
        <v>#REF!</v>
      </c>
      <c r="C109" s="91" t="str">
        <f>IFERROR(VLOOKUP($B109,'DO NOT USE 2023-2024 Production'!$B$3:$S$1170,#REF!,FALSE),"")</f>
        <v/>
      </c>
      <c r="D109" s="91"/>
      <c r="E109" s="14"/>
      <c r="F109" s="91" t="str">
        <f>IFERROR(VLOOKUP($B109,'DO NOT USE 2023-2024 Production'!$B$3:$S$1170,#REF!,FALSE),"")</f>
        <v/>
      </c>
      <c r="G109" s="91" t="str">
        <f>IFERROR(VLOOKUP($B109,'DO NOT USE 2023-2024 Production'!$B$3:$S$1170,#REF!,FALSE),"")</f>
        <v/>
      </c>
      <c r="H109" s="91" t="str">
        <f>IFERROR(VLOOKUP($B109,'DO NOT USE 2023-2024 Production'!$B$3:$S$1170,#REF!,FALSE),"")</f>
        <v/>
      </c>
      <c r="I109" s="91" t="str">
        <f>IFERROR(VLOOKUP($B109,'DO NOT USE 2023-2024 Production'!$B$3:$S$1170,#REF!,FALSE),"")</f>
        <v/>
      </c>
      <c r="J109" s="91" t="str">
        <f>IFERROR(VLOOKUP($B109,'DO NOT USE 2023-2024 Production'!$B$3:$S$1170,#REF!,FALSE),"")</f>
        <v/>
      </c>
      <c r="L109" s="31"/>
      <c r="M109" s="31"/>
      <c r="Z109" s="31"/>
    </row>
    <row r="110" spans="1:26">
      <c r="A110" s="31"/>
      <c r="B110" s="580" t="str">
        <f>'Lost Deals'!C47</f>
        <v>Slauson Connect Recreation Center</v>
      </c>
      <c r="C110" s="91" t="str">
        <f>IFERROR(VLOOKUP($B110,'DO NOT USE 2023-2024 Production'!$B$3:$S$1170,#REF!,FALSE),"")</f>
        <v/>
      </c>
      <c r="D110" s="91"/>
      <c r="E110" s="14"/>
      <c r="F110" s="91" t="str">
        <f>IFERROR(VLOOKUP($B110,'DO NOT USE 2023-2024 Production'!$B$3:$S$1170,#REF!,FALSE),"")</f>
        <v/>
      </c>
      <c r="G110" s="91" t="str">
        <f>IFERROR(VLOOKUP($B110,'DO NOT USE 2023-2024 Production'!$B$3:$S$1170,#REF!,FALSE),"")</f>
        <v/>
      </c>
      <c r="H110" s="91" t="str">
        <f>IFERROR(VLOOKUP($B110,'DO NOT USE 2023-2024 Production'!$B$3:$S$1170,#REF!,FALSE),"")</f>
        <v/>
      </c>
      <c r="I110" s="91" t="str">
        <f>IFERROR(VLOOKUP($B110,'DO NOT USE 2023-2024 Production'!$B$3:$S$1170,#REF!,FALSE),"")</f>
        <v/>
      </c>
      <c r="J110" s="91" t="str">
        <f>IFERROR(VLOOKUP($B110,'DO NOT USE 2023-2024 Production'!$B$3:$S$1170,#REF!,FALSE),"")</f>
        <v/>
      </c>
      <c r="L110" s="31"/>
      <c r="M110" s="31"/>
      <c r="Z110" s="31"/>
    </row>
    <row r="111" spans="1:26">
      <c r="A111" s="31"/>
      <c r="B111" s="580" t="str">
        <f>'DO NOT USE 2023-2024 Production'!B288</f>
        <v>Rosamond High Early College Campus</v>
      </c>
      <c r="C111" s="91" t="str">
        <f>IFERROR(VLOOKUP($B111,'DO NOT USE 2023-2024 Production'!$B$3:$S$1170,#REF!,FALSE),"")</f>
        <v/>
      </c>
      <c r="D111" s="91"/>
      <c r="E111" s="14"/>
      <c r="F111" s="91" t="str">
        <f>IFERROR(VLOOKUP($B111,'DO NOT USE 2023-2024 Production'!$B$3:$S$1170,#REF!,FALSE),"")</f>
        <v/>
      </c>
      <c r="G111" s="91" t="str">
        <f>IFERROR(VLOOKUP($B111,'DO NOT USE 2023-2024 Production'!$B$3:$S$1170,#REF!,FALSE),"")</f>
        <v/>
      </c>
      <c r="H111" s="91" t="str">
        <f>IFERROR(VLOOKUP($B111,'DO NOT USE 2023-2024 Production'!$B$3:$S$1170,#REF!,FALSE),"")</f>
        <v/>
      </c>
      <c r="I111" s="91" t="str">
        <f>IFERROR(VLOOKUP($B111,'DO NOT USE 2023-2024 Production'!$B$3:$S$1170,#REF!,FALSE),"")</f>
        <v/>
      </c>
      <c r="J111" s="91" t="str">
        <f>IFERROR(VLOOKUP($B111,'DO NOT USE 2023-2024 Production'!$B$3:$S$1170,#REF!,FALSE),"")</f>
        <v/>
      </c>
      <c r="L111" s="31"/>
      <c r="M111" s="31"/>
      <c r="Z111" s="31"/>
    </row>
    <row r="112" spans="1:26">
      <c r="A112" s="31"/>
      <c r="B112" s="580">
        <f>'DO NOT USE 2023-2024 Production'!B304</f>
        <v>0</v>
      </c>
      <c r="C112" s="91" t="str">
        <f>IFERROR(VLOOKUP($B112,'DO NOT USE 2023-2024 Production'!$B$3:$S$1170,#REF!,FALSE),"")</f>
        <v/>
      </c>
      <c r="D112" s="91"/>
      <c r="E112" s="14"/>
      <c r="F112" s="91" t="str">
        <f>IFERROR(VLOOKUP($B112,'DO NOT USE 2023-2024 Production'!$B$3:$S$1170,#REF!,FALSE),"")</f>
        <v/>
      </c>
      <c r="G112" s="91" t="str">
        <f>IFERROR(VLOOKUP($B112,'DO NOT USE 2023-2024 Production'!$B$3:$S$1170,#REF!,FALSE),"")</f>
        <v/>
      </c>
      <c r="H112" s="91" t="str">
        <f>IFERROR(VLOOKUP($B112,'DO NOT USE 2023-2024 Production'!$B$3:$S$1170,#REF!,FALSE),"")</f>
        <v/>
      </c>
      <c r="I112" s="91" t="str">
        <f>IFERROR(VLOOKUP($B112,'DO NOT USE 2023-2024 Production'!$B$3:$S$1170,#REF!,FALSE),"")</f>
        <v/>
      </c>
      <c r="J112" s="91" t="str">
        <f>IFERROR(VLOOKUP($B112,'DO NOT USE 2023-2024 Production'!$B$3:$S$1170,#REF!,FALSE),"")</f>
        <v/>
      </c>
      <c r="L112" s="31"/>
      <c r="M112" s="31"/>
      <c r="Z112" s="31"/>
    </row>
    <row r="113" spans="1:26">
      <c r="A113" s="31"/>
      <c r="B113" s="580" t="e">
        <f>#REF!</f>
        <v>#REF!</v>
      </c>
      <c r="C113" s="91" t="str">
        <f>IFERROR(VLOOKUP($B113,'DO NOT USE 2023-2024 Production'!$B$3:$S$1170,#REF!,FALSE),"")</f>
        <v/>
      </c>
      <c r="D113" s="91"/>
      <c r="E113" s="14"/>
      <c r="F113" s="91" t="str">
        <f>IFERROR(VLOOKUP($B113,'DO NOT USE 2023-2024 Production'!$B$3:$S$1170,#REF!,FALSE),"")</f>
        <v/>
      </c>
      <c r="G113" s="91" t="str">
        <f>IFERROR(VLOOKUP($B113,'DO NOT USE 2023-2024 Production'!$B$3:$S$1170,#REF!,FALSE),"")</f>
        <v/>
      </c>
      <c r="H113" s="91" t="str">
        <f>IFERROR(VLOOKUP($B113,'DO NOT USE 2023-2024 Production'!$B$3:$S$1170,#REF!,FALSE),"")</f>
        <v/>
      </c>
      <c r="I113" s="91" t="str">
        <f>IFERROR(VLOOKUP($B113,'DO NOT USE 2023-2024 Production'!$B$3:$S$1170,#REF!,FALSE),"")</f>
        <v/>
      </c>
      <c r="J113" s="91" t="str">
        <f>IFERROR(VLOOKUP($B113,'DO NOT USE 2023-2024 Production'!$B$3:$S$1170,#REF!,FALSE),"")</f>
        <v/>
      </c>
      <c r="L113" s="31"/>
      <c r="M113" s="31"/>
      <c r="Z113" s="31"/>
    </row>
    <row r="114" spans="1:26">
      <c r="A114" s="31"/>
      <c r="B114" s="580">
        <f>'Lost Deals'!C46</f>
        <v>0</v>
      </c>
      <c r="C114" s="91" t="str">
        <f>IFERROR(VLOOKUP($B114,'DO NOT USE 2023-2024 Production'!$B$3:$S$1170,#REF!,FALSE),"")</f>
        <v/>
      </c>
      <c r="D114" s="91"/>
      <c r="E114" s="14"/>
      <c r="F114" s="91" t="str">
        <f>IFERROR(VLOOKUP($B114,'DO NOT USE 2023-2024 Production'!$B$3:$S$1170,#REF!,FALSE),"")</f>
        <v/>
      </c>
      <c r="G114" s="91" t="str">
        <f>IFERROR(VLOOKUP($B114,'DO NOT USE 2023-2024 Production'!$B$3:$S$1170,#REF!,FALSE),"")</f>
        <v/>
      </c>
      <c r="H114" s="91" t="str">
        <f>IFERROR(VLOOKUP($B114,'DO NOT USE 2023-2024 Production'!$B$3:$S$1170,#REF!,FALSE),"")</f>
        <v/>
      </c>
      <c r="I114" s="91" t="str">
        <f>IFERROR(VLOOKUP($B114,'DO NOT USE 2023-2024 Production'!$B$3:$S$1170,#REF!,FALSE),"")</f>
        <v/>
      </c>
      <c r="J114" s="91" t="str">
        <f>IFERROR(VLOOKUP($B114,'DO NOT USE 2023-2024 Production'!$B$3:$S$1170,#REF!,FALSE),"")</f>
        <v/>
      </c>
      <c r="L114" s="31"/>
      <c r="M114" s="31"/>
      <c r="Z114" s="31"/>
    </row>
    <row r="115" spans="1:26">
      <c r="A115" s="31"/>
      <c r="B115" s="580" t="e">
        <f>#REF!</f>
        <v>#REF!</v>
      </c>
      <c r="C115" s="91" t="str">
        <f>IFERROR(VLOOKUP($B115,'DO NOT USE 2023-2024 Production'!$B$3:$S$1170,#REF!,FALSE),"")</f>
        <v/>
      </c>
      <c r="D115" s="91"/>
      <c r="E115" s="14"/>
      <c r="F115" s="91" t="str">
        <f>IFERROR(VLOOKUP($B115,'DO NOT USE 2023-2024 Production'!$B$3:$S$1170,#REF!,FALSE),"")</f>
        <v/>
      </c>
      <c r="G115" s="91" t="str">
        <f>IFERROR(VLOOKUP($B115,'DO NOT USE 2023-2024 Production'!$B$3:$S$1170,#REF!,FALSE),"")</f>
        <v/>
      </c>
      <c r="H115" s="91" t="str">
        <f>IFERROR(VLOOKUP($B115,'DO NOT USE 2023-2024 Production'!$B$3:$S$1170,#REF!,FALSE),"")</f>
        <v/>
      </c>
      <c r="I115" s="91" t="str">
        <f>IFERROR(VLOOKUP($B115,'DO NOT USE 2023-2024 Production'!$B$3:$S$1170,#REF!,FALSE),"")</f>
        <v/>
      </c>
      <c r="J115" s="91" t="str">
        <f>IFERROR(VLOOKUP($B115,'DO NOT USE 2023-2024 Production'!$B$3:$S$1170,#REF!,FALSE),"")</f>
        <v/>
      </c>
      <c r="L115" s="31"/>
      <c r="M115" s="31"/>
      <c r="Z115" s="31"/>
    </row>
    <row r="116" spans="1:26">
      <c r="A116" s="31"/>
      <c r="B116" s="580" t="str">
        <f>'DO NOT USE 2023-2024 Production'!B307</f>
        <v>1- Fire Authority</v>
      </c>
      <c r="C116" s="91" t="str">
        <f>IFERROR(VLOOKUP($B116,'DO NOT USE 2023-2024 Production'!$B$3:$S$1170,#REF!,FALSE),"")</f>
        <v/>
      </c>
      <c r="D116" s="91"/>
      <c r="E116" s="14"/>
      <c r="F116" s="91" t="str">
        <f>IFERROR(VLOOKUP($B116,'DO NOT USE 2023-2024 Production'!$B$3:$S$1170,#REF!,FALSE),"")</f>
        <v/>
      </c>
      <c r="G116" s="91" t="str">
        <f>IFERROR(VLOOKUP($B116,'DO NOT USE 2023-2024 Production'!$B$3:$S$1170,#REF!,FALSE),"")</f>
        <v/>
      </c>
      <c r="H116" s="91" t="str">
        <f>IFERROR(VLOOKUP($B116,'DO NOT USE 2023-2024 Production'!$B$3:$S$1170,#REF!,FALSE),"")</f>
        <v/>
      </c>
      <c r="I116" s="91" t="str">
        <f>IFERROR(VLOOKUP($B116,'DO NOT USE 2023-2024 Production'!$B$3:$S$1170,#REF!,FALSE),"")</f>
        <v/>
      </c>
      <c r="J116" s="91" t="str">
        <f>IFERROR(VLOOKUP($B116,'DO NOT USE 2023-2024 Production'!$B$3:$S$1170,#REF!,FALSE),"")</f>
        <v/>
      </c>
      <c r="L116" s="31"/>
      <c r="M116" s="31"/>
      <c r="Z116" s="31"/>
    </row>
    <row r="117" spans="1:26">
      <c r="A117" s="31"/>
      <c r="B117" s="580" t="str">
        <f>'DO NOT USE 2023-2024 Production'!B308</f>
        <v xml:space="preserve">Shafter Police Department </v>
      </c>
      <c r="C117" s="91" t="str">
        <f>IFERROR(VLOOKUP($B117,'DO NOT USE 2023-2024 Production'!$B$3:$S$1170,#REF!,FALSE),"")</f>
        <v/>
      </c>
      <c r="D117" s="91"/>
      <c r="E117" s="14"/>
      <c r="F117" s="91" t="str">
        <f>IFERROR(VLOOKUP($B117,'DO NOT USE 2023-2024 Production'!$B$3:$S$1170,#REF!,FALSE),"")</f>
        <v/>
      </c>
      <c r="G117" s="91" t="str">
        <f>IFERROR(VLOOKUP($B117,'DO NOT USE 2023-2024 Production'!$B$3:$S$1170,#REF!,FALSE),"")</f>
        <v/>
      </c>
      <c r="H117" s="91" t="str">
        <f>IFERROR(VLOOKUP($B117,'DO NOT USE 2023-2024 Production'!$B$3:$S$1170,#REF!,FALSE),"")</f>
        <v/>
      </c>
      <c r="I117" s="91" t="str">
        <f>IFERROR(VLOOKUP($B117,'DO NOT USE 2023-2024 Production'!$B$3:$S$1170,#REF!,FALSE),"")</f>
        <v/>
      </c>
      <c r="J117" s="91" t="str">
        <f>IFERROR(VLOOKUP($B117,'DO NOT USE 2023-2024 Production'!$B$3:$S$1170,#REF!,FALSE),"")</f>
        <v/>
      </c>
      <c r="L117" s="31"/>
      <c r="M117" s="31"/>
      <c r="Z117" s="31"/>
    </row>
    <row r="118" spans="1:26">
      <c r="A118" s="31"/>
      <c r="B118" s="580">
        <f>'DO NOT USE 2023-2024 Production'!B309</f>
        <v>0</v>
      </c>
      <c r="C118" s="91" t="str">
        <f>IFERROR(VLOOKUP($B118,'DO NOT USE 2023-2024 Production'!$B$3:$S$1170,#REF!,FALSE),"")</f>
        <v/>
      </c>
      <c r="D118" s="91"/>
      <c r="E118" s="14"/>
      <c r="F118" s="91" t="str">
        <f>IFERROR(VLOOKUP($B118,'DO NOT USE 2023-2024 Production'!$B$3:$S$1170,#REF!,FALSE),"")</f>
        <v/>
      </c>
      <c r="G118" s="91" t="str">
        <f>IFERROR(VLOOKUP($B118,'DO NOT USE 2023-2024 Production'!$B$3:$S$1170,#REF!,FALSE),"")</f>
        <v/>
      </c>
      <c r="H118" s="91" t="str">
        <f>IFERROR(VLOOKUP($B118,'DO NOT USE 2023-2024 Production'!$B$3:$S$1170,#REF!,FALSE),"")</f>
        <v/>
      </c>
      <c r="I118" s="91" t="str">
        <f>IFERROR(VLOOKUP($B118,'DO NOT USE 2023-2024 Production'!$B$3:$S$1170,#REF!,FALSE),"")</f>
        <v/>
      </c>
      <c r="J118" s="91" t="str">
        <f>IFERROR(VLOOKUP($B118,'DO NOT USE 2023-2024 Production'!$B$3:$S$1170,#REF!,FALSE),"")</f>
        <v/>
      </c>
      <c r="L118" s="31"/>
      <c r="M118" s="31"/>
      <c r="Z118" s="31"/>
    </row>
    <row r="119" spans="1:26">
      <c r="A119" s="31"/>
      <c r="B119" s="580">
        <f>'DO NOT USE 2023-2024 Production'!B310</f>
        <v>0</v>
      </c>
      <c r="C119" s="91" t="str">
        <f>IFERROR(VLOOKUP($B119,'DO NOT USE 2023-2024 Production'!$B$3:$S$1170,#REF!,FALSE),"")</f>
        <v/>
      </c>
      <c r="D119" s="91"/>
      <c r="E119" s="14"/>
      <c r="F119" s="91" t="str">
        <f>IFERROR(VLOOKUP($B119,'DO NOT USE 2023-2024 Production'!$B$3:$S$1170,#REF!,FALSE),"")</f>
        <v/>
      </c>
      <c r="G119" s="91" t="str">
        <f>IFERROR(VLOOKUP($B119,'DO NOT USE 2023-2024 Production'!$B$3:$S$1170,#REF!,FALSE),"")</f>
        <v/>
      </c>
      <c r="H119" s="91" t="str">
        <f>IFERROR(VLOOKUP($B119,'DO NOT USE 2023-2024 Production'!$B$3:$S$1170,#REF!,FALSE),"")</f>
        <v/>
      </c>
      <c r="I119" s="91" t="str">
        <f>IFERROR(VLOOKUP($B119,'DO NOT USE 2023-2024 Production'!$B$3:$S$1170,#REF!,FALSE),"")</f>
        <v/>
      </c>
      <c r="J119" s="91" t="str">
        <f>IFERROR(VLOOKUP($B119,'DO NOT USE 2023-2024 Production'!$B$3:$S$1170,#REF!,FALSE),"")</f>
        <v/>
      </c>
      <c r="L119" s="31"/>
      <c r="M119" s="31"/>
      <c r="Z119" s="31"/>
    </row>
    <row r="120" spans="1:26">
      <c r="A120" s="31"/>
      <c r="B120" s="580">
        <f>'DO NOT USE 2023-2024 Production'!B311</f>
        <v>0</v>
      </c>
      <c r="C120" s="91" t="str">
        <f>IFERROR(VLOOKUP($B120,'DO NOT USE 2023-2024 Production'!$B$3:$S$1170,#REF!,FALSE),"")</f>
        <v/>
      </c>
      <c r="D120" s="91"/>
      <c r="E120" s="14"/>
      <c r="F120" s="91" t="str">
        <f>IFERROR(VLOOKUP($B120,'DO NOT USE 2023-2024 Production'!$B$3:$S$1170,#REF!,FALSE),"")</f>
        <v/>
      </c>
      <c r="G120" s="91" t="str">
        <f>IFERROR(VLOOKUP($B120,'DO NOT USE 2023-2024 Production'!$B$3:$S$1170,#REF!,FALSE),"")</f>
        <v/>
      </c>
      <c r="H120" s="91" t="str">
        <f>IFERROR(VLOOKUP($B120,'DO NOT USE 2023-2024 Production'!$B$3:$S$1170,#REF!,FALSE),"")</f>
        <v/>
      </c>
      <c r="I120" s="91" t="str">
        <f>IFERROR(VLOOKUP($B120,'DO NOT USE 2023-2024 Production'!$B$3:$S$1170,#REF!,FALSE),"")</f>
        <v/>
      </c>
      <c r="J120" s="91" t="str">
        <f>IFERROR(VLOOKUP($B120,'DO NOT USE 2023-2024 Production'!$B$3:$S$1170,#REF!,FALSE),"")</f>
        <v/>
      </c>
      <c r="L120" s="31"/>
      <c r="M120" s="31"/>
      <c r="Z120" s="31"/>
    </row>
    <row r="121" spans="1:26">
      <c r="A121" s="31"/>
      <c r="B121" s="580">
        <f>'DO NOT USE 2023-2024 Production'!B312</f>
        <v>0</v>
      </c>
      <c r="C121" s="91" t="str">
        <f>IFERROR(VLOOKUP($B121,'DO NOT USE 2023-2024 Production'!$B$3:$S$1170,#REF!,FALSE),"")</f>
        <v/>
      </c>
      <c r="D121" s="91"/>
      <c r="E121" s="14"/>
      <c r="F121" s="91" t="str">
        <f>IFERROR(VLOOKUP($B121,'DO NOT USE 2023-2024 Production'!$B$3:$S$1170,#REF!,FALSE),"")</f>
        <v/>
      </c>
      <c r="G121" s="91" t="str">
        <f>IFERROR(VLOOKUP($B121,'DO NOT USE 2023-2024 Production'!$B$3:$S$1170,#REF!,FALSE),"")</f>
        <v/>
      </c>
      <c r="H121" s="91" t="str">
        <f>IFERROR(VLOOKUP($B121,'DO NOT USE 2023-2024 Production'!$B$3:$S$1170,#REF!,FALSE),"")</f>
        <v/>
      </c>
      <c r="I121" s="91" t="str">
        <f>IFERROR(VLOOKUP($B121,'DO NOT USE 2023-2024 Production'!$B$3:$S$1170,#REF!,FALSE),"")</f>
        <v/>
      </c>
      <c r="J121" s="91" t="str">
        <f>IFERROR(VLOOKUP($B121,'DO NOT USE 2023-2024 Production'!$B$3:$S$1170,#REF!,FALSE),"")</f>
        <v/>
      </c>
      <c r="L121" s="31"/>
      <c r="M121" s="31"/>
      <c r="Z121" s="31"/>
    </row>
    <row r="122" spans="1:26">
      <c r="A122" s="31"/>
      <c r="B122" s="580">
        <f>'DO NOT USE 2023-2024 Production'!B313</f>
        <v>0</v>
      </c>
      <c r="C122" s="91" t="str">
        <f>IFERROR(VLOOKUP($B122,'DO NOT USE 2023-2024 Production'!$B$3:$S$1170,#REF!,FALSE),"")</f>
        <v/>
      </c>
      <c r="D122" s="91"/>
      <c r="E122" s="14"/>
      <c r="F122" s="91" t="str">
        <f>IFERROR(VLOOKUP($B122,'DO NOT USE 2023-2024 Production'!$B$3:$S$1170,#REF!,FALSE),"")</f>
        <v/>
      </c>
      <c r="G122" s="91" t="str">
        <f>IFERROR(VLOOKUP($B122,'DO NOT USE 2023-2024 Production'!$B$3:$S$1170,#REF!,FALSE),"")</f>
        <v/>
      </c>
      <c r="H122" s="91" t="str">
        <f>IFERROR(VLOOKUP($B122,'DO NOT USE 2023-2024 Production'!$B$3:$S$1170,#REF!,FALSE),"")</f>
        <v/>
      </c>
      <c r="I122" s="91" t="str">
        <f>IFERROR(VLOOKUP($B122,'DO NOT USE 2023-2024 Production'!$B$3:$S$1170,#REF!,FALSE),"")</f>
        <v/>
      </c>
      <c r="J122" s="91" t="str">
        <f>IFERROR(VLOOKUP($B122,'DO NOT USE 2023-2024 Production'!$B$3:$S$1170,#REF!,FALSE),"")</f>
        <v/>
      </c>
      <c r="L122" s="31"/>
      <c r="M122" s="31"/>
      <c r="Z122" s="31"/>
    </row>
    <row r="123" spans="1:26">
      <c r="A123" s="31"/>
      <c r="B123" s="580">
        <f>'DO NOT USE 2023-2024 Production'!B314</f>
        <v>0</v>
      </c>
      <c r="C123" s="91" t="str">
        <f>IFERROR(VLOOKUP($B123,'DO NOT USE 2023-2024 Production'!$B$3:$S$1170,#REF!,FALSE),"")</f>
        <v/>
      </c>
      <c r="D123" s="91"/>
      <c r="E123" s="14"/>
      <c r="F123" s="91" t="str">
        <f>IFERROR(VLOOKUP($B123,'DO NOT USE 2023-2024 Production'!$B$3:$S$1170,#REF!,FALSE),"")</f>
        <v/>
      </c>
      <c r="G123" s="91" t="str">
        <f>IFERROR(VLOOKUP($B123,'DO NOT USE 2023-2024 Production'!$B$3:$S$1170,#REF!,FALSE),"")</f>
        <v/>
      </c>
      <c r="H123" s="91" t="str">
        <f>IFERROR(VLOOKUP($B123,'DO NOT USE 2023-2024 Production'!$B$3:$S$1170,#REF!,FALSE),"")</f>
        <v/>
      </c>
      <c r="I123" s="91" t="str">
        <f>IFERROR(VLOOKUP($B123,'DO NOT USE 2023-2024 Production'!$B$3:$S$1170,#REF!,FALSE),"")</f>
        <v/>
      </c>
      <c r="J123" s="91" t="str">
        <f>IFERROR(VLOOKUP($B123,'DO NOT USE 2023-2024 Production'!$B$3:$S$1170,#REF!,FALSE),"")</f>
        <v/>
      </c>
      <c r="L123" s="31"/>
      <c r="M123" s="31"/>
      <c r="Z123" s="31"/>
    </row>
    <row r="124" spans="1:26">
      <c r="A124" s="31"/>
      <c r="B124" s="580">
        <f>'DO NOT USE 2023-2024 Production'!B315</f>
        <v>0</v>
      </c>
      <c r="C124" s="91" t="str">
        <f>IFERROR(VLOOKUP($B124,'DO NOT USE 2023-2024 Production'!$B$3:$S$1170,#REF!,FALSE),"")</f>
        <v/>
      </c>
      <c r="D124" s="91"/>
      <c r="E124" s="14"/>
      <c r="F124" s="91" t="str">
        <f>IFERROR(VLOOKUP($B124,'DO NOT USE 2023-2024 Production'!$B$3:$S$1170,#REF!,FALSE),"")</f>
        <v/>
      </c>
      <c r="G124" s="91" t="str">
        <f>IFERROR(VLOOKUP($B124,'DO NOT USE 2023-2024 Production'!$B$3:$S$1170,#REF!,FALSE),"")</f>
        <v/>
      </c>
      <c r="H124" s="91" t="str">
        <f>IFERROR(VLOOKUP($B124,'DO NOT USE 2023-2024 Production'!$B$3:$S$1170,#REF!,FALSE),"")</f>
        <v/>
      </c>
      <c r="I124" s="91" t="str">
        <f>IFERROR(VLOOKUP($B124,'DO NOT USE 2023-2024 Production'!$B$3:$S$1170,#REF!,FALSE),"")</f>
        <v/>
      </c>
      <c r="J124" s="91" t="str">
        <f>IFERROR(VLOOKUP($B124,'DO NOT USE 2023-2024 Production'!$B$3:$S$1170,#REF!,FALSE),"")</f>
        <v/>
      </c>
      <c r="L124" s="31"/>
      <c r="M124" s="31"/>
      <c r="Z124" s="31"/>
    </row>
    <row r="125" spans="1:26">
      <c r="A125" s="31"/>
      <c r="B125" s="580">
        <f>'DO NOT USE 2023-2024 Production'!B316</f>
        <v>0</v>
      </c>
      <c r="C125" s="91" t="str">
        <f>IFERROR(VLOOKUP($B125,'DO NOT USE 2023-2024 Production'!$B$3:$S$1170,#REF!,FALSE),"")</f>
        <v/>
      </c>
      <c r="D125" s="91"/>
      <c r="E125" s="14"/>
      <c r="F125" s="91" t="str">
        <f>IFERROR(VLOOKUP($B125,'DO NOT USE 2023-2024 Production'!$B$3:$S$1170,#REF!,FALSE),"")</f>
        <v/>
      </c>
      <c r="G125" s="91" t="str">
        <f>IFERROR(VLOOKUP($B125,'DO NOT USE 2023-2024 Production'!$B$3:$S$1170,#REF!,FALSE),"")</f>
        <v/>
      </c>
      <c r="H125" s="91" t="str">
        <f>IFERROR(VLOOKUP($B125,'DO NOT USE 2023-2024 Production'!$B$3:$S$1170,#REF!,FALSE),"")</f>
        <v/>
      </c>
      <c r="I125" s="91" t="str">
        <f>IFERROR(VLOOKUP($B125,'DO NOT USE 2023-2024 Production'!$B$3:$S$1170,#REF!,FALSE),"")</f>
        <v/>
      </c>
      <c r="J125" s="91" t="str">
        <f>IFERROR(VLOOKUP($B125,'DO NOT USE 2023-2024 Production'!$B$3:$S$1170,#REF!,FALSE),"")</f>
        <v/>
      </c>
      <c r="L125" s="31"/>
      <c r="M125" s="31"/>
      <c r="Z125" s="31"/>
    </row>
  </sheetData>
  <autoFilter ref="A1:AR75" xr:uid="{00000000-0009-0000-0000-000010000000}"/>
  <conditionalFormatting sqref="J1:J75">
    <cfRule type="cellIs" dxfId="4" priority="2" operator="equal">
      <formula>"Kenny"</formula>
    </cfRule>
    <cfRule type="cellIs" dxfId="3" priority="3" operator="equal">
      <formula>"Gino"</formula>
    </cfRule>
    <cfRule type="cellIs" dxfId="2" priority="4" operator="equal">
      <formula>"Mehdi"</formula>
    </cfRule>
    <cfRule type="cellIs" dxfId="1" priority="5" operator="equal">
      <formula>"Joe"</formula>
    </cfRule>
  </conditionalFormatting>
  <conditionalFormatting sqref="J2:J75">
    <cfRule type="cellIs" dxfId="0" priority="1" operator="equal">
      <formula>"Moanes"</formula>
    </cfRule>
  </conditionalFormatting>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vt:i4>
      </vt:variant>
    </vt:vector>
  </HeadingPairs>
  <TitlesOfParts>
    <vt:vector size="30" baseType="lpstr">
      <vt:lpstr>Project Planner</vt:lpstr>
      <vt:lpstr>Sheet2</vt:lpstr>
      <vt:lpstr>2026 Sales Pipeline</vt:lpstr>
      <vt:lpstr>ML Analysis</vt:lpstr>
      <vt:lpstr>Sales Summary Report</vt:lpstr>
      <vt:lpstr>Leads, pre-con</vt:lpstr>
      <vt:lpstr>2 Week Look-Ahead</vt:lpstr>
      <vt:lpstr>Lost Deals</vt:lpstr>
      <vt:lpstr>Sheet3</vt:lpstr>
      <vt:lpstr>Closed Deals 23 &amp; 24</vt:lpstr>
      <vt:lpstr>Closed Deals 25</vt:lpstr>
      <vt:lpstr>Simulation-Production</vt:lpstr>
      <vt:lpstr>DO NOT USE &gt;&gt;&gt;&gt;</vt:lpstr>
      <vt:lpstr>Query Leads</vt:lpstr>
      <vt:lpstr>DO NOT USE 2023-2024 Production</vt:lpstr>
      <vt:lpstr>Gnatt</vt:lpstr>
      <vt:lpstr>ML-Timeline 1</vt:lpstr>
      <vt:lpstr>Detail1-Adela-Sandra</vt:lpstr>
      <vt:lpstr>Master</vt:lpstr>
      <vt:lpstr>Prod</vt:lpstr>
      <vt:lpstr>Sales</vt:lpstr>
      <vt:lpstr>PM</vt:lpstr>
      <vt:lpstr>Field</vt:lpstr>
      <vt:lpstr>PM Sch.</vt:lpstr>
      <vt:lpstr>Production Sch.</vt:lpstr>
      <vt:lpstr>Field Sch.</vt:lpstr>
      <vt:lpstr>Project Management</vt:lpstr>
      <vt:lpstr>period_selected</vt:lpstr>
      <vt:lpstr>'Project Planner'!Print_Titles</vt:lpstr>
      <vt:lpstr>TitleRegion..BO60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Li</dc:creator>
  <cp:keywords/>
  <dc:description/>
  <cp:lastModifiedBy>Michael  Li</cp:lastModifiedBy>
  <cp:revision/>
  <dcterms:created xsi:type="dcterms:W3CDTF">2024-12-27T16:23:33Z</dcterms:created>
  <dcterms:modified xsi:type="dcterms:W3CDTF">2026-05-27T20:51:28Z</dcterms:modified>
  <cp:category/>
  <cp:contentStatus/>
</cp:coreProperties>
</file>