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seank\PycharmProjects\AS4100Library\AS4100 Modules\Verification\Excel\"/>
    </mc:Choice>
  </mc:AlternateContent>
  <bookViews>
    <workbookView xWindow="0" yWindow="0" windowWidth="23040" windowHeight="8070"/>
  </bookViews>
  <sheets>
    <sheet name="Nt_yield, Nt_ultimate" sheetId="10" r:id="rId1"/>
    <sheet name="Area_Reqd" sheetId="11" r:id="rId2"/>
  </sheets>
  <definedNames>
    <definedName name="A_" localSheetId="1">#REF!</definedName>
    <definedName name="A_">#REF!</definedName>
    <definedName name="E_" localSheetId="1">#REF!</definedName>
    <definedName name="E_">#REF!</definedName>
    <definedName name="G_" localSheetId="1">#REF!</definedName>
    <definedName name="G_">#REF!</definedName>
    <definedName name="I_w" localSheetId="1">#REF!</definedName>
    <definedName name="I_w">#REF!</definedName>
    <definedName name="J_" localSheetId="1">#REF!</definedName>
    <definedName name="J_">#REF!</definedName>
    <definedName name="l_ez" localSheetId="1">#REF!</definedName>
    <definedName name="l_ez">#REF!</definedName>
    <definedName name="r_ol" localSheetId="1">#REF!</definedName>
    <definedName name="r_ol">#REF!</definedName>
    <definedName name="r_x" localSheetId="1">#REF!</definedName>
    <definedName name="r_x">#REF!</definedName>
    <definedName name="r_y" localSheetId="1">#REF!</definedName>
    <definedName name="r_y">#REF!</definedName>
    <definedName name="x_o" localSheetId="1">#REF!</definedName>
    <definedName name="x_o">#REF!</definedName>
    <definedName name="y_o" localSheetId="1">#REF!</definedName>
    <definedName name="y_o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1" l="1"/>
  <c r="H3" i="11" s="1"/>
  <c r="K3" i="11" s="1"/>
  <c r="B4" i="11"/>
  <c r="H4" i="11" s="1"/>
  <c r="K4" i="11" s="1"/>
  <c r="B5" i="11"/>
  <c r="H5" i="11" s="1"/>
  <c r="K5" i="11" s="1"/>
  <c r="B6" i="11"/>
  <c r="H6" i="11" s="1"/>
  <c r="K6" i="11" s="1"/>
  <c r="B7" i="11"/>
  <c r="H7" i="11" s="1"/>
  <c r="K7" i="11" s="1"/>
  <c r="B8" i="11"/>
  <c r="H8" i="11" s="1"/>
  <c r="K8" i="11" s="1"/>
  <c r="B9" i="11"/>
  <c r="H9" i="11" s="1"/>
  <c r="K9" i="11" s="1"/>
  <c r="B10" i="11"/>
  <c r="H10" i="11" s="1"/>
  <c r="K10" i="11" s="1"/>
  <c r="B11" i="11"/>
  <c r="H11" i="11" s="1"/>
  <c r="K11" i="11" s="1"/>
  <c r="B12" i="11"/>
  <c r="H12" i="11" s="1"/>
  <c r="K12" i="11" s="1"/>
  <c r="B13" i="11"/>
  <c r="H13" i="11" s="1"/>
  <c r="K13" i="11" s="1"/>
  <c r="B14" i="11"/>
  <c r="H14" i="11" s="1"/>
  <c r="K14" i="11" s="1"/>
  <c r="B15" i="11"/>
  <c r="H15" i="11" s="1"/>
  <c r="K15" i="11" s="1"/>
  <c r="B16" i="11"/>
  <c r="H16" i="11" s="1"/>
  <c r="K16" i="11" s="1"/>
  <c r="B17" i="11"/>
  <c r="H17" i="11" s="1"/>
  <c r="K17" i="11" s="1"/>
  <c r="B18" i="11"/>
  <c r="H18" i="11" s="1"/>
  <c r="K18" i="11" s="1"/>
  <c r="B19" i="11"/>
  <c r="H19" i="11" s="1"/>
  <c r="K19" i="11" s="1"/>
  <c r="B20" i="11"/>
  <c r="H20" i="11" s="1"/>
  <c r="K20" i="11" s="1"/>
  <c r="B21" i="11"/>
  <c r="H21" i="11" s="1"/>
  <c r="K21" i="11" s="1"/>
  <c r="B22" i="11"/>
  <c r="H22" i="11" s="1"/>
  <c r="K22" i="11" s="1"/>
  <c r="B23" i="11"/>
  <c r="H23" i="11" s="1"/>
  <c r="K23" i="11" s="1"/>
  <c r="B24" i="11"/>
  <c r="H24" i="11" s="1"/>
  <c r="K24" i="11" s="1"/>
  <c r="B25" i="11"/>
  <c r="H25" i="11" s="1"/>
  <c r="K25" i="11" s="1"/>
  <c r="B26" i="11"/>
  <c r="H26" i="11" s="1"/>
  <c r="K26" i="11" s="1"/>
  <c r="B27" i="11"/>
  <c r="H27" i="11" s="1"/>
  <c r="K27" i="11" s="1"/>
  <c r="B28" i="11"/>
  <c r="H28" i="11" s="1"/>
  <c r="K28" i="11" s="1"/>
  <c r="B29" i="11"/>
  <c r="H29" i="11" s="1"/>
  <c r="K29" i="11" s="1"/>
  <c r="B30" i="11"/>
  <c r="H30" i="11" s="1"/>
  <c r="K30" i="11" s="1"/>
  <c r="B31" i="11"/>
  <c r="H31" i="11" s="1"/>
  <c r="K31" i="11" s="1"/>
  <c r="B32" i="11"/>
  <c r="H32" i="11" s="1"/>
  <c r="K32" i="11" s="1"/>
  <c r="B33" i="11"/>
  <c r="H33" i="11" s="1"/>
  <c r="K33" i="11" s="1"/>
  <c r="B34" i="11"/>
  <c r="H34" i="11" s="1"/>
  <c r="K34" i="11" s="1"/>
  <c r="B35" i="11"/>
  <c r="H35" i="11" s="1"/>
  <c r="K35" i="11" s="1"/>
  <c r="B36" i="11"/>
  <c r="H36" i="11" s="1"/>
  <c r="K36" i="11" s="1"/>
  <c r="B37" i="11"/>
  <c r="H37" i="11" s="1"/>
  <c r="K37" i="11" s="1"/>
  <c r="B38" i="11"/>
  <c r="H38" i="11" s="1"/>
  <c r="K38" i="11" s="1"/>
  <c r="B39" i="11"/>
  <c r="H39" i="11" s="1"/>
  <c r="K39" i="11" s="1"/>
  <c r="B40" i="11"/>
  <c r="H40" i="11" s="1"/>
  <c r="K40" i="11" s="1"/>
  <c r="B41" i="11"/>
  <c r="H41" i="11" s="1"/>
  <c r="K41" i="11" s="1"/>
  <c r="B42" i="11"/>
  <c r="H42" i="11" s="1"/>
  <c r="K42" i="11" s="1"/>
  <c r="B43" i="11"/>
  <c r="H43" i="11" s="1"/>
  <c r="K43" i="11" s="1"/>
  <c r="B44" i="11"/>
  <c r="H44" i="11" s="1"/>
  <c r="K44" i="11" s="1"/>
  <c r="B45" i="11"/>
  <c r="H45" i="11" s="1"/>
  <c r="K45" i="11" s="1"/>
  <c r="B46" i="11"/>
  <c r="H46" i="11" s="1"/>
  <c r="K46" i="11" s="1"/>
  <c r="B47" i="11"/>
  <c r="H47" i="11" s="1"/>
  <c r="K47" i="11" s="1"/>
  <c r="B48" i="11"/>
  <c r="H48" i="11" s="1"/>
  <c r="K48" i="11" s="1"/>
  <c r="B49" i="11"/>
  <c r="H49" i="11" s="1"/>
  <c r="K49" i="11" s="1"/>
  <c r="B50" i="11"/>
  <c r="H50" i="11" s="1"/>
  <c r="K50" i="11" s="1"/>
  <c r="B51" i="11"/>
  <c r="H51" i="11" s="1"/>
  <c r="K51" i="11" s="1"/>
  <c r="B52" i="11"/>
  <c r="H52" i="11" s="1"/>
  <c r="K52" i="11" s="1"/>
  <c r="B53" i="11"/>
  <c r="H53" i="11" s="1"/>
  <c r="K53" i="11" s="1"/>
  <c r="B54" i="11"/>
  <c r="H54" i="11" s="1"/>
  <c r="K54" i="11" s="1"/>
  <c r="B55" i="11"/>
  <c r="H55" i="11" s="1"/>
  <c r="K55" i="11" s="1"/>
  <c r="B56" i="11"/>
  <c r="H56" i="11" s="1"/>
  <c r="K56" i="11" s="1"/>
  <c r="B57" i="11"/>
  <c r="H57" i="11" s="1"/>
  <c r="K57" i="11" s="1"/>
  <c r="B58" i="11"/>
  <c r="H58" i="11" s="1"/>
  <c r="K58" i="11" s="1"/>
  <c r="B59" i="11"/>
  <c r="H59" i="11" s="1"/>
  <c r="K59" i="11" s="1"/>
  <c r="B60" i="11"/>
  <c r="H60" i="11" s="1"/>
  <c r="K60" i="11" s="1"/>
  <c r="B61" i="11"/>
  <c r="H61" i="11" s="1"/>
  <c r="K61" i="11" s="1"/>
  <c r="B62" i="11"/>
  <c r="H62" i="11" s="1"/>
  <c r="K62" i="11" s="1"/>
  <c r="B63" i="11"/>
  <c r="H63" i="11" s="1"/>
  <c r="K63" i="11" s="1"/>
  <c r="B64" i="11"/>
  <c r="H64" i="11" s="1"/>
  <c r="K64" i="11" s="1"/>
  <c r="B65" i="11"/>
  <c r="H65" i="11" s="1"/>
  <c r="K65" i="11" s="1"/>
  <c r="B66" i="11"/>
  <c r="H66" i="11" s="1"/>
  <c r="K66" i="11" s="1"/>
  <c r="B67" i="11"/>
  <c r="H67" i="11" s="1"/>
  <c r="K67" i="11" s="1"/>
  <c r="B68" i="11"/>
  <c r="H68" i="11" s="1"/>
  <c r="K68" i="11" s="1"/>
  <c r="B69" i="11"/>
  <c r="H69" i="11" s="1"/>
  <c r="K69" i="11" s="1"/>
  <c r="B70" i="11"/>
  <c r="H70" i="11" s="1"/>
  <c r="K70" i="11" s="1"/>
  <c r="B71" i="11"/>
  <c r="H71" i="11" s="1"/>
  <c r="K71" i="11" s="1"/>
  <c r="B72" i="11"/>
  <c r="H72" i="11" s="1"/>
  <c r="K72" i="11" s="1"/>
  <c r="B73" i="11"/>
  <c r="H73" i="11" s="1"/>
  <c r="K73" i="11" s="1"/>
  <c r="B74" i="11"/>
  <c r="H74" i="11" s="1"/>
  <c r="K74" i="11" s="1"/>
  <c r="B75" i="11"/>
  <c r="H75" i="11" s="1"/>
  <c r="K75" i="11" s="1"/>
  <c r="B76" i="11"/>
  <c r="H76" i="11" s="1"/>
  <c r="K76" i="11" s="1"/>
  <c r="B77" i="11"/>
  <c r="H77" i="11" s="1"/>
  <c r="K77" i="11" s="1"/>
  <c r="B78" i="11"/>
  <c r="H78" i="11" s="1"/>
  <c r="K78" i="11" s="1"/>
  <c r="B79" i="11"/>
  <c r="H79" i="11" s="1"/>
  <c r="K79" i="11" s="1"/>
  <c r="B80" i="11"/>
  <c r="H80" i="11" s="1"/>
  <c r="K80" i="11" s="1"/>
  <c r="B81" i="11"/>
  <c r="H81" i="11" s="1"/>
  <c r="K81" i="11" s="1"/>
  <c r="B82" i="11"/>
  <c r="H82" i="11" s="1"/>
  <c r="K82" i="11" s="1"/>
  <c r="B83" i="11"/>
  <c r="H83" i="11" s="1"/>
  <c r="K83" i="11" s="1"/>
  <c r="F83" i="11"/>
  <c r="F82" i="11"/>
  <c r="F81" i="11"/>
  <c r="F80" i="11"/>
  <c r="F79" i="11"/>
  <c r="F78" i="11"/>
  <c r="F77" i="11"/>
  <c r="F76" i="11"/>
  <c r="F75" i="11"/>
  <c r="F74" i="11"/>
  <c r="F73" i="11"/>
  <c r="F72" i="11"/>
  <c r="F71" i="11"/>
  <c r="F70" i="11"/>
  <c r="F69" i="11"/>
  <c r="F68" i="11"/>
  <c r="F67" i="11"/>
  <c r="F66" i="11"/>
  <c r="F65" i="11"/>
  <c r="F64" i="11"/>
  <c r="F63" i="11"/>
  <c r="F62" i="11"/>
  <c r="F61" i="11"/>
  <c r="F60" i="11"/>
  <c r="F59" i="11"/>
  <c r="F58" i="11"/>
  <c r="F57" i="11"/>
  <c r="F56" i="11"/>
  <c r="F55" i="11"/>
  <c r="F54" i="11"/>
  <c r="F53" i="11"/>
  <c r="F52" i="11"/>
  <c r="F51" i="11"/>
  <c r="F50" i="11"/>
  <c r="F49" i="11"/>
  <c r="F48" i="11"/>
  <c r="F47" i="11"/>
  <c r="F46" i="11"/>
  <c r="F45" i="11"/>
  <c r="F44" i="11"/>
  <c r="F43" i="11"/>
  <c r="F42" i="11"/>
  <c r="F41" i="11"/>
  <c r="F40" i="11"/>
  <c r="F39" i="11"/>
  <c r="F38" i="11"/>
  <c r="F37" i="11"/>
  <c r="F36" i="11"/>
  <c r="F35" i="11"/>
  <c r="F34" i="11"/>
  <c r="F33" i="11"/>
  <c r="F32" i="11"/>
  <c r="F31" i="11"/>
  <c r="F30" i="11"/>
  <c r="F29" i="11"/>
  <c r="F28" i="11"/>
  <c r="F27" i="11"/>
  <c r="F26" i="11"/>
  <c r="F25" i="11"/>
  <c r="F24" i="11"/>
  <c r="F23" i="11"/>
  <c r="F22" i="11"/>
  <c r="F21" i="11"/>
  <c r="F20" i="11"/>
  <c r="F19" i="11"/>
  <c r="F18" i="11"/>
  <c r="F17" i="11"/>
  <c r="F16" i="11"/>
  <c r="F15" i="11"/>
  <c r="F14" i="11"/>
  <c r="F13" i="11"/>
  <c r="F12" i="11"/>
  <c r="F11" i="11"/>
  <c r="F10" i="11"/>
  <c r="F9" i="11"/>
  <c r="F8" i="11"/>
  <c r="F7" i="11"/>
  <c r="F6" i="11"/>
  <c r="F5" i="11"/>
  <c r="F4" i="11"/>
  <c r="F3" i="11"/>
  <c r="B85" i="11" a="1"/>
  <c r="B108" i="11" s="1"/>
  <c r="C108" i="11" a="1"/>
  <c r="C100" i="11" a="1"/>
  <c r="C86" i="11" a="1"/>
  <c r="C103" i="11" a="1"/>
  <c r="C89" i="11" a="1"/>
  <c r="C106" i="11" a="1"/>
  <c r="C98" i="11" a="1"/>
  <c r="C109" i="11" a="1"/>
  <c r="C101" i="11" a="1"/>
  <c r="C87" i="11" a="1"/>
  <c r="C104" i="11" a="1"/>
  <c r="C90" i="11" a="1"/>
  <c r="C107" i="11" a="1"/>
  <c r="C99" i="11" a="1"/>
  <c r="C110" i="11" a="1"/>
  <c r="C102" i="11" a="1"/>
  <c r="C88" i="11" a="1"/>
  <c r="C105" i="11" a="1"/>
  <c r="C97" i="11" a="1"/>
  <c r="C87" i="11" l="1"/>
  <c r="C89" i="11"/>
  <c r="C97" i="11"/>
  <c r="C99" i="11"/>
  <c r="C101" i="11"/>
  <c r="C103" i="11"/>
  <c r="C105" i="11"/>
  <c r="C107" i="11"/>
  <c r="C109" i="11"/>
  <c r="C86" i="11"/>
  <c r="C88" i="11"/>
  <c r="C90" i="11"/>
  <c r="C98" i="11"/>
  <c r="C100" i="11"/>
  <c r="C102" i="11"/>
  <c r="C104" i="11"/>
  <c r="C106" i="11"/>
  <c r="C108" i="11"/>
  <c r="C110" i="11"/>
  <c r="I82" i="11"/>
  <c r="I78" i="11"/>
  <c r="I74" i="11"/>
  <c r="I70" i="11"/>
  <c r="I66" i="11"/>
  <c r="I62" i="11"/>
  <c r="I58" i="11"/>
  <c r="I54" i="11"/>
  <c r="I50" i="11"/>
  <c r="I46" i="11"/>
  <c r="I42" i="11"/>
  <c r="I38" i="11"/>
  <c r="I34" i="11"/>
  <c r="I30" i="11"/>
  <c r="I26" i="11"/>
  <c r="I22" i="11"/>
  <c r="I18" i="11"/>
  <c r="I14" i="11"/>
  <c r="I10" i="11"/>
  <c r="I6" i="11"/>
  <c r="I81" i="11"/>
  <c r="I77" i="11"/>
  <c r="I73" i="11"/>
  <c r="I69" i="11"/>
  <c r="I65" i="11"/>
  <c r="I61" i="11"/>
  <c r="I57" i="11"/>
  <c r="I53" i="11"/>
  <c r="I49" i="11"/>
  <c r="I45" i="11"/>
  <c r="I41" i="11"/>
  <c r="I37" i="11"/>
  <c r="I33" i="11"/>
  <c r="I29" i="11"/>
  <c r="I25" i="11"/>
  <c r="I21" i="11"/>
  <c r="I17" i="11"/>
  <c r="I13" i="11"/>
  <c r="I9" i="11"/>
  <c r="I5" i="11"/>
  <c r="I80" i="11"/>
  <c r="I76" i="11"/>
  <c r="I72" i="11"/>
  <c r="I68" i="11"/>
  <c r="I64" i="11"/>
  <c r="I60" i="11"/>
  <c r="I56" i="11"/>
  <c r="I52" i="11"/>
  <c r="I48" i="11"/>
  <c r="I44" i="11"/>
  <c r="I40" i="11"/>
  <c r="I36" i="11"/>
  <c r="I32" i="11"/>
  <c r="I28" i="11"/>
  <c r="I24" i="11"/>
  <c r="I20" i="11"/>
  <c r="I16" i="11"/>
  <c r="I12" i="11"/>
  <c r="I8" i="11"/>
  <c r="I4" i="11"/>
  <c r="I83" i="11"/>
  <c r="I79" i="11"/>
  <c r="I75" i="11"/>
  <c r="I71" i="11"/>
  <c r="I67" i="11"/>
  <c r="I63" i="11"/>
  <c r="I59" i="11"/>
  <c r="I55" i="11"/>
  <c r="I51" i="11"/>
  <c r="I47" i="11"/>
  <c r="I43" i="11"/>
  <c r="I39" i="11"/>
  <c r="I35" i="11"/>
  <c r="I31" i="11"/>
  <c r="I27" i="11"/>
  <c r="I23" i="11"/>
  <c r="I19" i="11"/>
  <c r="I15" i="11"/>
  <c r="I11" i="11"/>
  <c r="I7" i="11"/>
  <c r="I3" i="11"/>
  <c r="B85" i="11"/>
  <c r="B89" i="11"/>
  <c r="B93" i="11"/>
  <c r="B97" i="11"/>
  <c r="B101" i="11"/>
  <c r="B105" i="11"/>
  <c r="B109" i="11"/>
  <c r="B86" i="11"/>
  <c r="B90" i="11"/>
  <c r="B94" i="11"/>
  <c r="B98" i="11"/>
  <c r="B102" i="11"/>
  <c r="B106" i="11"/>
  <c r="B110" i="11"/>
  <c r="B87" i="11"/>
  <c r="B91" i="11"/>
  <c r="B95" i="11"/>
  <c r="B99" i="11"/>
  <c r="B103" i="11"/>
  <c r="B107" i="11"/>
  <c r="B88" i="11"/>
  <c r="B92" i="11"/>
  <c r="B96" i="11"/>
  <c r="B100" i="11"/>
  <c r="B104" i="11"/>
  <c r="E83" i="10"/>
  <c r="I83" i="10"/>
  <c r="K83" i="10"/>
  <c r="N83" i="10" s="1"/>
  <c r="K3" i="10"/>
  <c r="N3" i="10" s="1"/>
  <c r="K4" i="10"/>
  <c r="N4" i="10" s="1"/>
  <c r="K5" i="10"/>
  <c r="N5" i="10" s="1"/>
  <c r="K8" i="10"/>
  <c r="N8" i="10" s="1"/>
  <c r="K7" i="10"/>
  <c r="N7" i="10" s="1"/>
  <c r="K13" i="10"/>
  <c r="N13" i="10" s="1"/>
  <c r="K9" i="10"/>
  <c r="N9" i="10" s="1"/>
  <c r="K10" i="10"/>
  <c r="N10" i="10" s="1"/>
  <c r="K11" i="10"/>
  <c r="N11" i="10" s="1"/>
  <c r="K14" i="10"/>
  <c r="N14" i="10" s="1"/>
  <c r="K15" i="10"/>
  <c r="N15" i="10" s="1"/>
  <c r="K19" i="10"/>
  <c r="N19" i="10" s="1"/>
  <c r="K21" i="10"/>
  <c r="N21" i="10" s="1"/>
  <c r="K16" i="10"/>
  <c r="N16" i="10" s="1"/>
  <c r="K17" i="10"/>
  <c r="N17" i="10" s="1"/>
  <c r="K18" i="10"/>
  <c r="N18" i="10" s="1"/>
  <c r="K32" i="10"/>
  <c r="N32" i="10" s="1"/>
  <c r="K34" i="10"/>
  <c r="N34" i="10" s="1"/>
  <c r="K37" i="10"/>
  <c r="N37" i="10" s="1"/>
  <c r="K48" i="10"/>
  <c r="N48" i="10" s="1"/>
  <c r="K23" i="10"/>
  <c r="N23" i="10" s="1"/>
  <c r="K49" i="10"/>
  <c r="N49" i="10" s="1"/>
  <c r="K51" i="10"/>
  <c r="N51" i="10" s="1"/>
  <c r="K26" i="10"/>
  <c r="N26" i="10" s="1"/>
  <c r="K27" i="10"/>
  <c r="N27" i="10" s="1"/>
  <c r="K28" i="10"/>
  <c r="N28" i="10" s="1"/>
  <c r="K57" i="10"/>
  <c r="N57" i="10" s="1"/>
  <c r="K59" i="10"/>
  <c r="N59" i="10" s="1"/>
  <c r="K31" i="10"/>
  <c r="N31" i="10" s="1"/>
  <c r="K73" i="10"/>
  <c r="N73" i="10" s="1"/>
  <c r="K33" i="10"/>
  <c r="N33" i="10" s="1"/>
  <c r="K81" i="10"/>
  <c r="N81" i="10" s="1"/>
  <c r="K35" i="10"/>
  <c r="N35" i="10" s="1"/>
  <c r="K75" i="10"/>
  <c r="N75" i="10" s="1"/>
  <c r="K79" i="10"/>
  <c r="N79" i="10" s="1"/>
  <c r="K38" i="10"/>
  <c r="N38" i="10" s="1"/>
  <c r="K39" i="10"/>
  <c r="N39" i="10" s="1"/>
  <c r="K40" i="10"/>
  <c r="N40" i="10" s="1"/>
  <c r="K41" i="10"/>
  <c r="N41" i="10" s="1"/>
  <c r="K42" i="10"/>
  <c r="N42" i="10" s="1"/>
  <c r="K43" i="10"/>
  <c r="N43" i="10" s="1"/>
  <c r="K44" i="10"/>
  <c r="N44" i="10" s="1"/>
  <c r="K45" i="10"/>
  <c r="N45" i="10" s="1"/>
  <c r="K46" i="10"/>
  <c r="N46" i="10" s="1"/>
  <c r="K47" i="10"/>
  <c r="N47" i="10" s="1"/>
  <c r="K20" i="10"/>
  <c r="N20" i="10" s="1"/>
  <c r="K22" i="10"/>
  <c r="N22" i="10" s="1"/>
  <c r="K50" i="10"/>
  <c r="N50" i="10" s="1"/>
  <c r="K24" i="10"/>
  <c r="N24" i="10" s="1"/>
  <c r="K25" i="10"/>
  <c r="N25" i="10" s="1"/>
  <c r="K53" i="10"/>
  <c r="N53" i="10" s="1"/>
  <c r="K54" i="10"/>
  <c r="N54" i="10" s="1"/>
  <c r="K55" i="10"/>
  <c r="N55" i="10" s="1"/>
  <c r="K29" i="10"/>
  <c r="N29" i="10" s="1"/>
  <c r="K30" i="10"/>
  <c r="N30" i="10" s="1"/>
  <c r="K58" i="10"/>
  <c r="N58" i="10" s="1"/>
  <c r="K56" i="10"/>
  <c r="N56" i="10" s="1"/>
  <c r="K60" i="10"/>
  <c r="N60" i="10" s="1"/>
  <c r="K61" i="10"/>
  <c r="N61" i="10" s="1"/>
  <c r="K62" i="10"/>
  <c r="N62" i="10" s="1"/>
  <c r="K63" i="10"/>
  <c r="N63" i="10" s="1"/>
  <c r="K74" i="10"/>
  <c r="N74" i="10" s="1"/>
  <c r="K65" i="10"/>
  <c r="N65" i="10" s="1"/>
  <c r="K66" i="10"/>
  <c r="N66" i="10" s="1"/>
  <c r="K67" i="10"/>
  <c r="N67" i="10" s="1"/>
  <c r="K68" i="10"/>
  <c r="N68" i="10" s="1"/>
  <c r="K69" i="10"/>
  <c r="N69" i="10" s="1"/>
  <c r="K70" i="10"/>
  <c r="N70" i="10" s="1"/>
  <c r="K71" i="10"/>
  <c r="N71" i="10" s="1"/>
  <c r="K82" i="10"/>
  <c r="N82" i="10" s="1"/>
  <c r="K36" i="10"/>
  <c r="N36" i="10" s="1"/>
  <c r="K52" i="10"/>
  <c r="N52" i="10" s="1"/>
  <c r="K64" i="10"/>
  <c r="N64" i="10" s="1"/>
  <c r="K72" i="10"/>
  <c r="N72" i="10" s="1"/>
  <c r="K6" i="10"/>
  <c r="N6" i="10" s="1"/>
  <c r="K12" i="10"/>
  <c r="N12" i="10" s="1"/>
  <c r="K78" i="10"/>
  <c r="N78" i="10" s="1"/>
  <c r="K80" i="10"/>
  <c r="N80" i="10" s="1"/>
  <c r="K76" i="10"/>
  <c r="N76" i="10" s="1"/>
  <c r="K77" i="10"/>
  <c r="N77" i="10" s="1"/>
  <c r="I3" i="10"/>
  <c r="I4" i="10"/>
  <c r="I5" i="10"/>
  <c r="I8" i="10"/>
  <c r="I7" i="10"/>
  <c r="I13" i="10"/>
  <c r="I9" i="10"/>
  <c r="I10" i="10"/>
  <c r="I11" i="10"/>
  <c r="I14" i="10"/>
  <c r="I15" i="10"/>
  <c r="I19" i="10"/>
  <c r="I21" i="10"/>
  <c r="I16" i="10"/>
  <c r="I17" i="10"/>
  <c r="I18" i="10"/>
  <c r="I32" i="10"/>
  <c r="I34" i="10"/>
  <c r="I37" i="10"/>
  <c r="I48" i="10"/>
  <c r="I23" i="10"/>
  <c r="I49" i="10"/>
  <c r="I51" i="10"/>
  <c r="I26" i="10"/>
  <c r="I27" i="10"/>
  <c r="I28" i="10"/>
  <c r="I57" i="10"/>
  <c r="I59" i="10"/>
  <c r="I31" i="10"/>
  <c r="I73" i="10"/>
  <c r="I33" i="10"/>
  <c r="I81" i="10"/>
  <c r="I35" i="10"/>
  <c r="I75" i="10"/>
  <c r="I79" i="10"/>
  <c r="I38" i="10"/>
  <c r="I39" i="10"/>
  <c r="I40" i="10"/>
  <c r="I41" i="10"/>
  <c r="I42" i="10"/>
  <c r="I43" i="10"/>
  <c r="I44" i="10"/>
  <c r="I45" i="10"/>
  <c r="I46" i="10"/>
  <c r="I47" i="10"/>
  <c r="I20" i="10"/>
  <c r="I22" i="10"/>
  <c r="I50" i="10"/>
  <c r="I24" i="10"/>
  <c r="I25" i="10"/>
  <c r="I53" i="10"/>
  <c r="I54" i="10"/>
  <c r="I55" i="10"/>
  <c r="I29" i="10"/>
  <c r="I30" i="10"/>
  <c r="I58" i="10"/>
  <c r="I56" i="10"/>
  <c r="I60" i="10"/>
  <c r="I61" i="10"/>
  <c r="I62" i="10"/>
  <c r="I63" i="10"/>
  <c r="I74" i="10"/>
  <c r="I65" i="10"/>
  <c r="I66" i="10"/>
  <c r="I67" i="10"/>
  <c r="I68" i="10"/>
  <c r="I69" i="10"/>
  <c r="I70" i="10"/>
  <c r="I71" i="10"/>
  <c r="I82" i="10"/>
  <c r="I36" i="10"/>
  <c r="I52" i="10"/>
  <c r="I64" i="10"/>
  <c r="I72" i="10"/>
  <c r="I6" i="10"/>
  <c r="I12" i="10"/>
  <c r="I78" i="10"/>
  <c r="I80" i="10"/>
  <c r="I76" i="10"/>
  <c r="I77" i="10"/>
  <c r="E7" i="10"/>
  <c r="L7" i="10" s="1"/>
  <c r="E4" i="10"/>
  <c r="L4" i="10" s="1"/>
  <c r="E5" i="10"/>
  <c r="L5" i="10" s="1"/>
  <c r="E8" i="10"/>
  <c r="L8" i="10" s="1"/>
  <c r="E9" i="10"/>
  <c r="L9" i="10" s="1"/>
  <c r="E13" i="10"/>
  <c r="L13" i="10" s="1"/>
  <c r="E16" i="10"/>
  <c r="E10" i="10"/>
  <c r="L10" i="10" s="1"/>
  <c r="E11" i="10"/>
  <c r="L11" i="10" s="1"/>
  <c r="E14" i="10"/>
  <c r="L14" i="10" s="1"/>
  <c r="E15" i="10"/>
  <c r="L15" i="10" s="1"/>
  <c r="E19" i="10"/>
  <c r="L19" i="10" s="1"/>
  <c r="E21" i="10"/>
  <c r="L21" i="10" s="1"/>
  <c r="E3" i="10"/>
  <c r="E17" i="10"/>
  <c r="L17" i="10" s="1"/>
  <c r="E18" i="10"/>
  <c r="L18" i="10" s="1"/>
  <c r="E32" i="10"/>
  <c r="L32" i="10" s="1"/>
  <c r="E34" i="10"/>
  <c r="L34" i="10" s="1"/>
  <c r="E37" i="10"/>
  <c r="L37" i="10" s="1"/>
  <c r="E48" i="10"/>
  <c r="L48" i="10" s="1"/>
  <c r="E23" i="10"/>
  <c r="L23" i="10" s="1"/>
  <c r="E49" i="10"/>
  <c r="L49" i="10" s="1"/>
  <c r="E51" i="10"/>
  <c r="L51" i="10" s="1"/>
  <c r="E26" i="10"/>
  <c r="L26" i="10" s="1"/>
  <c r="E27" i="10"/>
  <c r="L27" i="10" s="1"/>
  <c r="E28" i="10"/>
  <c r="L28" i="10" s="1"/>
  <c r="E57" i="10"/>
  <c r="L57" i="10" s="1"/>
  <c r="E59" i="10"/>
  <c r="L59" i="10" s="1"/>
  <c r="E31" i="10"/>
  <c r="L31" i="10" s="1"/>
  <c r="E73" i="10"/>
  <c r="L73" i="10" s="1"/>
  <c r="E33" i="10"/>
  <c r="L33" i="10" s="1"/>
  <c r="E75" i="10"/>
  <c r="E35" i="10"/>
  <c r="L35" i="10" s="1"/>
  <c r="E79" i="10"/>
  <c r="L79" i="10" s="1"/>
  <c r="E81" i="10"/>
  <c r="E38" i="10"/>
  <c r="L38" i="10" s="1"/>
  <c r="E43" i="10"/>
  <c r="L43" i="10" s="1"/>
  <c r="E40" i="10"/>
  <c r="L40" i="10" s="1"/>
  <c r="E41" i="10"/>
  <c r="L41" i="10" s="1"/>
  <c r="E42" i="10"/>
  <c r="L42" i="10" s="1"/>
  <c r="E39" i="10"/>
  <c r="L39" i="10" s="1"/>
  <c r="E44" i="10"/>
  <c r="L44" i="10" s="1"/>
  <c r="E45" i="10"/>
  <c r="L45" i="10" s="1"/>
  <c r="E46" i="10"/>
  <c r="L46" i="10" s="1"/>
  <c r="E47" i="10"/>
  <c r="L47" i="10" s="1"/>
  <c r="E20" i="10"/>
  <c r="L20" i="10" s="1"/>
  <c r="E22" i="10"/>
  <c r="L22" i="10" s="1"/>
  <c r="E50" i="10"/>
  <c r="L50" i="10" s="1"/>
  <c r="E24" i="10"/>
  <c r="L24" i="10" s="1"/>
  <c r="E25" i="10"/>
  <c r="L25" i="10" s="1"/>
  <c r="E53" i="10"/>
  <c r="L53" i="10" s="1"/>
  <c r="E54" i="10"/>
  <c r="L54" i="10" s="1"/>
  <c r="E55" i="10"/>
  <c r="L55" i="10" s="1"/>
  <c r="E29" i="10"/>
  <c r="L29" i="10" s="1"/>
  <c r="E30" i="10"/>
  <c r="L30" i="10" s="1"/>
  <c r="E58" i="10"/>
  <c r="L58" i="10" s="1"/>
  <c r="E56" i="10"/>
  <c r="L56" i="10" s="1"/>
  <c r="E60" i="10"/>
  <c r="L60" i="10" s="1"/>
  <c r="E61" i="10"/>
  <c r="L61" i="10" s="1"/>
  <c r="E62" i="10"/>
  <c r="L62" i="10" s="1"/>
  <c r="E63" i="10"/>
  <c r="L63" i="10" s="1"/>
  <c r="E74" i="10"/>
  <c r="L74" i="10" s="1"/>
  <c r="E65" i="10"/>
  <c r="L65" i="10" s="1"/>
  <c r="E66" i="10"/>
  <c r="L66" i="10" s="1"/>
  <c r="E67" i="10"/>
  <c r="L67" i="10" s="1"/>
  <c r="E68" i="10"/>
  <c r="L68" i="10" s="1"/>
  <c r="E69" i="10"/>
  <c r="L69" i="10" s="1"/>
  <c r="E70" i="10"/>
  <c r="L70" i="10" s="1"/>
  <c r="E71" i="10"/>
  <c r="L71" i="10" s="1"/>
  <c r="E6" i="10"/>
  <c r="L6" i="10" s="1"/>
  <c r="E12" i="10"/>
  <c r="E36" i="10"/>
  <c r="L36" i="10" s="1"/>
  <c r="E52" i="10"/>
  <c r="E64" i="10"/>
  <c r="E72" i="10"/>
  <c r="E76" i="10"/>
  <c r="L76" i="10" s="1"/>
  <c r="E77" i="10"/>
  <c r="E78" i="10"/>
  <c r="E80" i="10"/>
  <c r="E82" i="10"/>
  <c r="L83" i="10" l="1"/>
  <c r="O83" i="10" s="1"/>
  <c r="M36" i="10"/>
  <c r="P36" i="10" s="1"/>
  <c r="O36" i="10"/>
  <c r="M70" i="10"/>
  <c r="P70" i="10" s="1"/>
  <c r="O70" i="10"/>
  <c r="M66" i="10"/>
  <c r="P66" i="10" s="1"/>
  <c r="O66" i="10"/>
  <c r="M62" i="10"/>
  <c r="P62" i="10" s="1"/>
  <c r="O62" i="10"/>
  <c r="M58" i="10"/>
  <c r="P58" i="10" s="1"/>
  <c r="O58" i="10"/>
  <c r="M54" i="10"/>
  <c r="P54" i="10" s="1"/>
  <c r="O54" i="10"/>
  <c r="M50" i="10"/>
  <c r="P50" i="10" s="1"/>
  <c r="O50" i="10"/>
  <c r="M46" i="10"/>
  <c r="P46" i="10" s="1"/>
  <c r="O46" i="10"/>
  <c r="M42" i="10"/>
  <c r="P42" i="10" s="1"/>
  <c r="O42" i="10"/>
  <c r="M38" i="10"/>
  <c r="P38" i="10" s="1"/>
  <c r="O38" i="10"/>
  <c r="M59" i="10"/>
  <c r="P59" i="10" s="1"/>
  <c r="O59" i="10"/>
  <c r="M26" i="10"/>
  <c r="P26" i="10" s="1"/>
  <c r="O26" i="10"/>
  <c r="M48" i="10"/>
  <c r="P48" i="10" s="1"/>
  <c r="O48" i="10"/>
  <c r="M18" i="10"/>
  <c r="P18" i="10" s="1"/>
  <c r="O18" i="10"/>
  <c r="M19" i="10"/>
  <c r="P19" i="10" s="1"/>
  <c r="O19" i="10"/>
  <c r="M10" i="10"/>
  <c r="P10" i="10" s="1"/>
  <c r="O10" i="10"/>
  <c r="M8" i="10"/>
  <c r="P8" i="10" s="1"/>
  <c r="O8" i="10"/>
  <c r="M76" i="10"/>
  <c r="P76" i="10" s="1"/>
  <c r="O76" i="10"/>
  <c r="M69" i="10"/>
  <c r="P69" i="10" s="1"/>
  <c r="O69" i="10"/>
  <c r="M65" i="10"/>
  <c r="P65" i="10" s="1"/>
  <c r="O65" i="10"/>
  <c r="M61" i="10"/>
  <c r="P61" i="10" s="1"/>
  <c r="O61" i="10"/>
  <c r="M30" i="10"/>
  <c r="P30" i="10" s="1"/>
  <c r="O30" i="10"/>
  <c r="M53" i="10"/>
  <c r="P53" i="10" s="1"/>
  <c r="O53" i="10"/>
  <c r="M22" i="10"/>
  <c r="P22" i="10" s="1"/>
  <c r="O22" i="10"/>
  <c r="M45" i="10"/>
  <c r="P45" i="10" s="1"/>
  <c r="O45" i="10"/>
  <c r="M41" i="10"/>
  <c r="P41" i="10" s="1"/>
  <c r="O41" i="10"/>
  <c r="M33" i="10"/>
  <c r="P33" i="10" s="1"/>
  <c r="O33" i="10"/>
  <c r="M57" i="10"/>
  <c r="P57" i="10" s="1"/>
  <c r="O57" i="10"/>
  <c r="M51" i="10"/>
  <c r="P51" i="10" s="1"/>
  <c r="O51" i="10"/>
  <c r="M37" i="10"/>
  <c r="P37" i="10" s="1"/>
  <c r="O37" i="10"/>
  <c r="M17" i="10"/>
  <c r="P17" i="10" s="1"/>
  <c r="O17" i="10"/>
  <c r="M15" i="10"/>
  <c r="P15" i="10" s="1"/>
  <c r="O15" i="10"/>
  <c r="M5" i="10"/>
  <c r="P5" i="10" s="1"/>
  <c r="O5" i="10"/>
  <c r="M6" i="10"/>
  <c r="P6" i="10" s="1"/>
  <c r="O6" i="10"/>
  <c r="M68" i="10"/>
  <c r="P68" i="10" s="1"/>
  <c r="O68" i="10"/>
  <c r="M74" i="10"/>
  <c r="P74" i="10" s="1"/>
  <c r="O74" i="10"/>
  <c r="M60" i="10"/>
  <c r="P60" i="10" s="1"/>
  <c r="O60" i="10"/>
  <c r="M29" i="10"/>
  <c r="P29" i="10" s="1"/>
  <c r="O29" i="10"/>
  <c r="M25" i="10"/>
  <c r="P25" i="10" s="1"/>
  <c r="O25" i="10"/>
  <c r="M20" i="10"/>
  <c r="P20" i="10" s="1"/>
  <c r="O20" i="10"/>
  <c r="M44" i="10"/>
  <c r="P44" i="10" s="1"/>
  <c r="O44" i="10"/>
  <c r="M40" i="10"/>
  <c r="P40" i="10" s="1"/>
  <c r="O40" i="10"/>
  <c r="M79" i="10"/>
  <c r="P79" i="10" s="1"/>
  <c r="O79" i="10"/>
  <c r="M73" i="10"/>
  <c r="P73" i="10" s="1"/>
  <c r="O73" i="10"/>
  <c r="M28" i="10"/>
  <c r="P28" i="10" s="1"/>
  <c r="O28" i="10"/>
  <c r="M49" i="10"/>
  <c r="P49" i="10" s="1"/>
  <c r="O49" i="10"/>
  <c r="M34" i="10"/>
  <c r="P34" i="10" s="1"/>
  <c r="O34" i="10"/>
  <c r="M14" i="10"/>
  <c r="P14" i="10" s="1"/>
  <c r="O14" i="10"/>
  <c r="M13" i="10"/>
  <c r="P13" i="10" s="1"/>
  <c r="O13" i="10"/>
  <c r="M4" i="10"/>
  <c r="P4" i="10" s="1"/>
  <c r="O4" i="10"/>
  <c r="M71" i="10"/>
  <c r="P71" i="10" s="1"/>
  <c r="O71" i="10"/>
  <c r="M67" i="10"/>
  <c r="P67" i="10" s="1"/>
  <c r="O67" i="10"/>
  <c r="M63" i="10"/>
  <c r="P63" i="10" s="1"/>
  <c r="O63" i="10"/>
  <c r="M56" i="10"/>
  <c r="P56" i="10" s="1"/>
  <c r="O56" i="10"/>
  <c r="M55" i="10"/>
  <c r="P55" i="10" s="1"/>
  <c r="O55" i="10"/>
  <c r="M24" i="10"/>
  <c r="P24" i="10" s="1"/>
  <c r="O24" i="10"/>
  <c r="M47" i="10"/>
  <c r="P47" i="10" s="1"/>
  <c r="O47" i="10"/>
  <c r="M39" i="10"/>
  <c r="P39" i="10" s="1"/>
  <c r="O39" i="10"/>
  <c r="M43" i="10"/>
  <c r="P43" i="10" s="1"/>
  <c r="O43" i="10"/>
  <c r="M35" i="10"/>
  <c r="P35" i="10" s="1"/>
  <c r="O35" i="10"/>
  <c r="M31" i="10"/>
  <c r="P31" i="10" s="1"/>
  <c r="O31" i="10"/>
  <c r="M27" i="10"/>
  <c r="P27" i="10" s="1"/>
  <c r="O27" i="10"/>
  <c r="M23" i="10"/>
  <c r="P23" i="10" s="1"/>
  <c r="O23" i="10"/>
  <c r="M32" i="10"/>
  <c r="P32" i="10" s="1"/>
  <c r="O32" i="10"/>
  <c r="M21" i="10"/>
  <c r="P21" i="10" s="1"/>
  <c r="O21" i="10"/>
  <c r="M11" i="10"/>
  <c r="P11" i="10" s="1"/>
  <c r="O11" i="10"/>
  <c r="M9" i="10"/>
  <c r="P9" i="10" s="1"/>
  <c r="O9" i="10"/>
  <c r="M7" i="10"/>
  <c r="P7" i="10" s="1"/>
  <c r="O7" i="10"/>
  <c r="M83" i="10"/>
  <c r="P83" i="10" s="1"/>
  <c r="J7" i="11"/>
  <c r="M7" i="11" s="1"/>
  <c r="L7" i="11"/>
  <c r="J23" i="11"/>
  <c r="M23" i="11" s="1"/>
  <c r="L23" i="11"/>
  <c r="J39" i="11"/>
  <c r="M39" i="11" s="1"/>
  <c r="L39" i="11"/>
  <c r="J55" i="11"/>
  <c r="M55" i="11" s="1"/>
  <c r="L55" i="11"/>
  <c r="J71" i="11"/>
  <c r="M71" i="11" s="1"/>
  <c r="L71" i="11"/>
  <c r="J4" i="11"/>
  <c r="M4" i="11" s="1"/>
  <c r="L4" i="11"/>
  <c r="J20" i="11"/>
  <c r="M20" i="11" s="1"/>
  <c r="L20" i="11"/>
  <c r="J36" i="11"/>
  <c r="M36" i="11" s="1"/>
  <c r="L36" i="11"/>
  <c r="J52" i="11"/>
  <c r="M52" i="11" s="1"/>
  <c r="L52" i="11"/>
  <c r="J68" i="11"/>
  <c r="M68" i="11" s="1"/>
  <c r="L68" i="11"/>
  <c r="J5" i="11"/>
  <c r="M5" i="11" s="1"/>
  <c r="L5" i="11"/>
  <c r="J21" i="11"/>
  <c r="M21" i="11" s="1"/>
  <c r="L21" i="11"/>
  <c r="J37" i="11"/>
  <c r="M37" i="11" s="1"/>
  <c r="L37" i="11"/>
  <c r="J53" i="11"/>
  <c r="M53" i="11" s="1"/>
  <c r="L53" i="11"/>
  <c r="J69" i="11"/>
  <c r="M69" i="11" s="1"/>
  <c r="L69" i="11"/>
  <c r="J6" i="11"/>
  <c r="M6" i="11" s="1"/>
  <c r="L6" i="11"/>
  <c r="J22" i="11"/>
  <c r="M22" i="11" s="1"/>
  <c r="L22" i="11"/>
  <c r="J38" i="11"/>
  <c r="M38" i="11" s="1"/>
  <c r="L38" i="11"/>
  <c r="J54" i="11"/>
  <c r="M54" i="11" s="1"/>
  <c r="L54" i="11"/>
  <c r="J70" i="11"/>
  <c r="M70" i="11" s="1"/>
  <c r="L70" i="11"/>
  <c r="J11" i="11"/>
  <c r="M11" i="11" s="1"/>
  <c r="L11" i="11"/>
  <c r="J27" i="11"/>
  <c r="M27" i="11" s="1"/>
  <c r="L27" i="11"/>
  <c r="J43" i="11"/>
  <c r="M43" i="11" s="1"/>
  <c r="L43" i="11"/>
  <c r="J59" i="11"/>
  <c r="M59" i="11" s="1"/>
  <c r="L59" i="11"/>
  <c r="J75" i="11"/>
  <c r="M75" i="11" s="1"/>
  <c r="L75" i="11"/>
  <c r="J8" i="11"/>
  <c r="M8" i="11" s="1"/>
  <c r="L8" i="11"/>
  <c r="J24" i="11"/>
  <c r="M24" i="11" s="1"/>
  <c r="L24" i="11"/>
  <c r="J40" i="11"/>
  <c r="M40" i="11" s="1"/>
  <c r="L40" i="11"/>
  <c r="J56" i="11"/>
  <c r="M56" i="11" s="1"/>
  <c r="L56" i="11"/>
  <c r="J72" i="11"/>
  <c r="M72" i="11" s="1"/>
  <c r="L72" i="11"/>
  <c r="J9" i="11"/>
  <c r="M9" i="11" s="1"/>
  <c r="L9" i="11"/>
  <c r="J25" i="11"/>
  <c r="M25" i="11" s="1"/>
  <c r="L25" i="11"/>
  <c r="J41" i="11"/>
  <c r="M41" i="11" s="1"/>
  <c r="L41" i="11"/>
  <c r="J57" i="11"/>
  <c r="M57" i="11" s="1"/>
  <c r="L57" i="11"/>
  <c r="J73" i="11"/>
  <c r="M73" i="11" s="1"/>
  <c r="L73" i="11"/>
  <c r="J10" i="11"/>
  <c r="M10" i="11" s="1"/>
  <c r="L10" i="11"/>
  <c r="J26" i="11"/>
  <c r="M26" i="11" s="1"/>
  <c r="L26" i="11"/>
  <c r="J42" i="11"/>
  <c r="M42" i="11" s="1"/>
  <c r="L42" i="11"/>
  <c r="J58" i="11"/>
  <c r="M58" i="11" s="1"/>
  <c r="L58" i="11"/>
  <c r="J74" i="11"/>
  <c r="M74" i="11" s="1"/>
  <c r="L74" i="11"/>
  <c r="J15" i="11"/>
  <c r="M15" i="11" s="1"/>
  <c r="L15" i="11"/>
  <c r="J31" i="11"/>
  <c r="M31" i="11" s="1"/>
  <c r="L31" i="11"/>
  <c r="J47" i="11"/>
  <c r="M47" i="11" s="1"/>
  <c r="L47" i="11"/>
  <c r="J63" i="11"/>
  <c r="M63" i="11" s="1"/>
  <c r="L63" i="11"/>
  <c r="J79" i="11"/>
  <c r="M79" i="11" s="1"/>
  <c r="L79" i="11"/>
  <c r="J12" i="11"/>
  <c r="M12" i="11" s="1"/>
  <c r="L12" i="11"/>
  <c r="J28" i="11"/>
  <c r="M28" i="11" s="1"/>
  <c r="L28" i="11"/>
  <c r="J44" i="11"/>
  <c r="M44" i="11" s="1"/>
  <c r="L44" i="11"/>
  <c r="J60" i="11"/>
  <c r="M60" i="11" s="1"/>
  <c r="L60" i="11"/>
  <c r="J76" i="11"/>
  <c r="M76" i="11" s="1"/>
  <c r="L76" i="11"/>
  <c r="J13" i="11"/>
  <c r="M13" i="11" s="1"/>
  <c r="L13" i="11"/>
  <c r="J29" i="11"/>
  <c r="M29" i="11" s="1"/>
  <c r="L29" i="11"/>
  <c r="J45" i="11"/>
  <c r="M45" i="11" s="1"/>
  <c r="L45" i="11"/>
  <c r="J61" i="11"/>
  <c r="M61" i="11" s="1"/>
  <c r="L61" i="11"/>
  <c r="J77" i="11"/>
  <c r="M77" i="11" s="1"/>
  <c r="L77" i="11"/>
  <c r="J14" i="11"/>
  <c r="M14" i="11" s="1"/>
  <c r="L14" i="11"/>
  <c r="J30" i="11"/>
  <c r="M30" i="11" s="1"/>
  <c r="L30" i="11"/>
  <c r="J46" i="11"/>
  <c r="M46" i="11" s="1"/>
  <c r="L46" i="11"/>
  <c r="J62" i="11"/>
  <c r="M62" i="11" s="1"/>
  <c r="L62" i="11"/>
  <c r="J78" i="11"/>
  <c r="M78" i="11" s="1"/>
  <c r="L78" i="11"/>
  <c r="J3" i="11"/>
  <c r="M3" i="11" s="1"/>
  <c r="L3" i="11"/>
  <c r="J19" i="11"/>
  <c r="M19" i="11" s="1"/>
  <c r="L19" i="11"/>
  <c r="J35" i="11"/>
  <c r="M35" i="11" s="1"/>
  <c r="L35" i="11"/>
  <c r="J51" i="11"/>
  <c r="M51" i="11" s="1"/>
  <c r="L51" i="11"/>
  <c r="J67" i="11"/>
  <c r="M67" i="11" s="1"/>
  <c r="L67" i="11"/>
  <c r="J83" i="11"/>
  <c r="M83" i="11" s="1"/>
  <c r="L83" i="11"/>
  <c r="J16" i="11"/>
  <c r="M16" i="11" s="1"/>
  <c r="L16" i="11"/>
  <c r="J32" i="11"/>
  <c r="M32" i="11" s="1"/>
  <c r="L32" i="11"/>
  <c r="J48" i="11"/>
  <c r="M48" i="11" s="1"/>
  <c r="L48" i="11"/>
  <c r="J64" i="11"/>
  <c r="M64" i="11" s="1"/>
  <c r="L64" i="11"/>
  <c r="J80" i="11"/>
  <c r="M80" i="11" s="1"/>
  <c r="L80" i="11"/>
  <c r="J17" i="11"/>
  <c r="M17" i="11" s="1"/>
  <c r="L17" i="11"/>
  <c r="J33" i="11"/>
  <c r="M33" i="11" s="1"/>
  <c r="L33" i="11"/>
  <c r="J49" i="11"/>
  <c r="M49" i="11" s="1"/>
  <c r="L49" i="11"/>
  <c r="J65" i="11"/>
  <c r="M65" i="11" s="1"/>
  <c r="L65" i="11"/>
  <c r="J81" i="11"/>
  <c r="M81" i="11" s="1"/>
  <c r="L81" i="11"/>
  <c r="J18" i="11"/>
  <c r="M18" i="11" s="1"/>
  <c r="L18" i="11"/>
  <c r="J34" i="11"/>
  <c r="M34" i="11" s="1"/>
  <c r="L34" i="11"/>
  <c r="J50" i="11"/>
  <c r="M50" i="11" s="1"/>
  <c r="L50" i="11"/>
  <c r="J66" i="11"/>
  <c r="M66" i="11" s="1"/>
  <c r="L66" i="11"/>
  <c r="J82" i="11"/>
  <c r="M82" i="11" s="1"/>
  <c r="L82" i="11"/>
  <c r="D108" i="11"/>
  <c r="L75" i="10"/>
  <c r="L82" i="10"/>
  <c r="L80" i="10"/>
  <c r="L72" i="10"/>
  <c r="L16" i="10"/>
  <c r="L78" i="10"/>
  <c r="L64" i="10"/>
  <c r="L3" i="10"/>
  <c r="L12" i="10"/>
  <c r="L81" i="10"/>
  <c r="L77" i="10"/>
  <c r="L52" i="10"/>
  <c r="B85" i="10" a="1"/>
  <c r="B85" i="10" s="1"/>
  <c r="C85" i="10" a="1"/>
  <c r="C85" i="10" l="1"/>
  <c r="M3" i="10"/>
  <c r="P3" i="10" s="1"/>
  <c r="O3" i="10"/>
  <c r="M52" i="10"/>
  <c r="P52" i="10" s="1"/>
  <c r="O52" i="10"/>
  <c r="M72" i="10"/>
  <c r="P72" i="10" s="1"/>
  <c r="O72" i="10"/>
  <c r="M77" i="10"/>
  <c r="P77" i="10" s="1"/>
  <c r="O77" i="10"/>
  <c r="M64" i="10"/>
  <c r="P64" i="10" s="1"/>
  <c r="O64" i="10"/>
  <c r="M80" i="10"/>
  <c r="P80" i="10" s="1"/>
  <c r="O80" i="10"/>
  <c r="M82" i="10"/>
  <c r="P82" i="10" s="1"/>
  <c r="O82" i="10"/>
  <c r="M81" i="10"/>
  <c r="P81" i="10" s="1"/>
  <c r="O81" i="10"/>
  <c r="M78" i="10"/>
  <c r="P78" i="10" s="1"/>
  <c r="O78" i="10"/>
  <c r="M12" i="10"/>
  <c r="P12" i="10" s="1"/>
  <c r="O12" i="10"/>
  <c r="M16" i="10"/>
  <c r="P16" i="10" s="1"/>
  <c r="O16" i="10"/>
  <c r="M75" i="10"/>
  <c r="P75" i="10" s="1"/>
  <c r="O75" i="10"/>
  <c r="D85" i="10"/>
  <c r="D97" i="11"/>
  <c r="D105" i="11"/>
  <c r="D87" i="11"/>
  <c r="D86" i="11"/>
  <c r="D109" i="11"/>
  <c r="D100" i="11"/>
  <c r="D101" i="11"/>
  <c r="D88" i="11"/>
  <c r="D89" i="11"/>
  <c r="D104" i="11"/>
  <c r="D106" i="11"/>
  <c r="D99" i="11"/>
  <c r="D98" i="11"/>
  <c r="D103" i="11"/>
  <c r="D102" i="11"/>
  <c r="D107" i="11"/>
  <c r="D90" i="11"/>
  <c r="D110" i="11"/>
  <c r="B107" i="10"/>
  <c r="B103" i="10"/>
  <c r="B99" i="10"/>
  <c r="B95" i="10"/>
  <c r="B91" i="10"/>
  <c r="B87" i="10"/>
  <c r="B108" i="10"/>
  <c r="B104" i="10"/>
  <c r="B100" i="10"/>
  <c r="B96" i="10"/>
  <c r="B92" i="10"/>
  <c r="B88" i="10"/>
  <c r="B110" i="10"/>
  <c r="B106" i="10"/>
  <c r="B102" i="10"/>
  <c r="B98" i="10"/>
  <c r="B94" i="10"/>
  <c r="B90" i="10"/>
  <c r="B86" i="10"/>
  <c r="B109" i="10"/>
  <c r="B105" i="10"/>
  <c r="B101" i="10"/>
  <c r="B97" i="10"/>
  <c r="B93" i="10"/>
  <c r="B89" i="10"/>
  <c r="C106" i="10" a="1"/>
  <c r="C92" i="10" a="1"/>
  <c r="C103" i="10" a="1"/>
  <c r="C90" i="10" a="1"/>
  <c r="C101" i="10" a="1"/>
  <c r="C108" i="10" a="1"/>
  <c r="C102" i="10" a="1"/>
  <c r="C86" i="10" a="1"/>
  <c r="C95" i="10" a="1"/>
  <c r="C104" i="10" a="1"/>
  <c r="C109" i="10" a="1"/>
  <c r="C93" i="10" a="1"/>
  <c r="C107" i="10" a="1"/>
  <c r="C91" i="10" a="1"/>
  <c r="C100" i="10" a="1"/>
  <c r="C110" i="10" a="1"/>
  <c r="C94" i="10" a="1"/>
  <c r="C105" i="10" a="1"/>
  <c r="C89" i="10" a="1"/>
  <c r="C95" i="11" a="1"/>
  <c r="C93" i="11" a="1"/>
  <c r="C94" i="11" a="1"/>
  <c r="C91" i="11" a="1"/>
  <c r="C96" i="11" a="1"/>
  <c r="C92" i="11" a="1"/>
  <c r="C85" i="11" a="1"/>
  <c r="C89" i="10" l="1"/>
  <c r="D89" i="10" s="1"/>
  <c r="C105" i="10"/>
  <c r="D105" i="10" s="1"/>
  <c r="C94" i="10"/>
  <c r="D94" i="10" s="1"/>
  <c r="C110" i="10"/>
  <c r="D110" i="10" s="1"/>
  <c r="C100" i="10"/>
  <c r="D100" i="10" s="1"/>
  <c r="C91" i="10"/>
  <c r="D91" i="10" s="1"/>
  <c r="C107" i="10"/>
  <c r="D107" i="10" s="1"/>
  <c r="C93" i="10"/>
  <c r="D93" i="10" s="1"/>
  <c r="C109" i="10"/>
  <c r="D109" i="10" s="1"/>
  <c r="C104" i="10"/>
  <c r="D104" i="10" s="1"/>
  <c r="C95" i="10"/>
  <c r="D95" i="10" s="1"/>
  <c r="C86" i="10"/>
  <c r="D86" i="10" s="1"/>
  <c r="C102" i="10"/>
  <c r="D102" i="10" s="1"/>
  <c r="C108" i="10"/>
  <c r="D108" i="10" s="1"/>
  <c r="C101" i="10"/>
  <c r="D101" i="10" s="1"/>
  <c r="C90" i="10"/>
  <c r="D90" i="10" s="1"/>
  <c r="C103" i="10"/>
  <c r="D103" i="10" s="1"/>
  <c r="C92" i="10"/>
  <c r="D92" i="10" s="1"/>
  <c r="C106" i="10"/>
  <c r="D106" i="10" s="1"/>
  <c r="C92" i="11"/>
  <c r="D92" i="11" s="1"/>
  <c r="C96" i="11"/>
  <c r="D96" i="11" s="1"/>
  <c r="C93" i="11"/>
  <c r="D93" i="11" s="1"/>
  <c r="C85" i="11"/>
  <c r="D85" i="11" s="1"/>
  <c r="C94" i="11"/>
  <c r="D94" i="11" s="1"/>
  <c r="C91" i="11"/>
  <c r="D91" i="11" s="1"/>
  <c r="C95" i="11"/>
  <c r="D95" i="11" s="1"/>
  <c r="C98" i="10" l="1" a="1"/>
  <c r="C87" i="10" a="1"/>
  <c r="C96" i="10" a="1"/>
  <c r="C88" i="10" a="1"/>
  <c r="C97" i="10" a="1"/>
  <c r="C99" i="10" a="1"/>
  <c r="C99" i="10" l="1"/>
  <c r="D99" i="10" s="1"/>
  <c r="C97" i="10"/>
  <c r="D97" i="10" s="1"/>
  <c r="C88" i="10"/>
  <c r="D88" i="10" s="1"/>
  <c r="C96" i="10"/>
  <c r="D96" i="10" s="1"/>
  <c r="C87" i="10"/>
  <c r="D87" i="10" s="1"/>
  <c r="C98" i="10"/>
  <c r="D98" i="10" s="1"/>
</calcChain>
</file>

<file path=xl/sharedStrings.xml><?xml version="1.0" encoding="utf-8"?>
<sst xmlns="http://schemas.openxmlformats.org/spreadsheetml/2006/main" count="108" uniqueCount="92">
  <si>
    <t>Section</t>
  </si>
  <si>
    <r>
      <t>f</t>
    </r>
    <r>
      <rPr>
        <vertAlign val="subscript"/>
        <sz val="8"/>
        <color theme="1"/>
        <rFont val="Calibri"/>
        <family val="2"/>
        <scheme val="minor"/>
      </rPr>
      <t>y</t>
    </r>
  </si>
  <si>
    <t>I 500x20fl, 100x10wb, 100x20fl</t>
  </si>
  <si>
    <t>I 200x20fl, 500x10wb, 100x20fl</t>
  </si>
  <si>
    <t>100x100x6EA</t>
  </si>
  <si>
    <t>100x75x6UA</t>
  </si>
  <si>
    <t>1200WB249</t>
  </si>
  <si>
    <t>1200WB423</t>
  </si>
  <si>
    <t>125x125x10EA</t>
  </si>
  <si>
    <t>150UB18.0</t>
  </si>
  <si>
    <t>150x150x10EA</t>
  </si>
  <si>
    <t>150x90x10UA</t>
  </si>
  <si>
    <t>150x90x12UA</t>
  </si>
  <si>
    <t>180UB16.1</t>
  </si>
  <si>
    <t>200UBP122</t>
  </si>
  <si>
    <t>200UBP146</t>
  </si>
  <si>
    <t>200UC52.2</t>
  </si>
  <si>
    <t>200x200x16EA</t>
  </si>
  <si>
    <t>25x25x5EA</t>
  </si>
  <si>
    <t>300PFC</t>
  </si>
  <si>
    <t>310UC118</t>
  </si>
  <si>
    <t>310UC137</t>
  </si>
  <si>
    <t>350WC230</t>
  </si>
  <si>
    <t>350WC280</t>
  </si>
  <si>
    <t>380PFC</t>
  </si>
  <si>
    <t>400WC181</t>
  </si>
  <si>
    <t>400WC303</t>
  </si>
  <si>
    <t>40x40x6EA</t>
  </si>
  <si>
    <t>45x45x3EA</t>
  </si>
  <si>
    <t>45x45x6EA</t>
  </si>
  <si>
    <t>500WC267</t>
  </si>
  <si>
    <t>500WC290</t>
  </si>
  <si>
    <t>50x50x8EA</t>
  </si>
  <si>
    <t>610UB125</t>
  </si>
  <si>
    <t>65x50x6UA</t>
  </si>
  <si>
    <t>700WB115</t>
  </si>
  <si>
    <t>75PFC</t>
  </si>
  <si>
    <t>800WB122</t>
  </si>
  <si>
    <t>900WB257</t>
  </si>
  <si>
    <t>90x90x8EA</t>
  </si>
  <si>
    <r>
      <t>A</t>
    </r>
    <r>
      <rPr>
        <vertAlign val="subscript"/>
        <sz val="8"/>
        <color theme="1"/>
        <rFont val="Calibri"/>
        <family val="2"/>
        <scheme val="minor"/>
      </rPr>
      <t>g</t>
    </r>
  </si>
  <si>
    <t>125x75x12UA</t>
  </si>
  <si>
    <t>125x75x8UA</t>
  </si>
  <si>
    <t>150x100x10UA</t>
  </si>
  <si>
    <t>150x150x12EA</t>
  </si>
  <si>
    <t>150x90x16UA</t>
  </si>
  <si>
    <t>150x90x8UA</t>
  </si>
  <si>
    <t>180PFC</t>
  </si>
  <si>
    <t>200PFC</t>
  </si>
  <si>
    <t>200UC46.2</t>
  </si>
  <si>
    <t>250PFC</t>
  </si>
  <si>
    <t>250UB31.4</t>
  </si>
  <si>
    <t>250UC89.5</t>
  </si>
  <si>
    <t>25x25x3EA</t>
  </si>
  <si>
    <t>30x30x5EA</t>
  </si>
  <si>
    <t>30x30x6EA</t>
  </si>
  <si>
    <t>310UBP149</t>
  </si>
  <si>
    <t>310UBP78.8</t>
  </si>
  <si>
    <t>410UB59.7</t>
  </si>
  <si>
    <t>50x50x3EA</t>
  </si>
  <si>
    <t>55x55x5EA</t>
  </si>
  <si>
    <t>65x50x8UA</t>
  </si>
  <si>
    <t>65x65x10EA</t>
  </si>
  <si>
    <t>65x65x8EA</t>
  </si>
  <si>
    <t>75x50x8UA</t>
  </si>
  <si>
    <t>90x90x6EA</t>
  </si>
  <si>
    <t>1200WB455</t>
  </si>
  <si>
    <t>350WC197</t>
  </si>
  <si>
    <t>400WC361</t>
  </si>
  <si>
    <t>500WC340</t>
  </si>
  <si>
    <t>500WC414</t>
  </si>
  <si>
    <t>700WB130</t>
  </si>
  <si>
    <t>700WB150</t>
  </si>
  <si>
    <t>900WB218</t>
  </si>
  <si>
    <t>Reduction for Net Area</t>
  </si>
  <si>
    <r>
      <t>A</t>
    </r>
    <r>
      <rPr>
        <b/>
        <vertAlign val="subscript"/>
        <sz val="8"/>
        <color theme="1"/>
        <rFont val="Calibri"/>
        <family val="2"/>
        <scheme val="minor"/>
      </rPr>
      <t>n</t>
    </r>
  </si>
  <si>
    <r>
      <t>k</t>
    </r>
    <r>
      <rPr>
        <vertAlign val="subscript"/>
        <sz val="8"/>
        <color theme="1"/>
        <rFont val="Calibri"/>
        <family val="2"/>
        <scheme val="minor"/>
      </rPr>
      <t>t</t>
    </r>
  </si>
  <si>
    <r>
      <t>f</t>
    </r>
    <r>
      <rPr>
        <b/>
        <vertAlign val="subscript"/>
        <sz val="8"/>
        <color theme="1"/>
        <rFont val="Calibri"/>
        <family val="2"/>
        <scheme val="minor"/>
      </rPr>
      <t>u</t>
    </r>
  </si>
  <si>
    <t>Ultimate Uncertainty</t>
  </si>
  <si>
    <r>
      <t>N</t>
    </r>
    <r>
      <rPr>
        <b/>
        <vertAlign val="subscript"/>
        <sz val="8"/>
        <color theme="1"/>
        <rFont val="Calibri"/>
        <family val="2"/>
        <scheme val="minor"/>
      </rPr>
      <t>t_yield</t>
    </r>
  </si>
  <si>
    <r>
      <t>N</t>
    </r>
    <r>
      <rPr>
        <b/>
        <vertAlign val="subscript"/>
        <sz val="8"/>
        <color theme="1"/>
        <rFont val="Calibri"/>
        <family val="2"/>
        <scheme val="minor"/>
      </rPr>
      <t>t_ultimate</t>
    </r>
  </si>
  <si>
    <r>
      <t>N</t>
    </r>
    <r>
      <rPr>
        <b/>
        <vertAlign val="subscript"/>
        <sz val="8"/>
        <color theme="1"/>
        <rFont val="Calibri"/>
        <family val="2"/>
        <scheme val="minor"/>
      </rPr>
      <t>t</t>
    </r>
  </si>
  <si>
    <t>Force</t>
  </si>
  <si>
    <t>φ</t>
  </si>
  <si>
    <r>
      <t>A</t>
    </r>
    <r>
      <rPr>
        <b/>
        <vertAlign val="subscript"/>
        <sz val="8"/>
        <color theme="1"/>
        <rFont val="Calibri"/>
        <family val="2"/>
        <scheme val="minor"/>
      </rPr>
      <t>g</t>
    </r>
  </si>
  <si>
    <t>A</t>
  </si>
  <si>
    <r>
      <t>φA</t>
    </r>
    <r>
      <rPr>
        <b/>
        <vertAlign val="subscript"/>
        <sz val="8"/>
        <color theme="1"/>
        <rFont val="Calibri"/>
        <family val="2"/>
        <scheme val="minor"/>
      </rPr>
      <t>g</t>
    </r>
  </si>
  <si>
    <r>
      <t>φA</t>
    </r>
    <r>
      <rPr>
        <b/>
        <vertAlign val="subscript"/>
        <sz val="8"/>
        <color theme="1"/>
        <rFont val="Calibri"/>
        <family val="2"/>
        <scheme val="minor"/>
      </rPr>
      <t>n</t>
    </r>
  </si>
  <si>
    <t>φA</t>
  </si>
  <si>
    <r>
      <t>φN</t>
    </r>
    <r>
      <rPr>
        <b/>
        <vertAlign val="subscript"/>
        <sz val="8"/>
        <color theme="1"/>
        <rFont val="Calibri"/>
        <family val="2"/>
        <scheme val="minor"/>
      </rPr>
      <t>t_yield</t>
    </r>
  </si>
  <si>
    <r>
      <t>φN</t>
    </r>
    <r>
      <rPr>
        <b/>
        <vertAlign val="subscript"/>
        <sz val="8"/>
        <color theme="1"/>
        <rFont val="Calibri"/>
        <family val="2"/>
        <scheme val="minor"/>
      </rPr>
      <t>t_ultimate</t>
    </r>
  </si>
  <si>
    <r>
      <t>φN</t>
    </r>
    <r>
      <rPr>
        <b/>
        <vertAlign val="subscript"/>
        <sz val="8"/>
        <color theme="1"/>
        <rFont val="Calibri"/>
        <family val="2"/>
        <scheme val="minor"/>
      </rPr>
      <t>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</si>
</sst>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00"/>
    <numFmt numFmtId="165" formatCode="0.000000&quot; m²&quot;"/>
    <numFmt numFmtId="166" formatCode="##0E+00&quot; Pa&quot;"/>
    <numFmt numFmtId="167" formatCode="##0.00E+00&quot; N&quot;"/>
    <numFmt numFmtId="168" formatCode="##0.00000E+00&quot; N&quot;"/>
    <numFmt numFmtId="169" formatCode="##0.00000E+00&quot; m²&quot;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bscript"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vertAlign val="subscript"/>
      <sz val="8"/>
      <color theme="1"/>
      <name val="Calibri"/>
      <family val="2"/>
      <scheme val="minor"/>
    </font>
    <font>
      <sz val="8"/>
      <color theme="0" tint="-0.249977111117893"/>
      <name val="Calibri"/>
      <family val="2"/>
      <scheme val="minor"/>
    </font>
    <font>
      <b/>
      <sz val="8"/>
      <color theme="1"/>
      <name val="Calibri"/>
      <family val="2"/>
    </font>
    <font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64" fontId="1" fillId="2" borderId="0" xfId="0" applyNumberFormat="1" applyFont="1" applyFill="1" applyBorder="1"/>
    <xf numFmtId="0" fontId="1" fillId="2" borderId="0" xfId="0" applyFont="1" applyFill="1" applyBorder="1"/>
    <xf numFmtId="0" fontId="1" fillId="0" borderId="0" xfId="0" applyFont="1"/>
    <xf numFmtId="164" fontId="1" fillId="2" borderId="0" xfId="0" quotePrefix="1" applyNumberFormat="1" applyFont="1" applyFill="1" applyBorder="1"/>
    <xf numFmtId="0" fontId="3" fillId="0" borderId="0" xfId="0" applyFont="1" applyBorder="1"/>
    <xf numFmtId="0" fontId="5" fillId="0" borderId="0" xfId="0" applyFont="1"/>
    <xf numFmtId="165" fontId="1" fillId="2" borderId="0" xfId="0" applyNumberFormat="1" applyFont="1" applyFill="1" applyBorder="1"/>
    <xf numFmtId="166" fontId="1" fillId="2" borderId="0" xfId="0" applyNumberFormat="1" applyFont="1" applyFill="1" applyBorder="1"/>
    <xf numFmtId="166" fontId="1" fillId="2" borderId="0" xfId="0" quotePrefix="1" applyNumberFormat="1" applyFont="1" applyFill="1" applyBorder="1"/>
    <xf numFmtId="0" fontId="3" fillId="0" borderId="0" xfId="0" applyFont="1" applyFill="1" applyBorder="1"/>
    <xf numFmtId="167" fontId="1" fillId="0" borderId="0" xfId="0" applyNumberFormat="1" applyFont="1" applyFill="1" applyBorder="1"/>
    <xf numFmtId="0" fontId="3" fillId="0" borderId="0" xfId="0" applyFont="1"/>
    <xf numFmtId="0" fontId="6" fillId="0" borderId="0" xfId="0" applyFont="1" applyBorder="1"/>
    <xf numFmtId="2" fontId="1" fillId="2" borderId="0" xfId="0" applyNumberFormat="1" applyFont="1" applyFill="1" applyBorder="1"/>
    <xf numFmtId="168" fontId="1" fillId="2" borderId="0" xfId="0" applyNumberFormat="1" applyFont="1" applyFill="1" applyBorder="1"/>
    <xf numFmtId="169" fontId="1" fillId="0" borderId="0" xfId="0" applyNumberFormat="1" applyFont="1" applyFill="1" applyBorder="1"/>
    <xf numFmtId="169" fontId="7" fillId="0" borderId="0" xfId="0" applyNumberFormat="1" applyFont="1" applyFill="1"/>
    <xf numFmtId="167" fontId="1" fillId="0" borderId="0" xfId="0" applyNumberFormat="1" applyFont="1" applyFill="1"/>
  </cellXfs>
  <cellStyles count="1">
    <cellStyle name="Normal" xfId="0" builtinId="0"/>
  </cellStyles>
  <dxfs count="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7" formatCode="##0.00E+00&quot; N&quot;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7" formatCode="##0.00E+00&quot; N&quot;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  <numFmt numFmtId="169" formatCode="##0.00000E+00&quot; m²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  <numFmt numFmtId="169" formatCode="##0.00000E+00&quot; m²&quot;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  <numFmt numFmtId="169" formatCode="##0.00000E+00&quot; m²&quot;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9" formatCode="##0.00000E+00&quot; m²&quot;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9" formatCode="##0.00000E+00&quot; m²&quot;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9" formatCode="##0.00000E+00&quot; m²&quot;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6" formatCode="##0E+00&quot; Pa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0.0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6" formatCode="##0E+00&quot; Pa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6" formatCode="##0E+00&quot; Pa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0.0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8" formatCode="##0.00000E+00&quot; N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  <fill>
        <patternFill patternType="solid">
          <fgColor rgb="FF000000"/>
          <bgColor rgb="FFDDEBF7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7" formatCode="##0.00E+00&quot; N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7" formatCode="##0.00E+00&quot; N&quot;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7" formatCode="##0.00E+00&quot; N&quot;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7" formatCode="##0.00E+00&quot; N&quot;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0.0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6" formatCode="##0E+00&quot; Pa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6" formatCode="##0E+00&quot; Pa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0.0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5" formatCode="0.000000&quot; m²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0.0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5" formatCode="0.000000&quot; m²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ill>
        <patternFill>
          <bgColor rgb="FFF0F0F4"/>
        </patternFill>
      </fill>
    </dxf>
    <dxf>
      <font>
        <color theme="0"/>
      </font>
      <fill>
        <patternFill>
          <bgColor rgb="FF404041"/>
        </patternFill>
      </fill>
    </dxf>
    <dxf>
      <font>
        <color rgb="FF404041"/>
      </font>
      <border>
        <left style="medium">
          <color rgb="FF404041"/>
        </left>
        <right style="medium">
          <color rgb="FF404041"/>
        </right>
        <top style="thin">
          <color rgb="FF404041"/>
        </top>
        <bottom style="medium">
          <color rgb="FF404041"/>
        </bottom>
        <vertical style="medium">
          <color rgb="FF404041"/>
        </vertical>
        <horizontal style="thin">
          <color rgb="FF404041"/>
        </horizontal>
      </border>
    </dxf>
  </dxfs>
  <tableStyles count="1" defaultTableStyle="TableStyleMedium2" defaultPivotStyle="PivotStyleLight16">
    <tableStyle name="tblIntegral" pivot="0" count="3">
      <tableStyleElement type="wholeTable" dxfId="33"/>
      <tableStyleElement type="headerRow" dxfId="32"/>
      <tableStyleElement type="secondRowStripe" dxfId="31"/>
    </tableStyle>
  </tableStyles>
  <colors>
    <mruColors>
      <color rgb="FF404041"/>
      <color rgb="FFF0F0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blCapacity" displayName="tblCapacity" ref="B2:P83" totalsRowShown="0" headerRowDxfId="30" dataDxfId="29">
  <autoFilter ref="B2:P83"/>
  <sortState ref="B5:L83">
    <sortCondition ref="B2:B83"/>
  </sortState>
  <tableColumns count="15">
    <tableColumn id="1" name="Section" dataDxfId="28"/>
    <tableColumn id="2" name="Ag" dataDxfId="27"/>
    <tableColumn id="3" name="Reduction for Net Area" dataDxfId="26"/>
    <tableColumn id="4" name="An" dataDxfId="25">
      <calculatedColumnFormula>tblCapacity[[#This Row],[Ag]]*(1-tblCapacity[[#This Row],[Reduction for Net Area]])</calculatedColumnFormula>
    </tableColumn>
    <tableColumn id="5" name="kt" dataDxfId="24"/>
    <tableColumn id="13" name="fy" dataDxfId="23"/>
    <tableColumn id="20" name="fu" dataDxfId="22"/>
    <tableColumn id="14" name="Ultimate Uncertainty" dataDxfId="21">
      <calculatedColumnFormula>0.85</calculatedColumnFormula>
    </tableColumn>
    <tableColumn id="6" name="φ" dataDxfId="20"/>
    <tableColumn id="19" name="Nt_yield" dataDxfId="19">
      <calculatedColumnFormula>tblCapacity[[#This Row],[Ag]]*tblCapacity[[#This Row],[fy]]</calculatedColumnFormula>
    </tableColumn>
    <tableColumn id="21" name="Nt_ultimate" dataDxfId="18">
      <calculatedColumnFormula>tblCapacity[[#This Row],[Ultimate Uncertainty]]*tblCapacity[[#This Row],[kt]]*tblCapacity[[#This Row],[An]]*tblCapacity[[#This Row],[fu]]</calculatedColumnFormula>
    </tableColumn>
    <tableColumn id="22" name="Nt" dataDxfId="0">
      <calculatedColumnFormula>MIN(tblCapacity[[#This Row],[Nt_yield]:[Nt_ultimate]])</calculatedColumnFormula>
    </tableColumn>
    <tableColumn id="7" name="φNt_yield" dataDxfId="1">
      <calculatedColumnFormula>tblCapacity[[#This Row],[Nt_yield]]*tblCapacity[[#This Row],[φ]]</calculatedColumnFormula>
    </tableColumn>
    <tableColumn id="8" name="φNt_ultimate" dataDxfId="17">
      <calculatedColumnFormula>tblCapacity[[#This Row],[Nt_ultimate]]*tblCapacity[[#This Row],[φ]]</calculatedColumnFormula>
    </tableColumn>
    <tableColumn id="9" name="φNt" dataDxfId="16">
      <calculatedColumnFormula>tblCapacity[[#This Row],[Nt]]*tblCapacity[[#This Row],[φ]]</calculatedColumnFormula>
    </tableColumn>
  </tableColumns>
  <tableStyleInfo name="tblIntegral" showFirstColumn="0" showLastColumn="0" showRowStripes="1" showColumnStripes="0"/>
</table>
</file>

<file path=xl/tables/table2.xml><?xml version="1.0" encoding="utf-8"?>
<table xmlns="http://schemas.openxmlformats.org/spreadsheetml/2006/main" id="2" name="tblArea" displayName="tblArea" ref="B2:M83" totalsRowShown="0" headerRowDxfId="15" dataDxfId="14">
  <autoFilter ref="B2:M83"/>
  <sortState ref="B3:I81">
    <sortCondition ref="B2:B83"/>
  </sortState>
  <tableColumns count="12">
    <tableColumn id="1" name="Force" dataDxfId="13">
      <calculatedColumnFormula>RANDBETWEEN(100,100000000)</calculatedColumnFormula>
    </tableColumn>
    <tableColumn id="2" name="kt" dataDxfId="12"/>
    <tableColumn id="3" name="fy" dataDxfId="11"/>
    <tableColumn id="4" name="fu" dataDxfId="10"/>
    <tableColumn id="5" name="Ultimate Uncertainty" dataDxfId="9">
      <calculatedColumnFormula>0.85</calculatedColumnFormula>
    </tableColumn>
    <tableColumn id="13" name="φ" dataDxfId="8"/>
    <tableColumn id="19" name="Ag" dataDxfId="7">
      <calculatedColumnFormula>tblArea[[#This Row],[Force]]/tblArea[[#This Row],[fy]]</calculatedColumnFormula>
    </tableColumn>
    <tableColumn id="21" name="An" dataDxfId="6">
      <calculatedColumnFormula>tblArea[[#This Row],[Force]]/tblArea[[#This Row],[Ultimate Uncertainty]]/tblArea[[#This Row],[kt]]/tblArea[[#This Row],[fu]]</calculatedColumnFormula>
    </tableColumn>
    <tableColumn id="22" name="A" dataDxfId="5">
      <calculatedColumnFormula>MAX(tblArea[[#This Row],[Ag]],tblArea[[#This Row],[An]])</calculatedColumnFormula>
    </tableColumn>
    <tableColumn id="6" name="φAg" dataDxfId="4">
      <calculatedColumnFormula>tblArea[[#This Row],[Ag]]/tblArea[[#This Row],[φ]]</calculatedColumnFormula>
    </tableColumn>
    <tableColumn id="7" name="φAn" dataDxfId="3">
      <calculatedColumnFormula>tblArea[[#This Row],[An]]/tblArea[[#This Row],[φ]]</calculatedColumnFormula>
    </tableColumn>
    <tableColumn id="8" name="φA" dataDxfId="2">
      <calculatedColumnFormula>tblArea[[#This Row],[A]]/tblArea[[#This Row],[φ]]</calculatedColumnFormula>
    </tableColumn>
  </tableColumns>
  <tableStyleInfo name="tblIntegra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0"/>
  <sheetViews>
    <sheetView tabSelected="1" zoomScale="115" zoomScaleNormal="115" workbookViewId="0">
      <selection activeCell="M6" sqref="M6"/>
    </sheetView>
  </sheetViews>
  <sheetFormatPr defaultColWidth="9" defaultRowHeight="11.25" x14ac:dyDescent="0.2"/>
  <cols>
    <col min="1" max="1" width="3.28515625" style="3" customWidth="1"/>
    <col min="2" max="2" width="22.28515625" style="3" bestFit="1" customWidth="1"/>
    <col min="3" max="3" width="11.5703125" style="3" customWidth="1"/>
    <col min="4" max="4" width="8.85546875" style="3" customWidth="1"/>
    <col min="5" max="5" width="9.5703125" style="3" bestFit="1" customWidth="1"/>
    <col min="6" max="6" width="4.85546875" style="3" bestFit="1" customWidth="1"/>
    <col min="7" max="7" width="8.7109375" style="3" bestFit="1" customWidth="1"/>
    <col min="8" max="8" width="8.7109375" style="3" customWidth="1"/>
    <col min="9" max="9" width="17.42578125" style="3" bestFit="1" customWidth="1"/>
    <col min="10" max="10" width="4.42578125" style="3" bestFit="1" customWidth="1"/>
    <col min="11" max="11" width="9.28515625" style="3" bestFit="1" customWidth="1"/>
    <col min="12" max="12" width="9.28515625" style="3" customWidth="1"/>
    <col min="13" max="13" width="9.28515625" style="3" bestFit="1" customWidth="1"/>
    <col min="14" max="14" width="9.7109375" style="3" bestFit="1" customWidth="1"/>
    <col min="15" max="16" width="9.28515625" style="3" bestFit="1" customWidth="1"/>
    <col min="17" max="16384" width="9" style="3"/>
  </cols>
  <sheetData>
    <row r="2" spans="2:16" ht="12.75" x14ac:dyDescent="0.25">
      <c r="B2" s="5" t="s">
        <v>0</v>
      </c>
      <c r="C2" s="5" t="s">
        <v>40</v>
      </c>
      <c r="D2" s="5" t="s">
        <v>74</v>
      </c>
      <c r="E2" s="5" t="s">
        <v>75</v>
      </c>
      <c r="F2" s="5" t="s">
        <v>76</v>
      </c>
      <c r="G2" s="5" t="s">
        <v>1</v>
      </c>
      <c r="H2" s="5" t="s">
        <v>77</v>
      </c>
      <c r="I2" s="5" t="s">
        <v>78</v>
      </c>
      <c r="J2" s="13" t="s">
        <v>83</v>
      </c>
      <c r="K2" s="10" t="s">
        <v>79</v>
      </c>
      <c r="L2" s="12" t="s">
        <v>80</v>
      </c>
      <c r="M2" s="12" t="s">
        <v>81</v>
      </c>
      <c r="N2" s="10" t="s">
        <v>89</v>
      </c>
      <c r="O2" s="12" t="s">
        <v>90</v>
      </c>
      <c r="P2" s="12" t="s">
        <v>91</v>
      </c>
    </row>
    <row r="3" spans="2:16" x14ac:dyDescent="0.2">
      <c r="B3" s="2" t="s">
        <v>17</v>
      </c>
      <c r="C3" s="7">
        <v>6.1999999999999998E-3</v>
      </c>
      <c r="D3" s="1">
        <v>6.0318793440239608E-3</v>
      </c>
      <c r="E3" s="7">
        <f>tblCapacity[[#This Row],[Ag]]*(1-tblCapacity[[#This Row],[Reduction for Net Area]])</f>
        <v>6.1626023480670514E-3</v>
      </c>
      <c r="F3" s="1">
        <v>0.85</v>
      </c>
      <c r="G3" s="8">
        <v>300000000</v>
      </c>
      <c r="H3" s="8">
        <v>440000000</v>
      </c>
      <c r="I3" s="1">
        <f t="shared" ref="I3:I4" si="0">0.85</f>
        <v>0.85</v>
      </c>
      <c r="J3" s="14">
        <v>0.9</v>
      </c>
      <c r="K3" s="11">
        <f>tblCapacity[[#This Row],[Ag]]*tblCapacity[[#This Row],[fy]]</f>
        <v>1860000</v>
      </c>
      <c r="L3" s="11">
        <f>tblCapacity[[#This Row],[Ultimate Uncertainty]]*tblCapacity[[#This Row],[kt]]*tblCapacity[[#This Row],[An]]*tblCapacity[[#This Row],[fu]]</f>
        <v>1959091.2864505153</v>
      </c>
      <c r="M3" s="11">
        <f>MIN(tblCapacity[[#This Row],[Nt_yield]:[Nt_ultimate]])</f>
        <v>1860000</v>
      </c>
      <c r="N3" s="11">
        <f>tblCapacity[[#This Row],[Nt_yield]]*tblCapacity[[#This Row],[φ]]</f>
        <v>1674000</v>
      </c>
      <c r="O3" s="11">
        <f>tblCapacity[[#This Row],[Nt_ultimate]]*tblCapacity[[#This Row],[φ]]</f>
        <v>1763182.1578054638</v>
      </c>
      <c r="P3" s="18">
        <f>tblCapacity[[#This Row],[Nt]]*tblCapacity[[#This Row],[φ]]</f>
        <v>1674000</v>
      </c>
    </row>
    <row r="4" spans="2:16" x14ac:dyDescent="0.2">
      <c r="B4" s="2" t="s">
        <v>5</v>
      </c>
      <c r="C4" s="7">
        <v>1.0200000000000001E-3</v>
      </c>
      <c r="D4" s="1">
        <v>2.0758423533769291E-2</v>
      </c>
      <c r="E4" s="7">
        <f>tblCapacity[[#This Row],[Ag]]*(1-tblCapacity[[#This Row],[Reduction for Net Area]])</f>
        <v>9.9882640799555528E-4</v>
      </c>
      <c r="F4" s="1">
        <v>0.75</v>
      </c>
      <c r="G4" s="8">
        <v>320000000</v>
      </c>
      <c r="H4" s="8">
        <v>440000000</v>
      </c>
      <c r="I4" s="1">
        <f t="shared" si="0"/>
        <v>0.85</v>
      </c>
      <c r="J4" s="14">
        <v>0.9</v>
      </c>
      <c r="K4" s="11">
        <f>tblCapacity[[#This Row],[Ag]]*tblCapacity[[#This Row],[fy]]</f>
        <v>326400</v>
      </c>
      <c r="L4" s="11">
        <f>tblCapacity[[#This Row],[Ultimate Uncertainty]]*tblCapacity[[#This Row],[kt]]*tblCapacity[[#This Row],[An]]*tblCapacity[[#This Row],[fu]]</f>
        <v>280170.80744275323</v>
      </c>
      <c r="M4" s="11">
        <f>MIN(tblCapacity[[#This Row],[Nt_yield]:[Nt_ultimate]])</f>
        <v>280170.80744275323</v>
      </c>
      <c r="N4" s="11">
        <f>tblCapacity[[#This Row],[Nt_yield]]*tblCapacity[[#This Row],[φ]]</f>
        <v>293760</v>
      </c>
      <c r="O4" s="11">
        <f>tblCapacity[[#This Row],[Nt_ultimate]]*tblCapacity[[#This Row],[φ]]</f>
        <v>252153.7266984779</v>
      </c>
      <c r="P4" s="18">
        <f>tblCapacity[[#This Row],[Nt]]*tblCapacity[[#This Row],[φ]]</f>
        <v>252153.7266984779</v>
      </c>
    </row>
    <row r="5" spans="2:16" x14ac:dyDescent="0.2">
      <c r="B5" s="2" t="s">
        <v>6</v>
      </c>
      <c r="C5" s="7">
        <v>3.1699999999999999E-2</v>
      </c>
      <c r="D5" s="1">
        <v>4.3477386476876517E-2</v>
      </c>
      <c r="E5" s="7">
        <f>tblCapacity[[#This Row],[Ag]]*(1-tblCapacity[[#This Row],[Reduction for Net Area]])</f>
        <v>3.0321766848683013E-2</v>
      </c>
      <c r="F5" s="1">
        <v>1</v>
      </c>
      <c r="G5" s="8">
        <v>280000000</v>
      </c>
      <c r="H5" s="8">
        <v>430000000</v>
      </c>
      <c r="I5" s="1">
        <f t="shared" ref="I5:I36" si="1">0.85</f>
        <v>0.85</v>
      </c>
      <c r="J5" s="14">
        <v>0.9</v>
      </c>
      <c r="K5" s="11">
        <f>tblCapacity[[#This Row],[Ag]]*tblCapacity[[#This Row],[fy]]</f>
        <v>8876000</v>
      </c>
      <c r="L5" s="11">
        <f>tblCapacity[[#This Row],[Ultimate Uncertainty]]*tblCapacity[[#This Row],[kt]]*tblCapacity[[#This Row],[An]]*tblCapacity[[#This Row],[fu]]</f>
        <v>11082605.783193642</v>
      </c>
      <c r="M5" s="11">
        <f>MIN(tblCapacity[[#This Row],[Nt_yield]:[Nt_ultimate]])</f>
        <v>8876000</v>
      </c>
      <c r="N5" s="11">
        <f>tblCapacity[[#This Row],[Nt_yield]]*tblCapacity[[#This Row],[φ]]</f>
        <v>7988400</v>
      </c>
      <c r="O5" s="11">
        <f>tblCapacity[[#This Row],[Nt_ultimate]]*tblCapacity[[#This Row],[φ]]</f>
        <v>9974345.204874279</v>
      </c>
      <c r="P5" s="18">
        <f>tblCapacity[[#This Row],[Nt]]*tblCapacity[[#This Row],[φ]]</f>
        <v>7988400</v>
      </c>
    </row>
    <row r="6" spans="2:16" x14ac:dyDescent="0.2">
      <c r="B6" s="2" t="s">
        <v>6</v>
      </c>
      <c r="C6" s="7">
        <v>3.1699999999999999E-2</v>
      </c>
      <c r="D6" s="1">
        <v>3.9713133963260677E-2</v>
      </c>
      <c r="E6" s="7">
        <f>tblCapacity[[#This Row],[Ag]]*(1-tblCapacity[[#This Row],[Reduction for Net Area]])</f>
        <v>3.0441093653364636E-2</v>
      </c>
      <c r="F6" s="1">
        <v>1</v>
      </c>
      <c r="G6" s="8">
        <v>360000000</v>
      </c>
      <c r="H6" s="8">
        <v>480000000</v>
      </c>
      <c r="I6" s="1">
        <f t="shared" si="1"/>
        <v>0.85</v>
      </c>
      <c r="J6" s="14">
        <v>0.9</v>
      </c>
      <c r="K6" s="11">
        <f>tblCapacity[[#This Row],[Ag]]*tblCapacity[[#This Row],[fy]]</f>
        <v>11412000</v>
      </c>
      <c r="L6" s="11">
        <f>tblCapacity[[#This Row],[Ultimate Uncertainty]]*tblCapacity[[#This Row],[kt]]*tblCapacity[[#This Row],[An]]*tblCapacity[[#This Row],[fu]]</f>
        <v>12419966.210572772</v>
      </c>
      <c r="M6" s="11">
        <f>MIN(tblCapacity[[#This Row],[Nt_yield]:[Nt_ultimate]])</f>
        <v>11412000</v>
      </c>
      <c r="N6" s="11">
        <f>tblCapacity[[#This Row],[Nt_yield]]*tblCapacity[[#This Row],[φ]]</f>
        <v>10270800</v>
      </c>
      <c r="O6" s="11">
        <f>tblCapacity[[#This Row],[Nt_ultimate]]*tblCapacity[[#This Row],[φ]]</f>
        <v>11177969.589515494</v>
      </c>
      <c r="P6" s="18">
        <f>tblCapacity[[#This Row],[Nt]]*tblCapacity[[#This Row],[φ]]</f>
        <v>10270800</v>
      </c>
    </row>
    <row r="7" spans="2:16" x14ac:dyDescent="0.2">
      <c r="B7" s="2" t="s">
        <v>4</v>
      </c>
      <c r="C7" s="7">
        <v>1.17E-3</v>
      </c>
      <c r="D7" s="1">
        <v>5.3090577412583217E-2</v>
      </c>
      <c r="E7" s="7">
        <f>tblCapacity[[#This Row],[Ag]]*(1-tblCapacity[[#This Row],[Reduction for Net Area]])</f>
        <v>1.1078840244272776E-3</v>
      </c>
      <c r="F7" s="1">
        <v>0.85</v>
      </c>
      <c r="G7" s="8">
        <v>320000000</v>
      </c>
      <c r="H7" s="8">
        <v>440000000</v>
      </c>
      <c r="I7" s="1">
        <f t="shared" si="1"/>
        <v>0.85</v>
      </c>
      <c r="J7" s="14">
        <v>0.9</v>
      </c>
      <c r="K7" s="11">
        <f>tblCapacity[[#This Row],[Ag]]*tblCapacity[[#This Row],[fy]]</f>
        <v>374400</v>
      </c>
      <c r="L7" s="11">
        <f>tblCapacity[[#This Row],[Ultimate Uncertainty]]*tblCapacity[[#This Row],[kt]]*tblCapacity[[#This Row],[An]]*tblCapacity[[#This Row],[fu]]</f>
        <v>352196.33136543154</v>
      </c>
      <c r="M7" s="11">
        <f>MIN(tblCapacity[[#This Row],[Nt_yield]:[Nt_ultimate]])</f>
        <v>352196.33136543154</v>
      </c>
      <c r="N7" s="11">
        <f>tblCapacity[[#This Row],[Nt_yield]]*tblCapacity[[#This Row],[φ]]</f>
        <v>336960</v>
      </c>
      <c r="O7" s="11">
        <f>tblCapacity[[#This Row],[Nt_ultimate]]*tblCapacity[[#This Row],[φ]]</f>
        <v>316976.69822888839</v>
      </c>
      <c r="P7" s="18">
        <f>tblCapacity[[#This Row],[Nt]]*tblCapacity[[#This Row],[φ]]</f>
        <v>316976.69822888839</v>
      </c>
    </row>
    <row r="8" spans="2:16" x14ac:dyDescent="0.2">
      <c r="B8" s="2" t="s">
        <v>7</v>
      </c>
      <c r="C8" s="7">
        <v>5.3900000000000003E-2</v>
      </c>
      <c r="D8" s="1">
        <v>6.6807965197846861E-2</v>
      </c>
      <c r="E8" s="7">
        <f>tblCapacity[[#This Row],[Ag]]*(1-tblCapacity[[#This Row],[Reduction for Net Area]])</f>
        <v>5.0299050675836059E-2</v>
      </c>
      <c r="F8" s="1">
        <v>1</v>
      </c>
      <c r="G8" s="8">
        <v>280000000</v>
      </c>
      <c r="H8" s="8">
        <v>430000000</v>
      </c>
      <c r="I8" s="1">
        <f t="shared" si="1"/>
        <v>0.85</v>
      </c>
      <c r="J8" s="14">
        <v>0.9</v>
      </c>
      <c r="K8" s="11">
        <f>tblCapacity[[#This Row],[Ag]]*tblCapacity[[#This Row],[fy]]</f>
        <v>15092000.000000002</v>
      </c>
      <c r="L8" s="11">
        <f>tblCapacity[[#This Row],[Ultimate Uncertainty]]*tblCapacity[[#This Row],[kt]]*tblCapacity[[#This Row],[An]]*tblCapacity[[#This Row],[fu]]</f>
        <v>18384303.022018079</v>
      </c>
      <c r="M8" s="11">
        <f>MIN(tblCapacity[[#This Row],[Nt_yield]:[Nt_ultimate]])</f>
        <v>15092000.000000002</v>
      </c>
      <c r="N8" s="11">
        <f>tblCapacity[[#This Row],[Nt_yield]]*tblCapacity[[#This Row],[φ]]</f>
        <v>13582800.000000002</v>
      </c>
      <c r="O8" s="11">
        <f>tblCapacity[[#This Row],[Nt_ultimate]]*tblCapacity[[#This Row],[φ]]</f>
        <v>16545872.719816271</v>
      </c>
      <c r="P8" s="18">
        <f>tblCapacity[[#This Row],[Nt]]*tblCapacity[[#This Row],[φ]]</f>
        <v>13582800.000000002</v>
      </c>
    </row>
    <row r="9" spans="2:16" x14ac:dyDescent="0.2">
      <c r="B9" s="2" t="s">
        <v>8</v>
      </c>
      <c r="C9" s="7">
        <v>2.3E-3</v>
      </c>
      <c r="D9" s="1">
        <v>3.7574522008899505E-2</v>
      </c>
      <c r="E9" s="7">
        <f>tblCapacity[[#This Row],[Ag]]*(1-tblCapacity[[#This Row],[Reduction for Net Area]])</f>
        <v>2.2135785993795312E-3</v>
      </c>
      <c r="F9" s="1">
        <v>0.85</v>
      </c>
      <c r="G9" s="8">
        <v>320000000</v>
      </c>
      <c r="H9" s="8">
        <v>440000000</v>
      </c>
      <c r="I9" s="1">
        <f t="shared" si="1"/>
        <v>0.85</v>
      </c>
      <c r="J9" s="14">
        <v>0.9</v>
      </c>
      <c r="K9" s="11">
        <f>tblCapacity[[#This Row],[Ag]]*tblCapacity[[#This Row],[fy]]</f>
        <v>736000</v>
      </c>
      <c r="L9" s="11">
        <f>tblCapacity[[#This Row],[Ultimate Uncertainty]]*tblCapacity[[#This Row],[kt]]*tblCapacity[[#This Row],[An]]*tblCapacity[[#This Row],[fu]]</f>
        <v>703696.63674275286</v>
      </c>
      <c r="M9" s="11">
        <f>MIN(tblCapacity[[#This Row],[Nt_yield]:[Nt_ultimate]])</f>
        <v>703696.63674275286</v>
      </c>
      <c r="N9" s="11">
        <f>tblCapacity[[#This Row],[Nt_yield]]*tblCapacity[[#This Row],[φ]]</f>
        <v>662400</v>
      </c>
      <c r="O9" s="11">
        <f>tblCapacity[[#This Row],[Nt_ultimate]]*tblCapacity[[#This Row],[φ]]</f>
        <v>633326.97306847759</v>
      </c>
      <c r="P9" s="18">
        <f>tblCapacity[[#This Row],[Nt]]*tblCapacity[[#This Row],[φ]]</f>
        <v>633326.97306847759</v>
      </c>
    </row>
    <row r="10" spans="2:16" x14ac:dyDescent="0.2">
      <c r="B10" s="2" t="s">
        <v>11</v>
      </c>
      <c r="C10" s="7">
        <v>2.2000000000000001E-3</v>
      </c>
      <c r="D10" s="1">
        <v>5.9646116973444435E-2</v>
      </c>
      <c r="E10" s="7">
        <f>tblCapacity[[#This Row],[Ag]]*(1-tblCapacity[[#This Row],[Reduction for Net Area]])</f>
        <v>2.0687785426584224E-3</v>
      </c>
      <c r="F10" s="1">
        <v>0.75</v>
      </c>
      <c r="G10" s="8">
        <v>320000000</v>
      </c>
      <c r="H10" s="8">
        <v>440000000</v>
      </c>
      <c r="I10" s="1">
        <f t="shared" si="1"/>
        <v>0.85</v>
      </c>
      <c r="J10" s="14">
        <v>0.9</v>
      </c>
      <c r="K10" s="11">
        <f>tblCapacity[[#This Row],[Ag]]*tblCapacity[[#This Row],[fy]]</f>
        <v>704000</v>
      </c>
      <c r="L10" s="11">
        <f>tblCapacity[[#This Row],[Ultimate Uncertainty]]*tblCapacity[[#This Row],[kt]]*tblCapacity[[#This Row],[An]]*tblCapacity[[#This Row],[fu]]</f>
        <v>580292.38121568738</v>
      </c>
      <c r="M10" s="11">
        <f>MIN(tblCapacity[[#This Row],[Nt_yield]:[Nt_ultimate]])</f>
        <v>580292.38121568738</v>
      </c>
      <c r="N10" s="11">
        <f>tblCapacity[[#This Row],[Nt_yield]]*tblCapacity[[#This Row],[φ]]</f>
        <v>633600</v>
      </c>
      <c r="O10" s="11">
        <f>tblCapacity[[#This Row],[Nt_ultimate]]*tblCapacity[[#This Row],[φ]]</f>
        <v>522263.14309411863</v>
      </c>
      <c r="P10" s="18">
        <f>tblCapacity[[#This Row],[Nt]]*tblCapacity[[#This Row],[φ]]</f>
        <v>522263.14309411863</v>
      </c>
    </row>
    <row r="11" spans="2:16" x14ac:dyDescent="0.2">
      <c r="B11" s="2" t="s">
        <v>12</v>
      </c>
      <c r="C11" s="7">
        <v>2.7499999999999998E-3</v>
      </c>
      <c r="D11" s="1">
        <v>8.0932360487969715E-2</v>
      </c>
      <c r="E11" s="7">
        <f>tblCapacity[[#This Row],[Ag]]*(1-tblCapacity[[#This Row],[Reduction for Net Area]])</f>
        <v>2.527436008658083E-3</v>
      </c>
      <c r="F11" s="1">
        <v>0.75</v>
      </c>
      <c r="G11" s="8">
        <v>300000000</v>
      </c>
      <c r="H11" s="8">
        <v>440000000</v>
      </c>
      <c r="I11" s="1">
        <f t="shared" si="1"/>
        <v>0.85</v>
      </c>
      <c r="J11" s="14">
        <v>0.9</v>
      </c>
      <c r="K11" s="11">
        <f>tblCapacity[[#This Row],[Ag]]*tblCapacity[[#This Row],[fy]]</f>
        <v>825000</v>
      </c>
      <c r="L11" s="11">
        <f>tblCapacity[[#This Row],[Ultimate Uncertainty]]*tblCapacity[[#This Row],[kt]]*tblCapacity[[#This Row],[An]]*tblCapacity[[#This Row],[fu]]</f>
        <v>708945.80042859225</v>
      </c>
      <c r="M11" s="11">
        <f>MIN(tblCapacity[[#This Row],[Nt_yield]:[Nt_ultimate]])</f>
        <v>708945.80042859225</v>
      </c>
      <c r="N11" s="11">
        <f>tblCapacity[[#This Row],[Nt_yield]]*tblCapacity[[#This Row],[φ]]</f>
        <v>742500</v>
      </c>
      <c r="O11" s="11">
        <f>tblCapacity[[#This Row],[Nt_ultimate]]*tblCapacity[[#This Row],[φ]]</f>
        <v>638051.22038573306</v>
      </c>
      <c r="P11" s="18">
        <f>tblCapacity[[#This Row],[Nt]]*tblCapacity[[#This Row],[φ]]</f>
        <v>638051.22038573306</v>
      </c>
    </row>
    <row r="12" spans="2:16" x14ac:dyDescent="0.2">
      <c r="B12" s="2" t="s">
        <v>66</v>
      </c>
      <c r="C12" s="7">
        <v>5.79E-2</v>
      </c>
      <c r="D12" s="1">
        <v>2.3658826125595358E-2</v>
      </c>
      <c r="E12" s="7">
        <f>tblCapacity[[#This Row],[Ag]]*(1-tblCapacity[[#This Row],[Reduction for Net Area]])</f>
        <v>5.653015396732803E-2</v>
      </c>
      <c r="F12" s="1">
        <v>1</v>
      </c>
      <c r="G12" s="8">
        <v>360000000</v>
      </c>
      <c r="H12" s="8">
        <v>480000000</v>
      </c>
      <c r="I12" s="1">
        <f t="shared" si="1"/>
        <v>0.85</v>
      </c>
      <c r="J12" s="14">
        <v>0.9</v>
      </c>
      <c r="K12" s="11">
        <f>tblCapacity[[#This Row],[Ag]]*tblCapacity[[#This Row],[fy]]</f>
        <v>20844000</v>
      </c>
      <c r="L12" s="11">
        <f>tblCapacity[[#This Row],[Ultimate Uncertainty]]*tblCapacity[[#This Row],[kt]]*tblCapacity[[#This Row],[An]]*tblCapacity[[#This Row],[fu]]</f>
        <v>23064302.818669833</v>
      </c>
      <c r="M12" s="11">
        <f>MIN(tblCapacity[[#This Row],[Nt_yield]:[Nt_ultimate]])</f>
        <v>20844000</v>
      </c>
      <c r="N12" s="11">
        <f>tblCapacity[[#This Row],[Nt_yield]]*tblCapacity[[#This Row],[φ]]</f>
        <v>18759600</v>
      </c>
      <c r="O12" s="11">
        <f>tblCapacity[[#This Row],[Nt_ultimate]]*tblCapacity[[#This Row],[φ]]</f>
        <v>20757872.536802851</v>
      </c>
      <c r="P12" s="18">
        <f>tblCapacity[[#This Row],[Nt]]*tblCapacity[[#This Row],[φ]]</f>
        <v>18759600</v>
      </c>
    </row>
    <row r="13" spans="2:16" x14ac:dyDescent="0.2">
      <c r="B13" s="2" t="s">
        <v>9</v>
      </c>
      <c r="C13" s="7">
        <v>2.3E-3</v>
      </c>
      <c r="D13" s="1">
        <v>5.8795302267770549E-2</v>
      </c>
      <c r="E13" s="7">
        <f>tblCapacity[[#This Row],[Ag]]*(1-tblCapacity[[#This Row],[Reduction for Net Area]])</f>
        <v>2.1647708047841277E-3</v>
      </c>
      <c r="F13" s="1">
        <v>1</v>
      </c>
      <c r="G13" s="8">
        <v>320000000</v>
      </c>
      <c r="H13" s="8">
        <v>440000000</v>
      </c>
      <c r="I13" s="1">
        <f t="shared" si="1"/>
        <v>0.85</v>
      </c>
      <c r="J13" s="14">
        <v>0.9</v>
      </c>
      <c r="K13" s="11">
        <f>tblCapacity[[#This Row],[Ag]]*tblCapacity[[#This Row],[fy]]</f>
        <v>736000</v>
      </c>
      <c r="L13" s="11">
        <f>tblCapacity[[#This Row],[Ultimate Uncertainty]]*tblCapacity[[#This Row],[kt]]*tblCapacity[[#This Row],[An]]*tblCapacity[[#This Row],[fu]]</f>
        <v>809624.28098926379</v>
      </c>
      <c r="M13" s="11">
        <f>MIN(tblCapacity[[#This Row],[Nt_yield]:[Nt_ultimate]])</f>
        <v>736000</v>
      </c>
      <c r="N13" s="11">
        <f>tblCapacity[[#This Row],[Nt_yield]]*tblCapacity[[#This Row],[φ]]</f>
        <v>662400</v>
      </c>
      <c r="O13" s="11">
        <f>tblCapacity[[#This Row],[Nt_ultimate]]*tblCapacity[[#This Row],[φ]]</f>
        <v>728661.85289033747</v>
      </c>
      <c r="P13" s="18">
        <f>tblCapacity[[#This Row],[Nt]]*tblCapacity[[#This Row],[φ]]</f>
        <v>662400</v>
      </c>
    </row>
    <row r="14" spans="2:16" x14ac:dyDescent="0.2">
      <c r="B14" s="2" t="s">
        <v>13</v>
      </c>
      <c r="C14" s="7">
        <v>2.0400000000000001E-3</v>
      </c>
      <c r="D14" s="1">
        <v>3.3644170836169218E-2</v>
      </c>
      <c r="E14" s="7">
        <f>tblCapacity[[#This Row],[Ag]]*(1-tblCapacity[[#This Row],[Reduction for Net Area]])</f>
        <v>1.9713658914942149E-3</v>
      </c>
      <c r="F14" s="1">
        <v>1</v>
      </c>
      <c r="G14" s="8">
        <v>320000000</v>
      </c>
      <c r="H14" s="8">
        <v>440000000</v>
      </c>
      <c r="I14" s="1">
        <f t="shared" si="1"/>
        <v>0.85</v>
      </c>
      <c r="J14" s="14">
        <v>0.9</v>
      </c>
      <c r="K14" s="11">
        <f>tblCapacity[[#This Row],[Ag]]*tblCapacity[[#This Row],[fy]]</f>
        <v>652800</v>
      </c>
      <c r="L14" s="11">
        <f>tblCapacity[[#This Row],[Ultimate Uncertainty]]*tblCapacity[[#This Row],[kt]]*tblCapacity[[#This Row],[An]]*tblCapacity[[#This Row],[fu]]</f>
        <v>737290.84341883636</v>
      </c>
      <c r="M14" s="11">
        <f>MIN(tblCapacity[[#This Row],[Nt_yield]:[Nt_ultimate]])</f>
        <v>652800</v>
      </c>
      <c r="N14" s="11">
        <f>tblCapacity[[#This Row],[Nt_yield]]*tblCapacity[[#This Row],[φ]]</f>
        <v>587520</v>
      </c>
      <c r="O14" s="11">
        <f>tblCapacity[[#This Row],[Nt_ultimate]]*tblCapacity[[#This Row],[φ]]</f>
        <v>663561.7590769527</v>
      </c>
      <c r="P14" s="18">
        <f>tblCapacity[[#This Row],[Nt]]*tblCapacity[[#This Row],[φ]]</f>
        <v>587520</v>
      </c>
    </row>
    <row r="15" spans="2:16" x14ac:dyDescent="0.2">
      <c r="B15" s="2" t="s">
        <v>14</v>
      </c>
      <c r="C15" s="7">
        <v>1.5599999999999999E-2</v>
      </c>
      <c r="D15" s="1">
        <v>3.5170119555896433E-2</v>
      </c>
      <c r="E15" s="7">
        <f>tblCapacity[[#This Row],[Ag]]*(1-tblCapacity[[#This Row],[Reduction for Net Area]])</f>
        <v>1.5051346134928015E-2</v>
      </c>
      <c r="F15" s="1">
        <v>1</v>
      </c>
      <c r="G15" s="8">
        <v>280000000</v>
      </c>
      <c r="H15" s="8">
        <v>440000000</v>
      </c>
      <c r="I15" s="1">
        <f t="shared" si="1"/>
        <v>0.85</v>
      </c>
      <c r="J15" s="14">
        <v>0.9</v>
      </c>
      <c r="K15" s="11">
        <f>tblCapacity[[#This Row],[Ag]]*tblCapacity[[#This Row],[fy]]</f>
        <v>4368000</v>
      </c>
      <c r="L15" s="11">
        <f>tblCapacity[[#This Row],[Ultimate Uncertainty]]*tblCapacity[[#This Row],[kt]]*tblCapacity[[#This Row],[An]]*tblCapacity[[#This Row],[fu]]</f>
        <v>5629203.4544630768</v>
      </c>
      <c r="M15" s="11">
        <f>MIN(tblCapacity[[#This Row],[Nt_yield]:[Nt_ultimate]])</f>
        <v>4368000</v>
      </c>
      <c r="N15" s="11">
        <f>tblCapacity[[#This Row],[Nt_yield]]*tblCapacity[[#This Row],[φ]]</f>
        <v>3931200</v>
      </c>
      <c r="O15" s="11">
        <f>tblCapacity[[#This Row],[Nt_ultimate]]*tblCapacity[[#This Row],[φ]]</f>
        <v>5066283.1090167696</v>
      </c>
      <c r="P15" s="18">
        <f>tblCapacity[[#This Row],[Nt]]*tblCapacity[[#This Row],[φ]]</f>
        <v>3931200</v>
      </c>
    </row>
    <row r="16" spans="2:16" x14ac:dyDescent="0.2">
      <c r="B16" s="2" t="s">
        <v>10</v>
      </c>
      <c r="C16" s="7">
        <v>2.7899999999999999E-3</v>
      </c>
      <c r="D16" s="1">
        <v>7.8883498358679235E-2</v>
      </c>
      <c r="E16" s="7">
        <f>tblCapacity[[#This Row],[Ag]]*(1-tblCapacity[[#This Row],[Reduction for Net Area]])</f>
        <v>2.569915039579285E-3</v>
      </c>
      <c r="F16" s="1">
        <v>0.85</v>
      </c>
      <c r="G16" s="8">
        <v>320000000</v>
      </c>
      <c r="H16" s="8">
        <v>440000000</v>
      </c>
      <c r="I16" s="1">
        <f t="shared" si="1"/>
        <v>0.85</v>
      </c>
      <c r="J16" s="14">
        <v>0.9</v>
      </c>
      <c r="K16" s="11">
        <f>tblCapacity[[#This Row],[Ag]]*tblCapacity[[#This Row],[fy]]</f>
        <v>892800</v>
      </c>
      <c r="L16" s="11">
        <f>tblCapacity[[#This Row],[Ultimate Uncertainty]]*tblCapacity[[#This Row],[kt]]*tblCapacity[[#This Row],[An]]*tblCapacity[[#This Row],[fu]]</f>
        <v>816975.99108225468</v>
      </c>
      <c r="M16" s="11">
        <f>MIN(tblCapacity[[#This Row],[Nt_yield]:[Nt_ultimate]])</f>
        <v>816975.99108225468</v>
      </c>
      <c r="N16" s="11">
        <f>tblCapacity[[#This Row],[Nt_yield]]*tblCapacity[[#This Row],[φ]]</f>
        <v>803520</v>
      </c>
      <c r="O16" s="11">
        <f>tblCapacity[[#This Row],[Nt_ultimate]]*tblCapacity[[#This Row],[φ]]</f>
        <v>735278.39197402925</v>
      </c>
      <c r="P16" s="18">
        <f>tblCapacity[[#This Row],[Nt]]*tblCapacity[[#This Row],[φ]]</f>
        <v>735278.39197402925</v>
      </c>
    </row>
    <row r="17" spans="2:16" x14ac:dyDescent="0.2">
      <c r="B17" s="2" t="s">
        <v>18</v>
      </c>
      <c r="C17" s="7">
        <v>2.1000000000000001E-4</v>
      </c>
      <c r="D17" s="1">
        <v>8.9531219880635018E-2</v>
      </c>
      <c r="E17" s="7">
        <f>tblCapacity[[#This Row],[Ag]]*(1-tblCapacity[[#This Row],[Reduction for Net Area]])</f>
        <v>1.9119844382506666E-4</v>
      </c>
      <c r="F17" s="1">
        <v>0.85</v>
      </c>
      <c r="G17" s="8">
        <v>320000000</v>
      </c>
      <c r="H17" s="8">
        <v>440000000</v>
      </c>
      <c r="I17" s="1">
        <f t="shared" si="1"/>
        <v>0.85</v>
      </c>
      <c r="J17" s="14">
        <v>0.9</v>
      </c>
      <c r="K17" s="11">
        <f>tblCapacity[[#This Row],[Ag]]*tblCapacity[[#This Row],[fy]]</f>
        <v>67200</v>
      </c>
      <c r="L17" s="11">
        <f>tblCapacity[[#This Row],[Ultimate Uncertainty]]*tblCapacity[[#This Row],[kt]]*tblCapacity[[#This Row],[An]]*tblCapacity[[#This Row],[fu]]</f>
        <v>60781.985291988676</v>
      </c>
      <c r="M17" s="11">
        <f>MIN(tblCapacity[[#This Row],[Nt_yield]:[Nt_ultimate]])</f>
        <v>60781.985291988676</v>
      </c>
      <c r="N17" s="11">
        <f>tblCapacity[[#This Row],[Nt_yield]]*tblCapacity[[#This Row],[φ]]</f>
        <v>60480</v>
      </c>
      <c r="O17" s="11">
        <f>tblCapacity[[#This Row],[Nt_ultimate]]*tblCapacity[[#This Row],[φ]]</f>
        <v>54703.786762789809</v>
      </c>
      <c r="P17" s="18">
        <f>tblCapacity[[#This Row],[Nt]]*tblCapacity[[#This Row],[φ]]</f>
        <v>54703.786762789809</v>
      </c>
    </row>
    <row r="18" spans="2:16" x14ac:dyDescent="0.2">
      <c r="B18" s="2" t="s">
        <v>19</v>
      </c>
      <c r="C18" s="7">
        <v>5.11E-3</v>
      </c>
      <c r="D18" s="1">
        <v>2.801240878848086E-2</v>
      </c>
      <c r="E18" s="7">
        <f>tblCapacity[[#This Row],[Ag]]*(1-tblCapacity[[#This Row],[Reduction for Net Area]])</f>
        <v>4.9668565910908624E-3</v>
      </c>
      <c r="F18" s="1">
        <v>0.85</v>
      </c>
      <c r="G18" s="8">
        <v>300000000</v>
      </c>
      <c r="H18" s="8">
        <v>440000000</v>
      </c>
      <c r="I18" s="1">
        <f t="shared" si="1"/>
        <v>0.85</v>
      </c>
      <c r="J18" s="14">
        <v>0.9</v>
      </c>
      <c r="K18" s="11">
        <f>tblCapacity[[#This Row],[Ag]]*tblCapacity[[#This Row],[fy]]</f>
        <v>1533000</v>
      </c>
      <c r="L18" s="11">
        <f>tblCapacity[[#This Row],[Ultimate Uncertainty]]*tblCapacity[[#This Row],[kt]]*tblCapacity[[#This Row],[An]]*tblCapacity[[#This Row],[fu]]</f>
        <v>1578963.7103077851</v>
      </c>
      <c r="M18" s="11">
        <f>MIN(tblCapacity[[#This Row],[Nt_yield]:[Nt_ultimate]])</f>
        <v>1533000</v>
      </c>
      <c r="N18" s="11">
        <f>tblCapacity[[#This Row],[Nt_yield]]*tblCapacity[[#This Row],[φ]]</f>
        <v>1379700</v>
      </c>
      <c r="O18" s="11">
        <f>tblCapacity[[#This Row],[Nt_ultimate]]*tblCapacity[[#This Row],[φ]]</f>
        <v>1421067.3392770067</v>
      </c>
      <c r="P18" s="18">
        <f>tblCapacity[[#This Row],[Nt]]*tblCapacity[[#This Row],[φ]]</f>
        <v>1379700</v>
      </c>
    </row>
    <row r="19" spans="2:16" x14ac:dyDescent="0.2">
      <c r="B19" s="2" t="s">
        <v>15</v>
      </c>
      <c r="C19" s="7">
        <v>1.8599999999999998E-2</v>
      </c>
      <c r="D19" s="1">
        <v>5.178744869776894E-2</v>
      </c>
      <c r="E19" s="7">
        <f>tblCapacity[[#This Row],[Ag]]*(1-tblCapacity[[#This Row],[Reduction for Net Area]])</f>
        <v>1.7636753454221495E-2</v>
      </c>
      <c r="F19" s="1">
        <v>1</v>
      </c>
      <c r="G19" s="8">
        <v>280000000</v>
      </c>
      <c r="H19" s="8">
        <v>440000000</v>
      </c>
      <c r="I19" s="1">
        <f t="shared" si="1"/>
        <v>0.85</v>
      </c>
      <c r="J19" s="14">
        <v>0.9</v>
      </c>
      <c r="K19" s="11">
        <f>tblCapacity[[#This Row],[Ag]]*tblCapacity[[#This Row],[fy]]</f>
        <v>5208000</v>
      </c>
      <c r="L19" s="11">
        <f>tblCapacity[[#This Row],[Ultimate Uncertainty]]*tblCapacity[[#This Row],[kt]]*tblCapacity[[#This Row],[An]]*tblCapacity[[#This Row],[fu]]</f>
        <v>6596145.791878839</v>
      </c>
      <c r="M19" s="11">
        <f>MIN(tblCapacity[[#This Row],[Nt_yield]:[Nt_ultimate]])</f>
        <v>5208000</v>
      </c>
      <c r="N19" s="11">
        <f>tblCapacity[[#This Row],[Nt_yield]]*tblCapacity[[#This Row],[φ]]</f>
        <v>4687200</v>
      </c>
      <c r="O19" s="11">
        <f>tblCapacity[[#This Row],[Nt_ultimate]]*tblCapacity[[#This Row],[φ]]</f>
        <v>5936531.212690955</v>
      </c>
      <c r="P19" s="18">
        <f>tblCapacity[[#This Row],[Nt]]*tblCapacity[[#This Row],[φ]]</f>
        <v>4687200</v>
      </c>
    </row>
    <row r="20" spans="2:16" x14ac:dyDescent="0.2">
      <c r="B20" s="2" t="s">
        <v>49</v>
      </c>
      <c r="C20" s="7">
        <v>5.8999999999999999E-3</v>
      </c>
      <c r="D20" s="1">
        <v>6.5054845851479401E-2</v>
      </c>
      <c r="E20" s="7">
        <f>tblCapacity[[#This Row],[Ag]]*(1-tblCapacity[[#This Row],[Reduction for Net Area]])</f>
        <v>5.5161764094762717E-3</v>
      </c>
      <c r="F20" s="1">
        <v>1</v>
      </c>
      <c r="G20" s="8">
        <v>340000000</v>
      </c>
      <c r="H20" s="8">
        <v>480000000</v>
      </c>
      <c r="I20" s="1">
        <f t="shared" si="1"/>
        <v>0.85</v>
      </c>
      <c r="J20" s="14">
        <v>0.9</v>
      </c>
      <c r="K20" s="11">
        <f>tblCapacity[[#This Row],[Ag]]*tblCapacity[[#This Row],[fy]]</f>
        <v>2006000</v>
      </c>
      <c r="L20" s="11">
        <f>tblCapacity[[#This Row],[Ultimate Uncertainty]]*tblCapacity[[#This Row],[kt]]*tblCapacity[[#This Row],[An]]*tblCapacity[[#This Row],[fu]]</f>
        <v>2250599.9750663186</v>
      </c>
      <c r="M20" s="11">
        <f>MIN(tblCapacity[[#This Row],[Nt_yield]:[Nt_ultimate]])</f>
        <v>2006000</v>
      </c>
      <c r="N20" s="11">
        <f>tblCapacity[[#This Row],[Nt_yield]]*tblCapacity[[#This Row],[φ]]</f>
        <v>1805400</v>
      </c>
      <c r="O20" s="11">
        <f>tblCapacity[[#This Row],[Nt_ultimate]]*tblCapacity[[#This Row],[φ]]</f>
        <v>2025539.9775596869</v>
      </c>
      <c r="P20" s="18">
        <f>tblCapacity[[#This Row],[Nt]]*tblCapacity[[#This Row],[φ]]</f>
        <v>1805400</v>
      </c>
    </row>
    <row r="21" spans="2:16" x14ac:dyDescent="0.2">
      <c r="B21" s="2" t="s">
        <v>16</v>
      </c>
      <c r="C21" s="7">
        <v>6.6600000000000001E-3</v>
      </c>
      <c r="D21" s="1">
        <v>5.1630619584567827E-3</v>
      </c>
      <c r="E21" s="7">
        <f>tblCapacity[[#This Row],[Ag]]*(1-tblCapacity[[#This Row],[Reduction for Net Area]])</f>
        <v>6.6256140073566779E-3</v>
      </c>
      <c r="F21" s="1">
        <v>1</v>
      </c>
      <c r="G21" s="8">
        <v>300000000</v>
      </c>
      <c r="H21" s="8">
        <v>440000000</v>
      </c>
      <c r="I21" s="1">
        <f t="shared" si="1"/>
        <v>0.85</v>
      </c>
      <c r="J21" s="14">
        <v>0.9</v>
      </c>
      <c r="K21" s="11">
        <f>tblCapacity[[#This Row],[Ag]]*tblCapacity[[#This Row],[fy]]</f>
        <v>1998000</v>
      </c>
      <c r="L21" s="11">
        <f>tblCapacity[[#This Row],[Ultimate Uncertainty]]*tblCapacity[[#This Row],[kt]]*tblCapacity[[#This Row],[An]]*tblCapacity[[#This Row],[fu]]</f>
        <v>2477979.6387513978</v>
      </c>
      <c r="M21" s="11">
        <f>MIN(tblCapacity[[#This Row],[Nt_yield]:[Nt_ultimate]])</f>
        <v>1998000</v>
      </c>
      <c r="N21" s="11">
        <f>tblCapacity[[#This Row],[Nt_yield]]*tblCapacity[[#This Row],[φ]]</f>
        <v>1798200</v>
      </c>
      <c r="O21" s="11">
        <f>tblCapacity[[#This Row],[Nt_ultimate]]*tblCapacity[[#This Row],[φ]]</f>
        <v>2230181.6748762582</v>
      </c>
      <c r="P21" s="18">
        <f>tblCapacity[[#This Row],[Nt]]*tblCapacity[[#This Row],[φ]]</f>
        <v>1798200</v>
      </c>
    </row>
    <row r="22" spans="2:16" x14ac:dyDescent="0.2">
      <c r="B22" s="2" t="s">
        <v>16</v>
      </c>
      <c r="C22" s="7">
        <v>6.6600000000000001E-3</v>
      </c>
      <c r="D22" s="1">
        <v>5.7418123268814542E-2</v>
      </c>
      <c r="E22" s="7">
        <f>tblCapacity[[#This Row],[Ag]]*(1-tblCapacity[[#This Row],[Reduction for Net Area]])</f>
        <v>6.2775952990296955E-3</v>
      </c>
      <c r="F22" s="1">
        <v>1</v>
      </c>
      <c r="G22" s="8">
        <v>340000000</v>
      </c>
      <c r="H22" s="8">
        <v>480000000</v>
      </c>
      <c r="I22" s="1">
        <f t="shared" si="1"/>
        <v>0.85</v>
      </c>
      <c r="J22" s="14">
        <v>0.9</v>
      </c>
      <c r="K22" s="11">
        <f>tblCapacity[[#This Row],[Ag]]*tblCapacity[[#This Row],[fy]]</f>
        <v>2264400</v>
      </c>
      <c r="L22" s="11">
        <f>tblCapacity[[#This Row],[Ultimate Uncertainty]]*tblCapacity[[#This Row],[kt]]*tblCapacity[[#This Row],[An]]*tblCapacity[[#This Row],[fu]]</f>
        <v>2561258.8820041157</v>
      </c>
      <c r="M22" s="11">
        <f>MIN(tblCapacity[[#This Row],[Nt_yield]:[Nt_ultimate]])</f>
        <v>2264400</v>
      </c>
      <c r="N22" s="11">
        <f>tblCapacity[[#This Row],[Nt_yield]]*tblCapacity[[#This Row],[φ]]</f>
        <v>2037960</v>
      </c>
      <c r="O22" s="11">
        <f>tblCapacity[[#This Row],[Nt_ultimate]]*tblCapacity[[#This Row],[φ]]</f>
        <v>2305132.9938037042</v>
      </c>
      <c r="P22" s="18">
        <f>tblCapacity[[#This Row],[Nt]]*tblCapacity[[#This Row],[φ]]</f>
        <v>2037960</v>
      </c>
    </row>
    <row r="23" spans="2:16" x14ac:dyDescent="0.2">
      <c r="B23" s="2" t="s">
        <v>24</v>
      </c>
      <c r="C23" s="7">
        <v>7.0299999999999998E-3</v>
      </c>
      <c r="D23" s="1">
        <v>1.6694796144668879E-2</v>
      </c>
      <c r="E23" s="7">
        <f>tblCapacity[[#This Row],[Ag]]*(1-tblCapacity[[#This Row],[Reduction for Net Area]])</f>
        <v>6.9126355831029777E-3</v>
      </c>
      <c r="F23" s="1">
        <v>1</v>
      </c>
      <c r="G23" s="8">
        <v>280000000</v>
      </c>
      <c r="H23" s="8">
        <v>440000000</v>
      </c>
      <c r="I23" s="1">
        <f t="shared" si="1"/>
        <v>0.85</v>
      </c>
      <c r="J23" s="14">
        <v>0.9</v>
      </c>
      <c r="K23" s="11">
        <f>tblCapacity[[#This Row],[Ag]]*tblCapacity[[#This Row],[fy]]</f>
        <v>1968400</v>
      </c>
      <c r="L23" s="11">
        <f>tblCapacity[[#This Row],[Ultimate Uncertainty]]*tblCapacity[[#This Row],[kt]]*tblCapacity[[#This Row],[An]]*tblCapacity[[#This Row],[fu]]</f>
        <v>2585325.7080805139</v>
      </c>
      <c r="M23" s="11">
        <f>MIN(tblCapacity[[#This Row],[Nt_yield]:[Nt_ultimate]])</f>
        <v>1968400</v>
      </c>
      <c r="N23" s="11">
        <f>tblCapacity[[#This Row],[Nt_yield]]*tblCapacity[[#This Row],[φ]]</f>
        <v>1771560</v>
      </c>
      <c r="O23" s="11">
        <f>tblCapacity[[#This Row],[Nt_ultimate]]*tblCapacity[[#This Row],[φ]]</f>
        <v>2326793.1372724627</v>
      </c>
      <c r="P23" s="18">
        <f>tblCapacity[[#This Row],[Nt]]*tblCapacity[[#This Row],[φ]]</f>
        <v>1771560</v>
      </c>
    </row>
    <row r="24" spans="2:16" x14ac:dyDescent="0.2">
      <c r="B24" s="2" t="s">
        <v>51</v>
      </c>
      <c r="C24" s="7">
        <v>4.0099999999999997E-3</v>
      </c>
      <c r="D24" s="1">
        <v>6.577020023511243E-2</v>
      </c>
      <c r="E24" s="7">
        <f>tblCapacity[[#This Row],[Ag]]*(1-tblCapacity[[#This Row],[Reduction for Net Area]])</f>
        <v>3.7462614970571991E-3</v>
      </c>
      <c r="F24" s="1">
        <v>1</v>
      </c>
      <c r="G24" s="8">
        <v>360000000</v>
      </c>
      <c r="H24" s="8">
        <v>480000000</v>
      </c>
      <c r="I24" s="1">
        <f t="shared" si="1"/>
        <v>0.85</v>
      </c>
      <c r="J24" s="14">
        <v>0.9</v>
      </c>
      <c r="K24" s="11">
        <f>tblCapacity[[#This Row],[Ag]]*tblCapacity[[#This Row],[fy]]</f>
        <v>1443599.9999999998</v>
      </c>
      <c r="L24" s="11">
        <f>tblCapacity[[#This Row],[Ultimate Uncertainty]]*tblCapacity[[#This Row],[kt]]*tblCapacity[[#This Row],[An]]*tblCapacity[[#This Row],[fu]]</f>
        <v>1528474.6907993371</v>
      </c>
      <c r="M24" s="11">
        <f>MIN(tblCapacity[[#This Row],[Nt_yield]:[Nt_ultimate]])</f>
        <v>1443599.9999999998</v>
      </c>
      <c r="N24" s="11">
        <f>tblCapacity[[#This Row],[Nt_yield]]*tblCapacity[[#This Row],[φ]]</f>
        <v>1299239.9999999998</v>
      </c>
      <c r="O24" s="11">
        <f>tblCapacity[[#This Row],[Nt_ultimate]]*tblCapacity[[#This Row],[φ]]</f>
        <v>1375627.2217194035</v>
      </c>
      <c r="P24" s="18">
        <f>tblCapacity[[#This Row],[Nt]]*tblCapacity[[#This Row],[φ]]</f>
        <v>1299239.9999999998</v>
      </c>
    </row>
    <row r="25" spans="2:16" x14ac:dyDescent="0.2">
      <c r="B25" s="2" t="s">
        <v>52</v>
      </c>
      <c r="C25" s="7">
        <v>1.14E-2</v>
      </c>
      <c r="D25" s="1">
        <v>9.1960623511567093E-3</v>
      </c>
      <c r="E25" s="7">
        <f>tblCapacity[[#This Row],[Ag]]*(1-tblCapacity[[#This Row],[Reduction for Net Area]])</f>
        <v>1.1295164889196815E-2</v>
      </c>
      <c r="F25" s="1">
        <v>1</v>
      </c>
      <c r="G25" s="8">
        <v>340000000</v>
      </c>
      <c r="H25" s="8">
        <v>480000000</v>
      </c>
      <c r="I25" s="1">
        <f t="shared" si="1"/>
        <v>0.85</v>
      </c>
      <c r="J25" s="14">
        <v>0.9</v>
      </c>
      <c r="K25" s="11">
        <f>tblCapacity[[#This Row],[Ag]]*tblCapacity[[#This Row],[fy]]</f>
        <v>3876000</v>
      </c>
      <c r="L25" s="11">
        <f>tblCapacity[[#This Row],[Ultimate Uncertainty]]*tblCapacity[[#This Row],[kt]]*tblCapacity[[#This Row],[An]]*tblCapacity[[#This Row],[fu]]</f>
        <v>4608427.2747923005</v>
      </c>
      <c r="M25" s="11">
        <f>MIN(tblCapacity[[#This Row],[Nt_yield]:[Nt_ultimate]])</f>
        <v>3876000</v>
      </c>
      <c r="N25" s="11">
        <f>tblCapacity[[#This Row],[Nt_yield]]*tblCapacity[[#This Row],[φ]]</f>
        <v>3488400</v>
      </c>
      <c r="O25" s="11">
        <f>tblCapacity[[#This Row],[Nt_ultimate]]*tblCapacity[[#This Row],[φ]]</f>
        <v>4147584.5473130704</v>
      </c>
      <c r="P25" s="18">
        <f>tblCapacity[[#This Row],[Nt]]*tblCapacity[[#This Row],[φ]]</f>
        <v>3488400</v>
      </c>
    </row>
    <row r="26" spans="2:16" x14ac:dyDescent="0.2">
      <c r="B26" s="2" t="s">
        <v>27</v>
      </c>
      <c r="C26" s="7">
        <v>4.46E-4</v>
      </c>
      <c r="D26" s="1">
        <v>9.3149540652700383E-2</v>
      </c>
      <c r="E26" s="7">
        <f>tblCapacity[[#This Row],[Ag]]*(1-tblCapacity[[#This Row],[Reduction for Net Area]])</f>
        <v>4.0445530486889561E-4</v>
      </c>
      <c r="F26" s="1">
        <v>0.85</v>
      </c>
      <c r="G26" s="8">
        <v>320000000</v>
      </c>
      <c r="H26" s="8">
        <v>440000000</v>
      </c>
      <c r="I26" s="1">
        <f t="shared" si="1"/>
        <v>0.85</v>
      </c>
      <c r="J26" s="14">
        <v>0.9</v>
      </c>
      <c r="K26" s="11">
        <f>tblCapacity[[#This Row],[Ag]]*tblCapacity[[#This Row],[fy]]</f>
        <v>142720</v>
      </c>
      <c r="L26" s="11">
        <f>tblCapacity[[#This Row],[Ultimate Uncertainty]]*tblCapacity[[#This Row],[kt]]*tblCapacity[[#This Row],[An]]*tblCapacity[[#This Row],[fu]]</f>
        <v>128576.3414178219</v>
      </c>
      <c r="M26" s="11">
        <f>MIN(tblCapacity[[#This Row],[Nt_yield]:[Nt_ultimate]])</f>
        <v>128576.3414178219</v>
      </c>
      <c r="N26" s="11">
        <f>tblCapacity[[#This Row],[Nt_yield]]*tblCapacity[[#This Row],[φ]]</f>
        <v>128448</v>
      </c>
      <c r="O26" s="11">
        <f>tblCapacity[[#This Row],[Nt_ultimate]]*tblCapacity[[#This Row],[φ]]</f>
        <v>115718.70727603971</v>
      </c>
      <c r="P26" s="18">
        <f>tblCapacity[[#This Row],[Nt]]*tblCapacity[[#This Row],[φ]]</f>
        <v>115718.70727603971</v>
      </c>
    </row>
    <row r="27" spans="2:16" x14ac:dyDescent="0.2">
      <c r="B27" s="2" t="s">
        <v>28</v>
      </c>
      <c r="C27" s="7">
        <v>2.63E-4</v>
      </c>
      <c r="D27" s="1">
        <v>8.3328065531558582E-2</v>
      </c>
      <c r="E27" s="7">
        <f>tblCapacity[[#This Row],[Ag]]*(1-tblCapacity[[#This Row],[Reduction for Net Area]])</f>
        <v>2.4108471876520008E-4</v>
      </c>
      <c r="F27" s="1">
        <v>0.85</v>
      </c>
      <c r="G27" s="8">
        <v>320000000</v>
      </c>
      <c r="H27" s="8">
        <v>440000000</v>
      </c>
      <c r="I27" s="1">
        <f t="shared" si="1"/>
        <v>0.85</v>
      </c>
      <c r="J27" s="14">
        <v>0.9</v>
      </c>
      <c r="K27" s="11">
        <f>tblCapacity[[#This Row],[Ag]]*tblCapacity[[#This Row],[fy]]</f>
        <v>84160</v>
      </c>
      <c r="L27" s="11">
        <f>tblCapacity[[#This Row],[Ultimate Uncertainty]]*tblCapacity[[#This Row],[kt]]*tblCapacity[[#This Row],[An]]*tblCapacity[[#This Row],[fu]]</f>
        <v>76640.832095457095</v>
      </c>
      <c r="M27" s="11">
        <f>MIN(tblCapacity[[#This Row],[Nt_yield]:[Nt_ultimate]])</f>
        <v>76640.832095457095</v>
      </c>
      <c r="N27" s="11">
        <f>tblCapacity[[#This Row],[Nt_yield]]*tblCapacity[[#This Row],[φ]]</f>
        <v>75744</v>
      </c>
      <c r="O27" s="11">
        <f>tblCapacity[[#This Row],[Nt_ultimate]]*tblCapacity[[#This Row],[φ]]</f>
        <v>68976.748885911395</v>
      </c>
      <c r="P27" s="18">
        <f>tblCapacity[[#This Row],[Nt]]*tblCapacity[[#This Row],[φ]]</f>
        <v>68976.748885911395</v>
      </c>
    </row>
    <row r="28" spans="2:16" x14ac:dyDescent="0.2">
      <c r="B28" s="2" t="s">
        <v>29</v>
      </c>
      <c r="C28" s="7">
        <v>5.0600000000000005E-4</v>
      </c>
      <c r="D28" s="1">
        <v>7.8043000779661311E-3</v>
      </c>
      <c r="E28" s="7">
        <f>tblCapacity[[#This Row],[Ag]]*(1-tblCapacity[[#This Row],[Reduction for Net Area]])</f>
        <v>5.0205102416054921E-4</v>
      </c>
      <c r="F28" s="1">
        <v>0.85</v>
      </c>
      <c r="G28" s="8">
        <v>320000000</v>
      </c>
      <c r="H28" s="8">
        <v>440000000</v>
      </c>
      <c r="I28" s="1">
        <f t="shared" si="1"/>
        <v>0.85</v>
      </c>
      <c r="J28" s="14">
        <v>0.9</v>
      </c>
      <c r="K28" s="11">
        <f>tblCapacity[[#This Row],[Ag]]*tblCapacity[[#This Row],[fy]]</f>
        <v>161920.00000000003</v>
      </c>
      <c r="L28" s="11">
        <f>tblCapacity[[#This Row],[Ultimate Uncertainty]]*tblCapacity[[#This Row],[kt]]*tblCapacity[[#This Row],[An]]*tblCapacity[[#This Row],[fu]]</f>
        <v>159602.02058063858</v>
      </c>
      <c r="M28" s="11">
        <f>MIN(tblCapacity[[#This Row],[Nt_yield]:[Nt_ultimate]])</f>
        <v>159602.02058063858</v>
      </c>
      <c r="N28" s="11">
        <f>tblCapacity[[#This Row],[Nt_yield]]*tblCapacity[[#This Row],[φ]]</f>
        <v>145728.00000000003</v>
      </c>
      <c r="O28" s="11">
        <f>tblCapacity[[#This Row],[Nt_ultimate]]*tblCapacity[[#This Row],[φ]]</f>
        <v>143641.81852257473</v>
      </c>
      <c r="P28" s="18">
        <f>tblCapacity[[#This Row],[Nt]]*tblCapacity[[#This Row],[φ]]</f>
        <v>143641.81852257473</v>
      </c>
    </row>
    <row r="29" spans="2:16" x14ac:dyDescent="0.2">
      <c r="B29" s="2" t="s">
        <v>56</v>
      </c>
      <c r="C29" s="7">
        <v>1.9E-2</v>
      </c>
      <c r="D29" s="1">
        <v>6.9214462346090577E-2</v>
      </c>
      <c r="E29" s="7">
        <f>tblCapacity[[#This Row],[Ag]]*(1-tblCapacity[[#This Row],[Reduction for Net Area]])</f>
        <v>1.7684925215424276E-2</v>
      </c>
      <c r="F29" s="1">
        <v>1</v>
      </c>
      <c r="G29" s="8">
        <v>340000000</v>
      </c>
      <c r="H29" s="8">
        <v>480000000</v>
      </c>
      <c r="I29" s="1">
        <f t="shared" si="1"/>
        <v>0.85</v>
      </c>
      <c r="J29" s="14">
        <v>0.9</v>
      </c>
      <c r="K29" s="11">
        <f>tblCapacity[[#This Row],[Ag]]*tblCapacity[[#This Row],[fy]]</f>
        <v>6460000</v>
      </c>
      <c r="L29" s="11">
        <f>tblCapacity[[#This Row],[Ultimate Uncertainty]]*tblCapacity[[#This Row],[kt]]*tblCapacity[[#This Row],[An]]*tblCapacity[[#This Row],[fu]]</f>
        <v>7215449.4878931046</v>
      </c>
      <c r="M29" s="11">
        <f>MIN(tblCapacity[[#This Row],[Nt_yield]:[Nt_ultimate]])</f>
        <v>6460000</v>
      </c>
      <c r="N29" s="11">
        <f>tblCapacity[[#This Row],[Nt_yield]]*tblCapacity[[#This Row],[φ]]</f>
        <v>5814000</v>
      </c>
      <c r="O29" s="11">
        <f>tblCapacity[[#This Row],[Nt_ultimate]]*tblCapacity[[#This Row],[φ]]</f>
        <v>6493904.5391037939</v>
      </c>
      <c r="P29" s="18">
        <f>tblCapacity[[#This Row],[Nt]]*tblCapacity[[#This Row],[φ]]</f>
        <v>5814000</v>
      </c>
    </row>
    <row r="30" spans="2:16" x14ac:dyDescent="0.2">
      <c r="B30" s="2" t="s">
        <v>57</v>
      </c>
      <c r="C30" s="7">
        <v>1.01E-2</v>
      </c>
      <c r="D30" s="1">
        <v>8.2423641946158185E-2</v>
      </c>
      <c r="E30" s="7">
        <f>tblCapacity[[#This Row],[Ag]]*(1-tblCapacity[[#This Row],[Reduction for Net Area]])</f>
        <v>9.267521216343803E-3</v>
      </c>
      <c r="F30" s="1">
        <v>1</v>
      </c>
      <c r="G30" s="8">
        <v>340000000</v>
      </c>
      <c r="H30" s="8">
        <v>480000000</v>
      </c>
      <c r="I30" s="1">
        <f t="shared" si="1"/>
        <v>0.85</v>
      </c>
      <c r="J30" s="14">
        <v>0.9</v>
      </c>
      <c r="K30" s="11">
        <f>tblCapacity[[#This Row],[Ag]]*tblCapacity[[#This Row],[fy]]</f>
        <v>3434000</v>
      </c>
      <c r="L30" s="11">
        <f>tblCapacity[[#This Row],[Ultimate Uncertainty]]*tblCapacity[[#This Row],[kt]]*tblCapacity[[#This Row],[An]]*tblCapacity[[#This Row],[fu]]</f>
        <v>3781148.6562682716</v>
      </c>
      <c r="M30" s="11">
        <f>MIN(tblCapacity[[#This Row],[Nt_yield]:[Nt_ultimate]])</f>
        <v>3434000</v>
      </c>
      <c r="N30" s="11">
        <f>tblCapacity[[#This Row],[Nt_yield]]*tblCapacity[[#This Row],[φ]]</f>
        <v>3090600</v>
      </c>
      <c r="O30" s="11">
        <f>tblCapacity[[#This Row],[Nt_ultimate]]*tblCapacity[[#This Row],[φ]]</f>
        <v>3403033.7906414447</v>
      </c>
      <c r="P30" s="18">
        <f>tblCapacity[[#This Row],[Nt]]*tblCapacity[[#This Row],[φ]]</f>
        <v>3090600</v>
      </c>
    </row>
    <row r="31" spans="2:16" x14ac:dyDescent="0.2">
      <c r="B31" s="2" t="s">
        <v>32</v>
      </c>
      <c r="C31" s="7">
        <v>7.2300000000000001E-4</v>
      </c>
      <c r="D31" s="1">
        <v>2.3447232205216197E-2</v>
      </c>
      <c r="E31" s="7">
        <f>tblCapacity[[#This Row],[Ag]]*(1-tblCapacity[[#This Row],[Reduction for Net Area]])</f>
        <v>7.0604765111562876E-4</v>
      </c>
      <c r="F31" s="1">
        <v>0.85</v>
      </c>
      <c r="G31" s="8">
        <v>320000000</v>
      </c>
      <c r="H31" s="8">
        <v>440000000</v>
      </c>
      <c r="I31" s="1">
        <f t="shared" si="1"/>
        <v>0.85</v>
      </c>
      <c r="J31" s="14">
        <v>0.9</v>
      </c>
      <c r="K31" s="11">
        <f>tblCapacity[[#This Row],[Ag]]*tblCapacity[[#This Row],[fy]]</f>
        <v>231360</v>
      </c>
      <c r="L31" s="11">
        <f>tblCapacity[[#This Row],[Ultimate Uncertainty]]*tblCapacity[[#This Row],[kt]]*tblCapacity[[#This Row],[An]]*tblCapacity[[#This Row],[fu]]</f>
        <v>224452.54828965836</v>
      </c>
      <c r="M31" s="11">
        <f>MIN(tblCapacity[[#This Row],[Nt_yield]:[Nt_ultimate]])</f>
        <v>224452.54828965836</v>
      </c>
      <c r="N31" s="11">
        <f>tblCapacity[[#This Row],[Nt_yield]]*tblCapacity[[#This Row],[φ]]</f>
        <v>208224</v>
      </c>
      <c r="O31" s="11">
        <f>tblCapacity[[#This Row],[Nt_ultimate]]*tblCapacity[[#This Row],[φ]]</f>
        <v>202007.29346069251</v>
      </c>
      <c r="P31" s="18">
        <f>tblCapacity[[#This Row],[Nt]]*tblCapacity[[#This Row],[φ]]</f>
        <v>202007.29346069251</v>
      </c>
    </row>
    <row r="32" spans="2:16" x14ac:dyDescent="0.2">
      <c r="B32" s="2" t="s">
        <v>20</v>
      </c>
      <c r="C32" s="7">
        <v>1.4999999999999999E-2</v>
      </c>
      <c r="D32" s="1">
        <v>6.1577817923991092E-3</v>
      </c>
      <c r="E32" s="7">
        <f>tblCapacity[[#This Row],[Ag]]*(1-tblCapacity[[#This Row],[Reduction for Net Area]])</f>
        <v>1.4907633273114012E-2</v>
      </c>
      <c r="F32" s="1">
        <v>1</v>
      </c>
      <c r="G32" s="8">
        <v>280000000</v>
      </c>
      <c r="H32" s="8">
        <v>440000000</v>
      </c>
      <c r="I32" s="1">
        <f t="shared" si="1"/>
        <v>0.85</v>
      </c>
      <c r="J32" s="14">
        <v>0.9</v>
      </c>
      <c r="K32" s="11">
        <f>tblCapacity[[#This Row],[Ag]]*tblCapacity[[#This Row],[fy]]</f>
        <v>4200000</v>
      </c>
      <c r="L32" s="11">
        <f>tblCapacity[[#This Row],[Ultimate Uncertainty]]*tblCapacity[[#This Row],[kt]]*tblCapacity[[#This Row],[An]]*tblCapacity[[#This Row],[fu]]</f>
        <v>5575454.8441446405</v>
      </c>
      <c r="M32" s="11">
        <f>MIN(tblCapacity[[#This Row],[Nt_yield]:[Nt_ultimate]])</f>
        <v>4200000</v>
      </c>
      <c r="N32" s="11">
        <f>tblCapacity[[#This Row],[Nt_yield]]*tblCapacity[[#This Row],[φ]]</f>
        <v>3780000</v>
      </c>
      <c r="O32" s="11">
        <f>tblCapacity[[#This Row],[Nt_ultimate]]*tblCapacity[[#This Row],[φ]]</f>
        <v>5017909.3597301766</v>
      </c>
      <c r="P32" s="18">
        <f>tblCapacity[[#This Row],[Nt]]*tblCapacity[[#This Row],[φ]]</f>
        <v>3780000</v>
      </c>
    </row>
    <row r="33" spans="2:16" x14ac:dyDescent="0.2">
      <c r="B33" s="2" t="s">
        <v>34</v>
      </c>
      <c r="C33" s="7">
        <v>6.5799999999999995E-4</v>
      </c>
      <c r="D33" s="1">
        <v>3.837188151137793E-2</v>
      </c>
      <c r="E33" s="7">
        <f>tblCapacity[[#This Row],[Ag]]*(1-tblCapacity[[#This Row],[Reduction for Net Area]])</f>
        <v>6.3275130196551322E-4</v>
      </c>
      <c r="F33" s="1">
        <v>0.75</v>
      </c>
      <c r="G33" s="8">
        <v>320000000</v>
      </c>
      <c r="H33" s="8">
        <v>440000000</v>
      </c>
      <c r="I33" s="1">
        <f t="shared" si="1"/>
        <v>0.85</v>
      </c>
      <c r="J33" s="14">
        <v>0.9</v>
      </c>
      <c r="K33" s="11">
        <f>tblCapacity[[#This Row],[Ag]]*tblCapacity[[#This Row],[fy]]</f>
        <v>210559.99999999997</v>
      </c>
      <c r="L33" s="11">
        <f>tblCapacity[[#This Row],[Ultimate Uncertainty]]*tblCapacity[[#This Row],[kt]]*tblCapacity[[#This Row],[An]]*tblCapacity[[#This Row],[fu]]</f>
        <v>177486.74020132644</v>
      </c>
      <c r="M33" s="11">
        <f>MIN(tblCapacity[[#This Row],[Nt_yield]:[Nt_ultimate]])</f>
        <v>177486.74020132644</v>
      </c>
      <c r="N33" s="11">
        <f>tblCapacity[[#This Row],[Nt_yield]]*tblCapacity[[#This Row],[φ]]</f>
        <v>189503.99999999997</v>
      </c>
      <c r="O33" s="11">
        <f>tblCapacity[[#This Row],[Nt_ultimate]]*tblCapacity[[#This Row],[φ]]</f>
        <v>159738.0661811938</v>
      </c>
      <c r="P33" s="18">
        <f>tblCapacity[[#This Row],[Nt]]*tblCapacity[[#This Row],[φ]]</f>
        <v>159738.0661811938</v>
      </c>
    </row>
    <row r="34" spans="2:16" x14ac:dyDescent="0.2">
      <c r="B34" s="2" t="s">
        <v>21</v>
      </c>
      <c r="C34" s="7">
        <v>1.7500000000000002E-2</v>
      </c>
      <c r="D34" s="1">
        <v>9.3433973690983718E-2</v>
      </c>
      <c r="E34" s="7">
        <f>tblCapacity[[#This Row],[Ag]]*(1-tblCapacity[[#This Row],[Reduction for Net Area]])</f>
        <v>1.5864905460407787E-2</v>
      </c>
      <c r="F34" s="1">
        <v>1</v>
      </c>
      <c r="G34" s="8">
        <v>280000000</v>
      </c>
      <c r="H34" s="8">
        <v>440000000</v>
      </c>
      <c r="I34" s="1">
        <f t="shared" si="1"/>
        <v>0.85</v>
      </c>
      <c r="J34" s="14">
        <v>0.9</v>
      </c>
      <c r="K34" s="11">
        <f>tblCapacity[[#This Row],[Ag]]*tblCapacity[[#This Row],[fy]]</f>
        <v>4900000.0000000009</v>
      </c>
      <c r="L34" s="11">
        <f>tblCapacity[[#This Row],[Ultimate Uncertainty]]*tblCapacity[[#This Row],[kt]]*tblCapacity[[#This Row],[An]]*tblCapacity[[#This Row],[fu]]</f>
        <v>5933474.6421925118</v>
      </c>
      <c r="M34" s="11">
        <f>MIN(tblCapacity[[#This Row],[Nt_yield]:[Nt_ultimate]])</f>
        <v>4900000.0000000009</v>
      </c>
      <c r="N34" s="11">
        <f>tblCapacity[[#This Row],[Nt_yield]]*tblCapacity[[#This Row],[φ]]</f>
        <v>4410000.0000000009</v>
      </c>
      <c r="O34" s="11">
        <f>tblCapacity[[#This Row],[Nt_ultimate]]*tblCapacity[[#This Row],[φ]]</f>
        <v>5340127.1779732611</v>
      </c>
      <c r="P34" s="18">
        <f>tblCapacity[[#This Row],[Nt]]*tblCapacity[[#This Row],[φ]]</f>
        <v>4410000.0000000009</v>
      </c>
    </row>
    <row r="35" spans="2:16" x14ac:dyDescent="0.2">
      <c r="B35" s="2" t="s">
        <v>36</v>
      </c>
      <c r="C35" s="7">
        <v>7.54E-4</v>
      </c>
      <c r="D35" s="1">
        <v>2.6577292229975958E-3</v>
      </c>
      <c r="E35" s="7">
        <f>tblCapacity[[#This Row],[Ag]]*(1-tblCapacity[[#This Row],[Reduction for Net Area]])</f>
        <v>7.5199607216585988E-4</v>
      </c>
      <c r="F35" s="1">
        <v>0.85</v>
      </c>
      <c r="G35" s="8">
        <v>320000000</v>
      </c>
      <c r="H35" s="8">
        <v>440000000</v>
      </c>
      <c r="I35" s="1">
        <f t="shared" si="1"/>
        <v>0.85</v>
      </c>
      <c r="J35" s="14">
        <v>0.9</v>
      </c>
      <c r="K35" s="11">
        <f>tblCapacity[[#This Row],[Ag]]*tblCapacity[[#This Row],[fy]]</f>
        <v>241280</v>
      </c>
      <c r="L35" s="11">
        <f>tblCapacity[[#This Row],[Ultimate Uncertainty]]*tblCapacity[[#This Row],[kt]]*tblCapacity[[#This Row],[An]]*tblCapacity[[#This Row],[fu]]</f>
        <v>239059.55134152682</v>
      </c>
      <c r="M35" s="11">
        <f>MIN(tblCapacity[[#This Row],[Nt_yield]:[Nt_ultimate]])</f>
        <v>239059.55134152682</v>
      </c>
      <c r="N35" s="11">
        <f>tblCapacity[[#This Row],[Nt_yield]]*tblCapacity[[#This Row],[φ]]</f>
        <v>217152</v>
      </c>
      <c r="O35" s="11">
        <f>tblCapacity[[#This Row],[Nt_ultimate]]*tblCapacity[[#This Row],[φ]]</f>
        <v>215153.59620737415</v>
      </c>
      <c r="P35" s="18">
        <f>tblCapacity[[#This Row],[Nt]]*tblCapacity[[#This Row],[φ]]</f>
        <v>215153.59620737415</v>
      </c>
    </row>
    <row r="36" spans="2:16" x14ac:dyDescent="0.2">
      <c r="B36" s="2" t="s">
        <v>67</v>
      </c>
      <c r="C36" s="7">
        <v>2.5100000000000001E-2</v>
      </c>
      <c r="D36" s="1">
        <v>2.7165231682340685E-2</v>
      </c>
      <c r="E36" s="7">
        <f>tblCapacity[[#This Row],[Ag]]*(1-tblCapacity[[#This Row],[Reduction for Net Area]])</f>
        <v>2.4418152684773251E-2</v>
      </c>
      <c r="F36" s="1">
        <v>1</v>
      </c>
      <c r="G36" s="8">
        <v>360000000</v>
      </c>
      <c r="H36" s="8">
        <v>480000000</v>
      </c>
      <c r="I36" s="1">
        <f t="shared" si="1"/>
        <v>0.85</v>
      </c>
      <c r="J36" s="14">
        <v>0.9</v>
      </c>
      <c r="K36" s="11">
        <f>tblCapacity[[#This Row],[Ag]]*tblCapacity[[#This Row],[fy]]</f>
        <v>9036000</v>
      </c>
      <c r="L36" s="11">
        <f>tblCapacity[[#This Row],[Ultimate Uncertainty]]*tblCapacity[[#This Row],[kt]]*tblCapacity[[#This Row],[An]]*tblCapacity[[#This Row],[fu]]</f>
        <v>9962606.295387486</v>
      </c>
      <c r="M36" s="11">
        <f>MIN(tblCapacity[[#This Row],[Nt_yield]:[Nt_ultimate]])</f>
        <v>9036000</v>
      </c>
      <c r="N36" s="11">
        <f>tblCapacity[[#This Row],[Nt_yield]]*tblCapacity[[#This Row],[φ]]</f>
        <v>8132400</v>
      </c>
      <c r="O36" s="11">
        <f>tblCapacity[[#This Row],[Nt_ultimate]]*tblCapacity[[#This Row],[φ]]</f>
        <v>8966345.6658487376</v>
      </c>
      <c r="P36" s="18">
        <f>tblCapacity[[#This Row],[Nt]]*tblCapacity[[#This Row],[φ]]</f>
        <v>8132400</v>
      </c>
    </row>
    <row r="37" spans="2:16" x14ac:dyDescent="0.2">
      <c r="B37" s="2" t="s">
        <v>22</v>
      </c>
      <c r="C37" s="7">
        <v>2.93E-2</v>
      </c>
      <c r="D37" s="1">
        <v>8.41017315179028E-3</v>
      </c>
      <c r="E37" s="7">
        <f>tblCapacity[[#This Row],[Ag]]*(1-tblCapacity[[#This Row],[Reduction for Net Area]])</f>
        <v>2.9053581926652545E-2</v>
      </c>
      <c r="F37" s="1">
        <v>1</v>
      </c>
      <c r="G37" s="8">
        <v>280000000</v>
      </c>
      <c r="H37" s="8">
        <v>430000000</v>
      </c>
      <c r="I37" s="1">
        <f t="shared" ref="I37:I68" si="2">0.85</f>
        <v>0.85</v>
      </c>
      <c r="J37" s="14">
        <v>0.9</v>
      </c>
      <c r="K37" s="11">
        <f>tblCapacity[[#This Row],[Ag]]*tblCapacity[[#This Row],[fy]]</f>
        <v>8204000</v>
      </c>
      <c r="L37" s="11">
        <f>tblCapacity[[#This Row],[Ultimate Uncertainty]]*tblCapacity[[#This Row],[kt]]*tblCapacity[[#This Row],[An]]*tblCapacity[[#This Row],[fu]]</f>
        <v>10619084.194191504</v>
      </c>
      <c r="M37" s="11">
        <f>MIN(tblCapacity[[#This Row],[Nt_yield]:[Nt_ultimate]])</f>
        <v>8204000</v>
      </c>
      <c r="N37" s="11">
        <f>tblCapacity[[#This Row],[Nt_yield]]*tblCapacity[[#This Row],[φ]]</f>
        <v>7383600</v>
      </c>
      <c r="O37" s="11">
        <f>tblCapacity[[#This Row],[Nt_ultimate]]*tblCapacity[[#This Row],[φ]]</f>
        <v>9557175.7747723535</v>
      </c>
      <c r="P37" s="18">
        <f>tblCapacity[[#This Row],[Nt]]*tblCapacity[[#This Row],[φ]]</f>
        <v>7383600</v>
      </c>
    </row>
    <row r="38" spans="2:16" x14ac:dyDescent="0.2">
      <c r="B38" s="2" t="s">
        <v>39</v>
      </c>
      <c r="C38" s="7">
        <v>1.3500000000000001E-3</v>
      </c>
      <c r="D38" s="1">
        <v>3.4461292796165333E-2</v>
      </c>
      <c r="E38" s="7">
        <f>tblCapacity[[#This Row],[Ag]]*(1-tblCapacity[[#This Row],[Reduction for Net Area]])</f>
        <v>1.3034772547251769E-3</v>
      </c>
      <c r="F38" s="1">
        <v>0.85</v>
      </c>
      <c r="G38" s="8">
        <v>320000000</v>
      </c>
      <c r="H38" s="8">
        <v>440000000</v>
      </c>
      <c r="I38" s="1">
        <f t="shared" si="2"/>
        <v>0.85</v>
      </c>
      <c r="J38" s="14">
        <v>0.9</v>
      </c>
      <c r="K38" s="11">
        <f>tblCapacity[[#This Row],[Ag]]*tblCapacity[[#This Row],[fy]]</f>
        <v>432000</v>
      </c>
      <c r="L38" s="11">
        <f>tblCapacity[[#This Row],[Ultimate Uncertainty]]*tblCapacity[[#This Row],[kt]]*tblCapacity[[#This Row],[An]]*tblCapacity[[#This Row],[fu]]</f>
        <v>414375.41927713371</v>
      </c>
      <c r="M38" s="11">
        <f>MIN(tblCapacity[[#This Row],[Nt_yield]:[Nt_ultimate]])</f>
        <v>414375.41927713371</v>
      </c>
      <c r="N38" s="11">
        <f>tblCapacity[[#This Row],[Nt_yield]]*tblCapacity[[#This Row],[φ]]</f>
        <v>388800</v>
      </c>
      <c r="O38" s="11">
        <f>tblCapacity[[#This Row],[Nt_ultimate]]*tblCapacity[[#This Row],[φ]]</f>
        <v>372937.87734942033</v>
      </c>
      <c r="P38" s="18">
        <f>tblCapacity[[#This Row],[Nt]]*tblCapacity[[#This Row],[φ]]</f>
        <v>372937.87734942033</v>
      </c>
    </row>
    <row r="39" spans="2:16" x14ac:dyDescent="0.2">
      <c r="B39" s="2" t="s">
        <v>44</v>
      </c>
      <c r="C39" s="7">
        <v>3.48E-3</v>
      </c>
      <c r="D39" s="1">
        <v>9.3737354226002989E-2</v>
      </c>
      <c r="E39" s="7">
        <f>tblCapacity[[#This Row],[Ag]]*(1-tblCapacity[[#This Row],[Reduction for Net Area]])</f>
        <v>3.1537940072935097E-3</v>
      </c>
      <c r="F39" s="1">
        <v>0.85</v>
      </c>
      <c r="G39" s="8">
        <v>340000000</v>
      </c>
      <c r="H39" s="8">
        <v>480000000</v>
      </c>
      <c r="I39" s="1">
        <f t="shared" si="2"/>
        <v>0.85</v>
      </c>
      <c r="J39" s="14">
        <v>0.9</v>
      </c>
      <c r="K39" s="11">
        <f>tblCapacity[[#This Row],[Ag]]*tblCapacity[[#This Row],[fy]]</f>
        <v>1183200</v>
      </c>
      <c r="L39" s="11">
        <f>tblCapacity[[#This Row],[Ultimate Uncertainty]]*tblCapacity[[#This Row],[kt]]*tblCapacity[[#This Row],[An]]*tblCapacity[[#This Row],[fu]]</f>
        <v>1093735.761729389</v>
      </c>
      <c r="M39" s="11">
        <f>MIN(tblCapacity[[#This Row],[Nt_yield]:[Nt_ultimate]])</f>
        <v>1093735.761729389</v>
      </c>
      <c r="N39" s="11">
        <f>tblCapacity[[#This Row],[Nt_yield]]*tblCapacity[[#This Row],[φ]]</f>
        <v>1064880</v>
      </c>
      <c r="O39" s="11">
        <f>tblCapacity[[#This Row],[Nt_ultimate]]*tblCapacity[[#This Row],[φ]]</f>
        <v>984362.18555645004</v>
      </c>
      <c r="P39" s="18">
        <f>tblCapacity[[#This Row],[Nt]]*tblCapacity[[#This Row],[φ]]</f>
        <v>984362.18555645004</v>
      </c>
    </row>
    <row r="40" spans="2:16" x14ac:dyDescent="0.2">
      <c r="B40" s="2" t="s">
        <v>41</v>
      </c>
      <c r="C40" s="7">
        <v>2.2599999999999999E-3</v>
      </c>
      <c r="D40" s="1">
        <v>7.8688753851876125E-2</v>
      </c>
      <c r="E40" s="7">
        <f>tblCapacity[[#This Row],[Ag]]*(1-tblCapacity[[#This Row],[Reduction for Net Area]])</f>
        <v>2.0821634162947597E-3</v>
      </c>
      <c r="F40" s="1">
        <v>0.75</v>
      </c>
      <c r="G40" s="8">
        <v>340000000</v>
      </c>
      <c r="H40" s="8">
        <v>480000000</v>
      </c>
      <c r="I40" s="1">
        <f t="shared" si="2"/>
        <v>0.85</v>
      </c>
      <c r="J40" s="14">
        <v>0.9</v>
      </c>
      <c r="K40" s="11">
        <f>tblCapacity[[#This Row],[Ag]]*tblCapacity[[#This Row],[fy]]</f>
        <v>768400</v>
      </c>
      <c r="L40" s="11">
        <f>tblCapacity[[#This Row],[Ultimate Uncertainty]]*tblCapacity[[#This Row],[kt]]*tblCapacity[[#This Row],[An]]*tblCapacity[[#This Row],[fu]]</f>
        <v>637142.00538619643</v>
      </c>
      <c r="M40" s="11">
        <f>MIN(tblCapacity[[#This Row],[Nt_yield]:[Nt_ultimate]])</f>
        <v>637142.00538619643</v>
      </c>
      <c r="N40" s="11">
        <f>tblCapacity[[#This Row],[Nt_yield]]*tblCapacity[[#This Row],[φ]]</f>
        <v>691560</v>
      </c>
      <c r="O40" s="11">
        <f>tblCapacity[[#This Row],[Nt_ultimate]]*tblCapacity[[#This Row],[φ]]</f>
        <v>573427.80484757677</v>
      </c>
      <c r="P40" s="18">
        <f>tblCapacity[[#This Row],[Nt]]*tblCapacity[[#This Row],[φ]]</f>
        <v>573427.80484757677</v>
      </c>
    </row>
    <row r="41" spans="2:16" x14ac:dyDescent="0.2">
      <c r="B41" s="2" t="s">
        <v>42</v>
      </c>
      <c r="C41" s="7">
        <v>1.5E-3</v>
      </c>
      <c r="D41" s="1">
        <v>9.1673209110162523E-2</v>
      </c>
      <c r="E41" s="7">
        <f>tblCapacity[[#This Row],[Ag]]*(1-tblCapacity[[#This Row],[Reduction for Net Area]])</f>
        <v>1.3624901863347563E-3</v>
      </c>
      <c r="F41" s="1">
        <v>0.75</v>
      </c>
      <c r="G41" s="8">
        <v>360000000</v>
      </c>
      <c r="H41" s="8">
        <v>480000000</v>
      </c>
      <c r="I41" s="1">
        <f t="shared" si="2"/>
        <v>0.85</v>
      </c>
      <c r="J41" s="14">
        <v>0.9</v>
      </c>
      <c r="K41" s="11">
        <f>tblCapacity[[#This Row],[Ag]]*tblCapacity[[#This Row],[fy]]</f>
        <v>540000</v>
      </c>
      <c r="L41" s="11">
        <f>tblCapacity[[#This Row],[Ultimate Uncertainty]]*tblCapacity[[#This Row],[kt]]*tblCapacity[[#This Row],[An]]*tblCapacity[[#This Row],[fu]]</f>
        <v>416921.99701843539</v>
      </c>
      <c r="M41" s="11">
        <f>MIN(tblCapacity[[#This Row],[Nt_yield]:[Nt_ultimate]])</f>
        <v>416921.99701843539</v>
      </c>
      <c r="N41" s="11">
        <f>tblCapacity[[#This Row],[Nt_yield]]*tblCapacity[[#This Row],[φ]]</f>
        <v>486000</v>
      </c>
      <c r="O41" s="11">
        <f>tblCapacity[[#This Row],[Nt_ultimate]]*tblCapacity[[#This Row],[φ]]</f>
        <v>375229.79731659184</v>
      </c>
      <c r="P41" s="18">
        <f>tblCapacity[[#This Row],[Nt]]*tblCapacity[[#This Row],[φ]]</f>
        <v>375229.79731659184</v>
      </c>
    </row>
    <row r="42" spans="2:16" x14ac:dyDescent="0.2">
      <c r="B42" s="2" t="s">
        <v>43</v>
      </c>
      <c r="C42" s="7">
        <v>2.3E-3</v>
      </c>
      <c r="D42" s="1">
        <v>6.3080964655976041E-2</v>
      </c>
      <c r="E42" s="7">
        <f>tblCapacity[[#This Row],[Ag]]*(1-tblCapacity[[#This Row],[Reduction for Net Area]])</f>
        <v>2.1549137812912553E-3</v>
      </c>
      <c r="F42" s="1">
        <v>0.75</v>
      </c>
      <c r="G42" s="8">
        <v>360000000</v>
      </c>
      <c r="H42" s="8">
        <v>480000000</v>
      </c>
      <c r="I42" s="1">
        <f t="shared" si="2"/>
        <v>0.85</v>
      </c>
      <c r="J42" s="14">
        <v>0.9</v>
      </c>
      <c r="K42" s="11">
        <f>tblCapacity[[#This Row],[Ag]]*tblCapacity[[#This Row],[fy]]</f>
        <v>828000</v>
      </c>
      <c r="L42" s="11">
        <f>tblCapacity[[#This Row],[Ultimate Uncertainty]]*tblCapacity[[#This Row],[kt]]*tblCapacity[[#This Row],[An]]*tblCapacity[[#This Row],[fu]]</f>
        <v>659403.61707512406</v>
      </c>
      <c r="M42" s="11">
        <f>MIN(tblCapacity[[#This Row],[Nt_yield]:[Nt_ultimate]])</f>
        <v>659403.61707512406</v>
      </c>
      <c r="N42" s="11">
        <f>tblCapacity[[#This Row],[Nt_yield]]*tblCapacity[[#This Row],[φ]]</f>
        <v>745200</v>
      </c>
      <c r="O42" s="11">
        <f>tblCapacity[[#This Row],[Nt_ultimate]]*tblCapacity[[#This Row],[φ]]</f>
        <v>593463.25536761165</v>
      </c>
      <c r="P42" s="18">
        <f>tblCapacity[[#This Row],[Nt]]*tblCapacity[[#This Row],[φ]]</f>
        <v>593463.25536761165</v>
      </c>
    </row>
    <row r="43" spans="2:16" x14ac:dyDescent="0.2">
      <c r="B43" s="2" t="s">
        <v>8</v>
      </c>
      <c r="C43" s="7">
        <v>2.3E-3</v>
      </c>
      <c r="D43" s="1">
        <v>7.0038058965515709E-2</v>
      </c>
      <c r="E43" s="7">
        <f>tblCapacity[[#This Row],[Ag]]*(1-tblCapacity[[#This Row],[Reduction for Net Area]])</f>
        <v>2.1389124643793138E-3</v>
      </c>
      <c r="F43" s="1">
        <v>0.85</v>
      </c>
      <c r="G43" s="8">
        <v>360000000</v>
      </c>
      <c r="H43" s="8">
        <v>480000000</v>
      </c>
      <c r="I43" s="1">
        <f t="shared" si="2"/>
        <v>0.85</v>
      </c>
      <c r="J43" s="14">
        <v>0.9</v>
      </c>
      <c r="K43" s="11">
        <f>tblCapacity[[#This Row],[Ag]]*tblCapacity[[#This Row],[fy]]</f>
        <v>828000</v>
      </c>
      <c r="L43" s="11">
        <f>tblCapacity[[#This Row],[Ultimate Uncertainty]]*tblCapacity[[#This Row],[kt]]*tblCapacity[[#This Row],[An]]*tblCapacity[[#This Row],[fu]]</f>
        <v>741774.84264674596</v>
      </c>
      <c r="M43" s="11">
        <f>MIN(tblCapacity[[#This Row],[Nt_yield]:[Nt_ultimate]])</f>
        <v>741774.84264674596</v>
      </c>
      <c r="N43" s="11">
        <f>tblCapacity[[#This Row],[Nt_yield]]*tblCapacity[[#This Row],[φ]]</f>
        <v>745200</v>
      </c>
      <c r="O43" s="11">
        <f>tblCapacity[[#This Row],[Nt_ultimate]]*tblCapacity[[#This Row],[φ]]</f>
        <v>667597.35838207137</v>
      </c>
      <c r="P43" s="18">
        <f>tblCapacity[[#This Row],[Nt]]*tblCapacity[[#This Row],[φ]]</f>
        <v>667597.35838207137</v>
      </c>
    </row>
    <row r="44" spans="2:16" x14ac:dyDescent="0.2">
      <c r="B44" s="2" t="s">
        <v>45</v>
      </c>
      <c r="C44" s="7">
        <v>3.5500000000000002E-3</v>
      </c>
      <c r="D44" s="1">
        <v>6.2020333807746623E-2</v>
      </c>
      <c r="E44" s="7">
        <f>tblCapacity[[#This Row],[Ag]]*(1-tblCapacity[[#This Row],[Reduction for Net Area]])</f>
        <v>3.3298278149824995E-3</v>
      </c>
      <c r="F44" s="1">
        <v>0.75</v>
      </c>
      <c r="G44" s="8">
        <v>340000000</v>
      </c>
      <c r="H44" s="8">
        <v>480000000</v>
      </c>
      <c r="I44" s="1">
        <f t="shared" si="2"/>
        <v>0.85</v>
      </c>
      <c r="J44" s="14">
        <v>0.9</v>
      </c>
      <c r="K44" s="11">
        <f>tblCapacity[[#This Row],[Ag]]*tblCapacity[[#This Row],[fy]]</f>
        <v>1207000</v>
      </c>
      <c r="L44" s="11">
        <f>tblCapacity[[#This Row],[Ultimate Uncertainty]]*tblCapacity[[#This Row],[kt]]*tblCapacity[[#This Row],[An]]*tblCapacity[[#This Row],[fu]]</f>
        <v>1018927.3113846448</v>
      </c>
      <c r="M44" s="11">
        <f>MIN(tblCapacity[[#This Row],[Nt_yield]:[Nt_ultimate]])</f>
        <v>1018927.3113846448</v>
      </c>
      <c r="N44" s="11">
        <f>tblCapacity[[#This Row],[Nt_yield]]*tblCapacity[[#This Row],[φ]]</f>
        <v>1086300</v>
      </c>
      <c r="O44" s="11">
        <f>tblCapacity[[#This Row],[Nt_ultimate]]*tblCapacity[[#This Row],[φ]]</f>
        <v>917034.58024618041</v>
      </c>
      <c r="P44" s="18">
        <f>tblCapacity[[#This Row],[Nt]]*tblCapacity[[#This Row],[φ]]</f>
        <v>917034.58024618041</v>
      </c>
    </row>
    <row r="45" spans="2:16" x14ac:dyDescent="0.2">
      <c r="B45" s="2" t="s">
        <v>46</v>
      </c>
      <c r="C45" s="7">
        <v>1.82E-3</v>
      </c>
      <c r="D45" s="1">
        <v>6.2061709509457441E-2</v>
      </c>
      <c r="E45" s="7">
        <f>tblCapacity[[#This Row],[Ag]]*(1-tblCapacity[[#This Row],[Reduction for Net Area]])</f>
        <v>1.7070476886927874E-3</v>
      </c>
      <c r="F45" s="1">
        <v>0.75</v>
      </c>
      <c r="G45" s="8">
        <v>360000000</v>
      </c>
      <c r="H45" s="8">
        <v>480000000</v>
      </c>
      <c r="I45" s="1">
        <f t="shared" si="2"/>
        <v>0.85</v>
      </c>
      <c r="J45" s="14">
        <v>0.9</v>
      </c>
      <c r="K45" s="11">
        <f>tblCapacity[[#This Row],[Ag]]*tblCapacity[[#This Row],[fy]]</f>
        <v>655200</v>
      </c>
      <c r="L45" s="11">
        <f>tblCapacity[[#This Row],[Ultimate Uncertainty]]*tblCapacity[[#This Row],[kt]]*tblCapacity[[#This Row],[An]]*tblCapacity[[#This Row],[fu]]</f>
        <v>522356.59273999295</v>
      </c>
      <c r="M45" s="11">
        <f>MIN(tblCapacity[[#This Row],[Nt_yield]:[Nt_ultimate]])</f>
        <v>522356.59273999295</v>
      </c>
      <c r="N45" s="11">
        <f>tblCapacity[[#This Row],[Nt_yield]]*tblCapacity[[#This Row],[φ]]</f>
        <v>589680</v>
      </c>
      <c r="O45" s="11">
        <f>tblCapacity[[#This Row],[Nt_ultimate]]*tblCapacity[[#This Row],[φ]]</f>
        <v>470120.93346599367</v>
      </c>
      <c r="P45" s="18">
        <f>tblCapacity[[#This Row],[Nt]]*tblCapacity[[#This Row],[φ]]</f>
        <v>470120.93346599367</v>
      </c>
    </row>
    <row r="46" spans="2:16" x14ac:dyDescent="0.2">
      <c r="B46" s="2" t="s">
        <v>47</v>
      </c>
      <c r="C46" s="7">
        <v>2.66E-3</v>
      </c>
      <c r="D46" s="1">
        <v>7.9705142644909771E-2</v>
      </c>
      <c r="E46" s="7">
        <f>tblCapacity[[#This Row],[Ag]]*(1-tblCapacity[[#This Row],[Reduction for Net Area]])</f>
        <v>2.44798432056454E-3</v>
      </c>
      <c r="F46" s="1">
        <v>1</v>
      </c>
      <c r="G46" s="8">
        <v>340000000</v>
      </c>
      <c r="H46" s="8">
        <v>480000000</v>
      </c>
      <c r="I46" s="1">
        <f t="shared" si="2"/>
        <v>0.85</v>
      </c>
      <c r="J46" s="14">
        <v>0.9</v>
      </c>
      <c r="K46" s="11">
        <f>tblCapacity[[#This Row],[Ag]]*tblCapacity[[#This Row],[fy]]</f>
        <v>904400</v>
      </c>
      <c r="L46" s="11">
        <f>tblCapacity[[#This Row],[Ultimate Uncertainty]]*tblCapacity[[#This Row],[kt]]*tblCapacity[[#This Row],[An]]*tblCapacity[[#This Row],[fu]]</f>
        <v>998777.60279033228</v>
      </c>
      <c r="M46" s="11">
        <f>MIN(tblCapacity[[#This Row],[Nt_yield]:[Nt_ultimate]])</f>
        <v>904400</v>
      </c>
      <c r="N46" s="11">
        <f>tblCapacity[[#This Row],[Nt_yield]]*tblCapacity[[#This Row],[φ]]</f>
        <v>813960</v>
      </c>
      <c r="O46" s="11">
        <f>tblCapacity[[#This Row],[Nt_ultimate]]*tblCapacity[[#This Row],[φ]]</f>
        <v>898899.84251129907</v>
      </c>
      <c r="P46" s="18">
        <f>tblCapacity[[#This Row],[Nt]]*tblCapacity[[#This Row],[φ]]</f>
        <v>813960</v>
      </c>
    </row>
    <row r="47" spans="2:16" x14ac:dyDescent="0.2">
      <c r="B47" s="2" t="s">
        <v>48</v>
      </c>
      <c r="C47" s="7">
        <v>2.9199999999999999E-3</v>
      </c>
      <c r="D47" s="1">
        <v>2.6960158320146844E-2</v>
      </c>
      <c r="E47" s="7">
        <f>tblCapacity[[#This Row],[Ag]]*(1-tblCapacity[[#This Row],[Reduction for Net Area]])</f>
        <v>2.8412763377051709E-3</v>
      </c>
      <c r="F47" s="1">
        <v>0.85</v>
      </c>
      <c r="G47" s="8">
        <v>340000000</v>
      </c>
      <c r="H47" s="8">
        <v>480000000</v>
      </c>
      <c r="I47" s="1">
        <f t="shared" si="2"/>
        <v>0.85</v>
      </c>
      <c r="J47" s="14">
        <v>0.9</v>
      </c>
      <c r="K47" s="11">
        <f>tblCapacity[[#This Row],[Ag]]*tblCapacity[[#This Row],[fy]]</f>
        <v>992800</v>
      </c>
      <c r="L47" s="11">
        <f>tblCapacity[[#This Row],[Ultimate Uncertainty]]*tblCapacity[[#This Row],[kt]]*tblCapacity[[#This Row],[An]]*tblCapacity[[#This Row],[fu]]</f>
        <v>985354.63391615311</v>
      </c>
      <c r="M47" s="11">
        <f>MIN(tblCapacity[[#This Row],[Nt_yield]:[Nt_ultimate]])</f>
        <v>985354.63391615311</v>
      </c>
      <c r="N47" s="11">
        <f>tblCapacity[[#This Row],[Nt_yield]]*tblCapacity[[#This Row],[φ]]</f>
        <v>893520</v>
      </c>
      <c r="O47" s="11">
        <f>tblCapacity[[#This Row],[Nt_ultimate]]*tblCapacity[[#This Row],[φ]]</f>
        <v>886819.1705245378</v>
      </c>
      <c r="P47" s="18">
        <f>tblCapacity[[#This Row],[Nt]]*tblCapacity[[#This Row],[φ]]</f>
        <v>886819.1705245378</v>
      </c>
    </row>
    <row r="48" spans="2:16" x14ac:dyDescent="0.2">
      <c r="B48" s="2" t="s">
        <v>23</v>
      </c>
      <c r="C48" s="7">
        <v>3.5700000000000003E-2</v>
      </c>
      <c r="D48" s="1">
        <v>2.8690770014120782E-2</v>
      </c>
      <c r="E48" s="7">
        <f>tblCapacity[[#This Row],[Ag]]*(1-tblCapacity[[#This Row],[Reduction for Net Area]])</f>
        <v>3.4675739510495893E-2</v>
      </c>
      <c r="F48" s="1">
        <v>1</v>
      </c>
      <c r="G48" s="8">
        <v>280000000</v>
      </c>
      <c r="H48" s="8">
        <v>430000000</v>
      </c>
      <c r="I48" s="1">
        <f t="shared" si="2"/>
        <v>0.85</v>
      </c>
      <c r="J48" s="14">
        <v>0.9</v>
      </c>
      <c r="K48" s="11">
        <f>tblCapacity[[#This Row],[Ag]]*tblCapacity[[#This Row],[fy]]</f>
        <v>9996000</v>
      </c>
      <c r="L48" s="11">
        <f>tblCapacity[[#This Row],[Ultimate Uncertainty]]*tblCapacity[[#This Row],[kt]]*tblCapacity[[#This Row],[An]]*tblCapacity[[#This Row],[fu]]</f>
        <v>12673982.791086249</v>
      </c>
      <c r="M48" s="11">
        <f>MIN(tblCapacity[[#This Row],[Nt_yield]:[Nt_ultimate]])</f>
        <v>9996000</v>
      </c>
      <c r="N48" s="11">
        <f>tblCapacity[[#This Row],[Nt_yield]]*tblCapacity[[#This Row],[φ]]</f>
        <v>8996400</v>
      </c>
      <c r="O48" s="11">
        <f>tblCapacity[[#This Row],[Nt_ultimate]]*tblCapacity[[#This Row],[φ]]</f>
        <v>11406584.511977624</v>
      </c>
      <c r="P48" s="18">
        <f>tblCapacity[[#This Row],[Nt]]*tblCapacity[[#This Row],[φ]]</f>
        <v>8996400</v>
      </c>
    </row>
    <row r="49" spans="2:16" x14ac:dyDescent="0.2">
      <c r="B49" s="2" t="s">
        <v>25</v>
      </c>
      <c r="C49" s="7">
        <v>2.3E-2</v>
      </c>
      <c r="D49" s="1">
        <v>7.0249837482059194E-2</v>
      </c>
      <c r="E49" s="7">
        <f>tblCapacity[[#This Row],[Ag]]*(1-tblCapacity[[#This Row],[Reduction for Net Area]])</f>
        <v>2.138425373791264E-2</v>
      </c>
      <c r="F49" s="1">
        <v>1</v>
      </c>
      <c r="G49" s="8">
        <v>300000000</v>
      </c>
      <c r="H49" s="8">
        <v>430000000</v>
      </c>
      <c r="I49" s="1">
        <f t="shared" si="2"/>
        <v>0.85</v>
      </c>
      <c r="J49" s="14">
        <v>0.9</v>
      </c>
      <c r="K49" s="11">
        <f>tblCapacity[[#This Row],[Ag]]*tblCapacity[[#This Row],[fy]]</f>
        <v>6900000</v>
      </c>
      <c r="L49" s="11">
        <f>tblCapacity[[#This Row],[Ultimate Uncertainty]]*tblCapacity[[#This Row],[kt]]*tblCapacity[[#This Row],[An]]*tblCapacity[[#This Row],[fu]]</f>
        <v>7815944.7412070697</v>
      </c>
      <c r="M49" s="11">
        <f>MIN(tblCapacity[[#This Row],[Nt_yield]:[Nt_ultimate]])</f>
        <v>6900000</v>
      </c>
      <c r="N49" s="11">
        <f>tblCapacity[[#This Row],[Nt_yield]]*tblCapacity[[#This Row],[φ]]</f>
        <v>6210000</v>
      </c>
      <c r="O49" s="11">
        <f>tblCapacity[[#This Row],[Nt_ultimate]]*tblCapacity[[#This Row],[φ]]</f>
        <v>7034350.2670863625</v>
      </c>
      <c r="P49" s="18">
        <f>tblCapacity[[#This Row],[Nt]]*tblCapacity[[#This Row],[φ]]</f>
        <v>6210000</v>
      </c>
    </row>
    <row r="50" spans="2:16" x14ac:dyDescent="0.2">
      <c r="B50" s="2" t="s">
        <v>50</v>
      </c>
      <c r="C50" s="7">
        <v>4.5199999999999997E-3</v>
      </c>
      <c r="D50" s="1">
        <v>5.8118622965904289E-2</v>
      </c>
      <c r="E50" s="7">
        <f>tblCapacity[[#This Row],[Ag]]*(1-tblCapacity[[#This Row],[Reduction for Net Area]])</f>
        <v>4.2573038241941119E-3</v>
      </c>
      <c r="F50" s="1">
        <v>1</v>
      </c>
      <c r="G50" s="8">
        <v>340000000</v>
      </c>
      <c r="H50" s="8">
        <v>480000000</v>
      </c>
      <c r="I50" s="1">
        <f t="shared" si="2"/>
        <v>0.85</v>
      </c>
      <c r="J50" s="14">
        <v>0.9</v>
      </c>
      <c r="K50" s="11">
        <f>tblCapacity[[#This Row],[Ag]]*tblCapacity[[#This Row],[fy]]</f>
        <v>1536800</v>
      </c>
      <c r="L50" s="11">
        <f>tblCapacity[[#This Row],[Ultimate Uncertainty]]*tblCapacity[[#This Row],[kt]]*tblCapacity[[#This Row],[An]]*tblCapacity[[#This Row],[fu]]</f>
        <v>1736979.9602711976</v>
      </c>
      <c r="M50" s="11">
        <f>MIN(tblCapacity[[#This Row],[Nt_yield]:[Nt_ultimate]])</f>
        <v>1536800</v>
      </c>
      <c r="N50" s="11">
        <f>tblCapacity[[#This Row],[Nt_yield]]*tblCapacity[[#This Row],[φ]]</f>
        <v>1383120</v>
      </c>
      <c r="O50" s="11">
        <f>tblCapacity[[#This Row],[Nt_ultimate]]*tblCapacity[[#This Row],[φ]]</f>
        <v>1563281.9642440779</v>
      </c>
      <c r="P50" s="18">
        <f>tblCapacity[[#This Row],[Nt]]*tblCapacity[[#This Row],[φ]]</f>
        <v>1383120</v>
      </c>
    </row>
    <row r="51" spans="2:16" x14ac:dyDescent="0.2">
      <c r="B51" s="2" t="s">
        <v>26</v>
      </c>
      <c r="C51" s="7">
        <v>3.8600000000000002E-2</v>
      </c>
      <c r="D51" s="1">
        <v>8.8052467321440564E-2</v>
      </c>
      <c r="E51" s="7">
        <f>tblCapacity[[#This Row],[Ag]]*(1-tblCapacity[[#This Row],[Reduction for Net Area]])</f>
        <v>3.5201174761392395E-2</v>
      </c>
      <c r="F51" s="1">
        <v>1</v>
      </c>
      <c r="G51" s="8">
        <v>280000000</v>
      </c>
      <c r="H51" s="8">
        <v>430000000</v>
      </c>
      <c r="I51" s="1">
        <f t="shared" si="2"/>
        <v>0.85</v>
      </c>
      <c r="J51" s="14">
        <v>0.9</v>
      </c>
      <c r="K51" s="11">
        <f>tblCapacity[[#This Row],[Ag]]*tblCapacity[[#This Row],[fy]]</f>
        <v>10808000</v>
      </c>
      <c r="L51" s="11">
        <f>tblCapacity[[#This Row],[Ultimate Uncertainty]]*tblCapacity[[#This Row],[kt]]*tblCapacity[[#This Row],[An]]*tblCapacity[[#This Row],[fu]]</f>
        <v>12866029.37528892</v>
      </c>
      <c r="M51" s="11">
        <f>MIN(tblCapacity[[#This Row],[Nt_yield]:[Nt_ultimate]])</f>
        <v>10808000</v>
      </c>
      <c r="N51" s="11">
        <f>tblCapacity[[#This Row],[Nt_yield]]*tblCapacity[[#This Row],[φ]]</f>
        <v>9727200</v>
      </c>
      <c r="O51" s="11">
        <f>tblCapacity[[#This Row],[Nt_ultimate]]*tblCapacity[[#This Row],[φ]]</f>
        <v>11579426.437760029</v>
      </c>
      <c r="P51" s="18">
        <f>tblCapacity[[#This Row],[Nt]]*tblCapacity[[#This Row],[φ]]</f>
        <v>9727200</v>
      </c>
    </row>
    <row r="52" spans="2:16" x14ac:dyDescent="0.2">
      <c r="B52" s="2" t="s">
        <v>68</v>
      </c>
      <c r="C52" s="7">
        <v>4.5999999999999999E-2</v>
      </c>
      <c r="D52" s="1">
        <v>4.0279829517389835E-2</v>
      </c>
      <c r="E52" s="7">
        <f>tblCapacity[[#This Row],[Ag]]*(1-tblCapacity[[#This Row],[Reduction for Net Area]])</f>
        <v>4.4147127842200068E-2</v>
      </c>
      <c r="F52" s="1">
        <v>1</v>
      </c>
      <c r="G52" s="8">
        <v>360000000</v>
      </c>
      <c r="H52" s="8">
        <v>480000000</v>
      </c>
      <c r="I52" s="1">
        <f t="shared" si="2"/>
        <v>0.85</v>
      </c>
      <c r="J52" s="14">
        <v>0.9</v>
      </c>
      <c r="K52" s="11">
        <f>tblCapacity[[#This Row],[Ag]]*tblCapacity[[#This Row],[fy]]</f>
        <v>16560000</v>
      </c>
      <c r="L52" s="11">
        <f>tblCapacity[[#This Row],[Ultimate Uncertainty]]*tblCapacity[[#This Row],[kt]]*tblCapacity[[#This Row],[An]]*tblCapacity[[#This Row],[fu]]</f>
        <v>18012028.159617625</v>
      </c>
      <c r="M52" s="11">
        <f>MIN(tblCapacity[[#This Row],[Nt_yield]:[Nt_ultimate]])</f>
        <v>16560000</v>
      </c>
      <c r="N52" s="11">
        <f>tblCapacity[[#This Row],[Nt_yield]]*tblCapacity[[#This Row],[φ]]</f>
        <v>14904000</v>
      </c>
      <c r="O52" s="11">
        <f>tblCapacity[[#This Row],[Nt_ultimate]]*tblCapacity[[#This Row],[φ]]</f>
        <v>16210825.343655864</v>
      </c>
      <c r="P52" s="18">
        <f>tblCapacity[[#This Row],[Nt]]*tblCapacity[[#This Row],[φ]]</f>
        <v>14904000</v>
      </c>
    </row>
    <row r="53" spans="2:16" x14ac:dyDescent="0.2">
      <c r="B53" s="2" t="s">
        <v>53</v>
      </c>
      <c r="C53" s="7">
        <v>1.4300000000000001E-4</v>
      </c>
      <c r="D53" s="1">
        <v>6.8498524705144045E-2</v>
      </c>
      <c r="E53" s="7">
        <f>tblCapacity[[#This Row],[Ag]]*(1-tblCapacity[[#This Row],[Reduction for Net Area]])</f>
        <v>1.3320471096716439E-4</v>
      </c>
      <c r="F53" s="1">
        <v>0.85</v>
      </c>
      <c r="G53" s="8">
        <v>360000000</v>
      </c>
      <c r="H53" s="8">
        <v>480000000</v>
      </c>
      <c r="I53" s="1">
        <f t="shared" si="2"/>
        <v>0.85</v>
      </c>
      <c r="J53" s="14">
        <v>0.9</v>
      </c>
      <c r="K53" s="11">
        <f>tblCapacity[[#This Row],[Ag]]*tblCapacity[[#This Row],[fy]]</f>
        <v>51480</v>
      </c>
      <c r="L53" s="11">
        <f>tblCapacity[[#This Row],[Ultimate Uncertainty]]*tblCapacity[[#This Row],[kt]]*tblCapacity[[#This Row],[An]]*tblCapacity[[#This Row],[fu]]</f>
        <v>46195.393763412605</v>
      </c>
      <c r="M53" s="11">
        <f>MIN(tblCapacity[[#This Row],[Nt_yield]:[Nt_ultimate]])</f>
        <v>46195.393763412605</v>
      </c>
      <c r="N53" s="11">
        <f>tblCapacity[[#This Row],[Nt_yield]]*tblCapacity[[#This Row],[φ]]</f>
        <v>46332</v>
      </c>
      <c r="O53" s="11">
        <f>tblCapacity[[#This Row],[Nt_ultimate]]*tblCapacity[[#This Row],[φ]]</f>
        <v>41575.854387071347</v>
      </c>
      <c r="P53" s="18">
        <f>tblCapacity[[#This Row],[Nt]]*tblCapacity[[#This Row],[φ]]</f>
        <v>41575.854387071347</v>
      </c>
    </row>
    <row r="54" spans="2:16" x14ac:dyDescent="0.2">
      <c r="B54" s="2" t="s">
        <v>54</v>
      </c>
      <c r="C54" s="7">
        <v>2.5599999999999999E-4</v>
      </c>
      <c r="D54" s="1">
        <v>8.6656111203005828E-2</v>
      </c>
      <c r="E54" s="7">
        <f>tblCapacity[[#This Row],[Ag]]*(1-tblCapacity[[#This Row],[Reduction for Net Area]])</f>
        <v>2.338160355320305E-4</v>
      </c>
      <c r="F54" s="1">
        <v>0.85</v>
      </c>
      <c r="G54" s="8">
        <v>360000000</v>
      </c>
      <c r="H54" s="8">
        <v>480000000</v>
      </c>
      <c r="I54" s="1">
        <f t="shared" si="2"/>
        <v>0.85</v>
      </c>
      <c r="J54" s="14">
        <v>0.9</v>
      </c>
      <c r="K54" s="11">
        <f>tblCapacity[[#This Row],[Ag]]*tblCapacity[[#This Row],[fy]]</f>
        <v>92160</v>
      </c>
      <c r="L54" s="11">
        <f>tblCapacity[[#This Row],[Ultimate Uncertainty]]*tblCapacity[[#This Row],[kt]]*tblCapacity[[#This Row],[An]]*tblCapacity[[#This Row],[fu]]</f>
        <v>81087.401122508178</v>
      </c>
      <c r="M54" s="11">
        <f>MIN(tblCapacity[[#This Row],[Nt_yield]:[Nt_ultimate]])</f>
        <v>81087.401122508178</v>
      </c>
      <c r="N54" s="11">
        <f>tblCapacity[[#This Row],[Nt_yield]]*tblCapacity[[#This Row],[φ]]</f>
        <v>82944</v>
      </c>
      <c r="O54" s="11">
        <f>tblCapacity[[#This Row],[Nt_ultimate]]*tblCapacity[[#This Row],[φ]]</f>
        <v>72978.661010257361</v>
      </c>
      <c r="P54" s="18">
        <f>tblCapacity[[#This Row],[Nt]]*tblCapacity[[#This Row],[φ]]</f>
        <v>72978.661010257361</v>
      </c>
    </row>
    <row r="55" spans="2:16" x14ac:dyDescent="0.2">
      <c r="B55" s="2" t="s">
        <v>55</v>
      </c>
      <c r="C55" s="7">
        <v>3.2600000000000001E-4</v>
      </c>
      <c r="D55" s="1">
        <v>2.6886771725223579E-2</v>
      </c>
      <c r="E55" s="7">
        <f>tblCapacity[[#This Row],[Ag]]*(1-tblCapacity[[#This Row],[Reduction for Net Area]])</f>
        <v>3.172349124175771E-4</v>
      </c>
      <c r="F55" s="1">
        <v>0.85</v>
      </c>
      <c r="G55" s="8">
        <v>360000000</v>
      </c>
      <c r="H55" s="8">
        <v>480000000</v>
      </c>
      <c r="I55" s="1">
        <f t="shared" si="2"/>
        <v>0.85</v>
      </c>
      <c r="J55" s="14">
        <v>0.9</v>
      </c>
      <c r="K55" s="11">
        <f>tblCapacity[[#This Row],[Ag]]*tblCapacity[[#This Row],[fy]]</f>
        <v>117360</v>
      </c>
      <c r="L55" s="11">
        <f>tblCapacity[[#This Row],[Ultimate Uncertainty]]*tblCapacity[[#This Row],[kt]]*tblCapacity[[#This Row],[An]]*tblCapacity[[#This Row],[fu]]</f>
        <v>110017.06762641574</v>
      </c>
      <c r="M55" s="11">
        <f>MIN(tblCapacity[[#This Row],[Nt_yield]:[Nt_ultimate]])</f>
        <v>110017.06762641574</v>
      </c>
      <c r="N55" s="11">
        <f>tblCapacity[[#This Row],[Nt_yield]]*tblCapacity[[#This Row],[φ]]</f>
        <v>105624</v>
      </c>
      <c r="O55" s="11">
        <f>tblCapacity[[#This Row],[Nt_ultimate]]*tblCapacity[[#This Row],[φ]]</f>
        <v>99015.360863774171</v>
      </c>
      <c r="P55" s="18">
        <f>tblCapacity[[#This Row],[Nt]]*tblCapacity[[#This Row],[φ]]</f>
        <v>99015.360863774171</v>
      </c>
    </row>
    <row r="56" spans="2:16" x14ac:dyDescent="0.2">
      <c r="B56" s="2" t="s">
        <v>58</v>
      </c>
      <c r="C56" s="7">
        <v>7.6400000000000001E-3</v>
      </c>
      <c r="D56" s="1">
        <v>8.6946564320586228E-2</v>
      </c>
      <c r="E56" s="7">
        <f>tblCapacity[[#This Row],[Ag]]*(1-tblCapacity[[#This Row],[Reduction for Net Area]])</f>
        <v>6.9757282485907214E-3</v>
      </c>
      <c r="F56" s="1">
        <v>1</v>
      </c>
      <c r="G56" s="8">
        <v>340000000</v>
      </c>
      <c r="H56" s="8">
        <v>480000000</v>
      </c>
      <c r="I56" s="1">
        <f t="shared" si="2"/>
        <v>0.85</v>
      </c>
      <c r="J56" s="14">
        <v>0.9</v>
      </c>
      <c r="K56" s="11">
        <f>tblCapacity[[#This Row],[Ag]]*tblCapacity[[#This Row],[fy]]</f>
        <v>2597600</v>
      </c>
      <c r="L56" s="11">
        <f>tblCapacity[[#This Row],[Ultimate Uncertainty]]*tblCapacity[[#This Row],[kt]]*tblCapacity[[#This Row],[An]]*tblCapacity[[#This Row],[fu]]</f>
        <v>2846097.1254250142</v>
      </c>
      <c r="M56" s="11">
        <f>MIN(tblCapacity[[#This Row],[Nt_yield]:[Nt_ultimate]])</f>
        <v>2597600</v>
      </c>
      <c r="N56" s="11">
        <f>tblCapacity[[#This Row],[Nt_yield]]*tblCapacity[[#This Row],[φ]]</f>
        <v>2337840</v>
      </c>
      <c r="O56" s="11">
        <f>tblCapacity[[#This Row],[Nt_ultimate]]*tblCapacity[[#This Row],[φ]]</f>
        <v>2561487.4128825129</v>
      </c>
      <c r="P56" s="18">
        <f>tblCapacity[[#This Row],[Nt]]*tblCapacity[[#This Row],[φ]]</f>
        <v>2337840</v>
      </c>
    </row>
    <row r="57" spans="2:16" x14ac:dyDescent="0.2">
      <c r="B57" s="2" t="s">
        <v>30</v>
      </c>
      <c r="C57" s="7">
        <v>3.4000000000000002E-2</v>
      </c>
      <c r="D57" s="1">
        <v>4.4173168437777299E-2</v>
      </c>
      <c r="E57" s="7">
        <f>tblCapacity[[#This Row],[Ag]]*(1-tblCapacity[[#This Row],[Reduction for Net Area]])</f>
        <v>3.2498112273115574E-2</v>
      </c>
      <c r="F57" s="1">
        <v>1</v>
      </c>
      <c r="G57" s="8">
        <v>280000000</v>
      </c>
      <c r="H57" s="8">
        <v>430000000</v>
      </c>
      <c r="I57" s="1">
        <f t="shared" si="2"/>
        <v>0.85</v>
      </c>
      <c r="J57" s="14">
        <v>0.9</v>
      </c>
      <c r="K57" s="11">
        <f>tblCapacity[[#This Row],[Ag]]*tblCapacity[[#This Row],[fy]]</f>
        <v>9520000</v>
      </c>
      <c r="L57" s="11">
        <f>tblCapacity[[#This Row],[Ultimate Uncertainty]]*tblCapacity[[#This Row],[kt]]*tblCapacity[[#This Row],[An]]*tblCapacity[[#This Row],[fu]]</f>
        <v>11878060.035823742</v>
      </c>
      <c r="M57" s="11">
        <f>MIN(tblCapacity[[#This Row],[Nt_yield]:[Nt_ultimate]])</f>
        <v>9520000</v>
      </c>
      <c r="N57" s="11">
        <f>tblCapacity[[#This Row],[Nt_yield]]*tblCapacity[[#This Row],[φ]]</f>
        <v>8568000</v>
      </c>
      <c r="O57" s="11">
        <f>tblCapacity[[#This Row],[Nt_ultimate]]*tblCapacity[[#This Row],[φ]]</f>
        <v>10690254.032241369</v>
      </c>
      <c r="P57" s="18">
        <f>tblCapacity[[#This Row],[Nt]]*tblCapacity[[#This Row],[φ]]</f>
        <v>8568000</v>
      </c>
    </row>
    <row r="58" spans="2:16" x14ac:dyDescent="0.2">
      <c r="B58" s="2" t="s">
        <v>27</v>
      </c>
      <c r="C58" s="7">
        <v>4.46E-4</v>
      </c>
      <c r="D58" s="1">
        <v>8.534448849453858E-3</v>
      </c>
      <c r="E58" s="7">
        <f>tblCapacity[[#This Row],[Ag]]*(1-tblCapacity[[#This Row],[Reduction for Net Area]])</f>
        <v>4.4219363581314358E-4</v>
      </c>
      <c r="F58" s="1">
        <v>0.85</v>
      </c>
      <c r="G58" s="8">
        <v>360000000</v>
      </c>
      <c r="H58" s="8">
        <v>480000000</v>
      </c>
      <c r="I58" s="1">
        <f t="shared" si="2"/>
        <v>0.85</v>
      </c>
      <c r="J58" s="14">
        <v>0.9</v>
      </c>
      <c r="K58" s="11">
        <f>tblCapacity[[#This Row],[Ag]]*tblCapacity[[#This Row],[fy]]</f>
        <v>160560</v>
      </c>
      <c r="L58" s="11">
        <f>tblCapacity[[#This Row],[Ultimate Uncertainty]]*tblCapacity[[#This Row],[kt]]*tblCapacity[[#This Row],[An]]*tblCapacity[[#This Row],[fu]]</f>
        <v>153352.75289999819</v>
      </c>
      <c r="M58" s="11">
        <f>MIN(tblCapacity[[#This Row],[Nt_yield]:[Nt_ultimate]])</f>
        <v>153352.75289999819</v>
      </c>
      <c r="N58" s="11">
        <f>tblCapacity[[#This Row],[Nt_yield]]*tblCapacity[[#This Row],[φ]]</f>
        <v>144504</v>
      </c>
      <c r="O58" s="11">
        <f>tblCapacity[[#This Row],[Nt_ultimate]]*tblCapacity[[#This Row],[φ]]</f>
        <v>138017.47760999837</v>
      </c>
      <c r="P58" s="18">
        <f>tblCapacity[[#This Row],[Nt]]*tblCapacity[[#This Row],[φ]]</f>
        <v>138017.47760999837</v>
      </c>
    </row>
    <row r="59" spans="2:16" x14ac:dyDescent="0.2">
      <c r="B59" s="2" t="s">
        <v>31</v>
      </c>
      <c r="C59" s="7">
        <v>3.6999999999999998E-2</v>
      </c>
      <c r="D59" s="1">
        <v>7.3421106218613627E-2</v>
      </c>
      <c r="E59" s="7">
        <f>tblCapacity[[#This Row],[Ag]]*(1-tblCapacity[[#This Row],[Reduction for Net Area]])</f>
        <v>3.4283419069911295E-2</v>
      </c>
      <c r="F59" s="1">
        <v>1</v>
      </c>
      <c r="G59" s="8">
        <v>280000000</v>
      </c>
      <c r="H59" s="8">
        <v>430000000</v>
      </c>
      <c r="I59" s="1">
        <f t="shared" si="2"/>
        <v>0.85</v>
      </c>
      <c r="J59" s="14">
        <v>0.9</v>
      </c>
      <c r="K59" s="11">
        <f>tblCapacity[[#This Row],[Ag]]*tblCapacity[[#This Row],[fy]]</f>
        <v>10360000</v>
      </c>
      <c r="L59" s="11">
        <f>tblCapacity[[#This Row],[Ultimate Uncertainty]]*tblCapacity[[#This Row],[kt]]*tblCapacity[[#This Row],[An]]*tblCapacity[[#This Row],[fu]]</f>
        <v>12530589.670052579</v>
      </c>
      <c r="M59" s="11">
        <f>MIN(tblCapacity[[#This Row],[Nt_yield]:[Nt_ultimate]])</f>
        <v>10360000</v>
      </c>
      <c r="N59" s="11">
        <f>tblCapacity[[#This Row],[Nt_yield]]*tblCapacity[[#This Row],[φ]]</f>
        <v>9324000</v>
      </c>
      <c r="O59" s="11">
        <f>tblCapacity[[#This Row],[Nt_ultimate]]*tblCapacity[[#This Row],[φ]]</f>
        <v>11277530.70304732</v>
      </c>
      <c r="P59" s="18">
        <f>tblCapacity[[#This Row],[Nt]]*tblCapacity[[#This Row],[φ]]</f>
        <v>9324000</v>
      </c>
    </row>
    <row r="60" spans="2:16" x14ac:dyDescent="0.2">
      <c r="B60" s="2" t="s">
        <v>28</v>
      </c>
      <c r="C60" s="7">
        <v>2.63E-4</v>
      </c>
      <c r="D60" s="1">
        <v>1.1417936170642574E-3</v>
      </c>
      <c r="E60" s="7">
        <f>tblCapacity[[#This Row],[Ag]]*(1-tblCapacity[[#This Row],[Reduction for Net Area]])</f>
        <v>2.6269970827871213E-4</v>
      </c>
      <c r="F60" s="1">
        <v>0.85</v>
      </c>
      <c r="G60" s="8">
        <v>360000000</v>
      </c>
      <c r="H60" s="8">
        <v>480000000</v>
      </c>
      <c r="I60" s="1">
        <f t="shared" si="2"/>
        <v>0.85</v>
      </c>
      <c r="J60" s="14">
        <v>0.9</v>
      </c>
      <c r="K60" s="11">
        <f>tblCapacity[[#This Row],[Ag]]*tblCapacity[[#This Row],[fy]]</f>
        <v>94680</v>
      </c>
      <c r="L60" s="11">
        <f>tblCapacity[[#This Row],[Ultimate Uncertainty]]*tblCapacity[[#This Row],[kt]]*tblCapacity[[#This Row],[An]]*tblCapacity[[#This Row],[fu]]</f>
        <v>91104.258831057363</v>
      </c>
      <c r="M60" s="11">
        <f>MIN(tblCapacity[[#This Row],[Nt_yield]:[Nt_ultimate]])</f>
        <v>91104.258831057363</v>
      </c>
      <c r="N60" s="11">
        <f>tblCapacity[[#This Row],[Nt_yield]]*tblCapacity[[#This Row],[φ]]</f>
        <v>85212</v>
      </c>
      <c r="O60" s="11">
        <f>tblCapacity[[#This Row],[Nt_ultimate]]*tblCapacity[[#This Row],[φ]]</f>
        <v>81993.832947951625</v>
      </c>
      <c r="P60" s="18">
        <f>tblCapacity[[#This Row],[Nt]]*tblCapacity[[#This Row],[φ]]</f>
        <v>81993.832947951625</v>
      </c>
    </row>
    <row r="61" spans="2:16" x14ac:dyDescent="0.2">
      <c r="B61" s="2" t="s">
        <v>29</v>
      </c>
      <c r="C61" s="7">
        <v>5.0600000000000005E-4</v>
      </c>
      <c r="D61" s="1">
        <v>2.8609207122134529E-2</v>
      </c>
      <c r="E61" s="7">
        <f>tblCapacity[[#This Row],[Ag]]*(1-tblCapacity[[#This Row],[Reduction for Net Area]])</f>
        <v>4.9152374119620001E-4</v>
      </c>
      <c r="F61" s="1">
        <v>0.85</v>
      </c>
      <c r="G61" s="8">
        <v>360000000</v>
      </c>
      <c r="H61" s="8">
        <v>480000000</v>
      </c>
      <c r="I61" s="1">
        <f t="shared" si="2"/>
        <v>0.85</v>
      </c>
      <c r="J61" s="14">
        <v>0.9</v>
      </c>
      <c r="K61" s="11">
        <f>tblCapacity[[#This Row],[Ag]]*tblCapacity[[#This Row],[fy]]</f>
        <v>182160.00000000003</v>
      </c>
      <c r="L61" s="11">
        <f>tblCapacity[[#This Row],[Ultimate Uncertainty]]*tblCapacity[[#This Row],[kt]]*tblCapacity[[#This Row],[An]]*tblCapacity[[#This Row],[fu]]</f>
        <v>170460.43344684216</v>
      </c>
      <c r="M61" s="11">
        <f>MIN(tblCapacity[[#This Row],[Nt_yield]:[Nt_ultimate]])</f>
        <v>170460.43344684216</v>
      </c>
      <c r="N61" s="11">
        <f>tblCapacity[[#This Row],[Nt_yield]]*tblCapacity[[#This Row],[φ]]</f>
        <v>163944.00000000003</v>
      </c>
      <c r="O61" s="11">
        <f>tblCapacity[[#This Row],[Nt_ultimate]]*tblCapacity[[#This Row],[φ]]</f>
        <v>153414.39010215795</v>
      </c>
      <c r="P61" s="18">
        <f>tblCapacity[[#This Row],[Nt]]*tblCapacity[[#This Row],[φ]]</f>
        <v>153414.39010215795</v>
      </c>
    </row>
    <row r="62" spans="2:16" x14ac:dyDescent="0.2">
      <c r="B62" s="2" t="s">
        <v>59</v>
      </c>
      <c r="C62" s="7">
        <v>2.9500000000000001E-4</v>
      </c>
      <c r="D62" s="1">
        <v>1.364665348999089E-2</v>
      </c>
      <c r="E62" s="7">
        <f>tblCapacity[[#This Row],[Ag]]*(1-tblCapacity[[#This Row],[Reduction for Net Area]])</f>
        <v>2.909742372204527E-4</v>
      </c>
      <c r="F62" s="1">
        <v>0.85</v>
      </c>
      <c r="G62" s="8">
        <v>360000000</v>
      </c>
      <c r="H62" s="8">
        <v>480000000</v>
      </c>
      <c r="I62" s="1">
        <f t="shared" si="2"/>
        <v>0.85</v>
      </c>
      <c r="J62" s="14">
        <v>0.9</v>
      </c>
      <c r="K62" s="11">
        <f>tblCapacity[[#This Row],[Ag]]*tblCapacity[[#This Row],[fy]]</f>
        <v>106200</v>
      </c>
      <c r="L62" s="11">
        <f>tblCapacity[[#This Row],[Ultimate Uncertainty]]*tblCapacity[[#This Row],[kt]]*tblCapacity[[#This Row],[An]]*tblCapacity[[#This Row],[fu]]</f>
        <v>100909.86546805299</v>
      </c>
      <c r="M62" s="11">
        <f>MIN(tblCapacity[[#This Row],[Nt_yield]:[Nt_ultimate]])</f>
        <v>100909.86546805299</v>
      </c>
      <c r="N62" s="11">
        <f>tblCapacity[[#This Row],[Nt_yield]]*tblCapacity[[#This Row],[φ]]</f>
        <v>95580</v>
      </c>
      <c r="O62" s="11">
        <f>tblCapacity[[#This Row],[Nt_ultimate]]*tblCapacity[[#This Row],[φ]]</f>
        <v>90818.878921247684</v>
      </c>
      <c r="P62" s="18">
        <f>tblCapacity[[#This Row],[Nt]]*tblCapacity[[#This Row],[φ]]</f>
        <v>90818.878921247684</v>
      </c>
    </row>
    <row r="63" spans="2:16" x14ac:dyDescent="0.2">
      <c r="B63" s="2" t="s">
        <v>60</v>
      </c>
      <c r="C63" s="7">
        <v>4.8899999999999996E-4</v>
      </c>
      <c r="D63" s="1">
        <v>3.669312122027707E-2</v>
      </c>
      <c r="E63" s="7">
        <f>tblCapacity[[#This Row],[Ag]]*(1-tblCapacity[[#This Row],[Reduction for Net Area]])</f>
        <v>4.710570637232845E-4</v>
      </c>
      <c r="F63" s="1">
        <v>0.85</v>
      </c>
      <c r="G63" s="8">
        <v>360000000</v>
      </c>
      <c r="H63" s="8">
        <v>480000000</v>
      </c>
      <c r="I63" s="1">
        <f t="shared" si="2"/>
        <v>0.85</v>
      </c>
      <c r="J63" s="14">
        <v>0.9</v>
      </c>
      <c r="K63" s="11">
        <f>tblCapacity[[#This Row],[Ag]]*tblCapacity[[#This Row],[fy]]</f>
        <v>176040</v>
      </c>
      <c r="L63" s="11">
        <f>tblCapacity[[#This Row],[Ultimate Uncertainty]]*tblCapacity[[#This Row],[kt]]*tblCapacity[[#This Row],[An]]*tblCapacity[[#This Row],[fu]]</f>
        <v>163362.58969923505</v>
      </c>
      <c r="M63" s="11">
        <f>MIN(tblCapacity[[#This Row],[Nt_yield]:[Nt_ultimate]])</f>
        <v>163362.58969923505</v>
      </c>
      <c r="N63" s="11">
        <f>tblCapacity[[#This Row],[Nt_yield]]*tblCapacity[[#This Row],[φ]]</f>
        <v>158436</v>
      </c>
      <c r="O63" s="11">
        <f>tblCapacity[[#This Row],[Nt_ultimate]]*tblCapacity[[#This Row],[φ]]</f>
        <v>147026.33072931154</v>
      </c>
      <c r="P63" s="18">
        <f>tblCapacity[[#This Row],[Nt]]*tblCapacity[[#This Row],[φ]]</f>
        <v>147026.33072931154</v>
      </c>
    </row>
    <row r="64" spans="2:16" x14ac:dyDescent="0.2">
      <c r="B64" s="2" t="s">
        <v>69</v>
      </c>
      <c r="C64" s="7">
        <v>4.3200000000000002E-2</v>
      </c>
      <c r="D64" s="1">
        <v>9.4661461719323381E-2</v>
      </c>
      <c r="E64" s="7">
        <f>tblCapacity[[#This Row],[Ag]]*(1-tblCapacity[[#This Row],[Reduction for Net Area]])</f>
        <v>3.9110624853725233E-2</v>
      </c>
      <c r="F64" s="1">
        <v>1</v>
      </c>
      <c r="G64" s="8">
        <v>360000000</v>
      </c>
      <c r="H64" s="8">
        <v>480000000</v>
      </c>
      <c r="I64" s="1">
        <f t="shared" si="2"/>
        <v>0.85</v>
      </c>
      <c r="J64" s="14">
        <v>0.9</v>
      </c>
      <c r="K64" s="11">
        <f>tblCapacity[[#This Row],[Ag]]*tblCapacity[[#This Row],[fy]]</f>
        <v>15552000</v>
      </c>
      <c r="L64" s="11">
        <f>tblCapacity[[#This Row],[Ultimate Uncertainty]]*tblCapacity[[#This Row],[kt]]*tblCapacity[[#This Row],[An]]*tblCapacity[[#This Row],[fu]]</f>
        <v>15957134.940319896</v>
      </c>
      <c r="M64" s="11">
        <f>MIN(tblCapacity[[#This Row],[Nt_yield]:[Nt_ultimate]])</f>
        <v>15552000</v>
      </c>
      <c r="N64" s="11">
        <f>tblCapacity[[#This Row],[Nt_yield]]*tblCapacity[[#This Row],[φ]]</f>
        <v>13996800</v>
      </c>
      <c r="O64" s="11">
        <f>tblCapacity[[#This Row],[Nt_ultimate]]*tblCapacity[[#This Row],[φ]]</f>
        <v>14361421.446287906</v>
      </c>
      <c r="P64" s="18">
        <f>tblCapacity[[#This Row],[Nt]]*tblCapacity[[#This Row],[φ]]</f>
        <v>13996800</v>
      </c>
    </row>
    <row r="65" spans="2:16" x14ac:dyDescent="0.2">
      <c r="B65" s="2" t="s">
        <v>34</v>
      </c>
      <c r="C65" s="7">
        <v>6.5799999999999995E-4</v>
      </c>
      <c r="D65" s="1">
        <v>1.472658595196088E-2</v>
      </c>
      <c r="E65" s="7">
        <f>tblCapacity[[#This Row],[Ag]]*(1-tblCapacity[[#This Row],[Reduction for Net Area]])</f>
        <v>6.4830990644360975E-4</v>
      </c>
      <c r="F65" s="1">
        <v>0.75</v>
      </c>
      <c r="G65" s="8">
        <v>360000000</v>
      </c>
      <c r="H65" s="8">
        <v>480000000</v>
      </c>
      <c r="I65" s="1">
        <f t="shared" si="2"/>
        <v>0.85</v>
      </c>
      <c r="J65" s="14">
        <v>0.9</v>
      </c>
      <c r="K65" s="11">
        <f>tblCapacity[[#This Row],[Ag]]*tblCapacity[[#This Row],[fy]]</f>
        <v>236879.99999999997</v>
      </c>
      <c r="L65" s="11">
        <f>tblCapacity[[#This Row],[Ultimate Uncertainty]]*tblCapacity[[#This Row],[kt]]*tblCapacity[[#This Row],[An]]*tblCapacity[[#This Row],[fu]]</f>
        <v>198382.83137174457</v>
      </c>
      <c r="M65" s="11">
        <f>MIN(tblCapacity[[#This Row],[Nt_yield]:[Nt_ultimate]])</f>
        <v>198382.83137174457</v>
      </c>
      <c r="N65" s="11">
        <f>tblCapacity[[#This Row],[Nt_yield]]*tblCapacity[[#This Row],[φ]]</f>
        <v>213191.99999999997</v>
      </c>
      <c r="O65" s="11">
        <f>tblCapacity[[#This Row],[Nt_ultimate]]*tblCapacity[[#This Row],[φ]]</f>
        <v>178544.54823457013</v>
      </c>
      <c r="P65" s="18">
        <f>tblCapacity[[#This Row],[Nt]]*tblCapacity[[#This Row],[φ]]</f>
        <v>178544.54823457013</v>
      </c>
    </row>
    <row r="66" spans="2:16" x14ac:dyDescent="0.2">
      <c r="B66" s="2" t="s">
        <v>61</v>
      </c>
      <c r="C66" s="7">
        <v>8.4000000000000003E-4</v>
      </c>
      <c r="D66" s="1">
        <v>4.7952642620063829E-5</v>
      </c>
      <c r="E66" s="7">
        <f>tblCapacity[[#This Row],[Ag]]*(1-tblCapacity[[#This Row],[Reduction for Net Area]])</f>
        <v>8.3995971978019924E-4</v>
      </c>
      <c r="F66" s="1">
        <v>0.75</v>
      </c>
      <c r="G66" s="8">
        <v>360000000</v>
      </c>
      <c r="H66" s="8">
        <v>480000000</v>
      </c>
      <c r="I66" s="1">
        <f t="shared" si="2"/>
        <v>0.85</v>
      </c>
      <c r="J66" s="14">
        <v>0.9</v>
      </c>
      <c r="K66" s="11">
        <f>tblCapacity[[#This Row],[Ag]]*tblCapacity[[#This Row],[fy]]</f>
        <v>302400</v>
      </c>
      <c r="L66" s="11">
        <f>tblCapacity[[#This Row],[Ultimate Uncertainty]]*tblCapacity[[#This Row],[kt]]*tblCapacity[[#This Row],[An]]*tblCapacity[[#This Row],[fu]]</f>
        <v>257027.67425274092</v>
      </c>
      <c r="M66" s="11">
        <f>MIN(tblCapacity[[#This Row],[Nt_yield]:[Nt_ultimate]])</f>
        <v>257027.67425274092</v>
      </c>
      <c r="N66" s="11">
        <f>tblCapacity[[#This Row],[Nt_yield]]*tblCapacity[[#This Row],[φ]]</f>
        <v>272160</v>
      </c>
      <c r="O66" s="11">
        <f>tblCapacity[[#This Row],[Nt_ultimate]]*tblCapacity[[#This Row],[φ]]</f>
        <v>231324.90682746682</v>
      </c>
      <c r="P66" s="18">
        <f>tblCapacity[[#This Row],[Nt]]*tblCapacity[[#This Row],[φ]]</f>
        <v>231324.90682746682</v>
      </c>
    </row>
    <row r="67" spans="2:16" x14ac:dyDescent="0.2">
      <c r="B67" s="2" t="s">
        <v>62</v>
      </c>
      <c r="C67" s="7">
        <v>1.15E-3</v>
      </c>
      <c r="D67" s="1">
        <v>6.4946802826404235E-2</v>
      </c>
      <c r="E67" s="7">
        <f>tblCapacity[[#This Row],[Ag]]*(1-tblCapacity[[#This Row],[Reduction for Net Area]])</f>
        <v>1.0753111767496351E-3</v>
      </c>
      <c r="F67" s="1">
        <v>0.85</v>
      </c>
      <c r="G67" s="8">
        <v>360000000</v>
      </c>
      <c r="H67" s="8">
        <v>480000000</v>
      </c>
      <c r="I67" s="1">
        <f t="shared" si="2"/>
        <v>0.85</v>
      </c>
      <c r="J67" s="14">
        <v>0.9</v>
      </c>
      <c r="K67" s="11">
        <f>tblCapacity[[#This Row],[Ag]]*tblCapacity[[#This Row],[fy]]</f>
        <v>414000</v>
      </c>
      <c r="L67" s="11">
        <f>tblCapacity[[#This Row],[Ultimate Uncertainty]]*tblCapacity[[#This Row],[kt]]*tblCapacity[[#This Row],[An]]*tblCapacity[[#This Row],[fu]]</f>
        <v>372917.91609677346</v>
      </c>
      <c r="M67" s="11">
        <f>MIN(tblCapacity[[#This Row],[Nt_yield]:[Nt_ultimate]])</f>
        <v>372917.91609677346</v>
      </c>
      <c r="N67" s="11">
        <f>tblCapacity[[#This Row],[Nt_yield]]*tblCapacity[[#This Row],[φ]]</f>
        <v>372600</v>
      </c>
      <c r="O67" s="11">
        <f>tblCapacity[[#This Row],[Nt_ultimate]]*tblCapacity[[#This Row],[φ]]</f>
        <v>335626.12448709615</v>
      </c>
      <c r="P67" s="18">
        <f>tblCapacity[[#This Row],[Nt]]*tblCapacity[[#This Row],[φ]]</f>
        <v>335626.12448709615</v>
      </c>
    </row>
    <row r="68" spans="2:16" x14ac:dyDescent="0.2">
      <c r="B68" s="2" t="s">
        <v>63</v>
      </c>
      <c r="C68" s="7">
        <v>9.5699999999999995E-4</v>
      </c>
      <c r="D68" s="1">
        <v>6.3865896436984884E-2</v>
      </c>
      <c r="E68" s="7">
        <f>tblCapacity[[#This Row],[Ag]]*(1-tblCapacity[[#This Row],[Reduction for Net Area]])</f>
        <v>8.958803371098054E-4</v>
      </c>
      <c r="F68" s="1">
        <v>0.85</v>
      </c>
      <c r="G68" s="8">
        <v>360000000</v>
      </c>
      <c r="H68" s="8">
        <v>480000000</v>
      </c>
      <c r="I68" s="1">
        <f t="shared" si="2"/>
        <v>0.85</v>
      </c>
      <c r="J68" s="14">
        <v>0.9</v>
      </c>
      <c r="K68" s="11">
        <f>tblCapacity[[#This Row],[Ag]]*tblCapacity[[#This Row],[fy]]</f>
        <v>344520</v>
      </c>
      <c r="L68" s="11">
        <f>tblCapacity[[#This Row],[Ultimate Uncertainty]]*tblCapacity[[#This Row],[kt]]*tblCapacity[[#This Row],[An]]*tblCapacity[[#This Row],[fu]]</f>
        <v>310691.30090968043</v>
      </c>
      <c r="M68" s="11">
        <f>MIN(tblCapacity[[#This Row],[Nt_yield]:[Nt_ultimate]])</f>
        <v>310691.30090968043</v>
      </c>
      <c r="N68" s="11">
        <f>tblCapacity[[#This Row],[Nt_yield]]*tblCapacity[[#This Row],[φ]]</f>
        <v>310068</v>
      </c>
      <c r="O68" s="11">
        <f>tblCapacity[[#This Row],[Nt_ultimate]]*tblCapacity[[#This Row],[φ]]</f>
        <v>279622.17081871239</v>
      </c>
      <c r="P68" s="18">
        <f>tblCapacity[[#This Row],[Nt]]*tblCapacity[[#This Row],[φ]]</f>
        <v>279622.17081871239</v>
      </c>
    </row>
    <row r="69" spans="2:16" x14ac:dyDescent="0.2">
      <c r="B69" s="2" t="s">
        <v>64</v>
      </c>
      <c r="C69" s="7">
        <v>9.2100000000000005E-4</v>
      </c>
      <c r="D69" s="1">
        <v>5.9591989217936049E-2</v>
      </c>
      <c r="E69" s="7">
        <f>tblCapacity[[#This Row],[Ag]]*(1-tblCapacity[[#This Row],[Reduction for Net Area]])</f>
        <v>8.6611577793028094E-4</v>
      </c>
      <c r="F69" s="1">
        <v>0.75</v>
      </c>
      <c r="G69" s="8">
        <v>360000000</v>
      </c>
      <c r="H69" s="8">
        <v>480000000</v>
      </c>
      <c r="I69" s="1">
        <f t="shared" ref="I69:I83" si="3">0.85</f>
        <v>0.85</v>
      </c>
      <c r="J69" s="14">
        <v>0.9</v>
      </c>
      <c r="K69" s="11">
        <f>tblCapacity[[#This Row],[Ag]]*tblCapacity[[#This Row],[fy]]</f>
        <v>331560</v>
      </c>
      <c r="L69" s="11">
        <f>tblCapacity[[#This Row],[Ultimate Uncertainty]]*tblCapacity[[#This Row],[kt]]*tblCapacity[[#This Row],[An]]*tblCapacity[[#This Row],[fu]]</f>
        <v>265031.42804666597</v>
      </c>
      <c r="M69" s="11">
        <f>MIN(tblCapacity[[#This Row],[Nt_yield]:[Nt_ultimate]])</f>
        <v>265031.42804666597</v>
      </c>
      <c r="N69" s="11">
        <f>tblCapacity[[#This Row],[Nt_yield]]*tblCapacity[[#This Row],[φ]]</f>
        <v>298404</v>
      </c>
      <c r="O69" s="11">
        <f>tblCapacity[[#This Row],[Nt_ultimate]]*tblCapacity[[#This Row],[φ]]</f>
        <v>238528.28524199937</v>
      </c>
      <c r="P69" s="18">
        <f>tblCapacity[[#This Row],[Nt]]*tblCapacity[[#This Row],[φ]]</f>
        <v>238528.28524199937</v>
      </c>
    </row>
    <row r="70" spans="2:16" x14ac:dyDescent="0.2">
      <c r="B70" s="2" t="s">
        <v>65</v>
      </c>
      <c r="C70" s="7">
        <v>1.0499999999999999E-3</v>
      </c>
      <c r="D70" s="1">
        <v>1.3434753708456405E-2</v>
      </c>
      <c r="E70" s="7">
        <f>tblCapacity[[#This Row],[Ag]]*(1-tblCapacity[[#This Row],[Reduction for Net Area]])</f>
        <v>1.0358935086061207E-3</v>
      </c>
      <c r="F70" s="1">
        <v>0.85</v>
      </c>
      <c r="G70" s="8">
        <v>360000000</v>
      </c>
      <c r="H70" s="8">
        <v>480000000</v>
      </c>
      <c r="I70" s="1">
        <f t="shared" si="3"/>
        <v>0.85</v>
      </c>
      <c r="J70" s="14">
        <v>0.9</v>
      </c>
      <c r="K70" s="11">
        <f>tblCapacity[[#This Row],[Ag]]*tblCapacity[[#This Row],[fy]]</f>
        <v>378000</v>
      </c>
      <c r="L70" s="11">
        <f>tblCapacity[[#This Row],[Ultimate Uncertainty]]*tblCapacity[[#This Row],[kt]]*tblCapacity[[#This Row],[An]]*tblCapacity[[#This Row],[fu]]</f>
        <v>359247.86878460267</v>
      </c>
      <c r="M70" s="11">
        <f>MIN(tblCapacity[[#This Row],[Nt_yield]:[Nt_ultimate]])</f>
        <v>359247.86878460267</v>
      </c>
      <c r="N70" s="11">
        <f>tblCapacity[[#This Row],[Nt_yield]]*tblCapacity[[#This Row],[φ]]</f>
        <v>340200</v>
      </c>
      <c r="O70" s="11">
        <f>tblCapacity[[#This Row],[Nt_ultimate]]*tblCapacity[[#This Row],[φ]]</f>
        <v>323323.08190614241</v>
      </c>
      <c r="P70" s="18">
        <f>tblCapacity[[#This Row],[Nt]]*tblCapacity[[#This Row],[φ]]</f>
        <v>323323.08190614241</v>
      </c>
    </row>
    <row r="71" spans="2:16" x14ac:dyDescent="0.2">
      <c r="B71" s="2" t="s">
        <v>39</v>
      </c>
      <c r="C71" s="7">
        <v>1.3500000000000001E-3</v>
      </c>
      <c r="D71" s="1">
        <v>5.2115357182694715E-2</v>
      </c>
      <c r="E71" s="7">
        <f>tblCapacity[[#This Row],[Ag]]*(1-tblCapacity[[#This Row],[Reduction for Net Area]])</f>
        <v>1.2796442678033623E-3</v>
      </c>
      <c r="F71" s="1">
        <v>0.85</v>
      </c>
      <c r="G71" s="8">
        <v>360000000</v>
      </c>
      <c r="H71" s="8">
        <v>480000000</v>
      </c>
      <c r="I71" s="1">
        <f t="shared" si="3"/>
        <v>0.85</v>
      </c>
      <c r="J71" s="14">
        <v>0.9</v>
      </c>
      <c r="K71" s="11">
        <f>tblCapacity[[#This Row],[Ag]]*tblCapacity[[#This Row],[fy]]</f>
        <v>486000</v>
      </c>
      <c r="L71" s="11">
        <f>tblCapacity[[#This Row],[Ultimate Uncertainty]]*tblCapacity[[#This Row],[kt]]*tblCapacity[[#This Row],[An]]*tblCapacity[[#This Row],[fu]]</f>
        <v>443780.63207420602</v>
      </c>
      <c r="M71" s="11">
        <f>MIN(tblCapacity[[#This Row],[Nt_yield]:[Nt_ultimate]])</f>
        <v>443780.63207420602</v>
      </c>
      <c r="N71" s="11">
        <f>tblCapacity[[#This Row],[Nt_yield]]*tblCapacity[[#This Row],[φ]]</f>
        <v>437400</v>
      </c>
      <c r="O71" s="11">
        <f>tblCapacity[[#This Row],[Nt_ultimate]]*tblCapacity[[#This Row],[φ]]</f>
        <v>399402.56886678544</v>
      </c>
      <c r="P71" s="18">
        <f>tblCapacity[[#This Row],[Nt]]*tblCapacity[[#This Row],[φ]]</f>
        <v>399402.56886678544</v>
      </c>
    </row>
    <row r="72" spans="2:16" x14ac:dyDescent="0.2">
      <c r="B72" s="2" t="s">
        <v>70</v>
      </c>
      <c r="C72" s="7">
        <v>5.28E-2</v>
      </c>
      <c r="D72" s="1">
        <v>3.715514587067368E-2</v>
      </c>
      <c r="E72" s="7">
        <f>tblCapacity[[#This Row],[Ag]]*(1-tblCapacity[[#This Row],[Reduction for Net Area]])</f>
        <v>5.0838208298028431E-2</v>
      </c>
      <c r="F72" s="1">
        <v>1</v>
      </c>
      <c r="G72" s="8">
        <v>360000000</v>
      </c>
      <c r="H72" s="8">
        <v>480000000</v>
      </c>
      <c r="I72" s="1">
        <f t="shared" si="3"/>
        <v>0.85</v>
      </c>
      <c r="J72" s="14">
        <v>0.9</v>
      </c>
      <c r="K72" s="11">
        <f>tblCapacity[[#This Row],[Ag]]*tblCapacity[[#This Row],[fy]]</f>
        <v>19008000</v>
      </c>
      <c r="L72" s="11">
        <f>tblCapacity[[#This Row],[Ultimate Uncertainty]]*tblCapacity[[#This Row],[kt]]*tblCapacity[[#This Row],[An]]*tblCapacity[[#This Row],[fu]]</f>
        <v>20741988.985595599</v>
      </c>
      <c r="M72" s="11">
        <f>MIN(tblCapacity[[#This Row],[Nt_yield]:[Nt_ultimate]])</f>
        <v>19008000</v>
      </c>
      <c r="N72" s="11">
        <f>tblCapacity[[#This Row],[Nt_yield]]*tblCapacity[[#This Row],[φ]]</f>
        <v>17107200</v>
      </c>
      <c r="O72" s="11">
        <f>tblCapacity[[#This Row],[Nt_ultimate]]*tblCapacity[[#This Row],[φ]]</f>
        <v>18667790.08703604</v>
      </c>
      <c r="P72" s="18">
        <f>tblCapacity[[#This Row],[Nt]]*tblCapacity[[#This Row],[φ]]</f>
        <v>17107200</v>
      </c>
    </row>
    <row r="73" spans="2:16" x14ac:dyDescent="0.2">
      <c r="B73" s="2" t="s">
        <v>33</v>
      </c>
      <c r="C73" s="7">
        <v>1.6E-2</v>
      </c>
      <c r="D73" s="1">
        <v>5.7748146352572083E-2</v>
      </c>
      <c r="E73" s="7">
        <f>tblCapacity[[#This Row],[Ag]]*(1-tblCapacity[[#This Row],[Reduction for Net Area]])</f>
        <v>1.5076029658358848E-2</v>
      </c>
      <c r="F73" s="1">
        <v>1</v>
      </c>
      <c r="G73" s="8">
        <v>280000000</v>
      </c>
      <c r="H73" s="8">
        <v>440000000</v>
      </c>
      <c r="I73" s="1">
        <f t="shared" si="3"/>
        <v>0.85</v>
      </c>
      <c r="J73" s="14">
        <v>0.9</v>
      </c>
      <c r="K73" s="11">
        <f>tblCapacity[[#This Row],[Ag]]*tblCapacity[[#This Row],[fy]]</f>
        <v>4480000</v>
      </c>
      <c r="L73" s="11">
        <f>tblCapacity[[#This Row],[Ultimate Uncertainty]]*tblCapacity[[#This Row],[kt]]*tblCapacity[[#This Row],[An]]*tblCapacity[[#This Row],[fu]]</f>
        <v>5638435.0922262091</v>
      </c>
      <c r="M73" s="11">
        <f>MIN(tblCapacity[[#This Row],[Nt_yield]:[Nt_ultimate]])</f>
        <v>4480000</v>
      </c>
      <c r="N73" s="11">
        <f>tblCapacity[[#This Row],[Nt_yield]]*tblCapacity[[#This Row],[φ]]</f>
        <v>4032000</v>
      </c>
      <c r="O73" s="11">
        <f>tblCapacity[[#This Row],[Nt_ultimate]]*tblCapacity[[#This Row],[φ]]</f>
        <v>5074591.583003588</v>
      </c>
      <c r="P73" s="18">
        <f>tblCapacity[[#This Row],[Nt]]*tblCapacity[[#This Row],[φ]]</f>
        <v>4032000</v>
      </c>
    </row>
    <row r="74" spans="2:16" x14ac:dyDescent="0.2">
      <c r="B74" s="2" t="s">
        <v>33</v>
      </c>
      <c r="C74" s="7">
        <v>1.6E-2</v>
      </c>
      <c r="D74" s="1">
        <v>9.7292554370980389E-2</v>
      </c>
      <c r="E74" s="7">
        <f>tblCapacity[[#This Row],[Ag]]*(1-tblCapacity[[#This Row],[Reduction for Net Area]])</f>
        <v>1.4443319130064315E-2</v>
      </c>
      <c r="F74" s="1">
        <v>1</v>
      </c>
      <c r="G74" s="8">
        <v>340000000</v>
      </c>
      <c r="H74" s="8">
        <v>480000000</v>
      </c>
      <c r="I74" s="1">
        <f t="shared" si="3"/>
        <v>0.85</v>
      </c>
      <c r="J74" s="14">
        <v>0.9</v>
      </c>
      <c r="K74" s="11">
        <f>tblCapacity[[#This Row],[Ag]]*tblCapacity[[#This Row],[fy]]</f>
        <v>5440000</v>
      </c>
      <c r="L74" s="11">
        <f>tblCapacity[[#This Row],[Ultimate Uncertainty]]*tblCapacity[[#This Row],[kt]]*tblCapacity[[#This Row],[An]]*tblCapacity[[#This Row],[fu]]</f>
        <v>5892874.2050662404</v>
      </c>
      <c r="M74" s="11">
        <f>MIN(tblCapacity[[#This Row],[Nt_yield]:[Nt_ultimate]])</f>
        <v>5440000</v>
      </c>
      <c r="N74" s="11">
        <f>tblCapacity[[#This Row],[Nt_yield]]*tblCapacity[[#This Row],[φ]]</f>
        <v>4896000</v>
      </c>
      <c r="O74" s="11">
        <f>tblCapacity[[#This Row],[Nt_ultimate]]*tblCapacity[[#This Row],[φ]]</f>
        <v>5303586.7845596168</v>
      </c>
      <c r="P74" s="18">
        <f>tblCapacity[[#This Row],[Nt]]*tblCapacity[[#This Row],[φ]]</f>
        <v>4896000</v>
      </c>
    </row>
    <row r="75" spans="2:16" x14ac:dyDescent="0.2">
      <c r="B75" s="2" t="s">
        <v>35</v>
      </c>
      <c r="C75" s="7">
        <v>1.46E-2</v>
      </c>
      <c r="D75" s="1">
        <v>3.0482764740406176E-2</v>
      </c>
      <c r="E75" s="7">
        <f>tblCapacity[[#This Row],[Ag]]*(1-tblCapacity[[#This Row],[Reduction for Net Area]])</f>
        <v>1.4154951634790068E-2</v>
      </c>
      <c r="F75" s="1">
        <v>1</v>
      </c>
      <c r="G75" s="8">
        <v>300000000</v>
      </c>
      <c r="H75" s="8">
        <v>430000000</v>
      </c>
      <c r="I75" s="1">
        <f t="shared" si="3"/>
        <v>0.85</v>
      </c>
      <c r="J75" s="14">
        <v>0.9</v>
      </c>
      <c r="K75" s="11">
        <f>tblCapacity[[#This Row],[Ag]]*tblCapacity[[#This Row],[fy]]</f>
        <v>4380000</v>
      </c>
      <c r="L75" s="11">
        <f>tblCapacity[[#This Row],[Ultimate Uncertainty]]*tblCapacity[[#This Row],[kt]]*tblCapacity[[#This Row],[An]]*tblCapacity[[#This Row],[fu]]</f>
        <v>5173634.8225157699</v>
      </c>
      <c r="M75" s="11">
        <f>MIN(tblCapacity[[#This Row],[Nt_yield]:[Nt_ultimate]])</f>
        <v>4380000</v>
      </c>
      <c r="N75" s="11">
        <f>tblCapacity[[#This Row],[Nt_yield]]*tblCapacity[[#This Row],[φ]]</f>
        <v>3942000</v>
      </c>
      <c r="O75" s="11">
        <f>tblCapacity[[#This Row],[Nt_ultimate]]*tblCapacity[[#This Row],[φ]]</f>
        <v>4656271.3402641928</v>
      </c>
      <c r="P75" s="18">
        <f>tblCapacity[[#This Row],[Nt]]*tblCapacity[[#This Row],[φ]]</f>
        <v>3942000</v>
      </c>
    </row>
    <row r="76" spans="2:16" x14ac:dyDescent="0.2">
      <c r="B76" s="2" t="s">
        <v>35</v>
      </c>
      <c r="C76" s="7">
        <v>1.46E-2</v>
      </c>
      <c r="D76" s="1">
        <v>5.9527048612755255E-2</v>
      </c>
      <c r="E76" s="7">
        <f>tblCapacity[[#This Row],[Ag]]*(1-tblCapacity[[#This Row],[Reduction for Net Area]])</f>
        <v>1.3730905090253773E-2</v>
      </c>
      <c r="F76" s="1">
        <v>1</v>
      </c>
      <c r="G76" s="8">
        <v>380000000</v>
      </c>
      <c r="H76" s="8">
        <v>480000000</v>
      </c>
      <c r="I76" s="1">
        <f t="shared" si="3"/>
        <v>0.85</v>
      </c>
      <c r="J76" s="14">
        <v>0.9</v>
      </c>
      <c r="K76" s="11">
        <f>tblCapacity[[#This Row],[Ag]]*tblCapacity[[#This Row],[fy]]</f>
        <v>5548000</v>
      </c>
      <c r="L76" s="11">
        <f>tblCapacity[[#This Row],[Ultimate Uncertainty]]*tblCapacity[[#This Row],[kt]]*tblCapacity[[#This Row],[An]]*tblCapacity[[#This Row],[fu]]</f>
        <v>5602209.2768235393</v>
      </c>
      <c r="M76" s="11">
        <f>MIN(tblCapacity[[#This Row],[Nt_yield]:[Nt_ultimate]])</f>
        <v>5548000</v>
      </c>
      <c r="N76" s="11">
        <f>tblCapacity[[#This Row],[Nt_yield]]*tblCapacity[[#This Row],[φ]]</f>
        <v>4993200</v>
      </c>
      <c r="O76" s="11">
        <f>tblCapacity[[#This Row],[Nt_ultimate]]*tblCapacity[[#This Row],[φ]]</f>
        <v>5041988.3491411852</v>
      </c>
      <c r="P76" s="18">
        <f>tblCapacity[[#This Row],[Nt]]*tblCapacity[[#This Row],[φ]]</f>
        <v>4993200</v>
      </c>
    </row>
    <row r="77" spans="2:16" x14ac:dyDescent="0.2">
      <c r="B77" s="2" t="s">
        <v>71</v>
      </c>
      <c r="C77" s="7">
        <v>1.66E-2</v>
      </c>
      <c r="D77" s="1">
        <v>4.4458315914102292E-2</v>
      </c>
      <c r="E77" s="7">
        <f>tblCapacity[[#This Row],[Ag]]*(1-tblCapacity[[#This Row],[Reduction for Net Area]])</f>
        <v>1.58619919558259E-2</v>
      </c>
      <c r="F77" s="1">
        <v>1</v>
      </c>
      <c r="G77" s="8">
        <v>380000000</v>
      </c>
      <c r="H77" s="8">
        <v>480000000</v>
      </c>
      <c r="I77" s="1">
        <f t="shared" si="3"/>
        <v>0.85</v>
      </c>
      <c r="J77" s="14">
        <v>0.9</v>
      </c>
      <c r="K77" s="11">
        <f>tblCapacity[[#This Row],[Ag]]*tblCapacity[[#This Row],[fy]]</f>
        <v>6308000</v>
      </c>
      <c r="L77" s="11">
        <f>tblCapacity[[#This Row],[Ultimate Uncertainty]]*tblCapacity[[#This Row],[kt]]*tblCapacity[[#This Row],[An]]*tblCapacity[[#This Row],[fu]]</f>
        <v>6471692.7179769669</v>
      </c>
      <c r="M77" s="11">
        <f>MIN(tblCapacity[[#This Row],[Nt_yield]:[Nt_ultimate]])</f>
        <v>6308000</v>
      </c>
      <c r="N77" s="11">
        <f>tblCapacity[[#This Row],[Nt_yield]]*tblCapacity[[#This Row],[φ]]</f>
        <v>5677200</v>
      </c>
      <c r="O77" s="11">
        <f>tblCapacity[[#This Row],[Nt_ultimate]]*tblCapacity[[#This Row],[φ]]</f>
        <v>5824523.4461792707</v>
      </c>
      <c r="P77" s="18">
        <f>tblCapacity[[#This Row],[Nt]]*tblCapacity[[#This Row],[φ]]</f>
        <v>5677200</v>
      </c>
    </row>
    <row r="78" spans="2:16" x14ac:dyDescent="0.2">
      <c r="B78" s="2" t="s">
        <v>72</v>
      </c>
      <c r="C78" s="7">
        <v>1.9099999999999999E-2</v>
      </c>
      <c r="D78" s="1">
        <v>5.4901337995397757E-4</v>
      </c>
      <c r="E78" s="7">
        <f>tblCapacity[[#This Row],[Ag]]*(1-tblCapacity[[#This Row],[Reduction for Net Area]])</f>
        <v>1.9089513844442879E-2</v>
      </c>
      <c r="F78" s="1">
        <v>1</v>
      </c>
      <c r="G78" s="8">
        <v>360000000</v>
      </c>
      <c r="H78" s="8">
        <v>480000000</v>
      </c>
      <c r="I78" s="1">
        <f t="shared" si="3"/>
        <v>0.85</v>
      </c>
      <c r="J78" s="14">
        <v>0.9</v>
      </c>
      <c r="K78" s="11">
        <f>tblCapacity[[#This Row],[Ag]]*tblCapacity[[#This Row],[fy]]</f>
        <v>6876000</v>
      </c>
      <c r="L78" s="11">
        <f>tblCapacity[[#This Row],[Ultimate Uncertainty]]*tblCapacity[[#This Row],[kt]]*tblCapacity[[#This Row],[An]]*tblCapacity[[#This Row],[fu]]</f>
        <v>7788521.6485326951</v>
      </c>
      <c r="M78" s="11">
        <f>MIN(tblCapacity[[#This Row],[Nt_yield]:[Nt_ultimate]])</f>
        <v>6876000</v>
      </c>
      <c r="N78" s="11">
        <f>tblCapacity[[#This Row],[Nt_yield]]*tblCapacity[[#This Row],[φ]]</f>
        <v>6188400</v>
      </c>
      <c r="O78" s="11">
        <f>tblCapacity[[#This Row],[Nt_ultimate]]*tblCapacity[[#This Row],[φ]]</f>
        <v>7009669.4836794259</v>
      </c>
      <c r="P78" s="18">
        <f>tblCapacity[[#This Row],[Nt]]*tblCapacity[[#This Row],[φ]]</f>
        <v>6188400</v>
      </c>
    </row>
    <row r="79" spans="2:16" x14ac:dyDescent="0.2">
      <c r="B79" s="2" t="s">
        <v>37</v>
      </c>
      <c r="C79" s="7">
        <v>1.5599999999999999E-2</v>
      </c>
      <c r="D79" s="1">
        <v>6.8229490984807212E-2</v>
      </c>
      <c r="E79" s="7">
        <f>tblCapacity[[#This Row],[Ag]]*(1-tblCapacity[[#This Row],[Reduction for Net Area]])</f>
        <v>1.4535619940637007E-2</v>
      </c>
      <c r="F79" s="1">
        <v>1</v>
      </c>
      <c r="G79" s="8">
        <v>300000000</v>
      </c>
      <c r="H79" s="8">
        <v>430000000</v>
      </c>
      <c r="I79" s="1">
        <f t="shared" si="3"/>
        <v>0.85</v>
      </c>
      <c r="J79" s="14">
        <v>0.9</v>
      </c>
      <c r="K79" s="11">
        <f>tblCapacity[[#This Row],[Ag]]*tblCapacity[[#This Row],[fy]]</f>
        <v>4680000</v>
      </c>
      <c r="L79" s="11">
        <f>tblCapacity[[#This Row],[Ultimate Uncertainty]]*tblCapacity[[#This Row],[kt]]*tblCapacity[[#This Row],[An]]*tblCapacity[[#This Row],[fu]]</f>
        <v>5312769.0883028265</v>
      </c>
      <c r="M79" s="11">
        <f>MIN(tblCapacity[[#This Row],[Nt_yield]:[Nt_ultimate]])</f>
        <v>4680000</v>
      </c>
      <c r="N79" s="11">
        <f>tblCapacity[[#This Row],[Nt_yield]]*tblCapacity[[#This Row],[φ]]</f>
        <v>4212000</v>
      </c>
      <c r="O79" s="11">
        <f>tblCapacity[[#This Row],[Nt_ultimate]]*tblCapacity[[#This Row],[φ]]</f>
        <v>4781492.1794725442</v>
      </c>
      <c r="P79" s="18">
        <f>tblCapacity[[#This Row],[Nt]]*tblCapacity[[#This Row],[φ]]</f>
        <v>4212000</v>
      </c>
    </row>
    <row r="80" spans="2:16" x14ac:dyDescent="0.2">
      <c r="B80" s="2" t="s">
        <v>73</v>
      </c>
      <c r="C80" s="7">
        <v>2.7799999999999998E-2</v>
      </c>
      <c r="D80" s="1">
        <v>8.991312120535204E-2</v>
      </c>
      <c r="E80" s="7">
        <f>tblCapacity[[#This Row],[Ag]]*(1-tblCapacity[[#This Row],[Reduction for Net Area]])</f>
        <v>2.5300415230491213E-2</v>
      </c>
      <c r="F80" s="1">
        <v>1</v>
      </c>
      <c r="G80" s="8">
        <v>360000000</v>
      </c>
      <c r="H80" s="8">
        <v>480000000</v>
      </c>
      <c r="I80" s="1">
        <f t="shared" si="3"/>
        <v>0.85</v>
      </c>
      <c r="J80" s="14">
        <v>0.9</v>
      </c>
      <c r="K80" s="11">
        <f>tblCapacity[[#This Row],[Ag]]*tblCapacity[[#This Row],[fy]]</f>
        <v>10008000</v>
      </c>
      <c r="L80" s="11">
        <f>tblCapacity[[#This Row],[Ultimate Uncertainty]]*tblCapacity[[#This Row],[kt]]*tblCapacity[[#This Row],[An]]*tblCapacity[[#This Row],[fu]]</f>
        <v>10322569.414040415</v>
      </c>
      <c r="M80" s="11">
        <f>MIN(tblCapacity[[#This Row],[Nt_yield]:[Nt_ultimate]])</f>
        <v>10008000</v>
      </c>
      <c r="N80" s="11">
        <f>tblCapacity[[#This Row],[Nt_yield]]*tblCapacity[[#This Row],[φ]]</f>
        <v>9007200</v>
      </c>
      <c r="O80" s="11">
        <f>tblCapacity[[#This Row],[Nt_ultimate]]*tblCapacity[[#This Row],[φ]]</f>
        <v>9290312.4726363737</v>
      </c>
      <c r="P80" s="18">
        <f>tblCapacity[[#This Row],[Nt]]*tblCapacity[[#This Row],[φ]]</f>
        <v>9007200</v>
      </c>
    </row>
    <row r="81" spans="2:16" x14ac:dyDescent="0.2">
      <c r="B81" s="2" t="s">
        <v>38</v>
      </c>
      <c r="C81" s="7">
        <v>3.27E-2</v>
      </c>
      <c r="D81" s="1">
        <v>2.7783054957248088E-2</v>
      </c>
      <c r="E81" s="7">
        <f>tblCapacity[[#This Row],[Ag]]*(1-tblCapacity[[#This Row],[Reduction for Net Area]])</f>
        <v>3.1791494102897985E-2</v>
      </c>
      <c r="F81" s="1">
        <v>1</v>
      </c>
      <c r="G81" s="8">
        <v>280000000</v>
      </c>
      <c r="H81" s="8">
        <v>430000000</v>
      </c>
      <c r="I81" s="1">
        <f t="shared" si="3"/>
        <v>0.85</v>
      </c>
      <c r="J81" s="14">
        <v>0.9</v>
      </c>
      <c r="K81" s="11">
        <f>tblCapacity[[#This Row],[Ag]]*tblCapacity[[#This Row],[fy]]</f>
        <v>9156000</v>
      </c>
      <c r="L81" s="11">
        <f>tblCapacity[[#This Row],[Ultimate Uncertainty]]*tblCapacity[[#This Row],[kt]]*tblCapacity[[#This Row],[An]]*tblCapacity[[#This Row],[fu]]</f>
        <v>11619791.094609214</v>
      </c>
      <c r="M81" s="11">
        <f>MIN(tblCapacity[[#This Row],[Nt_yield]:[Nt_ultimate]])</f>
        <v>9156000</v>
      </c>
      <c r="N81" s="11">
        <f>tblCapacity[[#This Row],[Nt_yield]]*tblCapacity[[#This Row],[φ]]</f>
        <v>8240400</v>
      </c>
      <c r="O81" s="11">
        <f>tblCapacity[[#This Row],[Nt_ultimate]]*tblCapacity[[#This Row],[φ]]</f>
        <v>10457811.985148292</v>
      </c>
      <c r="P81" s="18">
        <f>tblCapacity[[#This Row],[Nt]]*tblCapacity[[#This Row],[φ]]</f>
        <v>8240400</v>
      </c>
    </row>
    <row r="82" spans="2:16" x14ac:dyDescent="0.2">
      <c r="B82" s="2" t="s">
        <v>3</v>
      </c>
      <c r="C82" s="7">
        <v>1.0999999999999999E-2</v>
      </c>
      <c r="D82" s="4">
        <v>3.7602159343164604E-2</v>
      </c>
      <c r="E82" s="7">
        <f>tblCapacity[[#This Row],[Ag]]*(1-tblCapacity[[#This Row],[Reduction for Net Area]])</f>
        <v>1.058637624722519E-2</v>
      </c>
      <c r="F82" s="1">
        <v>1</v>
      </c>
      <c r="G82" s="9">
        <v>300000000</v>
      </c>
      <c r="H82" s="8">
        <v>430000000</v>
      </c>
      <c r="I82" s="1">
        <f t="shared" si="3"/>
        <v>0.85</v>
      </c>
      <c r="J82" s="14">
        <v>0.9</v>
      </c>
      <c r="K82" s="11">
        <f>tblCapacity[[#This Row],[Ag]]*tblCapacity[[#This Row],[fy]]</f>
        <v>3300000</v>
      </c>
      <c r="L82" s="11">
        <f>tblCapacity[[#This Row],[Ultimate Uncertainty]]*tblCapacity[[#This Row],[kt]]*tblCapacity[[#This Row],[An]]*tblCapacity[[#This Row],[fu]]</f>
        <v>3869320.5183608066</v>
      </c>
      <c r="M82" s="11">
        <f>MIN(tblCapacity[[#This Row],[Nt_yield]:[Nt_ultimate]])</f>
        <v>3300000</v>
      </c>
      <c r="N82" s="11">
        <f>tblCapacity[[#This Row],[Nt_yield]]*tblCapacity[[#This Row],[φ]]</f>
        <v>2970000</v>
      </c>
      <c r="O82" s="11">
        <f>tblCapacity[[#This Row],[Nt_ultimate]]*tblCapacity[[#This Row],[φ]]</f>
        <v>3482388.4665247262</v>
      </c>
      <c r="P82" s="18">
        <f>tblCapacity[[#This Row],[Nt]]*tblCapacity[[#This Row],[φ]]</f>
        <v>2970000</v>
      </c>
    </row>
    <row r="83" spans="2:16" x14ac:dyDescent="0.2">
      <c r="B83" s="2" t="s">
        <v>2</v>
      </c>
      <c r="C83" s="7">
        <v>1.2999999999999999E-2</v>
      </c>
      <c r="D83" s="4">
        <v>2.2802861623812145E-2</v>
      </c>
      <c r="E83" s="7">
        <f>tblCapacity[[#This Row],[Ag]]*(1-tblCapacity[[#This Row],[Reduction for Net Area]])</f>
        <v>1.2703562798890441E-2</v>
      </c>
      <c r="F83" s="1">
        <v>1</v>
      </c>
      <c r="G83" s="9">
        <v>300000000</v>
      </c>
      <c r="H83" s="8">
        <v>430000000</v>
      </c>
      <c r="I83" s="1">
        <f t="shared" si="3"/>
        <v>0.85</v>
      </c>
      <c r="J83" s="14">
        <v>0.9</v>
      </c>
      <c r="K83" s="11">
        <f>tblCapacity[[#This Row],[Ag]]*tblCapacity[[#This Row],[fy]]</f>
        <v>3900000</v>
      </c>
      <c r="L83" s="11">
        <f>tblCapacity[[#This Row],[Ultimate Uncertainty]]*tblCapacity[[#This Row],[kt]]*tblCapacity[[#This Row],[An]]*tblCapacity[[#This Row],[fu]]</f>
        <v>4643152.2029944565</v>
      </c>
      <c r="M83" s="11">
        <f>MIN(tblCapacity[[#This Row],[Nt_yield]:[Nt_ultimate]])</f>
        <v>3900000</v>
      </c>
      <c r="N83" s="11">
        <f>tblCapacity[[#This Row],[Nt_yield]]*tblCapacity[[#This Row],[φ]]</f>
        <v>3510000</v>
      </c>
      <c r="O83" s="11">
        <f>tblCapacity[[#This Row],[Nt_ultimate]]*tblCapacity[[#This Row],[φ]]</f>
        <v>4178836.982695011</v>
      </c>
      <c r="P83" s="18">
        <f>tblCapacity[[#This Row],[Nt]]*tblCapacity[[#This Row],[φ]]</f>
        <v>3510000</v>
      </c>
    </row>
    <row r="85" spans="2:16" x14ac:dyDescent="0.2">
      <c r="B85" s="3" t="str">
        <f t="array" ref="B85:B110">TRANSPOSE(tblCapacity[#Headers])</f>
        <v>Section</v>
      </c>
      <c r="C85" s="6" t="str">
        <f t="array" aca="1" ref="C85" ca="1">_xlfn.CONCAT(IF(INDIRECT("tblCapacity["&amp;B85&amp;"]")&lt;&gt;"",TEXT(INDIRECT("tblCapacity["&amp;B85&amp;"]"),"0.00000E+00")&amp;", ",""))</f>
        <v xml:space="preserve">200x200x16EA, 100x75x6UA, 1200WB249, 1200WB249, 100x100x6EA, 1200WB423, 125x125x10EA, 150x90x10UA, 150x90x12UA, 1200WB455, 150UB18.0, 180UB16.1, 200UBP122, 150x150x10EA, 25x25x5EA, 300PFC, 200UBP146, 200UC46.2, 200UC52.2, 200UC52.2, 380PFC, 250UB31.4, 250UC89.5, 40x40x6EA, 45x45x3EA, 45x45x6EA, 310UBP149, 310UBP78.8, 50x50x8EA, 310UC118, 65x50x6UA, 310UC137, 75PFC, 350WC197, 350WC230, 90x90x8EA, 150x150x12EA, 125x75x12UA, 125x75x8UA, 150x100x10UA, 125x125x10EA, 150x90x16UA, 150x90x8UA, 180PFC, 200PFC, 350WC280, 400WC181, 250PFC, 400WC303, 400WC361, 25x25x3EA, 30x30x5EA, 30x30x6EA, 410UB59.7, 500WC267, 40x40x6EA, 500WC290, 45x45x3EA, 45x45x6EA, 50x50x3EA, 55x55x5EA, 500WC340, 65x50x6UA, 65x50x8UA, 65x65x10EA, 65x65x8EA, 75x50x8UA, 90x90x6EA, 90x90x8EA, 500WC414, 610UB125, 610UB125, 700WB115, 700WB115, 700WB130, 700WB150, 800WB122, 900WB218, 900WB257, I 200x20fl, 500x10wb, 100x20fl, I 500x20fl, 100x10wb, 100x20fl, </v>
      </c>
      <c r="D85" s="3" t="str">
        <f ca="1">B85&amp;" = ("&amp;LEFT(C85,LEN(C85)-2)&amp;")"</f>
        <v>Section = (200x200x16EA, 100x75x6UA, 1200WB249, 1200WB249, 100x100x6EA, 1200WB423, 125x125x10EA, 150x90x10UA, 150x90x12UA, 1200WB455, 150UB18.0, 180UB16.1, 200UBP122, 150x150x10EA, 25x25x5EA, 300PFC, 200UBP146, 200UC46.2, 200UC52.2, 200UC52.2, 380PFC, 250UB31.4, 250UC89.5, 40x40x6EA, 45x45x3EA, 45x45x6EA, 310UBP149, 310UBP78.8, 50x50x8EA, 310UC118, 65x50x6UA, 310UC137, 75PFC, 350WC197, 350WC230, 90x90x8EA, 150x150x12EA, 125x75x12UA, 125x75x8UA, 150x100x10UA, 125x125x10EA, 150x90x16UA, 150x90x8UA, 180PFC, 200PFC, 350WC280, 400WC181, 250PFC, 400WC303, 400WC361, 25x25x3EA, 30x30x5EA, 30x30x6EA, 410UB59.7, 500WC267, 40x40x6EA, 500WC290, 45x45x3EA, 45x45x6EA, 50x50x3EA, 55x55x5EA, 500WC340, 65x50x6UA, 65x50x8UA, 65x65x10EA, 65x65x8EA, 75x50x8UA, 90x90x6EA, 90x90x8EA, 500WC414, 610UB125, 610UB125, 700WB115, 700WB115, 700WB130, 700WB150, 800WB122, 900WB218, 900WB257, I 200x20fl, 500x10wb, 100x20fl, I 500x20fl, 100x10wb, 100x20fl)</v>
      </c>
    </row>
    <row r="86" spans="2:16" x14ac:dyDescent="0.2">
      <c r="B86" s="3" t="str">
        <v>Ag</v>
      </c>
      <c r="C86" s="6" t="str">
        <f t="array" aca="1" ref="C86" ca="1">_xlfn.CONCAT(IF(INDIRECT("tblCapacity["&amp;B86&amp;"]")&lt;&gt;"",TEXT(INDIRECT("tblCapacity["&amp;B86&amp;"]"),"0.00000E+00")&amp;", ",""))</f>
        <v xml:space="preserve">6.20000E-03, 1.02000E-03, 3.17000E-02, 3.17000E-02, 1.17000E-03, 5.39000E-02, 2.30000E-03, 2.20000E-03, 2.75000E-03, 5.79000E-02, 2.30000E-03, 2.04000E-03, 1.56000E-02, 2.79000E-03, 2.10000E-04, 5.11000E-03, 1.86000E-02, 5.90000E-03, 6.66000E-03, 6.66000E-03, 7.03000E-03, 4.01000E-03, 1.14000E-02, 4.46000E-04, 2.63000E-04, 5.06000E-04, 1.90000E-02, 1.01000E-02, 7.23000E-04, 1.50000E-02, 6.58000E-04, 1.75000E-02, 7.54000E-04, 2.51000E-02, 2.93000E-02, 1.35000E-03, 3.48000E-03, 2.26000E-03, 1.50000E-03, 2.30000E-03, 2.30000E-03, 3.55000E-03, 1.82000E-03, 2.66000E-03, 2.92000E-03, 3.57000E-02, 2.30000E-02, 4.52000E-03, 3.86000E-02, 4.60000E-02, 1.43000E-04, 2.56000E-04, 3.26000E-04, 7.64000E-03, 3.40000E-02, 4.46000E-04, 3.70000E-02, 2.63000E-04, 5.06000E-04, 2.95000E-04, 4.89000E-04, 4.32000E-02, 6.58000E-04, 8.40000E-04, 1.15000E-03, 9.57000E-04, 9.21000E-04, 1.05000E-03, 1.35000E-03, 5.28000E-02, 1.60000E-02, 1.60000E-02, 1.46000E-02, 1.46000E-02, 1.66000E-02, 1.91000E-02, 1.56000E-02, 2.78000E-02, 3.27000E-02, 1.10000E-02, 1.30000E-02, </v>
      </c>
      <c r="D86" s="3" t="str">
        <f t="shared" ref="D86:D110" ca="1" si="4">B86&amp;" = ("&amp;LEFT(C86,LEN(C86)-2)&amp;")"</f>
        <v>Ag = (6.20000E-03, 1.02000E-03, 3.17000E-02, 3.17000E-02, 1.17000E-03, 5.39000E-02, 2.30000E-03, 2.20000E-03, 2.75000E-03, 5.79000E-02, 2.30000E-03, 2.04000E-03, 1.56000E-02, 2.79000E-03, 2.10000E-04, 5.11000E-03, 1.86000E-02, 5.90000E-03, 6.66000E-03, 6.66000E-03, 7.03000E-03, 4.01000E-03, 1.14000E-02, 4.46000E-04, 2.63000E-04, 5.06000E-04, 1.90000E-02, 1.01000E-02, 7.23000E-04, 1.50000E-02, 6.58000E-04, 1.75000E-02, 7.54000E-04, 2.51000E-02, 2.93000E-02, 1.35000E-03, 3.48000E-03, 2.26000E-03, 1.50000E-03, 2.30000E-03, 2.30000E-03, 3.55000E-03, 1.82000E-03, 2.66000E-03, 2.92000E-03, 3.57000E-02, 2.30000E-02, 4.52000E-03, 3.86000E-02, 4.60000E-02, 1.43000E-04, 2.56000E-04, 3.26000E-04, 7.64000E-03, 3.40000E-02, 4.46000E-04, 3.70000E-02, 2.63000E-04, 5.06000E-04, 2.95000E-04, 4.89000E-04, 4.32000E-02, 6.58000E-04, 8.40000E-04, 1.15000E-03, 9.57000E-04, 9.21000E-04, 1.05000E-03, 1.35000E-03, 5.28000E-02, 1.60000E-02, 1.60000E-02, 1.46000E-02, 1.46000E-02, 1.66000E-02, 1.91000E-02, 1.56000E-02, 2.78000E-02, 3.27000E-02, 1.10000E-02, 1.30000E-02)</v>
      </c>
    </row>
    <row r="87" spans="2:16" x14ac:dyDescent="0.2">
      <c r="B87" s="3" t="str">
        <v>Reduction for Net Area</v>
      </c>
      <c r="C87" s="6" t="str">
        <f t="array" aca="1" ref="C87" ca="1">_xlfn.CONCAT(IF(INDIRECT("tblCapacity["&amp;B87&amp;"]")&lt;&gt;"",TEXT(INDIRECT("tblCapacity["&amp;B87&amp;"]"),"0.00000E+00")&amp;", ",""))</f>
        <v xml:space="preserve">6.03188E-03, 2.07584E-02, 4.34774E-02, 3.97131E-02, 5.30906E-02, 6.68080E-02, 3.75745E-02, 5.96461E-02, 8.09324E-02, 2.36588E-02, 5.87953E-02, 3.36442E-02, 3.51701E-02, 7.88835E-02, 8.95312E-02, 2.80124E-02, 5.17874E-02, 6.50548E-02, 5.16306E-03, 5.74181E-02, 1.66948E-02, 6.57702E-02, 9.19606E-03, 9.31495E-02, 8.33281E-02, 7.80430E-03, 6.92145E-02, 8.24236E-02, 2.34472E-02, 6.15778E-03, 3.83719E-02, 9.34340E-02, 2.65773E-03, 2.71652E-02, 8.41017E-03, 3.44613E-02, 9.37374E-02, 7.86888E-02, 9.16732E-02, 6.30810E-02, 7.00381E-02, 6.20203E-02, 6.20617E-02, 7.97051E-02, 2.69602E-02, 2.86908E-02, 7.02498E-02, 5.81186E-02, 8.80525E-02, 4.02798E-02, 6.84985E-02, 8.66561E-02, 2.68868E-02, 8.69466E-02, 4.41732E-02, 8.53445E-03, 7.34211E-02, 1.14179E-03, 2.86092E-02, 1.36467E-02, 3.66931E-02, 9.46615E-02, 1.47266E-02, 4.79526E-05, 6.49468E-02, 6.38659E-02, 5.95920E-02, 1.34348E-02, 5.21154E-02, 3.71551E-02, 5.77481E-02, 9.72926E-02, 3.04828E-02, 5.95270E-02, 4.44583E-02, 5.49013E-04, 6.82295E-02, 8.99131E-02, 2.77831E-02, 3.76022E-02, 2.28029E-02, </v>
      </c>
      <c r="D87" s="3" t="str">
        <f t="shared" ca="1" si="4"/>
        <v>Reduction for Net Area = (6.03188E-03, 2.07584E-02, 4.34774E-02, 3.97131E-02, 5.30906E-02, 6.68080E-02, 3.75745E-02, 5.96461E-02, 8.09324E-02, 2.36588E-02, 5.87953E-02, 3.36442E-02, 3.51701E-02, 7.88835E-02, 8.95312E-02, 2.80124E-02, 5.17874E-02, 6.50548E-02, 5.16306E-03, 5.74181E-02, 1.66948E-02, 6.57702E-02, 9.19606E-03, 9.31495E-02, 8.33281E-02, 7.80430E-03, 6.92145E-02, 8.24236E-02, 2.34472E-02, 6.15778E-03, 3.83719E-02, 9.34340E-02, 2.65773E-03, 2.71652E-02, 8.41017E-03, 3.44613E-02, 9.37374E-02, 7.86888E-02, 9.16732E-02, 6.30810E-02, 7.00381E-02, 6.20203E-02, 6.20617E-02, 7.97051E-02, 2.69602E-02, 2.86908E-02, 7.02498E-02, 5.81186E-02, 8.80525E-02, 4.02798E-02, 6.84985E-02, 8.66561E-02, 2.68868E-02, 8.69466E-02, 4.41732E-02, 8.53445E-03, 7.34211E-02, 1.14179E-03, 2.86092E-02, 1.36467E-02, 3.66931E-02, 9.46615E-02, 1.47266E-02, 4.79526E-05, 6.49468E-02, 6.38659E-02, 5.95920E-02, 1.34348E-02, 5.21154E-02, 3.71551E-02, 5.77481E-02, 9.72926E-02, 3.04828E-02, 5.95270E-02, 4.44583E-02, 5.49013E-04, 6.82295E-02, 8.99131E-02, 2.77831E-02, 3.76022E-02, 2.28029E-02)</v>
      </c>
    </row>
    <row r="88" spans="2:16" x14ac:dyDescent="0.2">
      <c r="B88" s="3" t="str">
        <v>An</v>
      </c>
      <c r="C88" s="6" t="str">
        <f t="array" aca="1" ref="C88" ca="1">_xlfn.CONCAT(IF(INDIRECT("tblCapacity["&amp;B88&amp;"]")&lt;&gt;"",TEXT(INDIRECT("tblCapacity["&amp;B88&amp;"]"),"0.00000E+00")&amp;", ",""))</f>
        <v xml:space="preserve">6.16260E-03, 9.98826E-04, 3.03218E-02, 3.04411E-02, 1.10788E-03, 5.02991E-02, 2.21358E-03, 2.06878E-03, 2.52744E-03, 5.65302E-02, 2.16477E-03, 1.97137E-03, 1.50513E-02, 2.56992E-03, 1.91198E-04, 4.96686E-03, 1.76368E-02, 5.51618E-03, 6.62561E-03, 6.27760E-03, 6.91264E-03, 3.74626E-03, 1.12952E-02, 4.04455E-04, 2.41085E-04, 5.02051E-04, 1.76849E-02, 9.26752E-03, 7.06048E-04, 1.49076E-02, 6.32751E-04, 1.58649E-02, 7.51996E-04, 2.44182E-02, 2.90536E-02, 1.30348E-03, 3.15379E-03, 2.08216E-03, 1.36249E-03, 2.15491E-03, 2.13891E-03, 3.32983E-03, 1.70705E-03, 2.44798E-03, 2.84128E-03, 3.46757E-02, 2.13843E-02, 4.25730E-03, 3.52012E-02, 4.41471E-02, 1.33205E-04, 2.33816E-04, 3.17235E-04, 6.97573E-03, 3.24981E-02, 4.42194E-04, 3.42834E-02, 2.62700E-04, 4.91524E-04, 2.90974E-04, 4.71057E-04, 3.91106E-02, 6.48310E-04, 8.39960E-04, 1.07531E-03, 8.95880E-04, 8.66116E-04, 1.03589E-03, 1.27964E-03, 5.08382E-02, 1.50760E-02, 1.44433E-02, 1.41550E-02, 1.37309E-02, 1.58620E-02, 1.90895E-02, 1.45356E-02, 2.53004E-02, 3.17915E-02, 1.05864E-02, 1.27036E-02, </v>
      </c>
      <c r="D88" s="3" t="str">
        <f t="shared" ca="1" si="4"/>
        <v>An = (6.16260E-03, 9.98826E-04, 3.03218E-02, 3.04411E-02, 1.10788E-03, 5.02991E-02, 2.21358E-03, 2.06878E-03, 2.52744E-03, 5.65302E-02, 2.16477E-03, 1.97137E-03, 1.50513E-02, 2.56992E-03, 1.91198E-04, 4.96686E-03, 1.76368E-02, 5.51618E-03, 6.62561E-03, 6.27760E-03, 6.91264E-03, 3.74626E-03, 1.12952E-02, 4.04455E-04, 2.41085E-04, 5.02051E-04, 1.76849E-02, 9.26752E-03, 7.06048E-04, 1.49076E-02, 6.32751E-04, 1.58649E-02, 7.51996E-04, 2.44182E-02, 2.90536E-02, 1.30348E-03, 3.15379E-03, 2.08216E-03, 1.36249E-03, 2.15491E-03, 2.13891E-03, 3.32983E-03, 1.70705E-03, 2.44798E-03, 2.84128E-03, 3.46757E-02, 2.13843E-02, 4.25730E-03, 3.52012E-02, 4.41471E-02, 1.33205E-04, 2.33816E-04, 3.17235E-04, 6.97573E-03, 3.24981E-02, 4.42194E-04, 3.42834E-02, 2.62700E-04, 4.91524E-04, 2.90974E-04, 4.71057E-04, 3.91106E-02, 6.48310E-04, 8.39960E-04, 1.07531E-03, 8.95880E-04, 8.66116E-04, 1.03589E-03, 1.27964E-03, 5.08382E-02, 1.50760E-02, 1.44433E-02, 1.41550E-02, 1.37309E-02, 1.58620E-02, 1.90895E-02, 1.45356E-02, 2.53004E-02, 3.17915E-02, 1.05864E-02, 1.27036E-02)</v>
      </c>
    </row>
    <row r="89" spans="2:16" x14ac:dyDescent="0.2">
      <c r="B89" s="3" t="str">
        <v>kt</v>
      </c>
      <c r="C89" s="6" t="str">
        <f t="array" aca="1" ref="C89" ca="1">_xlfn.CONCAT(IF(INDIRECT("tblCapacity["&amp;B89&amp;"]")&lt;&gt;"",TEXT(INDIRECT("tblCapacity["&amp;B89&amp;"]"),"0.00000E+00")&amp;", ",""))</f>
        <v xml:space="preserve">8.50000E-01, 7.50000E-01, 1.00000E+00, 1.00000E+00, 8.50000E-01, 1.00000E+00, 8.50000E-01, 7.50000E-01, 7.50000E-01, 1.00000E+00, 1.00000E+00, 1.00000E+00, 1.00000E+00, 8.50000E-01, 8.50000E-01, 8.50000E-01, 1.00000E+00, 1.00000E+00, 1.00000E+00, 1.00000E+00, 1.00000E+00, 1.00000E+00, 1.00000E+00, 8.50000E-01, 8.50000E-01, 8.50000E-01, 1.00000E+00, 1.00000E+00, 8.50000E-01, 1.00000E+00, 7.50000E-01, 1.00000E+00, 8.50000E-01, 1.00000E+00, 1.00000E+00, 8.50000E-01, 8.50000E-01, 7.50000E-01, 7.50000E-01, 7.50000E-01, 8.50000E-01, 7.50000E-01, 7.50000E-01, 1.00000E+00, 8.50000E-01, 1.00000E+00, 1.00000E+00, 1.00000E+00, 1.00000E+00, 1.00000E+00, 8.50000E-01, 8.50000E-01, 8.50000E-01, 1.00000E+00, 1.00000E+00, 8.50000E-01, 1.00000E+00, 8.50000E-01, 8.50000E-01, 8.50000E-01, 8.50000E-01, 1.00000E+00, 7.50000E-01, 7.50000E-01, 8.50000E-01, 8.50000E-01, 7.50000E-01, 8.50000E-01, 8.50000E-01, 1.00000E+00, 1.00000E+00, 1.00000E+00, 1.00000E+00, 1.00000E+00, 1.00000E+00, 1.00000E+00, 1.00000E+00, 1.00000E+00, 1.00000E+00, 1.00000E+00, 1.00000E+00, </v>
      </c>
      <c r="D89" s="3" t="str">
        <f t="shared" ca="1" si="4"/>
        <v>kt = (8.50000E-01, 7.50000E-01, 1.00000E+00, 1.00000E+00, 8.50000E-01, 1.00000E+00, 8.50000E-01, 7.50000E-01, 7.50000E-01, 1.00000E+00, 1.00000E+00, 1.00000E+00, 1.00000E+00, 8.50000E-01, 8.50000E-01, 8.50000E-01, 1.00000E+00, 1.00000E+00, 1.00000E+00, 1.00000E+00, 1.00000E+00, 1.00000E+00, 1.00000E+00, 8.50000E-01, 8.50000E-01, 8.50000E-01, 1.00000E+00, 1.00000E+00, 8.50000E-01, 1.00000E+00, 7.50000E-01, 1.00000E+00, 8.50000E-01, 1.00000E+00, 1.00000E+00, 8.50000E-01, 8.50000E-01, 7.50000E-01, 7.50000E-01, 7.50000E-01, 8.50000E-01, 7.50000E-01, 7.50000E-01, 1.00000E+00, 8.50000E-01, 1.00000E+00, 1.00000E+00, 1.00000E+00, 1.00000E+00, 1.00000E+00, 8.50000E-01, 8.50000E-01, 8.50000E-01, 1.00000E+00, 1.00000E+00, 8.50000E-01, 1.00000E+00, 8.50000E-01, 8.50000E-01, 8.50000E-01, 8.50000E-01, 1.00000E+00, 7.50000E-01, 7.50000E-01, 8.50000E-01, 8.50000E-01, 7.50000E-01, 8.50000E-01, 8.50000E-01, 1.00000E+00, 1.00000E+00, 1.00000E+00, 1.00000E+00, 1.00000E+00, 1.00000E+00, 1.00000E+00, 1.00000E+00, 1.00000E+00, 1.00000E+00, 1.00000E+00, 1.00000E+00)</v>
      </c>
    </row>
    <row r="90" spans="2:16" x14ac:dyDescent="0.2">
      <c r="B90" s="3" t="str">
        <v>fy</v>
      </c>
      <c r="C90" s="6" t="str">
        <f t="array" aca="1" ref="C90" ca="1">_xlfn.CONCAT(IF(INDIRECT("tblCapacity["&amp;B90&amp;"]")&lt;&gt;"",TEXT(INDIRECT("tblCapacity["&amp;B90&amp;"]"),"0.00000E+00")&amp;", ",""))</f>
        <v xml:space="preserve">3.00000E+08, 3.20000E+08, 2.80000E+08, 3.60000E+08, 3.20000E+08, 2.80000E+08, 3.20000E+08, 3.20000E+08, 3.00000E+08, 3.60000E+08, 3.20000E+08, 3.20000E+08, 2.80000E+08, 3.20000E+08, 3.20000E+08, 3.00000E+08, 2.80000E+08, 3.40000E+08, 3.00000E+08, 3.40000E+08, 2.80000E+08, 3.60000E+08, 3.40000E+08, 3.20000E+08, 3.20000E+08, 3.20000E+08, 3.40000E+08, 3.40000E+08, 3.20000E+08, 2.80000E+08, 3.20000E+08, 2.80000E+08, 3.20000E+08, 3.60000E+08, 2.80000E+08, 3.20000E+08, 3.40000E+08, 3.40000E+08, 3.60000E+08, 3.60000E+08, 3.60000E+08, 3.40000E+08, 3.60000E+08, 3.40000E+08, 3.40000E+08, 2.80000E+08, 3.00000E+08, 3.40000E+08, 2.80000E+08, 3.60000E+08, 3.60000E+08, 3.60000E+08, 3.60000E+08, 3.40000E+08, 2.80000E+08, 3.60000E+08, 2.80000E+08, 3.60000E+08, 3.60000E+08, 3.60000E+08, 3.60000E+08, 3.60000E+08, 3.60000E+08, 3.60000E+08, 3.60000E+08, 3.60000E+08, 3.60000E+08, 3.60000E+08, 3.60000E+08, 3.60000E+08, 2.80000E+08, 3.40000E+08, 3.00000E+08, 3.80000E+08, 3.80000E+08, 3.60000E+08, 3.00000E+08, 3.60000E+08, 2.80000E+08, 3.00000E+08, 3.00000E+08, </v>
      </c>
      <c r="D90" s="3" t="str">
        <f t="shared" ca="1" si="4"/>
        <v>fy = (3.00000E+08, 3.20000E+08, 2.80000E+08, 3.60000E+08, 3.20000E+08, 2.80000E+08, 3.20000E+08, 3.20000E+08, 3.00000E+08, 3.60000E+08, 3.20000E+08, 3.20000E+08, 2.80000E+08, 3.20000E+08, 3.20000E+08, 3.00000E+08, 2.80000E+08, 3.40000E+08, 3.00000E+08, 3.40000E+08, 2.80000E+08, 3.60000E+08, 3.40000E+08, 3.20000E+08, 3.20000E+08, 3.20000E+08, 3.40000E+08, 3.40000E+08, 3.20000E+08, 2.80000E+08, 3.20000E+08, 2.80000E+08, 3.20000E+08, 3.60000E+08, 2.80000E+08, 3.20000E+08, 3.40000E+08, 3.40000E+08, 3.60000E+08, 3.60000E+08, 3.60000E+08, 3.40000E+08, 3.60000E+08, 3.40000E+08, 3.40000E+08, 2.80000E+08, 3.00000E+08, 3.40000E+08, 2.80000E+08, 3.60000E+08, 3.60000E+08, 3.60000E+08, 3.60000E+08, 3.40000E+08, 2.80000E+08, 3.60000E+08, 2.80000E+08, 3.60000E+08, 3.60000E+08, 3.60000E+08, 3.60000E+08, 3.60000E+08, 3.60000E+08, 3.60000E+08, 3.60000E+08, 3.60000E+08, 3.60000E+08, 3.60000E+08, 3.60000E+08, 3.60000E+08, 2.80000E+08, 3.40000E+08, 3.00000E+08, 3.80000E+08, 3.80000E+08, 3.60000E+08, 3.00000E+08, 3.60000E+08, 2.80000E+08, 3.00000E+08, 3.00000E+08)</v>
      </c>
    </row>
    <row r="91" spans="2:16" x14ac:dyDescent="0.2">
      <c r="B91" s="3" t="str">
        <v>fu</v>
      </c>
      <c r="C91" s="6" t="str">
        <f t="array" aca="1" ref="C91" ca="1">_xlfn.CONCAT(IF(INDIRECT("tblCapacity["&amp;B91&amp;"]")&lt;&gt;"",TEXT(INDIRECT("tblCapacity["&amp;B91&amp;"]"),"0.00000E+00")&amp;", ",""))</f>
        <v xml:space="preserve">4.40000E+08, 4.40000E+08, 4.30000E+08, 4.80000E+08, 4.40000E+08, 4.30000E+08, 4.40000E+08, 4.40000E+08, 4.40000E+08, 4.80000E+08, 4.40000E+08, 4.40000E+08, 4.40000E+08, 4.40000E+08, 4.40000E+08, 4.40000E+08, 4.40000E+08, 4.80000E+08, 4.40000E+08, 4.80000E+08, 4.40000E+08, 4.80000E+08, 4.80000E+08, 4.40000E+08, 4.40000E+08, 4.40000E+08, 4.80000E+08, 4.80000E+08, 4.40000E+08, 4.40000E+08, 4.40000E+08, 4.40000E+08, 4.40000E+08, 4.80000E+08, 4.30000E+08, 4.40000E+08, 4.80000E+08, 4.80000E+08, 4.80000E+08, 4.80000E+08, 4.80000E+08, 4.80000E+08, 4.80000E+08, 4.80000E+08, 4.80000E+08, 4.30000E+08, 4.30000E+08, 4.80000E+08, 4.30000E+08, 4.80000E+08, 4.80000E+08, 4.80000E+08, 4.80000E+08, 4.80000E+08, 4.30000E+08, 4.80000E+08, 4.30000E+08, 4.80000E+08, 4.80000E+08, 4.80000E+08, 4.80000E+08, 4.80000E+08, 4.80000E+08, 4.80000E+08, 4.80000E+08, 4.80000E+08, 4.80000E+08, 4.80000E+08, 4.80000E+08, 4.80000E+08, 4.40000E+08, 4.80000E+08, 4.30000E+08, 4.80000E+08, 4.80000E+08, 4.80000E+08, 4.30000E+08, 4.80000E+08, 4.30000E+08, 4.30000E+08, 4.30000E+08, </v>
      </c>
      <c r="D91" s="3" t="str">
        <f t="shared" ca="1" si="4"/>
        <v>fu = (4.40000E+08, 4.40000E+08, 4.30000E+08, 4.80000E+08, 4.40000E+08, 4.30000E+08, 4.40000E+08, 4.40000E+08, 4.40000E+08, 4.80000E+08, 4.40000E+08, 4.40000E+08, 4.40000E+08, 4.40000E+08, 4.40000E+08, 4.40000E+08, 4.40000E+08, 4.80000E+08, 4.40000E+08, 4.80000E+08, 4.40000E+08, 4.80000E+08, 4.80000E+08, 4.40000E+08, 4.40000E+08, 4.40000E+08, 4.80000E+08, 4.80000E+08, 4.40000E+08, 4.40000E+08, 4.40000E+08, 4.40000E+08, 4.40000E+08, 4.80000E+08, 4.30000E+08, 4.40000E+08, 4.80000E+08, 4.80000E+08, 4.80000E+08, 4.80000E+08, 4.80000E+08, 4.80000E+08, 4.80000E+08, 4.80000E+08, 4.80000E+08, 4.30000E+08, 4.30000E+08, 4.80000E+08, 4.30000E+08, 4.80000E+08, 4.80000E+08, 4.80000E+08, 4.80000E+08, 4.80000E+08, 4.30000E+08, 4.80000E+08, 4.30000E+08, 4.80000E+08, 4.80000E+08, 4.80000E+08, 4.80000E+08, 4.80000E+08, 4.80000E+08, 4.80000E+08, 4.80000E+08, 4.80000E+08, 4.80000E+08, 4.80000E+08, 4.80000E+08, 4.80000E+08, 4.40000E+08, 4.80000E+08, 4.30000E+08, 4.80000E+08, 4.80000E+08, 4.80000E+08, 4.30000E+08, 4.80000E+08, 4.30000E+08, 4.30000E+08, 4.30000E+08)</v>
      </c>
    </row>
    <row r="92" spans="2:16" x14ac:dyDescent="0.2">
      <c r="B92" s="3" t="str">
        <v>Ultimate Uncertainty</v>
      </c>
      <c r="C92" s="6" t="str">
        <f t="array" aca="1" ref="C92" ca="1">_xlfn.CONCAT(IF(INDIRECT("tblCapacity["&amp;B92&amp;"]")&lt;&gt;"",TEXT(INDIRECT("tblCapacity["&amp;B92&amp;"]"),"0.00000E+00")&amp;", ",""))</f>
        <v xml:space="preserve">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</v>
      </c>
      <c r="D92" s="3" t="str">
        <f t="shared" ca="1" si="4"/>
        <v>Ultimate Uncertainty = (8.50000E-01,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8.50000E-01)</v>
      </c>
    </row>
    <row r="93" spans="2:16" x14ac:dyDescent="0.2">
      <c r="B93" s="3" t="str">
        <v>φ</v>
      </c>
      <c r="C93" s="6" t="str">
        <f t="array" aca="1" ref="C93" ca="1">_xlfn.CONCAT(IF(INDIRECT("tblCapacity["&amp;B93&amp;"]")&lt;&gt;"",TEXT(INDIRECT("tblCapacity["&amp;B93&amp;"]"),"0.00000E+00")&amp;", ",""))</f>
        <v xml:space="preserve">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</v>
      </c>
      <c r="D93" s="3" t="str">
        <f t="shared" ca="1" si="4"/>
        <v>φ = (9.00000E-01,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9.00000E-01)</v>
      </c>
    </row>
    <row r="94" spans="2:16" x14ac:dyDescent="0.2">
      <c r="B94" s="3" t="str">
        <v>Nt_yield</v>
      </c>
      <c r="C94" s="6" t="str">
        <f t="array" aca="1" ref="C94" ca="1">_xlfn.CONCAT(IF(INDIRECT("tblCapacity["&amp;B94&amp;"]")&lt;&gt;"",TEXT(INDIRECT("tblCapacity["&amp;B94&amp;"]"),"0.00000E+00")&amp;", ",""))</f>
        <v xml:space="preserve">1.86000E+06, 3.26400E+05, 8.87600E+06, 1.14120E+07, 3.74400E+05, 1.50920E+07, 7.36000E+05, 7.04000E+05, 8.25000E+05, 2.08440E+07, 7.36000E+05, 6.52800E+05, 4.36800E+06, 8.92800E+05, 6.72000E+04, 1.53300E+06, 5.20800E+06, 2.00600E+06, 1.99800E+06, 2.26440E+06, 1.96840E+06, 1.44360E+06, 3.87600E+06, 1.42720E+05, 8.41600E+04, 1.61920E+05, 6.46000E+06, 3.43400E+06, 2.31360E+05, 4.20000E+06, 2.10560E+05, 4.90000E+06, 2.41280E+05, 9.03600E+06, 8.20400E+06, 4.32000E+05, 1.18320E+06, 7.68400E+05, 5.40000E+05, 8.28000E+05, 8.28000E+05, 1.20700E+06, 6.55200E+05, 9.04400E+05, 9.92800E+05, 9.99600E+06, 6.90000E+06, 1.53680E+06, 1.08080E+07, 1.65600E+07, 5.14800E+04, 9.21600E+04, 1.17360E+05, 2.59760E+06, 9.52000E+06, 1.60560E+05, 1.03600E+07, 9.46800E+04, 1.82160E+05, 1.06200E+05, 1.76040E+05, 1.55520E+07, 2.36880E+05, 3.02400E+05, 4.14000E+05, 3.44520E+05, 3.31560E+05, 3.78000E+05, 4.86000E+05, 1.90080E+07, 4.48000E+06, 5.44000E+06, 4.38000E+06, 5.54800E+06, 6.30800E+06, 6.87600E+06, 4.68000E+06, 1.00080E+07, 9.15600E+06, 3.30000E+06, 3.90000E+06, </v>
      </c>
      <c r="D94" s="3" t="str">
        <f t="shared" ca="1" si="4"/>
        <v>Nt_yield = (1.86000E+06, 3.26400E+05, 8.87600E+06, 1.14120E+07, 3.74400E+05, 1.50920E+07, 7.36000E+05, 7.04000E+05, 8.25000E+05, 2.08440E+07, 7.36000E+05, 6.52800E+05, 4.36800E+06, 8.92800E+05, 6.72000E+04, 1.53300E+06, 5.20800E+06, 2.00600E+06, 1.99800E+06, 2.26440E+06, 1.96840E+06, 1.44360E+06, 3.87600E+06, 1.42720E+05, 8.41600E+04, 1.61920E+05, 6.46000E+06, 3.43400E+06, 2.31360E+05, 4.20000E+06, 2.10560E+05, 4.90000E+06, 2.41280E+05, 9.03600E+06, 8.20400E+06, 4.32000E+05, 1.18320E+06, 7.68400E+05, 5.40000E+05, 8.28000E+05, 8.28000E+05, 1.20700E+06, 6.55200E+05, 9.04400E+05, 9.92800E+05, 9.99600E+06, 6.90000E+06, 1.53680E+06, 1.08080E+07, 1.65600E+07, 5.14800E+04, 9.21600E+04, 1.17360E+05, 2.59760E+06, 9.52000E+06, 1.60560E+05, 1.03600E+07, 9.46800E+04, 1.82160E+05, 1.06200E+05, 1.76040E+05, 1.55520E+07, 2.36880E+05, 3.02400E+05, 4.14000E+05, 3.44520E+05, 3.31560E+05, 3.78000E+05, 4.86000E+05, 1.90080E+07, 4.48000E+06, 5.44000E+06, 4.38000E+06, 5.54800E+06, 6.30800E+06, 6.87600E+06, 4.68000E+06, 1.00080E+07, 9.15600E+06, 3.30000E+06, 3.90000E+06)</v>
      </c>
    </row>
    <row r="95" spans="2:16" x14ac:dyDescent="0.2">
      <c r="B95" s="3" t="str">
        <v>Nt_ultimate</v>
      </c>
      <c r="C95" s="6" t="str">
        <f t="array" aca="1" ref="C95" ca="1">_xlfn.CONCAT(IF(INDIRECT("tblCapacity["&amp;B95&amp;"]")&lt;&gt;"",TEXT(INDIRECT("tblCapacity["&amp;B95&amp;"]"),"0.00000E+00")&amp;", ",""))</f>
        <v xml:space="preserve">1.95909E+06, 2.80171E+05, 1.10826E+07, 1.24200E+07, 3.52196E+05, 1.83843E+07, 7.03697E+05, 5.80292E+05, 7.08946E+05, 2.30643E+07, 8.09624E+05, 7.37291E+05, 5.62920E+06, 8.16976E+05, 6.07820E+04, 1.57896E+06, 6.59615E+06, 2.25060E+06, 2.47798E+06, 2.56126E+06, 2.58533E+06, 1.52847E+06, 4.60843E+06, 1.28576E+05, 7.66408E+04, 1.59602E+05, 7.21545E+06, 3.78115E+06, 2.24453E+05, 5.57545E+06, 1.77487E+05, 5.93347E+06, 2.39060E+05, 9.96261E+06, 1.06191E+07, 4.14375E+05, 1.09374E+06, 6.37142E+05, 4.16922E+05, 6.59404E+05, 7.41775E+05, 1.01893E+06, 5.22357E+05, 9.98778E+05, 9.85355E+05, 1.26740E+07, 7.81594E+06, 1.73698E+06, 1.28660E+07, 1.80120E+07, 4.61954E+04, 8.10874E+04, 1.10017E+05, 2.84610E+06, 1.18781E+07, 1.53353E+05, 1.25306E+07, 9.11043E+04, 1.70460E+05, 1.00910E+05, 1.63363E+05, 1.59571E+07, 1.98383E+05, 2.57028E+05, 3.72918E+05, 3.10691E+05, 2.65031E+05, 3.59248E+05, 4.43781E+05, 2.07420E+07, 5.63844E+06, 5.89287E+06, 5.17363E+06, 5.60221E+06, 6.47169E+06, 7.78852E+06, 5.31277E+06, 1.03226E+07, 1.16198E+07, 3.86932E+06, 4.64315E+06, </v>
      </c>
      <c r="D95" s="3" t="str">
        <f t="shared" ca="1" si="4"/>
        <v>Nt_ultimate = (1.95909E+06, 2.80171E+05, 1.10826E+07, 1.24200E+07, 3.52196E+05, 1.83843E+07, 7.03697E+05, 5.80292E+05, 7.08946E+05, 2.30643E+07, 8.09624E+05, 7.37291E+05, 5.62920E+06, 8.16976E+05, 6.07820E+04, 1.57896E+06, 6.59615E+06, 2.25060E+06, 2.47798E+06, 2.56126E+06, 2.58533E+06, 1.52847E+06, 4.60843E+06, 1.28576E+05, 7.66408E+04, 1.59602E+05, 7.21545E+06, 3.78115E+06, 2.24453E+05, 5.57545E+06, 1.77487E+05, 5.93347E+06, 2.39060E+05, 9.96261E+06, 1.06191E+07, 4.14375E+05, 1.09374E+06, 6.37142E+05, 4.16922E+05, 6.59404E+05, 7.41775E+05, 1.01893E+06, 5.22357E+05, 9.98778E+05, 9.85355E+05, 1.26740E+07, 7.81594E+06, 1.73698E+06, 1.28660E+07, 1.80120E+07, 4.61954E+04, 8.10874E+04, 1.10017E+05, 2.84610E+06, 1.18781E+07, 1.53353E+05, 1.25306E+07, 9.11043E+04, 1.70460E+05, 1.00910E+05, 1.63363E+05, 1.59571E+07, 1.98383E+05, 2.57028E+05, 3.72918E+05, 3.10691E+05, 2.65031E+05, 3.59248E+05, 4.43781E+05, 2.07420E+07, 5.63844E+06, 5.89287E+06, 5.17363E+06, 5.60221E+06, 6.47169E+06, 7.78852E+06, 5.31277E+06, 1.03226E+07, 1.16198E+07, 3.86932E+06, 4.64315E+06)</v>
      </c>
    </row>
    <row r="96" spans="2:16" x14ac:dyDescent="0.2">
      <c r="B96" s="3" t="str">
        <v>Nt</v>
      </c>
      <c r="C96" s="6" t="str">
        <f t="array" aca="1" ref="C96" ca="1">_xlfn.CONCAT(IF(INDIRECT("tblCapacity["&amp;B96&amp;"]")&lt;&gt;"",TEXT(INDIRECT("tblCapacity["&amp;B96&amp;"]"),"0.00000E+00")&amp;", ",""))</f>
        <v xml:space="preserve">1.86000E+06, 2.80171E+05, 8.87600E+06, 1.14120E+07, 3.52196E+05, 1.50920E+07, 7.03697E+05, 5.80292E+05, 7.08946E+05, 2.08440E+07, 7.36000E+05, 6.52800E+05, 4.36800E+06, 8.16976E+05, 6.07820E+04, 1.53300E+06, 5.20800E+06, 2.00600E+06, 1.99800E+06, 2.26440E+06, 1.96840E+06, 1.44360E+06, 3.87600E+06, 1.28576E+05, 7.66408E+04, 1.59602E+05, 6.46000E+06, 3.43400E+06, 2.24453E+05, 4.20000E+06, 1.77487E+05, 4.90000E+06, 2.39060E+05, 9.03600E+06, 8.20400E+06, 4.14375E+05, 1.09374E+06, 6.37142E+05, 4.16922E+05, 6.59404E+05, 7.41775E+05, 1.01893E+06, 5.22357E+05, 9.04400E+05, 9.85355E+05, 9.99600E+06, 6.90000E+06, 1.53680E+06, 1.08080E+07, 1.65600E+07, 4.61954E+04, 8.10874E+04, 1.10017E+05, 2.59760E+06, 9.52000E+06, 1.53353E+05, 1.03600E+07, 9.11043E+04, 1.70460E+05, 1.00910E+05, 1.63363E+05, 1.55520E+07, 1.98383E+05, 2.57028E+05, 3.72918E+05, 3.10691E+05, 2.65031E+05, 3.59248E+05, 4.43781E+05, 1.90080E+07, 4.48000E+06, 5.44000E+06, 4.38000E+06, 5.54800E+06, 6.30800E+06, 6.87600E+06, 4.68000E+06, 1.00080E+07, 9.15600E+06, 3.30000E+06, 3.90000E+06, </v>
      </c>
      <c r="D96" s="3" t="str">
        <f t="shared" ca="1" si="4"/>
        <v>Nt = (1.86000E+06, 2.80171E+05, 8.87600E+06, 1.14120E+07, 3.52196E+05, 1.50920E+07, 7.03697E+05, 5.80292E+05, 7.08946E+05, 2.08440E+07, 7.36000E+05, 6.52800E+05, 4.36800E+06, 8.16976E+05, 6.07820E+04, 1.53300E+06, 5.20800E+06, 2.00600E+06, 1.99800E+06, 2.26440E+06, 1.96840E+06, 1.44360E+06, 3.87600E+06, 1.28576E+05, 7.66408E+04, 1.59602E+05, 6.46000E+06, 3.43400E+06, 2.24453E+05, 4.20000E+06, 1.77487E+05, 4.90000E+06, 2.39060E+05, 9.03600E+06, 8.20400E+06, 4.14375E+05, 1.09374E+06, 6.37142E+05, 4.16922E+05, 6.59404E+05, 7.41775E+05, 1.01893E+06, 5.22357E+05, 9.04400E+05, 9.85355E+05, 9.99600E+06, 6.90000E+06, 1.53680E+06, 1.08080E+07, 1.65600E+07, 4.61954E+04, 8.10874E+04, 1.10017E+05, 2.59760E+06, 9.52000E+06, 1.53353E+05, 1.03600E+07, 9.11043E+04, 1.70460E+05, 1.00910E+05, 1.63363E+05, 1.55520E+07, 1.98383E+05, 2.57028E+05, 3.72918E+05, 3.10691E+05, 2.65031E+05, 3.59248E+05, 4.43781E+05, 1.90080E+07, 4.48000E+06, 5.44000E+06, 4.38000E+06, 5.54800E+06, 6.30800E+06, 6.87600E+06, 4.68000E+06, 1.00080E+07, 9.15600E+06, 3.30000E+06, 3.90000E+06)</v>
      </c>
    </row>
    <row r="97" spans="2:4" x14ac:dyDescent="0.2">
      <c r="B97" s="3" t="str">
        <v>φNt_yield</v>
      </c>
      <c r="C97" s="6" t="str">
        <f t="array" aca="1" ref="C97" ca="1">_xlfn.CONCAT(IF(INDIRECT("tblCapacity["&amp;B97&amp;"]")&lt;&gt;"",TEXT(INDIRECT("tblCapacity["&amp;B97&amp;"]"),"0.00000E+00")&amp;", ",""))</f>
        <v xml:space="preserve">1.67400E+06, 2.93760E+05, 7.98840E+06, 1.02708E+07, 3.36960E+05, 1.35828E+07, 6.62400E+05, 6.33600E+05, 7.42500E+05, 1.87596E+07, 6.62400E+05, 5.87520E+05, 3.93120E+06, 8.03520E+05, 6.04800E+04, 1.37970E+06, 4.68720E+06, 1.80540E+06, 1.79820E+06, 2.03796E+06, 1.77156E+06, 1.29924E+06, 3.48840E+06, 1.28448E+05, 7.57440E+04, 1.45728E+05, 5.81400E+06, 3.09060E+06, 2.08224E+05, 3.78000E+06, 1.89504E+05, 4.41000E+06, 2.17152E+05, 8.13240E+06, 7.38360E+06, 3.88800E+05, 1.06488E+06, 6.91560E+05, 4.86000E+05, 7.45200E+05, 7.45200E+05, 1.08630E+06, 5.89680E+05, 8.13960E+05, 8.93520E+05, 8.99640E+06, 6.21000E+06, 1.38312E+06, 9.72720E+06, 1.49040E+07, 4.63320E+04, 8.29440E+04, 1.05624E+05, 2.33784E+06, 8.56800E+06, 1.44504E+05, 9.32400E+06, 8.52120E+04, 1.63944E+05, 9.55800E+04, 1.58436E+05, 1.39968E+07, 2.13192E+05, 2.72160E+05, 3.72600E+05, 3.10068E+05, 2.98404E+05, 3.40200E+05, 4.37400E+05, 1.71072E+07, 4.03200E+06, 4.89600E+06, 3.94200E+06, 4.99320E+06, 5.67720E+06, 6.18840E+06, 4.21200E+06, 9.00720E+06, 8.24040E+06, 2.97000E+06, 3.51000E+06, </v>
      </c>
      <c r="D97" s="3" t="str">
        <f t="shared" ca="1" si="4"/>
        <v>φNt_yield = (1.67400E+06, 2.93760E+05, 7.98840E+06, 1.02708E+07, 3.36960E+05, 1.35828E+07, 6.62400E+05, 6.33600E+05, 7.42500E+05, 1.87596E+07, 6.62400E+05, 5.87520E+05, 3.93120E+06, 8.03520E+05, 6.04800E+04, 1.37970E+06, 4.68720E+06, 1.80540E+06, 1.79820E+06, 2.03796E+06, 1.77156E+06, 1.29924E+06, 3.48840E+06, 1.28448E+05, 7.57440E+04, 1.45728E+05, 5.81400E+06, 3.09060E+06, 2.08224E+05, 3.78000E+06, 1.89504E+05, 4.41000E+06, 2.17152E+05, 8.13240E+06, 7.38360E+06, 3.88800E+05, 1.06488E+06, 6.91560E+05, 4.86000E+05, 7.45200E+05, 7.45200E+05, 1.08630E+06, 5.89680E+05, 8.13960E+05, 8.93520E+05, 8.99640E+06, 6.21000E+06, 1.38312E+06, 9.72720E+06, 1.49040E+07, 4.63320E+04, 8.29440E+04, 1.05624E+05, 2.33784E+06, 8.56800E+06, 1.44504E+05, 9.32400E+06, 8.52120E+04, 1.63944E+05, 9.55800E+04, 1.58436E+05, 1.39968E+07, 2.13192E+05, 2.72160E+05, 3.72600E+05, 3.10068E+05, 2.98404E+05, 3.40200E+05, 4.37400E+05, 1.71072E+07, 4.03200E+06, 4.89600E+06, 3.94200E+06, 4.99320E+06, 5.67720E+06, 6.18840E+06, 4.21200E+06, 9.00720E+06, 8.24040E+06, 2.97000E+06, 3.51000E+06)</v>
      </c>
    </row>
    <row r="98" spans="2:4" x14ac:dyDescent="0.2">
      <c r="B98" s="3" t="str">
        <v>φNt_ultimate</v>
      </c>
      <c r="C98" s="6" t="str">
        <f t="array" aca="1" ref="C98" ca="1">_xlfn.CONCAT(IF(INDIRECT("tblCapacity["&amp;B98&amp;"]")&lt;&gt;"",TEXT(INDIRECT("tblCapacity["&amp;B98&amp;"]"),"0.00000E+00")&amp;", ",""))</f>
        <v xml:space="preserve">1.76318E+06, 2.52154E+05, 9.97435E+06, 1.11780E+07, 3.16977E+05, 1.65459E+07, 6.33327E+05, 5.22263E+05, 6.38051E+05, 2.07579E+07, 7.28662E+05, 6.63562E+05, 5.06628E+06, 7.35278E+05, 5.47038E+04, 1.42107E+06, 5.93653E+06, 2.02554E+06, 2.23018E+06, 2.30513E+06, 2.32679E+06, 1.37563E+06, 4.14758E+06, 1.15719E+05, 6.89767E+04, 1.43642E+05, 6.49390E+06, 3.40303E+06, 2.02007E+05, 5.01791E+06, 1.59738E+05, 5.34013E+06, 2.15154E+05, 8.96635E+06, 9.55718E+06, 3.72938E+05, 9.84362E+05, 5.73428E+05, 3.75230E+05, 5.93463E+05, 6.67597E+05, 9.17035E+05, 4.70121E+05, 8.98900E+05, 8.86819E+05, 1.14066E+07, 7.03435E+06, 1.56328E+06, 1.15794E+07, 1.62108E+07, 4.15759E+04, 7.29787E+04, 9.90154E+04, 2.56149E+06, 1.06903E+07, 1.38017E+05, 1.12775E+07, 8.19938E+04, 1.53414E+05, 9.08189E+04, 1.47026E+05, 1.43614E+07, 1.78545E+05, 2.31325E+05, 3.35626E+05, 2.79622E+05, 2.38528E+05, 3.23323E+05, 3.99403E+05, 1.86678E+07, 5.07459E+06, 5.30359E+06, 4.65627E+06, 5.04199E+06, 5.82452E+06, 7.00967E+06, 4.78149E+06, 9.29031E+06, 1.04578E+07, 3.48239E+06, 4.17884E+06, </v>
      </c>
      <c r="D98" s="3" t="str">
        <f t="shared" ca="1" si="4"/>
        <v>φNt_ultimate = (1.76318E+06, 2.52154E+05, 9.97435E+06, 1.11780E+07, 3.16977E+05, 1.65459E+07, 6.33327E+05, 5.22263E+05, 6.38051E+05, 2.07579E+07, 7.28662E+05, 6.63562E+05, 5.06628E+06, 7.35278E+05, 5.47038E+04, 1.42107E+06, 5.93653E+06, 2.02554E+06, 2.23018E+06, 2.30513E+06, 2.32679E+06, 1.37563E+06, 4.14758E+06, 1.15719E+05, 6.89767E+04, 1.43642E+05, 6.49390E+06, 3.40303E+06, 2.02007E+05, 5.01791E+06, 1.59738E+05, 5.34013E+06, 2.15154E+05, 8.96635E+06, 9.55718E+06, 3.72938E+05, 9.84362E+05, 5.73428E+05, 3.75230E+05, 5.93463E+05, 6.67597E+05, 9.17035E+05, 4.70121E+05, 8.98900E+05, 8.86819E+05, 1.14066E+07, 7.03435E+06, 1.56328E+06, 1.15794E+07, 1.62108E+07, 4.15759E+04, 7.29787E+04, 9.90154E+04, 2.56149E+06, 1.06903E+07, 1.38017E+05, 1.12775E+07, 8.19938E+04, 1.53414E+05, 9.08189E+04, 1.47026E+05, 1.43614E+07, 1.78545E+05, 2.31325E+05, 3.35626E+05, 2.79622E+05, 2.38528E+05, 3.23323E+05, 3.99403E+05, 1.86678E+07, 5.07459E+06, 5.30359E+06, 4.65627E+06, 5.04199E+06, 5.82452E+06, 7.00967E+06, 4.78149E+06, 9.29031E+06, 1.04578E+07, 3.48239E+06, 4.17884E+06)</v>
      </c>
    </row>
    <row r="99" spans="2:4" x14ac:dyDescent="0.2">
      <c r="B99" s="3" t="str">
        <v>φNt</v>
      </c>
      <c r="C99" s="6" t="str">
        <f t="array" aca="1" ref="C99" ca="1">_xlfn.CONCAT(IF(INDIRECT("tblCapacity["&amp;B99&amp;"]")&lt;&gt;"",TEXT(INDIRECT("tblCapacity["&amp;B99&amp;"]"),"0.00000E+00")&amp;", ",""))</f>
        <v xml:space="preserve">1.67400E+06, 2.52154E+05, 7.98840E+06, 1.02708E+07, 3.16977E+05, 1.35828E+07, 6.33327E+05, 5.22263E+05, 6.38051E+05, 1.87596E+07, 6.62400E+05, 5.87520E+05, 3.93120E+06, 7.35278E+05, 5.47038E+04, 1.37970E+06, 4.68720E+06, 1.80540E+06, 1.79820E+06, 2.03796E+06, 1.77156E+06, 1.29924E+06, 3.48840E+06, 1.15719E+05, 6.89767E+04, 1.43642E+05, 5.81400E+06, 3.09060E+06, 2.02007E+05, 3.78000E+06, 1.59738E+05, 4.41000E+06, 2.15154E+05, 8.13240E+06, 7.38360E+06, 3.72938E+05, 9.84362E+05, 5.73428E+05, 3.75230E+05, 5.93463E+05, 6.67597E+05, 9.17035E+05, 4.70121E+05, 8.13960E+05, 8.86819E+05, 8.99640E+06, 6.21000E+06, 1.38312E+06, 9.72720E+06, 1.49040E+07, 4.15759E+04, 7.29787E+04, 9.90154E+04, 2.33784E+06, 8.56800E+06, 1.38017E+05, 9.32400E+06, 8.19938E+04, 1.53414E+05, 9.08189E+04, 1.47026E+05, 1.39968E+07, 1.78545E+05, 2.31325E+05, 3.35626E+05, 2.79622E+05, 2.38528E+05, 3.23323E+05, 3.99403E+05, 1.71072E+07, 4.03200E+06, 4.89600E+06, 3.94200E+06, 4.99320E+06, 5.67720E+06, 6.18840E+06, 4.21200E+06, 9.00720E+06, 8.24040E+06, 2.97000E+06, 3.51000E+06, </v>
      </c>
      <c r="D99" s="3" t="str">
        <f t="shared" ca="1" si="4"/>
        <v>φNt = (1.67400E+06, 2.52154E+05, 7.98840E+06, 1.02708E+07, 3.16977E+05, 1.35828E+07, 6.33327E+05, 5.22263E+05, 6.38051E+05, 1.87596E+07, 6.62400E+05, 5.87520E+05, 3.93120E+06, 7.35278E+05, 5.47038E+04, 1.37970E+06, 4.68720E+06, 1.80540E+06, 1.79820E+06, 2.03796E+06, 1.77156E+06, 1.29924E+06, 3.48840E+06, 1.15719E+05, 6.89767E+04, 1.43642E+05, 5.81400E+06, 3.09060E+06, 2.02007E+05, 3.78000E+06, 1.59738E+05, 4.41000E+06, 2.15154E+05, 8.13240E+06, 7.38360E+06, 3.72938E+05, 9.84362E+05, 5.73428E+05, 3.75230E+05, 5.93463E+05, 6.67597E+05, 9.17035E+05, 4.70121E+05, 8.13960E+05, 8.86819E+05, 8.99640E+06, 6.21000E+06, 1.38312E+06, 9.72720E+06, 1.49040E+07, 4.15759E+04, 7.29787E+04, 9.90154E+04, 2.33784E+06, 8.56800E+06, 1.38017E+05, 9.32400E+06, 8.19938E+04, 1.53414E+05, 9.08189E+04, 1.47026E+05, 1.39968E+07, 1.78545E+05, 2.31325E+05, 3.35626E+05, 2.79622E+05, 2.38528E+05, 3.23323E+05, 3.99403E+05, 1.71072E+07, 4.03200E+06, 4.89600E+06, 3.94200E+06, 4.99320E+06, 5.67720E+06, 6.18840E+06, 4.21200E+06, 9.00720E+06, 8.24040E+06, 2.97000E+06, 3.51000E+06)</v>
      </c>
    </row>
    <row r="100" spans="2:4" x14ac:dyDescent="0.2">
      <c r="B100" s="3" t="e">
        <v>#N/A</v>
      </c>
      <c r="C100" s="6" t="e">
        <f t="array" aca="1" ref="C100" ca="1">_xlfn.CONCAT(IF(INDIRECT("tblCapacity["&amp;B100&amp;"]")&lt;&gt;"",TEXT(INDIRECT("tblCapacity["&amp;B100&amp;"]"),"0.00000E+00")&amp;", ",""))</f>
        <v>#N/A</v>
      </c>
      <c r="D100" s="3" t="e">
        <f t="shared" ca="1" si="4"/>
        <v>#N/A</v>
      </c>
    </row>
    <row r="101" spans="2:4" x14ac:dyDescent="0.2">
      <c r="B101" s="3" t="e">
        <v>#N/A</v>
      </c>
      <c r="C101" s="6" t="e">
        <f t="array" aca="1" ref="C101" ca="1">_xlfn.CONCAT(IF(INDIRECT("tblCapacity["&amp;B101&amp;"]")&lt;&gt;"",TEXT(INDIRECT("tblCapacity["&amp;B101&amp;"]"),"0.00000E+00")&amp;", ",""))</f>
        <v>#N/A</v>
      </c>
      <c r="D101" s="3" t="e">
        <f t="shared" ca="1" si="4"/>
        <v>#N/A</v>
      </c>
    </row>
    <row r="102" spans="2:4" x14ac:dyDescent="0.2">
      <c r="B102" s="3" t="e">
        <v>#N/A</v>
      </c>
      <c r="C102" s="6" t="e">
        <f t="array" aca="1" ref="C102" ca="1">_xlfn.CONCAT(IF(INDIRECT("tblCapacity["&amp;B102&amp;"]")&lt;&gt;"",TEXT(INDIRECT("tblCapacity["&amp;B102&amp;"]"),"0.00000E+00")&amp;", ",""))</f>
        <v>#N/A</v>
      </c>
      <c r="D102" s="3" t="e">
        <f t="shared" ca="1" si="4"/>
        <v>#N/A</v>
      </c>
    </row>
    <row r="103" spans="2:4" x14ac:dyDescent="0.2">
      <c r="B103" s="3" t="e">
        <v>#N/A</v>
      </c>
      <c r="C103" s="6" t="e">
        <f t="array" aca="1" ref="C103" ca="1">_xlfn.CONCAT(IF(INDIRECT("tblCapacity["&amp;B103&amp;"]")&lt;&gt;"",TEXT(INDIRECT("tblCapacity["&amp;B103&amp;"]"),"0.00000E+00")&amp;", ",""))</f>
        <v>#N/A</v>
      </c>
      <c r="D103" s="3" t="e">
        <f t="shared" ca="1" si="4"/>
        <v>#N/A</v>
      </c>
    </row>
    <row r="104" spans="2:4" x14ac:dyDescent="0.2">
      <c r="B104" s="3" t="e">
        <v>#N/A</v>
      </c>
      <c r="C104" s="6" t="e">
        <f t="array" aca="1" ref="C104" ca="1">_xlfn.CONCAT(IF(INDIRECT("tblCapacity["&amp;B104&amp;"]")&lt;&gt;"",TEXT(INDIRECT("tblCapacity["&amp;B104&amp;"]"),"0.00000E+00")&amp;", ",""))</f>
        <v>#N/A</v>
      </c>
      <c r="D104" s="3" t="e">
        <f t="shared" ca="1" si="4"/>
        <v>#N/A</v>
      </c>
    </row>
    <row r="105" spans="2:4" x14ac:dyDescent="0.2">
      <c r="B105" s="3" t="e">
        <v>#N/A</v>
      </c>
      <c r="C105" s="6" t="e">
        <f t="array" aca="1" ref="C105" ca="1">_xlfn.CONCAT(IF(INDIRECT("tblCapacity["&amp;B105&amp;"]")&lt;&gt;"",TEXT(INDIRECT("tblCapacity["&amp;B105&amp;"]"),"0.00000E+00")&amp;", ",""))</f>
        <v>#N/A</v>
      </c>
      <c r="D105" s="3" t="e">
        <f t="shared" ca="1" si="4"/>
        <v>#N/A</v>
      </c>
    </row>
    <row r="106" spans="2:4" x14ac:dyDescent="0.2">
      <c r="B106" s="3" t="e">
        <v>#N/A</v>
      </c>
      <c r="C106" s="6" t="e">
        <f t="array" aca="1" ref="C106" ca="1">_xlfn.CONCAT(IF(INDIRECT("tblCapacity["&amp;B106&amp;"]")&lt;&gt;"",TEXT(INDIRECT("tblCapacity["&amp;B106&amp;"]"),"0.00000E+00")&amp;", ",""))</f>
        <v>#N/A</v>
      </c>
      <c r="D106" s="3" t="e">
        <f t="shared" ca="1" si="4"/>
        <v>#N/A</v>
      </c>
    </row>
    <row r="107" spans="2:4" x14ac:dyDescent="0.2">
      <c r="B107" s="3" t="e">
        <v>#N/A</v>
      </c>
      <c r="C107" s="6" t="e">
        <f t="array" aca="1" ref="C107" ca="1">_xlfn.CONCAT(IF(INDIRECT("tblCapacity["&amp;B107&amp;"]")&lt;&gt;"",TEXT(INDIRECT("tblCapacity["&amp;B107&amp;"]"),"0.00000E+00")&amp;", ",""))</f>
        <v>#N/A</v>
      </c>
      <c r="D107" s="3" t="e">
        <f t="shared" ca="1" si="4"/>
        <v>#N/A</v>
      </c>
    </row>
    <row r="108" spans="2:4" x14ac:dyDescent="0.2">
      <c r="B108" s="3" t="e">
        <v>#N/A</v>
      </c>
      <c r="C108" s="6" t="e">
        <f t="array" aca="1" ref="C108" ca="1">_xlfn.CONCAT(IF(INDIRECT("tblCapacity["&amp;B108&amp;"]")&lt;&gt;"",TEXT(INDIRECT("tblCapacity["&amp;B108&amp;"]"),"0.00000E+00")&amp;", ",""))</f>
        <v>#N/A</v>
      </c>
      <c r="D108" s="3" t="e">
        <f t="shared" ca="1" si="4"/>
        <v>#N/A</v>
      </c>
    </row>
    <row r="109" spans="2:4" x14ac:dyDescent="0.2">
      <c r="B109" s="3" t="e">
        <v>#N/A</v>
      </c>
      <c r="C109" s="6" t="e">
        <f t="array" aca="1" ref="C109" ca="1">_xlfn.CONCAT(IF(INDIRECT("tblCapacity["&amp;B109&amp;"]")&lt;&gt;"",TEXT(INDIRECT("tblCapacity["&amp;B109&amp;"]"),"0.00000E+00")&amp;", ",""))</f>
        <v>#N/A</v>
      </c>
      <c r="D109" s="3" t="e">
        <f t="shared" ca="1" si="4"/>
        <v>#N/A</v>
      </c>
    </row>
    <row r="110" spans="2:4" x14ac:dyDescent="0.2">
      <c r="B110" s="3" t="e">
        <v>#N/A</v>
      </c>
      <c r="C110" s="6" t="e">
        <f t="array" aca="1" ref="C110" ca="1">_xlfn.CONCAT(IF(INDIRECT("tblCapacity["&amp;B110&amp;"]")&lt;&gt;"",TEXT(INDIRECT("tblCapacity["&amp;B110&amp;"]"),"0.00000E+00")&amp;", ",""))</f>
        <v>#N/A</v>
      </c>
      <c r="D110" s="3" t="e">
        <f t="shared" ca="1" si="4"/>
        <v>#N/A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10"/>
  <sheetViews>
    <sheetView topLeftCell="A73" zoomScale="115" zoomScaleNormal="115" workbookViewId="0">
      <selection activeCell="G2" sqref="G2:G83"/>
    </sheetView>
  </sheetViews>
  <sheetFormatPr defaultColWidth="9" defaultRowHeight="11.25" x14ac:dyDescent="0.2"/>
  <cols>
    <col min="1" max="1" width="3.28515625" style="3" customWidth="1"/>
    <col min="2" max="2" width="22.28515625" style="3" bestFit="1" customWidth="1"/>
    <col min="3" max="3" width="11.5703125" style="3" customWidth="1"/>
    <col min="4" max="4" width="8.85546875" style="3" customWidth="1"/>
    <col min="5" max="5" width="9.5703125" style="3" bestFit="1" customWidth="1"/>
    <col min="6" max="6" width="17.42578125" style="3" bestFit="1" customWidth="1"/>
    <col min="7" max="7" width="4.42578125" style="3" bestFit="1" customWidth="1"/>
    <col min="8" max="13" width="13.42578125" style="3" bestFit="1" customWidth="1"/>
    <col min="14" max="16384" width="9" style="3"/>
  </cols>
  <sheetData>
    <row r="2" spans="2:13" ht="12.75" x14ac:dyDescent="0.25">
      <c r="B2" s="5" t="s">
        <v>82</v>
      </c>
      <c r="C2" s="5" t="s">
        <v>76</v>
      </c>
      <c r="D2" s="5" t="s">
        <v>1</v>
      </c>
      <c r="E2" s="5" t="s">
        <v>77</v>
      </c>
      <c r="F2" s="5" t="s">
        <v>78</v>
      </c>
      <c r="G2" s="13" t="s">
        <v>83</v>
      </c>
      <c r="H2" s="10" t="s">
        <v>84</v>
      </c>
      <c r="I2" s="12" t="s">
        <v>75</v>
      </c>
      <c r="J2" s="12" t="s">
        <v>85</v>
      </c>
      <c r="K2" s="12" t="s">
        <v>86</v>
      </c>
      <c r="L2" s="12" t="s">
        <v>87</v>
      </c>
      <c r="M2" s="12" t="s">
        <v>88</v>
      </c>
    </row>
    <row r="3" spans="2:13" x14ac:dyDescent="0.2">
      <c r="B3" s="15">
        <f t="shared" ref="B3:B34" ca="1" si="0">RANDBETWEEN(100,100000000)</f>
        <v>92281260</v>
      </c>
      <c r="C3" s="1">
        <v>0.85</v>
      </c>
      <c r="D3" s="8">
        <v>300000000</v>
      </c>
      <c r="E3" s="8">
        <v>440000000</v>
      </c>
      <c r="F3" s="1">
        <f t="shared" ref="F3:F66" si="1">0.85</f>
        <v>0.85</v>
      </c>
      <c r="G3" s="14">
        <v>0.9</v>
      </c>
      <c r="H3" s="16">
        <f ca="1">tblArea[[#This Row],[Force]]/tblArea[[#This Row],[fy]]</f>
        <v>0.30760419999999999</v>
      </c>
      <c r="I3" s="16">
        <f ca="1">tblArea[[#This Row],[Force]]/tblArea[[#This Row],[Ultimate Uncertainty]]/tblArea[[#This Row],[kt]]/tblArea[[#This Row],[fu]]</f>
        <v>0.29028392576281853</v>
      </c>
      <c r="J3" s="16">
        <f ca="1">MAX(tblArea[[#This Row],[Ag]],tblArea[[#This Row],[An]])</f>
        <v>0.30760419999999999</v>
      </c>
      <c r="K3" s="16">
        <f ca="1">tblArea[[#This Row],[Ag]]/tblArea[[#This Row],[φ]]</f>
        <v>0.34178244444444444</v>
      </c>
      <c r="L3" s="16">
        <f ca="1">tblArea[[#This Row],[An]]/tblArea[[#This Row],[φ]]</f>
        <v>0.32253769529202059</v>
      </c>
      <c r="M3" s="17">
        <f ca="1">tblArea[[#This Row],[A]]/tblArea[[#This Row],[φ]]</f>
        <v>0.34178244444444444</v>
      </c>
    </row>
    <row r="4" spans="2:13" x14ac:dyDescent="0.2">
      <c r="B4" s="15">
        <f t="shared" ca="1" si="0"/>
        <v>89249954</v>
      </c>
      <c r="C4" s="1">
        <v>0.75</v>
      </c>
      <c r="D4" s="8">
        <v>320000000</v>
      </c>
      <c r="E4" s="8">
        <v>440000000</v>
      </c>
      <c r="F4" s="1">
        <f t="shared" si="1"/>
        <v>0.85</v>
      </c>
      <c r="G4" s="14">
        <v>0.9</v>
      </c>
      <c r="H4" s="16">
        <f ca="1">tblArea[[#This Row],[Force]]/tblArea[[#This Row],[fy]]</f>
        <v>0.27890610625000001</v>
      </c>
      <c r="I4" s="16">
        <f ca="1">tblArea[[#This Row],[Force]]/tblArea[[#This Row],[Ultimate Uncertainty]]/tblArea[[#This Row],[kt]]/tblArea[[#This Row],[fu]]</f>
        <v>0.31818165418894834</v>
      </c>
      <c r="J4" s="16">
        <f ca="1">MAX(tblArea[[#This Row],[Ag]],tblArea[[#This Row],[An]])</f>
        <v>0.31818165418894834</v>
      </c>
      <c r="K4" s="16">
        <f ca="1">tblArea[[#This Row],[Ag]]/tblArea[[#This Row],[φ]]</f>
        <v>0.30989567361111109</v>
      </c>
      <c r="L4" s="16">
        <f ca="1">tblArea[[#This Row],[An]]/tblArea[[#This Row],[φ]]</f>
        <v>0.35353517132105372</v>
      </c>
      <c r="M4" s="17">
        <f ca="1">tblArea[[#This Row],[A]]/tblArea[[#This Row],[φ]]</f>
        <v>0.35353517132105372</v>
      </c>
    </row>
    <row r="5" spans="2:13" x14ac:dyDescent="0.2">
      <c r="B5" s="15">
        <f t="shared" ca="1" si="0"/>
        <v>3797563</v>
      </c>
      <c r="C5" s="1">
        <v>1</v>
      </c>
      <c r="D5" s="8">
        <v>280000000</v>
      </c>
      <c r="E5" s="8">
        <v>430000000</v>
      </c>
      <c r="F5" s="1">
        <f t="shared" si="1"/>
        <v>0.85</v>
      </c>
      <c r="G5" s="14">
        <v>0.9</v>
      </c>
      <c r="H5" s="16">
        <f ca="1">tblArea[[#This Row],[Force]]/tblArea[[#This Row],[fy]]</f>
        <v>1.3562724999999999E-2</v>
      </c>
      <c r="I5" s="16">
        <f ca="1">tblArea[[#This Row],[Force]]/tblArea[[#This Row],[Ultimate Uncertainty]]/tblArea[[#This Row],[kt]]/tblArea[[#This Row],[fu]]</f>
        <v>1.0390049247606019E-2</v>
      </c>
      <c r="J5" s="16">
        <f ca="1">MAX(tblArea[[#This Row],[Ag]],tblArea[[#This Row],[An]])</f>
        <v>1.3562724999999999E-2</v>
      </c>
      <c r="K5" s="16">
        <f ca="1">tblArea[[#This Row],[Ag]]/tblArea[[#This Row],[φ]]</f>
        <v>1.5069694444444443E-2</v>
      </c>
      <c r="L5" s="16">
        <f ca="1">tblArea[[#This Row],[An]]/tblArea[[#This Row],[φ]]</f>
        <v>1.1544499164006688E-2</v>
      </c>
      <c r="M5" s="17">
        <f ca="1">tblArea[[#This Row],[A]]/tblArea[[#This Row],[φ]]</f>
        <v>1.5069694444444443E-2</v>
      </c>
    </row>
    <row r="6" spans="2:13" x14ac:dyDescent="0.2">
      <c r="B6" s="15">
        <f t="shared" ca="1" si="0"/>
        <v>11724509</v>
      </c>
      <c r="C6" s="1">
        <v>1</v>
      </c>
      <c r="D6" s="8">
        <v>360000000</v>
      </c>
      <c r="E6" s="8">
        <v>480000000</v>
      </c>
      <c r="F6" s="1">
        <f t="shared" si="1"/>
        <v>0.85</v>
      </c>
      <c r="G6" s="14">
        <v>0.9</v>
      </c>
      <c r="H6" s="16">
        <f ca="1">tblArea[[#This Row],[Force]]/tblArea[[#This Row],[fy]]</f>
        <v>3.2568080555555552E-2</v>
      </c>
      <c r="I6" s="16">
        <f ca="1">tblArea[[#This Row],[Force]]/tblArea[[#This Row],[Ultimate Uncertainty]]/tblArea[[#This Row],[kt]]/tblArea[[#This Row],[fu]]</f>
        <v>2.8736541666666667E-2</v>
      </c>
      <c r="J6" s="16">
        <f ca="1">MAX(tblArea[[#This Row],[Ag]],tblArea[[#This Row],[An]])</f>
        <v>3.2568080555555552E-2</v>
      </c>
      <c r="K6" s="16">
        <f ca="1">tblArea[[#This Row],[Ag]]/tblArea[[#This Row],[φ]]</f>
        <v>3.61867561728395E-2</v>
      </c>
      <c r="L6" s="16">
        <f ca="1">tblArea[[#This Row],[An]]/tblArea[[#This Row],[φ]]</f>
        <v>3.1929490740740737E-2</v>
      </c>
      <c r="M6" s="17">
        <f ca="1">tblArea[[#This Row],[A]]/tblArea[[#This Row],[φ]]</f>
        <v>3.61867561728395E-2</v>
      </c>
    </row>
    <row r="7" spans="2:13" x14ac:dyDescent="0.2">
      <c r="B7" s="15">
        <f t="shared" ca="1" si="0"/>
        <v>24225814</v>
      </c>
      <c r="C7" s="1">
        <v>0.85</v>
      </c>
      <c r="D7" s="8">
        <v>320000000</v>
      </c>
      <c r="E7" s="8">
        <v>440000000</v>
      </c>
      <c r="F7" s="1">
        <f t="shared" si="1"/>
        <v>0.85</v>
      </c>
      <c r="G7" s="14">
        <v>0.9</v>
      </c>
      <c r="H7" s="16">
        <f ca="1">tblArea[[#This Row],[Force]]/tblArea[[#This Row],[fy]]</f>
        <v>7.5705668749999996E-2</v>
      </c>
      <c r="I7" s="16">
        <f ca="1">tblArea[[#This Row],[Force]]/tblArea[[#This Row],[Ultimate Uncertainty]]/tblArea[[#This Row],[kt]]/tblArea[[#This Row],[fu]]</f>
        <v>7.6205769109782953E-2</v>
      </c>
      <c r="J7" s="16">
        <f ca="1">MAX(tblArea[[#This Row],[Ag]],tblArea[[#This Row],[An]])</f>
        <v>7.6205769109782953E-2</v>
      </c>
      <c r="K7" s="16">
        <f ca="1">tblArea[[#This Row],[Ag]]/tblArea[[#This Row],[φ]]</f>
        <v>8.4117409722222217E-2</v>
      </c>
      <c r="L7" s="16">
        <f ca="1">tblArea[[#This Row],[An]]/tblArea[[#This Row],[φ]]</f>
        <v>8.467307678864773E-2</v>
      </c>
      <c r="M7" s="17">
        <f ca="1">tblArea[[#This Row],[A]]/tblArea[[#This Row],[φ]]</f>
        <v>8.467307678864773E-2</v>
      </c>
    </row>
    <row r="8" spans="2:13" x14ac:dyDescent="0.2">
      <c r="B8" s="15">
        <f t="shared" ca="1" si="0"/>
        <v>65774186</v>
      </c>
      <c r="C8" s="1">
        <v>1</v>
      </c>
      <c r="D8" s="8">
        <v>280000000</v>
      </c>
      <c r="E8" s="8">
        <v>430000000</v>
      </c>
      <c r="F8" s="1">
        <f t="shared" si="1"/>
        <v>0.85</v>
      </c>
      <c r="G8" s="14">
        <v>0.9</v>
      </c>
      <c r="H8" s="16">
        <f ca="1">tblArea[[#This Row],[Force]]/tblArea[[#This Row],[fy]]</f>
        <v>0.23490780714285714</v>
      </c>
      <c r="I8" s="16">
        <f ca="1">tblArea[[#This Row],[Force]]/tblArea[[#This Row],[Ultimate Uncertainty]]/tblArea[[#This Row],[kt]]/tblArea[[#This Row],[fu]]</f>
        <v>0.17995673324213407</v>
      </c>
      <c r="J8" s="16">
        <f ca="1">MAX(tblArea[[#This Row],[Ag]],tblArea[[#This Row],[An]])</f>
        <v>0.23490780714285714</v>
      </c>
      <c r="K8" s="16">
        <f ca="1">tblArea[[#This Row],[Ag]]/tblArea[[#This Row],[φ]]</f>
        <v>0.26100867460317462</v>
      </c>
      <c r="L8" s="16">
        <f ca="1">tblArea[[#This Row],[An]]/tblArea[[#This Row],[φ]]</f>
        <v>0.1999519258245934</v>
      </c>
      <c r="M8" s="17">
        <f ca="1">tblArea[[#This Row],[A]]/tblArea[[#This Row],[φ]]</f>
        <v>0.26100867460317462</v>
      </c>
    </row>
    <row r="9" spans="2:13" x14ac:dyDescent="0.2">
      <c r="B9" s="15">
        <f t="shared" ca="1" si="0"/>
        <v>379744</v>
      </c>
      <c r="C9" s="1">
        <v>0.85</v>
      </c>
      <c r="D9" s="8">
        <v>320000000</v>
      </c>
      <c r="E9" s="8">
        <v>440000000</v>
      </c>
      <c r="F9" s="1">
        <f t="shared" si="1"/>
        <v>0.85</v>
      </c>
      <c r="G9" s="14">
        <v>0.9</v>
      </c>
      <c r="H9" s="16">
        <f ca="1">tblArea[[#This Row],[Force]]/tblArea[[#This Row],[fy]]</f>
        <v>1.1867E-3</v>
      </c>
      <c r="I9" s="16">
        <f ca="1">tblArea[[#This Row],[Force]]/tblArea[[#This Row],[Ultimate Uncertainty]]/tblArea[[#This Row],[kt]]/tblArea[[#This Row],[fu]]</f>
        <v>1.1945391632588865E-3</v>
      </c>
      <c r="J9" s="16">
        <f ca="1">MAX(tblArea[[#This Row],[Ag]],tblArea[[#This Row],[An]])</f>
        <v>1.1945391632588865E-3</v>
      </c>
      <c r="K9" s="16">
        <f ca="1">tblArea[[#This Row],[Ag]]/tblArea[[#This Row],[φ]]</f>
        <v>1.3185555555555555E-3</v>
      </c>
      <c r="L9" s="16">
        <f ca="1">tblArea[[#This Row],[An]]/tblArea[[#This Row],[φ]]</f>
        <v>1.3272657369543183E-3</v>
      </c>
      <c r="M9" s="17">
        <f ca="1">tblArea[[#This Row],[A]]/tblArea[[#This Row],[φ]]</f>
        <v>1.3272657369543183E-3</v>
      </c>
    </row>
    <row r="10" spans="2:13" x14ac:dyDescent="0.2">
      <c r="B10" s="15">
        <f t="shared" ca="1" si="0"/>
        <v>61177230</v>
      </c>
      <c r="C10" s="1">
        <v>0.75</v>
      </c>
      <c r="D10" s="8">
        <v>320000000</v>
      </c>
      <c r="E10" s="8">
        <v>440000000</v>
      </c>
      <c r="F10" s="1">
        <f t="shared" si="1"/>
        <v>0.85</v>
      </c>
      <c r="G10" s="14">
        <v>0.9</v>
      </c>
      <c r="H10" s="16">
        <f ca="1">tblArea[[#This Row],[Force]]/tblArea[[#This Row],[fy]]</f>
        <v>0.19117884374999999</v>
      </c>
      <c r="I10" s="16">
        <f ca="1">tblArea[[#This Row],[Force]]/tblArea[[#This Row],[Ultimate Uncertainty]]/tblArea[[#This Row],[kt]]/tblArea[[#This Row],[fu]]</f>
        <v>0.21810064171122992</v>
      </c>
      <c r="J10" s="16">
        <f ca="1">MAX(tblArea[[#This Row],[Ag]],tblArea[[#This Row],[An]])</f>
        <v>0.21810064171122992</v>
      </c>
      <c r="K10" s="16">
        <f ca="1">tblArea[[#This Row],[Ag]]/tblArea[[#This Row],[φ]]</f>
        <v>0.21242093749999999</v>
      </c>
      <c r="L10" s="16">
        <f ca="1">tblArea[[#This Row],[An]]/tblArea[[#This Row],[φ]]</f>
        <v>0.24233404634581102</v>
      </c>
      <c r="M10" s="17">
        <f ca="1">tblArea[[#This Row],[A]]/tblArea[[#This Row],[φ]]</f>
        <v>0.24233404634581102</v>
      </c>
    </row>
    <row r="11" spans="2:13" x14ac:dyDescent="0.2">
      <c r="B11" s="15">
        <f t="shared" ca="1" si="0"/>
        <v>570648</v>
      </c>
      <c r="C11" s="1">
        <v>0.75</v>
      </c>
      <c r="D11" s="8">
        <v>300000000</v>
      </c>
      <c r="E11" s="8">
        <v>440000000</v>
      </c>
      <c r="F11" s="1">
        <f t="shared" si="1"/>
        <v>0.85</v>
      </c>
      <c r="G11" s="14">
        <v>0.9</v>
      </c>
      <c r="H11" s="16">
        <f ca="1">tblArea[[#This Row],[Force]]/tblArea[[#This Row],[fy]]</f>
        <v>1.90216E-3</v>
      </c>
      <c r="I11" s="16">
        <f ca="1">tblArea[[#This Row],[Force]]/tblArea[[#This Row],[Ultimate Uncertainty]]/tblArea[[#This Row],[kt]]/tblArea[[#This Row],[fu]]</f>
        <v>2.0343957219251334E-3</v>
      </c>
      <c r="J11" s="16">
        <f ca="1">MAX(tblArea[[#This Row],[Ag]],tblArea[[#This Row],[An]])</f>
        <v>2.0343957219251334E-3</v>
      </c>
      <c r="K11" s="16">
        <f ca="1">tblArea[[#This Row],[Ag]]/tblArea[[#This Row],[φ]]</f>
        <v>2.113511111111111E-3</v>
      </c>
      <c r="L11" s="16">
        <f ca="1">tblArea[[#This Row],[An]]/tblArea[[#This Row],[φ]]</f>
        <v>2.2604396910279258E-3</v>
      </c>
      <c r="M11" s="17">
        <f ca="1">tblArea[[#This Row],[A]]/tblArea[[#This Row],[φ]]</f>
        <v>2.2604396910279258E-3</v>
      </c>
    </row>
    <row r="12" spans="2:13" x14ac:dyDescent="0.2">
      <c r="B12" s="15">
        <f t="shared" ca="1" si="0"/>
        <v>91917335</v>
      </c>
      <c r="C12" s="1">
        <v>1</v>
      </c>
      <c r="D12" s="8">
        <v>360000000</v>
      </c>
      <c r="E12" s="8">
        <v>480000000</v>
      </c>
      <c r="F12" s="1">
        <f t="shared" si="1"/>
        <v>0.85</v>
      </c>
      <c r="G12" s="14">
        <v>0.9</v>
      </c>
      <c r="H12" s="16">
        <f ca="1">tblArea[[#This Row],[Force]]/tblArea[[#This Row],[fy]]</f>
        <v>0.25532593055555558</v>
      </c>
      <c r="I12" s="16">
        <f ca="1">tblArea[[#This Row],[Force]]/tblArea[[#This Row],[Ultimate Uncertainty]]/tblArea[[#This Row],[kt]]/tblArea[[#This Row],[fu]]</f>
        <v>0.22528758578431374</v>
      </c>
      <c r="J12" s="16">
        <f ca="1">MAX(tblArea[[#This Row],[Ag]],tblArea[[#This Row],[An]])</f>
        <v>0.25532593055555558</v>
      </c>
      <c r="K12" s="16">
        <f ca="1">tblArea[[#This Row],[Ag]]/tblArea[[#This Row],[φ]]</f>
        <v>0.28369547839506176</v>
      </c>
      <c r="L12" s="16">
        <f ca="1">tblArea[[#This Row],[An]]/tblArea[[#This Row],[φ]]</f>
        <v>0.2503195397603486</v>
      </c>
      <c r="M12" s="17">
        <f ca="1">tblArea[[#This Row],[A]]/tblArea[[#This Row],[φ]]</f>
        <v>0.28369547839506176</v>
      </c>
    </row>
    <row r="13" spans="2:13" x14ac:dyDescent="0.2">
      <c r="B13" s="15">
        <f t="shared" ca="1" si="0"/>
        <v>80549110</v>
      </c>
      <c r="C13" s="1">
        <v>1</v>
      </c>
      <c r="D13" s="8">
        <v>320000000</v>
      </c>
      <c r="E13" s="8">
        <v>440000000</v>
      </c>
      <c r="F13" s="1">
        <f t="shared" si="1"/>
        <v>0.85</v>
      </c>
      <c r="G13" s="14">
        <v>0.9</v>
      </c>
      <c r="H13" s="16">
        <f ca="1">tblArea[[#This Row],[Force]]/tblArea[[#This Row],[fy]]</f>
        <v>0.25171596875000002</v>
      </c>
      <c r="I13" s="16">
        <f ca="1">tblArea[[#This Row],[Force]]/tblArea[[#This Row],[Ultimate Uncertainty]]/tblArea[[#This Row],[kt]]/tblArea[[#This Row],[fu]]</f>
        <v>0.21537195187165775</v>
      </c>
      <c r="J13" s="16">
        <f ca="1">MAX(tblArea[[#This Row],[Ag]],tblArea[[#This Row],[An]])</f>
        <v>0.25171596875000002</v>
      </c>
      <c r="K13" s="16">
        <f ca="1">tblArea[[#This Row],[Ag]]/tblArea[[#This Row],[φ]]</f>
        <v>0.27968440972222225</v>
      </c>
      <c r="L13" s="16">
        <f ca="1">tblArea[[#This Row],[An]]/tblArea[[#This Row],[φ]]</f>
        <v>0.23930216874628638</v>
      </c>
      <c r="M13" s="17">
        <f ca="1">tblArea[[#This Row],[A]]/tblArea[[#This Row],[φ]]</f>
        <v>0.27968440972222225</v>
      </c>
    </row>
    <row r="14" spans="2:13" x14ac:dyDescent="0.2">
      <c r="B14" s="15">
        <f t="shared" ca="1" si="0"/>
        <v>80857470</v>
      </c>
      <c r="C14" s="1">
        <v>1</v>
      </c>
      <c r="D14" s="8">
        <v>320000000</v>
      </c>
      <c r="E14" s="8">
        <v>440000000</v>
      </c>
      <c r="F14" s="1">
        <f t="shared" si="1"/>
        <v>0.85</v>
      </c>
      <c r="G14" s="14">
        <v>0.9</v>
      </c>
      <c r="H14" s="16">
        <f ca="1">tblArea[[#This Row],[Force]]/tblArea[[#This Row],[fy]]</f>
        <v>0.25267959374999999</v>
      </c>
      <c r="I14" s="16">
        <f ca="1">tblArea[[#This Row],[Force]]/tblArea[[#This Row],[Ultimate Uncertainty]]/tblArea[[#This Row],[kt]]/tblArea[[#This Row],[fu]]</f>
        <v>0.21619644385026737</v>
      </c>
      <c r="J14" s="16">
        <f ca="1">MAX(tblArea[[#This Row],[Ag]],tblArea[[#This Row],[An]])</f>
        <v>0.25267959374999999</v>
      </c>
      <c r="K14" s="16">
        <f ca="1">tblArea[[#This Row],[Ag]]/tblArea[[#This Row],[φ]]</f>
        <v>0.28075510416666666</v>
      </c>
      <c r="L14" s="16">
        <f ca="1">tblArea[[#This Row],[An]]/tblArea[[#This Row],[φ]]</f>
        <v>0.24021827094474152</v>
      </c>
      <c r="M14" s="17">
        <f ca="1">tblArea[[#This Row],[A]]/tblArea[[#This Row],[φ]]</f>
        <v>0.28075510416666666</v>
      </c>
    </row>
    <row r="15" spans="2:13" x14ac:dyDescent="0.2">
      <c r="B15" s="15">
        <f t="shared" ca="1" si="0"/>
        <v>29425426</v>
      </c>
      <c r="C15" s="1">
        <v>1</v>
      </c>
      <c r="D15" s="8">
        <v>280000000</v>
      </c>
      <c r="E15" s="8">
        <v>440000000</v>
      </c>
      <c r="F15" s="1">
        <f t="shared" si="1"/>
        <v>0.85</v>
      </c>
      <c r="G15" s="14">
        <v>0.9</v>
      </c>
      <c r="H15" s="16">
        <f ca="1">tblArea[[#This Row],[Force]]/tblArea[[#This Row],[fy]]</f>
        <v>0.10509080714285714</v>
      </c>
      <c r="I15" s="16">
        <f ca="1">tblArea[[#This Row],[Force]]/tblArea[[#This Row],[Ultimate Uncertainty]]/tblArea[[#This Row],[kt]]/tblArea[[#This Row],[fu]]</f>
        <v>7.8677609625668457E-2</v>
      </c>
      <c r="J15" s="16">
        <f ca="1">MAX(tblArea[[#This Row],[Ag]],tblArea[[#This Row],[An]])</f>
        <v>0.10509080714285714</v>
      </c>
      <c r="K15" s="16">
        <f ca="1">tblArea[[#This Row],[Ag]]/tblArea[[#This Row],[φ]]</f>
        <v>0.11676756349206348</v>
      </c>
      <c r="L15" s="16">
        <f ca="1">tblArea[[#This Row],[An]]/tblArea[[#This Row],[φ]]</f>
        <v>8.7419566250742722E-2</v>
      </c>
      <c r="M15" s="17">
        <f ca="1">tblArea[[#This Row],[A]]/tblArea[[#This Row],[φ]]</f>
        <v>0.11676756349206348</v>
      </c>
    </row>
    <row r="16" spans="2:13" x14ac:dyDescent="0.2">
      <c r="B16" s="15">
        <f t="shared" ca="1" si="0"/>
        <v>38405505</v>
      </c>
      <c r="C16" s="1">
        <v>0.85</v>
      </c>
      <c r="D16" s="8">
        <v>320000000</v>
      </c>
      <c r="E16" s="8">
        <v>440000000</v>
      </c>
      <c r="F16" s="1">
        <f t="shared" si="1"/>
        <v>0.85</v>
      </c>
      <c r="G16" s="14">
        <v>0.9</v>
      </c>
      <c r="H16" s="16">
        <f ca="1">tblArea[[#This Row],[Force]]/tblArea[[#This Row],[fy]]</f>
        <v>0.120017203125</v>
      </c>
      <c r="I16" s="16">
        <f ca="1">tblArea[[#This Row],[Force]]/tblArea[[#This Row],[Ultimate Uncertainty]]/tblArea[[#This Row],[kt]]/tblArea[[#This Row],[fu]]</f>
        <v>0.12081001887385973</v>
      </c>
      <c r="J16" s="16">
        <f ca="1">MAX(tblArea[[#This Row],[Ag]],tblArea[[#This Row],[An]])</f>
        <v>0.12081001887385973</v>
      </c>
      <c r="K16" s="16">
        <f ca="1">tblArea[[#This Row],[Ag]]/tblArea[[#This Row],[φ]]</f>
        <v>0.13335244791666667</v>
      </c>
      <c r="L16" s="16">
        <f ca="1">tblArea[[#This Row],[An]]/tblArea[[#This Row],[φ]]</f>
        <v>0.13423335430428859</v>
      </c>
      <c r="M16" s="17">
        <f ca="1">tblArea[[#This Row],[A]]/tblArea[[#This Row],[φ]]</f>
        <v>0.13423335430428859</v>
      </c>
    </row>
    <row r="17" spans="2:13" x14ac:dyDescent="0.2">
      <c r="B17" s="15">
        <f t="shared" ca="1" si="0"/>
        <v>88159485</v>
      </c>
      <c r="C17" s="1">
        <v>0.85</v>
      </c>
      <c r="D17" s="8">
        <v>320000000</v>
      </c>
      <c r="E17" s="8">
        <v>440000000</v>
      </c>
      <c r="F17" s="1">
        <f t="shared" si="1"/>
        <v>0.85</v>
      </c>
      <c r="G17" s="14">
        <v>0.9</v>
      </c>
      <c r="H17" s="16">
        <f ca="1">tblArea[[#This Row],[Force]]/tblArea[[#This Row],[fy]]</f>
        <v>0.27549839062499998</v>
      </c>
      <c r="I17" s="16">
        <f ca="1">tblArea[[#This Row],[Force]]/tblArea[[#This Row],[Ultimate Uncertainty]]/tblArea[[#This Row],[kt]]/tblArea[[#This Row],[fu]]</f>
        <v>0.27731829191569679</v>
      </c>
      <c r="J17" s="16">
        <f ca="1">MAX(tblArea[[#This Row],[Ag]],tblArea[[#This Row],[An]])</f>
        <v>0.27731829191569679</v>
      </c>
      <c r="K17" s="16">
        <f ca="1">tblArea[[#This Row],[Ag]]/tblArea[[#This Row],[φ]]</f>
        <v>0.30610932291666665</v>
      </c>
      <c r="L17" s="16">
        <f ca="1">tblArea[[#This Row],[An]]/tblArea[[#This Row],[φ]]</f>
        <v>0.30813143546188532</v>
      </c>
      <c r="M17" s="17">
        <f ca="1">tblArea[[#This Row],[A]]/tblArea[[#This Row],[φ]]</f>
        <v>0.30813143546188532</v>
      </c>
    </row>
    <row r="18" spans="2:13" x14ac:dyDescent="0.2">
      <c r="B18" s="15">
        <f t="shared" ca="1" si="0"/>
        <v>21359363</v>
      </c>
      <c r="C18" s="1">
        <v>0.85</v>
      </c>
      <c r="D18" s="8">
        <v>300000000</v>
      </c>
      <c r="E18" s="8">
        <v>440000000</v>
      </c>
      <c r="F18" s="1">
        <f t="shared" si="1"/>
        <v>0.85</v>
      </c>
      <c r="G18" s="14">
        <v>0.9</v>
      </c>
      <c r="H18" s="16">
        <f ca="1">tblArea[[#This Row],[Force]]/tblArea[[#This Row],[fy]]</f>
        <v>7.1197876666666673E-2</v>
      </c>
      <c r="I18" s="16">
        <f ca="1">tblArea[[#This Row],[Force]]/tblArea[[#This Row],[Ultimate Uncertainty]]/tblArea[[#This Row],[kt]]/tblArea[[#This Row],[fu]]</f>
        <v>6.7188936772569999E-2</v>
      </c>
      <c r="J18" s="16">
        <f ca="1">MAX(tblArea[[#This Row],[Ag]],tblArea[[#This Row],[An]])</f>
        <v>7.1197876666666673E-2</v>
      </c>
      <c r="K18" s="16">
        <f ca="1">tblArea[[#This Row],[Ag]]/tblArea[[#This Row],[φ]]</f>
        <v>7.9108751851851858E-2</v>
      </c>
      <c r="L18" s="16">
        <f ca="1">tblArea[[#This Row],[An]]/tblArea[[#This Row],[φ]]</f>
        <v>7.4654374191744435E-2</v>
      </c>
      <c r="M18" s="17">
        <f ca="1">tblArea[[#This Row],[A]]/tblArea[[#This Row],[φ]]</f>
        <v>7.9108751851851858E-2</v>
      </c>
    </row>
    <row r="19" spans="2:13" x14ac:dyDescent="0.2">
      <c r="B19" s="15">
        <f t="shared" ca="1" si="0"/>
        <v>39120809</v>
      </c>
      <c r="C19" s="1">
        <v>1</v>
      </c>
      <c r="D19" s="8">
        <v>280000000</v>
      </c>
      <c r="E19" s="8">
        <v>440000000</v>
      </c>
      <c r="F19" s="1">
        <f t="shared" si="1"/>
        <v>0.85</v>
      </c>
      <c r="G19" s="14">
        <v>0.9</v>
      </c>
      <c r="H19" s="16">
        <f ca="1">tblArea[[#This Row],[Force]]/tblArea[[#This Row],[fy]]</f>
        <v>0.139717175</v>
      </c>
      <c r="I19" s="16">
        <f ca="1">tblArea[[#This Row],[Force]]/tblArea[[#This Row],[Ultimate Uncertainty]]/tblArea[[#This Row],[kt]]/tblArea[[#This Row],[fu]]</f>
        <v>0.10460109358288772</v>
      </c>
      <c r="J19" s="16">
        <f ca="1">MAX(tblArea[[#This Row],[Ag]],tblArea[[#This Row],[An]])</f>
        <v>0.139717175</v>
      </c>
      <c r="K19" s="16">
        <f ca="1">tblArea[[#This Row],[Ag]]/tblArea[[#This Row],[φ]]</f>
        <v>0.15524130555555554</v>
      </c>
      <c r="L19" s="16">
        <f ca="1">tblArea[[#This Row],[An]]/tblArea[[#This Row],[φ]]</f>
        <v>0.11622343731431968</v>
      </c>
      <c r="M19" s="17">
        <f ca="1">tblArea[[#This Row],[A]]/tblArea[[#This Row],[φ]]</f>
        <v>0.15524130555555554</v>
      </c>
    </row>
    <row r="20" spans="2:13" x14ac:dyDescent="0.2">
      <c r="B20" s="15">
        <f t="shared" ca="1" si="0"/>
        <v>98202138</v>
      </c>
      <c r="C20" s="1">
        <v>1</v>
      </c>
      <c r="D20" s="8">
        <v>340000000</v>
      </c>
      <c r="E20" s="8">
        <v>480000000</v>
      </c>
      <c r="F20" s="1">
        <f t="shared" si="1"/>
        <v>0.85</v>
      </c>
      <c r="G20" s="14">
        <v>0.9</v>
      </c>
      <c r="H20" s="16">
        <f ca="1">tblArea[[#This Row],[Force]]/tblArea[[#This Row],[fy]]</f>
        <v>0.28882981764705884</v>
      </c>
      <c r="I20" s="16">
        <f ca="1">tblArea[[#This Row],[Force]]/tblArea[[#This Row],[Ultimate Uncertainty]]/tblArea[[#This Row],[kt]]/tblArea[[#This Row],[fu]]</f>
        <v>0.24069151470588235</v>
      </c>
      <c r="J20" s="16">
        <f ca="1">MAX(tblArea[[#This Row],[Ag]],tblArea[[#This Row],[An]])</f>
        <v>0.28882981764705884</v>
      </c>
      <c r="K20" s="16">
        <f ca="1">tblArea[[#This Row],[Ag]]/tblArea[[#This Row],[φ]]</f>
        <v>0.32092201960784317</v>
      </c>
      <c r="L20" s="16">
        <f ca="1">tblArea[[#This Row],[An]]/tblArea[[#This Row],[φ]]</f>
        <v>0.26743501633986927</v>
      </c>
      <c r="M20" s="17">
        <f ca="1">tblArea[[#This Row],[A]]/tblArea[[#This Row],[φ]]</f>
        <v>0.32092201960784317</v>
      </c>
    </row>
    <row r="21" spans="2:13" x14ac:dyDescent="0.2">
      <c r="B21" s="15">
        <f t="shared" ca="1" si="0"/>
        <v>86746809</v>
      </c>
      <c r="C21" s="1">
        <v>1</v>
      </c>
      <c r="D21" s="8">
        <v>300000000</v>
      </c>
      <c r="E21" s="8">
        <v>440000000</v>
      </c>
      <c r="F21" s="1">
        <f t="shared" si="1"/>
        <v>0.85</v>
      </c>
      <c r="G21" s="14">
        <v>0.9</v>
      </c>
      <c r="H21" s="16">
        <f ca="1">tblArea[[#This Row],[Force]]/tblArea[[#This Row],[fy]]</f>
        <v>0.28915603000000001</v>
      </c>
      <c r="I21" s="16">
        <f ca="1">tblArea[[#This Row],[Force]]/tblArea[[#This Row],[Ultimate Uncertainty]]/tblArea[[#This Row],[kt]]/tblArea[[#This Row],[fu]]</f>
        <v>0.23194333957219251</v>
      </c>
      <c r="J21" s="16">
        <f ca="1">MAX(tblArea[[#This Row],[Ag]],tblArea[[#This Row],[An]])</f>
        <v>0.28915603000000001</v>
      </c>
      <c r="K21" s="16">
        <f ca="1">tblArea[[#This Row],[Ag]]/tblArea[[#This Row],[φ]]</f>
        <v>0.3212844777777778</v>
      </c>
      <c r="L21" s="16">
        <f ca="1">tblArea[[#This Row],[An]]/tblArea[[#This Row],[φ]]</f>
        <v>0.25771482174688054</v>
      </c>
      <c r="M21" s="17">
        <f ca="1">tblArea[[#This Row],[A]]/tblArea[[#This Row],[φ]]</f>
        <v>0.3212844777777778</v>
      </c>
    </row>
    <row r="22" spans="2:13" x14ac:dyDescent="0.2">
      <c r="B22" s="15">
        <f t="shared" ca="1" si="0"/>
        <v>34472755</v>
      </c>
      <c r="C22" s="1">
        <v>1</v>
      </c>
      <c r="D22" s="8">
        <v>340000000</v>
      </c>
      <c r="E22" s="8">
        <v>480000000</v>
      </c>
      <c r="F22" s="1">
        <f t="shared" si="1"/>
        <v>0.85</v>
      </c>
      <c r="G22" s="14">
        <v>0.9</v>
      </c>
      <c r="H22" s="16">
        <f ca="1">tblArea[[#This Row],[Force]]/tblArea[[#This Row],[fy]]</f>
        <v>0.10139045588235295</v>
      </c>
      <c r="I22" s="16">
        <f ca="1">tblArea[[#This Row],[Force]]/tblArea[[#This Row],[Ultimate Uncertainty]]/tblArea[[#This Row],[kt]]/tblArea[[#This Row],[fu]]</f>
        <v>8.4492046568627452E-2</v>
      </c>
      <c r="J22" s="16">
        <f ca="1">MAX(tblArea[[#This Row],[Ag]],tblArea[[#This Row],[An]])</f>
        <v>0.10139045588235295</v>
      </c>
      <c r="K22" s="16">
        <f ca="1">tblArea[[#This Row],[Ag]]/tblArea[[#This Row],[φ]]</f>
        <v>0.11265606209150326</v>
      </c>
      <c r="L22" s="16">
        <f ca="1">tblArea[[#This Row],[An]]/tblArea[[#This Row],[φ]]</f>
        <v>9.3880051742919385E-2</v>
      </c>
      <c r="M22" s="17">
        <f ca="1">tblArea[[#This Row],[A]]/tblArea[[#This Row],[φ]]</f>
        <v>0.11265606209150326</v>
      </c>
    </row>
    <row r="23" spans="2:13" x14ac:dyDescent="0.2">
      <c r="B23" s="15">
        <f t="shared" ca="1" si="0"/>
        <v>76522671</v>
      </c>
      <c r="C23" s="1">
        <v>1</v>
      </c>
      <c r="D23" s="8">
        <v>280000000</v>
      </c>
      <c r="E23" s="8">
        <v>440000000</v>
      </c>
      <c r="F23" s="1">
        <f t="shared" si="1"/>
        <v>0.85</v>
      </c>
      <c r="G23" s="14">
        <v>0.9</v>
      </c>
      <c r="H23" s="16">
        <f ca="1">tblArea[[#This Row],[Force]]/tblArea[[#This Row],[fy]]</f>
        <v>0.27329525357142859</v>
      </c>
      <c r="I23" s="16">
        <f ca="1">tblArea[[#This Row],[Force]]/tblArea[[#This Row],[Ultimate Uncertainty]]/tblArea[[#This Row],[kt]]/tblArea[[#This Row],[fu]]</f>
        <v>0.20460607219251337</v>
      </c>
      <c r="J23" s="16">
        <f ca="1">MAX(tblArea[[#This Row],[Ag]],tblArea[[#This Row],[An]])</f>
        <v>0.27329525357142859</v>
      </c>
      <c r="K23" s="16">
        <f ca="1">tblArea[[#This Row],[Ag]]/tblArea[[#This Row],[φ]]</f>
        <v>0.30366139285714289</v>
      </c>
      <c r="L23" s="16">
        <f ca="1">tblArea[[#This Row],[An]]/tblArea[[#This Row],[φ]]</f>
        <v>0.22734008021390373</v>
      </c>
      <c r="M23" s="17">
        <f ca="1">tblArea[[#This Row],[A]]/tblArea[[#This Row],[φ]]</f>
        <v>0.30366139285714289</v>
      </c>
    </row>
    <row r="24" spans="2:13" x14ac:dyDescent="0.2">
      <c r="B24" s="15">
        <f t="shared" ca="1" si="0"/>
        <v>71088537</v>
      </c>
      <c r="C24" s="1">
        <v>1</v>
      </c>
      <c r="D24" s="8">
        <v>360000000</v>
      </c>
      <c r="E24" s="8">
        <v>480000000</v>
      </c>
      <c r="F24" s="1">
        <f t="shared" si="1"/>
        <v>0.85</v>
      </c>
      <c r="G24" s="14">
        <v>0.9</v>
      </c>
      <c r="H24" s="16">
        <f ca="1">tblArea[[#This Row],[Force]]/tblArea[[#This Row],[fy]]</f>
        <v>0.19746815833333334</v>
      </c>
      <c r="I24" s="16">
        <f ca="1">tblArea[[#This Row],[Force]]/tblArea[[#This Row],[Ultimate Uncertainty]]/tblArea[[#This Row],[kt]]/tblArea[[#This Row],[fu]]</f>
        <v>0.17423661029411766</v>
      </c>
      <c r="J24" s="16">
        <f ca="1">MAX(tblArea[[#This Row],[Ag]],tblArea[[#This Row],[An]])</f>
        <v>0.19746815833333334</v>
      </c>
      <c r="K24" s="16">
        <f ca="1">tblArea[[#This Row],[Ag]]/tblArea[[#This Row],[φ]]</f>
        <v>0.21940906481481481</v>
      </c>
      <c r="L24" s="16">
        <f ca="1">tblArea[[#This Row],[An]]/tblArea[[#This Row],[φ]]</f>
        <v>0.19359623366013073</v>
      </c>
      <c r="M24" s="17">
        <f ca="1">tblArea[[#This Row],[A]]/tblArea[[#This Row],[φ]]</f>
        <v>0.21940906481481481</v>
      </c>
    </row>
    <row r="25" spans="2:13" x14ac:dyDescent="0.2">
      <c r="B25" s="15">
        <f t="shared" ca="1" si="0"/>
        <v>87588999</v>
      </c>
      <c r="C25" s="1">
        <v>1</v>
      </c>
      <c r="D25" s="8">
        <v>340000000</v>
      </c>
      <c r="E25" s="8">
        <v>480000000</v>
      </c>
      <c r="F25" s="1">
        <f t="shared" si="1"/>
        <v>0.85</v>
      </c>
      <c r="G25" s="14">
        <v>0.9</v>
      </c>
      <c r="H25" s="16">
        <f ca="1">tblArea[[#This Row],[Force]]/tblArea[[#This Row],[fy]]</f>
        <v>0.25761470294117644</v>
      </c>
      <c r="I25" s="16">
        <f ca="1">tblArea[[#This Row],[Force]]/tblArea[[#This Row],[Ultimate Uncertainty]]/tblArea[[#This Row],[kt]]/tblArea[[#This Row],[fu]]</f>
        <v>0.21467891911764705</v>
      </c>
      <c r="J25" s="16">
        <f ca="1">MAX(tblArea[[#This Row],[Ag]],tblArea[[#This Row],[An]])</f>
        <v>0.25761470294117644</v>
      </c>
      <c r="K25" s="16">
        <f ca="1">tblArea[[#This Row],[Ag]]/tblArea[[#This Row],[φ]]</f>
        <v>0.28623855882352939</v>
      </c>
      <c r="L25" s="16">
        <f ca="1">tblArea[[#This Row],[An]]/tblArea[[#This Row],[φ]]</f>
        <v>0.23853213235294116</v>
      </c>
      <c r="M25" s="17">
        <f ca="1">tblArea[[#This Row],[A]]/tblArea[[#This Row],[φ]]</f>
        <v>0.28623855882352939</v>
      </c>
    </row>
    <row r="26" spans="2:13" x14ac:dyDescent="0.2">
      <c r="B26" s="15">
        <f t="shared" ca="1" si="0"/>
        <v>38082679</v>
      </c>
      <c r="C26" s="1">
        <v>0.85</v>
      </c>
      <c r="D26" s="8">
        <v>320000000</v>
      </c>
      <c r="E26" s="8">
        <v>440000000</v>
      </c>
      <c r="F26" s="1">
        <f t="shared" si="1"/>
        <v>0.85</v>
      </c>
      <c r="G26" s="14">
        <v>0.9</v>
      </c>
      <c r="H26" s="16">
        <f ca="1">tblArea[[#This Row],[Force]]/tblArea[[#This Row],[fy]]</f>
        <v>0.119008371875</v>
      </c>
      <c r="I26" s="16">
        <f ca="1">tblArea[[#This Row],[Force]]/tblArea[[#This Row],[Ultimate Uncertainty]]/tblArea[[#This Row],[kt]]/tblArea[[#This Row],[fu]]</f>
        <v>0.11979452343504246</v>
      </c>
      <c r="J26" s="16">
        <f ca="1">MAX(tblArea[[#This Row],[Ag]],tblArea[[#This Row],[An]])</f>
        <v>0.11979452343504246</v>
      </c>
      <c r="K26" s="16">
        <f ca="1">tblArea[[#This Row],[Ag]]/tblArea[[#This Row],[φ]]</f>
        <v>0.13223152430555557</v>
      </c>
      <c r="L26" s="16">
        <f ca="1">tblArea[[#This Row],[An]]/tblArea[[#This Row],[φ]]</f>
        <v>0.13310502603893606</v>
      </c>
      <c r="M26" s="17">
        <f ca="1">tblArea[[#This Row],[A]]/tblArea[[#This Row],[φ]]</f>
        <v>0.13310502603893606</v>
      </c>
    </row>
    <row r="27" spans="2:13" x14ac:dyDescent="0.2">
      <c r="B27" s="15">
        <f t="shared" ca="1" si="0"/>
        <v>91439886</v>
      </c>
      <c r="C27" s="1">
        <v>0.85</v>
      </c>
      <c r="D27" s="8">
        <v>320000000</v>
      </c>
      <c r="E27" s="8">
        <v>440000000</v>
      </c>
      <c r="F27" s="1">
        <f t="shared" si="1"/>
        <v>0.85</v>
      </c>
      <c r="G27" s="14">
        <v>0.9</v>
      </c>
      <c r="H27" s="16">
        <f ca="1">tblArea[[#This Row],[Force]]/tblArea[[#This Row],[fy]]</f>
        <v>0.28574964375</v>
      </c>
      <c r="I27" s="16">
        <f ca="1">tblArea[[#This Row],[Force]]/tblArea[[#This Row],[Ultimate Uncertainty]]/tblArea[[#This Row],[kt]]/tblArea[[#This Row],[fu]]</f>
        <v>0.28763726329034289</v>
      </c>
      <c r="J27" s="16">
        <f ca="1">MAX(tblArea[[#This Row],[Ag]],tblArea[[#This Row],[An]])</f>
        <v>0.28763726329034289</v>
      </c>
      <c r="K27" s="16">
        <f ca="1">tblArea[[#This Row],[Ag]]/tblArea[[#This Row],[φ]]</f>
        <v>0.31749960416666667</v>
      </c>
      <c r="L27" s="16">
        <f ca="1">tblArea[[#This Row],[An]]/tblArea[[#This Row],[φ]]</f>
        <v>0.31959695921149212</v>
      </c>
      <c r="M27" s="17">
        <f ca="1">tblArea[[#This Row],[A]]/tblArea[[#This Row],[φ]]</f>
        <v>0.31959695921149212</v>
      </c>
    </row>
    <row r="28" spans="2:13" x14ac:dyDescent="0.2">
      <c r="B28" s="15">
        <f t="shared" ca="1" si="0"/>
        <v>66930273</v>
      </c>
      <c r="C28" s="1">
        <v>0.85</v>
      </c>
      <c r="D28" s="8">
        <v>320000000</v>
      </c>
      <c r="E28" s="8">
        <v>440000000</v>
      </c>
      <c r="F28" s="1">
        <f t="shared" si="1"/>
        <v>0.85</v>
      </c>
      <c r="G28" s="14">
        <v>0.9</v>
      </c>
      <c r="H28" s="16">
        <f ca="1">tblArea[[#This Row],[Force]]/tblArea[[#This Row],[fy]]</f>
        <v>0.20915710312499999</v>
      </c>
      <c r="I28" s="16">
        <f ca="1">tblArea[[#This Row],[Force]]/tblArea[[#This Row],[Ultimate Uncertainty]]/tblArea[[#This Row],[kt]]/tblArea[[#This Row],[fu]]</f>
        <v>0.21053876376218938</v>
      </c>
      <c r="J28" s="16">
        <f ca="1">MAX(tblArea[[#This Row],[Ag]],tblArea[[#This Row],[An]])</f>
        <v>0.21053876376218938</v>
      </c>
      <c r="K28" s="16">
        <f ca="1">tblArea[[#This Row],[Ag]]/tblArea[[#This Row],[φ]]</f>
        <v>0.23239678124999999</v>
      </c>
      <c r="L28" s="16">
        <f ca="1">tblArea[[#This Row],[An]]/tblArea[[#This Row],[φ]]</f>
        <v>0.23393195973576597</v>
      </c>
      <c r="M28" s="17">
        <f ca="1">tblArea[[#This Row],[A]]/tblArea[[#This Row],[φ]]</f>
        <v>0.23393195973576597</v>
      </c>
    </row>
    <row r="29" spans="2:13" x14ac:dyDescent="0.2">
      <c r="B29" s="15">
        <f t="shared" ca="1" si="0"/>
        <v>69258591</v>
      </c>
      <c r="C29" s="1">
        <v>1</v>
      </c>
      <c r="D29" s="8">
        <v>340000000</v>
      </c>
      <c r="E29" s="8">
        <v>480000000</v>
      </c>
      <c r="F29" s="1">
        <f t="shared" si="1"/>
        <v>0.85</v>
      </c>
      <c r="G29" s="14">
        <v>0.9</v>
      </c>
      <c r="H29" s="16">
        <f ca="1">tblArea[[#This Row],[Force]]/tblArea[[#This Row],[fy]]</f>
        <v>0.20370173823529411</v>
      </c>
      <c r="I29" s="16">
        <f ca="1">tblArea[[#This Row],[Force]]/tblArea[[#This Row],[Ultimate Uncertainty]]/tblArea[[#This Row],[kt]]/tblArea[[#This Row],[fu]]</f>
        <v>0.16975144852941176</v>
      </c>
      <c r="J29" s="16">
        <f ca="1">MAX(tblArea[[#This Row],[Ag]],tblArea[[#This Row],[An]])</f>
        <v>0.20370173823529411</v>
      </c>
      <c r="K29" s="16">
        <f ca="1">tblArea[[#This Row],[Ag]]/tblArea[[#This Row],[φ]]</f>
        <v>0.22633526470588233</v>
      </c>
      <c r="L29" s="16">
        <f ca="1">tblArea[[#This Row],[An]]/tblArea[[#This Row],[φ]]</f>
        <v>0.18861272058823528</v>
      </c>
      <c r="M29" s="17">
        <f ca="1">tblArea[[#This Row],[A]]/tblArea[[#This Row],[φ]]</f>
        <v>0.22633526470588233</v>
      </c>
    </row>
    <row r="30" spans="2:13" x14ac:dyDescent="0.2">
      <c r="B30" s="15">
        <f t="shared" ca="1" si="0"/>
        <v>81225732</v>
      </c>
      <c r="C30" s="1">
        <v>1</v>
      </c>
      <c r="D30" s="8">
        <v>340000000</v>
      </c>
      <c r="E30" s="8">
        <v>480000000</v>
      </c>
      <c r="F30" s="1">
        <f t="shared" si="1"/>
        <v>0.85</v>
      </c>
      <c r="G30" s="14">
        <v>0.9</v>
      </c>
      <c r="H30" s="16">
        <f ca="1">tblArea[[#This Row],[Force]]/tblArea[[#This Row],[fy]]</f>
        <v>0.23889921176470588</v>
      </c>
      <c r="I30" s="16">
        <f ca="1">tblArea[[#This Row],[Force]]/tblArea[[#This Row],[Ultimate Uncertainty]]/tblArea[[#This Row],[kt]]/tblArea[[#This Row],[fu]]</f>
        <v>0.19908267647058825</v>
      </c>
      <c r="J30" s="16">
        <f ca="1">MAX(tblArea[[#This Row],[Ag]],tblArea[[#This Row],[An]])</f>
        <v>0.23889921176470588</v>
      </c>
      <c r="K30" s="16">
        <f ca="1">tblArea[[#This Row],[Ag]]/tblArea[[#This Row],[φ]]</f>
        <v>0.265443568627451</v>
      </c>
      <c r="L30" s="16">
        <f ca="1">tblArea[[#This Row],[An]]/tblArea[[#This Row],[φ]]</f>
        <v>0.22120297385620916</v>
      </c>
      <c r="M30" s="17">
        <f ca="1">tblArea[[#This Row],[A]]/tblArea[[#This Row],[φ]]</f>
        <v>0.265443568627451</v>
      </c>
    </row>
    <row r="31" spans="2:13" x14ac:dyDescent="0.2">
      <c r="B31" s="15">
        <f t="shared" ca="1" si="0"/>
        <v>46031197</v>
      </c>
      <c r="C31" s="1">
        <v>0.85</v>
      </c>
      <c r="D31" s="8">
        <v>320000000</v>
      </c>
      <c r="E31" s="8">
        <v>440000000</v>
      </c>
      <c r="F31" s="1">
        <f t="shared" si="1"/>
        <v>0.85</v>
      </c>
      <c r="G31" s="14">
        <v>0.9</v>
      </c>
      <c r="H31" s="16">
        <f ca="1">tblArea[[#This Row],[Force]]/tblArea[[#This Row],[fy]]</f>
        <v>0.14384749062499999</v>
      </c>
      <c r="I31" s="16">
        <f ca="1">tblArea[[#This Row],[Force]]/tblArea[[#This Row],[Ultimate Uncertainty]]/tblArea[[#This Row],[kt]]/tblArea[[#This Row],[fu]]</f>
        <v>0.14479772569990562</v>
      </c>
      <c r="J31" s="16">
        <f ca="1">MAX(tblArea[[#This Row],[Ag]],tblArea[[#This Row],[An]])</f>
        <v>0.14479772569990562</v>
      </c>
      <c r="K31" s="16">
        <f ca="1">tblArea[[#This Row],[Ag]]/tblArea[[#This Row],[φ]]</f>
        <v>0.15983054513888886</v>
      </c>
      <c r="L31" s="16">
        <f ca="1">tblArea[[#This Row],[An]]/tblArea[[#This Row],[φ]]</f>
        <v>0.16088636188878402</v>
      </c>
      <c r="M31" s="17">
        <f ca="1">tblArea[[#This Row],[A]]/tblArea[[#This Row],[φ]]</f>
        <v>0.16088636188878402</v>
      </c>
    </row>
    <row r="32" spans="2:13" x14ac:dyDescent="0.2">
      <c r="B32" s="15">
        <f t="shared" ca="1" si="0"/>
        <v>78336327</v>
      </c>
      <c r="C32" s="1">
        <v>1</v>
      </c>
      <c r="D32" s="8">
        <v>280000000</v>
      </c>
      <c r="E32" s="8">
        <v>440000000</v>
      </c>
      <c r="F32" s="1">
        <f t="shared" si="1"/>
        <v>0.85</v>
      </c>
      <c r="G32" s="14">
        <v>0.9</v>
      </c>
      <c r="H32" s="16">
        <f ca="1">tblArea[[#This Row],[Force]]/tblArea[[#This Row],[fy]]</f>
        <v>0.27977259642857144</v>
      </c>
      <c r="I32" s="16">
        <f ca="1">tblArea[[#This Row],[Force]]/tblArea[[#This Row],[Ultimate Uncertainty]]/tblArea[[#This Row],[kt]]/tblArea[[#This Row],[fu]]</f>
        <v>0.20945541978609628</v>
      </c>
      <c r="J32" s="16">
        <f ca="1">MAX(tblArea[[#This Row],[Ag]],tblArea[[#This Row],[An]])</f>
        <v>0.27977259642857144</v>
      </c>
      <c r="K32" s="16">
        <f ca="1">tblArea[[#This Row],[Ag]]/tblArea[[#This Row],[φ]]</f>
        <v>0.31085844047619049</v>
      </c>
      <c r="L32" s="16">
        <f ca="1">tblArea[[#This Row],[An]]/tblArea[[#This Row],[φ]]</f>
        <v>0.23272824420677363</v>
      </c>
      <c r="M32" s="17">
        <f ca="1">tblArea[[#This Row],[A]]/tblArea[[#This Row],[φ]]</f>
        <v>0.31085844047619049</v>
      </c>
    </row>
    <row r="33" spans="2:13" x14ac:dyDescent="0.2">
      <c r="B33" s="15">
        <f t="shared" ca="1" si="0"/>
        <v>92259842</v>
      </c>
      <c r="C33" s="1">
        <v>0.75</v>
      </c>
      <c r="D33" s="8">
        <v>320000000</v>
      </c>
      <c r="E33" s="8">
        <v>440000000</v>
      </c>
      <c r="F33" s="1">
        <f t="shared" si="1"/>
        <v>0.85</v>
      </c>
      <c r="G33" s="14">
        <v>0.9</v>
      </c>
      <c r="H33" s="16">
        <f ca="1">tblArea[[#This Row],[Force]]/tblArea[[#This Row],[fy]]</f>
        <v>0.28831200624999997</v>
      </c>
      <c r="I33" s="16">
        <f ca="1">tblArea[[#This Row],[Force]]/tblArea[[#This Row],[Ultimate Uncertainty]]/tblArea[[#This Row],[kt]]/tblArea[[#This Row],[fu]]</f>
        <v>0.32891209269162214</v>
      </c>
      <c r="J33" s="16">
        <f ca="1">MAX(tblArea[[#This Row],[Ag]],tblArea[[#This Row],[An]])</f>
        <v>0.32891209269162214</v>
      </c>
      <c r="K33" s="16">
        <f ca="1">tblArea[[#This Row],[Ag]]/tblArea[[#This Row],[φ]]</f>
        <v>0.32034667361111108</v>
      </c>
      <c r="L33" s="16">
        <f ca="1">tblArea[[#This Row],[An]]/tblArea[[#This Row],[φ]]</f>
        <v>0.36545788076846902</v>
      </c>
      <c r="M33" s="17">
        <f ca="1">tblArea[[#This Row],[A]]/tblArea[[#This Row],[φ]]</f>
        <v>0.36545788076846902</v>
      </c>
    </row>
    <row r="34" spans="2:13" x14ac:dyDescent="0.2">
      <c r="B34" s="15">
        <f t="shared" ca="1" si="0"/>
        <v>51035054</v>
      </c>
      <c r="C34" s="1">
        <v>1</v>
      </c>
      <c r="D34" s="8">
        <v>280000000</v>
      </c>
      <c r="E34" s="8">
        <v>440000000</v>
      </c>
      <c r="F34" s="1">
        <f t="shared" si="1"/>
        <v>0.85</v>
      </c>
      <c r="G34" s="14">
        <v>0.9</v>
      </c>
      <c r="H34" s="16">
        <f ca="1">tblArea[[#This Row],[Force]]/tblArea[[#This Row],[fy]]</f>
        <v>0.18226804999999999</v>
      </c>
      <c r="I34" s="16">
        <f ca="1">tblArea[[#This Row],[Force]]/tblArea[[#This Row],[Ultimate Uncertainty]]/tblArea[[#This Row],[kt]]/tblArea[[#This Row],[fu]]</f>
        <v>0.13645736363636363</v>
      </c>
      <c r="J34" s="16">
        <f ca="1">MAX(tblArea[[#This Row],[Ag]],tblArea[[#This Row],[An]])</f>
        <v>0.18226804999999999</v>
      </c>
      <c r="K34" s="16">
        <f ca="1">tblArea[[#This Row],[Ag]]/tblArea[[#This Row],[φ]]</f>
        <v>0.20252005555555552</v>
      </c>
      <c r="L34" s="16">
        <f ca="1">tblArea[[#This Row],[An]]/tblArea[[#This Row],[φ]]</f>
        <v>0.15161929292929291</v>
      </c>
      <c r="M34" s="17">
        <f ca="1">tblArea[[#This Row],[A]]/tblArea[[#This Row],[φ]]</f>
        <v>0.20252005555555552</v>
      </c>
    </row>
    <row r="35" spans="2:13" x14ac:dyDescent="0.2">
      <c r="B35" s="15">
        <f t="shared" ref="B35:B66" ca="1" si="2">RANDBETWEEN(100,100000000)</f>
        <v>47847203</v>
      </c>
      <c r="C35" s="1">
        <v>0.85</v>
      </c>
      <c r="D35" s="8">
        <v>320000000</v>
      </c>
      <c r="E35" s="8">
        <v>440000000</v>
      </c>
      <c r="F35" s="1">
        <f t="shared" si="1"/>
        <v>0.85</v>
      </c>
      <c r="G35" s="14">
        <v>0.9</v>
      </c>
      <c r="H35" s="16">
        <f ca="1">tblArea[[#This Row],[Force]]/tblArea[[#This Row],[fy]]</f>
        <v>0.149522509375</v>
      </c>
      <c r="I35" s="16">
        <f ca="1">tblArea[[#This Row],[Force]]/tblArea[[#This Row],[Ultimate Uncertainty]]/tblArea[[#This Row],[kt]]/tblArea[[#This Row],[fu]]</f>
        <v>0.15051023277760303</v>
      </c>
      <c r="J35" s="16">
        <f ca="1">MAX(tblArea[[#This Row],[Ag]],tblArea[[#This Row],[An]])</f>
        <v>0.15051023277760303</v>
      </c>
      <c r="K35" s="16">
        <f ca="1">tblArea[[#This Row],[Ag]]/tblArea[[#This Row],[φ]]</f>
        <v>0.16613612152777776</v>
      </c>
      <c r="L35" s="16">
        <f ca="1">tblArea[[#This Row],[An]]/tblArea[[#This Row],[φ]]</f>
        <v>0.16723359197511448</v>
      </c>
      <c r="M35" s="17">
        <f ca="1">tblArea[[#This Row],[A]]/tblArea[[#This Row],[φ]]</f>
        <v>0.16723359197511448</v>
      </c>
    </row>
    <row r="36" spans="2:13" x14ac:dyDescent="0.2">
      <c r="B36" s="15">
        <f t="shared" ca="1" si="2"/>
        <v>64669352</v>
      </c>
      <c r="C36" s="1">
        <v>1</v>
      </c>
      <c r="D36" s="8">
        <v>360000000</v>
      </c>
      <c r="E36" s="8">
        <v>480000000</v>
      </c>
      <c r="F36" s="1">
        <f t="shared" si="1"/>
        <v>0.85</v>
      </c>
      <c r="G36" s="14">
        <v>0.9</v>
      </c>
      <c r="H36" s="16">
        <f ca="1">tblArea[[#This Row],[Force]]/tblArea[[#This Row],[fy]]</f>
        <v>0.17963708888888888</v>
      </c>
      <c r="I36" s="16">
        <f ca="1">tblArea[[#This Row],[Force]]/tblArea[[#This Row],[Ultimate Uncertainty]]/tblArea[[#This Row],[kt]]/tblArea[[#This Row],[fu]]</f>
        <v>0.15850331372549017</v>
      </c>
      <c r="J36" s="16">
        <f ca="1">MAX(tblArea[[#This Row],[Ag]],tblArea[[#This Row],[An]])</f>
        <v>0.17963708888888888</v>
      </c>
      <c r="K36" s="16">
        <f ca="1">tblArea[[#This Row],[Ag]]/tblArea[[#This Row],[φ]]</f>
        <v>0.19959676543209875</v>
      </c>
      <c r="L36" s="16">
        <f ca="1">tblArea[[#This Row],[An]]/tblArea[[#This Row],[φ]]</f>
        <v>0.17611479302832242</v>
      </c>
      <c r="M36" s="17">
        <f ca="1">tblArea[[#This Row],[A]]/tblArea[[#This Row],[φ]]</f>
        <v>0.19959676543209875</v>
      </c>
    </row>
    <row r="37" spans="2:13" x14ac:dyDescent="0.2">
      <c r="B37" s="15">
        <f t="shared" ca="1" si="2"/>
        <v>13086259</v>
      </c>
      <c r="C37" s="1">
        <v>1</v>
      </c>
      <c r="D37" s="8">
        <v>280000000</v>
      </c>
      <c r="E37" s="8">
        <v>430000000</v>
      </c>
      <c r="F37" s="1">
        <f t="shared" si="1"/>
        <v>0.85</v>
      </c>
      <c r="G37" s="14">
        <v>0.9</v>
      </c>
      <c r="H37" s="16">
        <f ca="1">tblArea[[#This Row],[Force]]/tblArea[[#This Row],[fy]]</f>
        <v>4.6736639285714289E-2</v>
      </c>
      <c r="I37" s="16">
        <f ca="1">tblArea[[#This Row],[Force]]/tblArea[[#This Row],[Ultimate Uncertainty]]/tblArea[[#This Row],[kt]]/tblArea[[#This Row],[fu]]</f>
        <v>3.5803718194254451E-2</v>
      </c>
      <c r="J37" s="16">
        <f ca="1">MAX(tblArea[[#This Row],[Ag]],tblArea[[#This Row],[An]])</f>
        <v>4.6736639285714289E-2</v>
      </c>
      <c r="K37" s="16">
        <f ca="1">tblArea[[#This Row],[Ag]]/tblArea[[#This Row],[φ]]</f>
        <v>5.1929599206349208E-2</v>
      </c>
      <c r="L37" s="16">
        <f ca="1">tblArea[[#This Row],[An]]/tblArea[[#This Row],[φ]]</f>
        <v>3.9781909104727169E-2</v>
      </c>
      <c r="M37" s="17">
        <f ca="1">tblArea[[#This Row],[A]]/tblArea[[#This Row],[φ]]</f>
        <v>5.1929599206349208E-2</v>
      </c>
    </row>
    <row r="38" spans="2:13" x14ac:dyDescent="0.2">
      <c r="B38" s="15">
        <f t="shared" ca="1" si="2"/>
        <v>52217029</v>
      </c>
      <c r="C38" s="1">
        <v>0.85</v>
      </c>
      <c r="D38" s="8">
        <v>320000000</v>
      </c>
      <c r="E38" s="8">
        <v>440000000</v>
      </c>
      <c r="F38" s="1">
        <f t="shared" si="1"/>
        <v>0.85</v>
      </c>
      <c r="G38" s="14">
        <v>0.9</v>
      </c>
      <c r="H38" s="16">
        <f ca="1">tblArea[[#This Row],[Force]]/tblArea[[#This Row],[fy]]</f>
        <v>0.16317821562500001</v>
      </c>
      <c r="I38" s="16">
        <f ca="1">tblArea[[#This Row],[Force]]/tblArea[[#This Row],[Ultimate Uncertainty]]/tblArea[[#This Row],[kt]]/tblArea[[#This Row],[fu]]</f>
        <v>0.16425614658697704</v>
      </c>
      <c r="J38" s="16">
        <f ca="1">MAX(tblArea[[#This Row],[Ag]],tblArea[[#This Row],[An]])</f>
        <v>0.16425614658697704</v>
      </c>
      <c r="K38" s="16">
        <f ca="1">tblArea[[#This Row],[Ag]]/tblArea[[#This Row],[φ]]</f>
        <v>0.18130912847222222</v>
      </c>
      <c r="L38" s="16">
        <f ca="1">tblArea[[#This Row],[An]]/tblArea[[#This Row],[φ]]</f>
        <v>0.1825068295410856</v>
      </c>
      <c r="M38" s="17">
        <f ca="1">tblArea[[#This Row],[A]]/tblArea[[#This Row],[φ]]</f>
        <v>0.1825068295410856</v>
      </c>
    </row>
    <row r="39" spans="2:13" x14ac:dyDescent="0.2">
      <c r="B39" s="15">
        <f t="shared" ca="1" si="2"/>
        <v>96572937</v>
      </c>
      <c r="C39" s="1">
        <v>0.85</v>
      </c>
      <c r="D39" s="8">
        <v>340000000</v>
      </c>
      <c r="E39" s="8">
        <v>480000000</v>
      </c>
      <c r="F39" s="1">
        <f t="shared" si="1"/>
        <v>0.85</v>
      </c>
      <c r="G39" s="14">
        <v>0.9</v>
      </c>
      <c r="H39" s="16">
        <f ca="1">tblArea[[#This Row],[Force]]/tblArea[[#This Row],[fy]]</f>
        <v>0.28403804999999999</v>
      </c>
      <c r="I39" s="16">
        <f ca="1">tblArea[[#This Row],[Force]]/tblArea[[#This Row],[Ultimate Uncertainty]]/tblArea[[#This Row],[kt]]/tblArea[[#This Row],[fu]]</f>
        <v>0.27846867647058826</v>
      </c>
      <c r="J39" s="16">
        <f ca="1">MAX(tblArea[[#This Row],[Ag]],tblArea[[#This Row],[An]])</f>
        <v>0.28403804999999999</v>
      </c>
      <c r="K39" s="16">
        <f ca="1">tblArea[[#This Row],[Ag]]/tblArea[[#This Row],[φ]]</f>
        <v>0.3155978333333333</v>
      </c>
      <c r="L39" s="16">
        <f ca="1">tblArea[[#This Row],[An]]/tblArea[[#This Row],[φ]]</f>
        <v>0.30940964052287584</v>
      </c>
      <c r="M39" s="17">
        <f ca="1">tblArea[[#This Row],[A]]/tblArea[[#This Row],[φ]]</f>
        <v>0.3155978333333333</v>
      </c>
    </row>
    <row r="40" spans="2:13" x14ac:dyDescent="0.2">
      <c r="B40" s="15">
        <f t="shared" ca="1" si="2"/>
        <v>84062094</v>
      </c>
      <c r="C40" s="1">
        <v>0.75</v>
      </c>
      <c r="D40" s="8">
        <v>340000000</v>
      </c>
      <c r="E40" s="8">
        <v>480000000</v>
      </c>
      <c r="F40" s="1">
        <f t="shared" si="1"/>
        <v>0.85</v>
      </c>
      <c r="G40" s="14">
        <v>0.9</v>
      </c>
      <c r="H40" s="16">
        <f ca="1">tblArea[[#This Row],[Force]]/tblArea[[#This Row],[fy]]</f>
        <v>0.24724145294117647</v>
      </c>
      <c r="I40" s="16">
        <f ca="1">tblArea[[#This Row],[Force]]/tblArea[[#This Row],[Ultimate Uncertainty]]/tblArea[[#This Row],[kt]]/tblArea[[#This Row],[fu]]</f>
        <v>0.2747127254901961</v>
      </c>
      <c r="J40" s="16">
        <f ca="1">MAX(tblArea[[#This Row],[Ag]],tblArea[[#This Row],[An]])</f>
        <v>0.2747127254901961</v>
      </c>
      <c r="K40" s="16">
        <f ca="1">tblArea[[#This Row],[Ag]]/tblArea[[#This Row],[φ]]</f>
        <v>0.2747127254901961</v>
      </c>
      <c r="L40" s="16">
        <f ca="1">tblArea[[#This Row],[An]]/tblArea[[#This Row],[φ]]</f>
        <v>0.30523636165577345</v>
      </c>
      <c r="M40" s="17">
        <f ca="1">tblArea[[#This Row],[A]]/tblArea[[#This Row],[φ]]</f>
        <v>0.30523636165577345</v>
      </c>
    </row>
    <row r="41" spans="2:13" x14ac:dyDescent="0.2">
      <c r="B41" s="15">
        <f t="shared" ca="1" si="2"/>
        <v>44827001</v>
      </c>
      <c r="C41" s="1">
        <v>0.75</v>
      </c>
      <c r="D41" s="8">
        <v>360000000</v>
      </c>
      <c r="E41" s="8">
        <v>480000000</v>
      </c>
      <c r="F41" s="1">
        <f t="shared" si="1"/>
        <v>0.85</v>
      </c>
      <c r="G41" s="14">
        <v>0.9</v>
      </c>
      <c r="H41" s="16">
        <f ca="1">tblArea[[#This Row],[Force]]/tblArea[[#This Row],[fy]]</f>
        <v>0.12451944722222222</v>
      </c>
      <c r="I41" s="16">
        <f ca="1">tblArea[[#This Row],[Force]]/tblArea[[#This Row],[Ultimate Uncertainty]]/tblArea[[#This Row],[kt]]/tblArea[[#This Row],[fu]]</f>
        <v>0.14649346732026142</v>
      </c>
      <c r="J41" s="16">
        <f ca="1">MAX(tblArea[[#This Row],[Ag]],tblArea[[#This Row],[An]])</f>
        <v>0.14649346732026142</v>
      </c>
      <c r="K41" s="16">
        <f ca="1">tblArea[[#This Row],[Ag]]/tblArea[[#This Row],[φ]]</f>
        <v>0.13835494135802467</v>
      </c>
      <c r="L41" s="16">
        <f ca="1">tblArea[[#This Row],[An]]/tblArea[[#This Row],[φ]]</f>
        <v>0.1627705192447349</v>
      </c>
      <c r="M41" s="17">
        <f ca="1">tblArea[[#This Row],[A]]/tblArea[[#This Row],[φ]]</f>
        <v>0.1627705192447349</v>
      </c>
    </row>
    <row r="42" spans="2:13" x14ac:dyDescent="0.2">
      <c r="B42" s="15">
        <f t="shared" ca="1" si="2"/>
        <v>31223096</v>
      </c>
      <c r="C42" s="1">
        <v>0.75</v>
      </c>
      <c r="D42" s="8">
        <v>360000000</v>
      </c>
      <c r="E42" s="8">
        <v>480000000</v>
      </c>
      <c r="F42" s="1">
        <f t="shared" si="1"/>
        <v>0.85</v>
      </c>
      <c r="G42" s="14">
        <v>0.9</v>
      </c>
      <c r="H42" s="16">
        <f ca="1">tblArea[[#This Row],[Force]]/tblArea[[#This Row],[fy]]</f>
        <v>8.6730822222222226E-2</v>
      </c>
      <c r="I42" s="16">
        <f ca="1">tblArea[[#This Row],[Force]]/tblArea[[#This Row],[Ultimate Uncertainty]]/tblArea[[#This Row],[kt]]/tblArea[[#This Row],[fu]]</f>
        <v>0.1020362614379085</v>
      </c>
      <c r="J42" s="16">
        <f ca="1">MAX(tblArea[[#This Row],[Ag]],tblArea[[#This Row],[An]])</f>
        <v>0.1020362614379085</v>
      </c>
      <c r="K42" s="16">
        <f ca="1">tblArea[[#This Row],[Ag]]/tblArea[[#This Row],[φ]]</f>
        <v>9.6367580246913581E-2</v>
      </c>
      <c r="L42" s="16">
        <f ca="1">tblArea[[#This Row],[An]]/tblArea[[#This Row],[φ]]</f>
        <v>0.11337362381989834</v>
      </c>
      <c r="M42" s="17">
        <f ca="1">tblArea[[#This Row],[A]]/tblArea[[#This Row],[φ]]</f>
        <v>0.11337362381989834</v>
      </c>
    </row>
    <row r="43" spans="2:13" x14ac:dyDescent="0.2">
      <c r="B43" s="15">
        <f t="shared" ca="1" si="2"/>
        <v>18175800</v>
      </c>
      <c r="C43" s="1">
        <v>0.85</v>
      </c>
      <c r="D43" s="8">
        <v>360000000</v>
      </c>
      <c r="E43" s="8">
        <v>480000000</v>
      </c>
      <c r="F43" s="1">
        <f t="shared" si="1"/>
        <v>0.85</v>
      </c>
      <c r="G43" s="14">
        <v>0.9</v>
      </c>
      <c r="H43" s="16">
        <f ca="1">tblArea[[#This Row],[Force]]/tblArea[[#This Row],[fy]]</f>
        <v>5.0488333333333336E-2</v>
      </c>
      <c r="I43" s="16">
        <f ca="1">tblArea[[#This Row],[Force]]/tblArea[[#This Row],[Ultimate Uncertainty]]/tblArea[[#This Row],[kt]]/tblArea[[#This Row],[fu]]</f>
        <v>5.2410034602076126E-2</v>
      </c>
      <c r="J43" s="16">
        <f ca="1">MAX(tblArea[[#This Row],[Ag]],tblArea[[#This Row],[An]])</f>
        <v>5.2410034602076126E-2</v>
      </c>
      <c r="K43" s="16">
        <f ca="1">tblArea[[#This Row],[Ag]]/tblArea[[#This Row],[φ]]</f>
        <v>5.6098148148148147E-2</v>
      </c>
      <c r="L43" s="16">
        <f ca="1">tblArea[[#This Row],[An]]/tblArea[[#This Row],[φ]]</f>
        <v>5.8233371780084586E-2</v>
      </c>
      <c r="M43" s="17">
        <f ca="1">tblArea[[#This Row],[A]]/tblArea[[#This Row],[φ]]</f>
        <v>5.8233371780084586E-2</v>
      </c>
    </row>
    <row r="44" spans="2:13" x14ac:dyDescent="0.2">
      <c r="B44" s="15">
        <f t="shared" ca="1" si="2"/>
        <v>87163460</v>
      </c>
      <c r="C44" s="1">
        <v>0.75</v>
      </c>
      <c r="D44" s="8">
        <v>340000000</v>
      </c>
      <c r="E44" s="8">
        <v>480000000</v>
      </c>
      <c r="F44" s="1">
        <f t="shared" si="1"/>
        <v>0.85</v>
      </c>
      <c r="G44" s="14">
        <v>0.9</v>
      </c>
      <c r="H44" s="16">
        <f ca="1">tblArea[[#This Row],[Force]]/tblArea[[#This Row],[fy]]</f>
        <v>0.25636311764705882</v>
      </c>
      <c r="I44" s="16">
        <f ca="1">tblArea[[#This Row],[Force]]/tblArea[[#This Row],[Ultimate Uncertainty]]/tblArea[[#This Row],[kt]]/tblArea[[#This Row],[fu]]</f>
        <v>0.28484790849673203</v>
      </c>
      <c r="J44" s="16">
        <f ca="1">MAX(tblArea[[#This Row],[Ag]],tblArea[[#This Row],[An]])</f>
        <v>0.28484790849673203</v>
      </c>
      <c r="K44" s="16">
        <f ca="1">tblArea[[#This Row],[Ag]]/tblArea[[#This Row],[φ]]</f>
        <v>0.28484790849673203</v>
      </c>
      <c r="L44" s="16">
        <f ca="1">tblArea[[#This Row],[An]]/tblArea[[#This Row],[φ]]</f>
        <v>0.31649767610748003</v>
      </c>
      <c r="M44" s="17">
        <f ca="1">tblArea[[#This Row],[A]]/tblArea[[#This Row],[φ]]</f>
        <v>0.31649767610748003</v>
      </c>
    </row>
    <row r="45" spans="2:13" x14ac:dyDescent="0.2">
      <c r="B45" s="15">
        <f t="shared" ca="1" si="2"/>
        <v>85778329</v>
      </c>
      <c r="C45" s="1">
        <v>0.75</v>
      </c>
      <c r="D45" s="8">
        <v>360000000</v>
      </c>
      <c r="E45" s="8">
        <v>480000000</v>
      </c>
      <c r="F45" s="1">
        <f t="shared" si="1"/>
        <v>0.85</v>
      </c>
      <c r="G45" s="14">
        <v>0.9</v>
      </c>
      <c r="H45" s="16">
        <f ca="1">tblArea[[#This Row],[Force]]/tblArea[[#This Row],[fy]]</f>
        <v>0.23827313611111112</v>
      </c>
      <c r="I45" s="16">
        <f ca="1">tblArea[[#This Row],[Force]]/tblArea[[#This Row],[Ultimate Uncertainty]]/tblArea[[#This Row],[kt]]/tblArea[[#This Row],[fu]]</f>
        <v>0.2803213366013072</v>
      </c>
      <c r="J45" s="16">
        <f ca="1">MAX(tblArea[[#This Row],[Ag]],tblArea[[#This Row],[An]])</f>
        <v>0.2803213366013072</v>
      </c>
      <c r="K45" s="16">
        <f ca="1">tblArea[[#This Row],[Ag]]/tblArea[[#This Row],[φ]]</f>
        <v>0.26474792901234567</v>
      </c>
      <c r="L45" s="16">
        <f ca="1">tblArea[[#This Row],[An]]/tblArea[[#This Row],[φ]]</f>
        <v>0.31146815177923021</v>
      </c>
      <c r="M45" s="17">
        <f ca="1">tblArea[[#This Row],[A]]/tblArea[[#This Row],[φ]]</f>
        <v>0.31146815177923021</v>
      </c>
    </row>
    <row r="46" spans="2:13" x14ac:dyDescent="0.2">
      <c r="B46" s="15">
        <f t="shared" ca="1" si="2"/>
        <v>14050095</v>
      </c>
      <c r="C46" s="1">
        <v>1</v>
      </c>
      <c r="D46" s="8">
        <v>340000000</v>
      </c>
      <c r="E46" s="8">
        <v>480000000</v>
      </c>
      <c r="F46" s="1">
        <f t="shared" si="1"/>
        <v>0.85</v>
      </c>
      <c r="G46" s="14">
        <v>0.9</v>
      </c>
      <c r="H46" s="16">
        <f ca="1">tblArea[[#This Row],[Force]]/tblArea[[#This Row],[fy]]</f>
        <v>4.1323808823529415E-2</v>
      </c>
      <c r="I46" s="16">
        <f ca="1">tblArea[[#This Row],[Force]]/tblArea[[#This Row],[Ultimate Uncertainty]]/tblArea[[#This Row],[kt]]/tblArea[[#This Row],[fu]]</f>
        <v>3.4436507352941174E-2</v>
      </c>
      <c r="J46" s="16">
        <f ca="1">MAX(tblArea[[#This Row],[Ag]],tblArea[[#This Row],[An]])</f>
        <v>4.1323808823529415E-2</v>
      </c>
      <c r="K46" s="16">
        <f ca="1">tblArea[[#This Row],[Ag]]/tblArea[[#This Row],[φ]]</f>
        <v>4.5915343137254906E-2</v>
      </c>
      <c r="L46" s="16">
        <f ca="1">tblArea[[#This Row],[An]]/tblArea[[#This Row],[φ]]</f>
        <v>3.8262785947712416E-2</v>
      </c>
      <c r="M46" s="17">
        <f ca="1">tblArea[[#This Row],[A]]/tblArea[[#This Row],[φ]]</f>
        <v>4.5915343137254906E-2</v>
      </c>
    </row>
    <row r="47" spans="2:13" x14ac:dyDescent="0.2">
      <c r="B47" s="15">
        <f t="shared" ca="1" si="2"/>
        <v>69732714</v>
      </c>
      <c r="C47" s="1">
        <v>0.85</v>
      </c>
      <c r="D47" s="8">
        <v>340000000</v>
      </c>
      <c r="E47" s="8">
        <v>480000000</v>
      </c>
      <c r="F47" s="1">
        <f t="shared" si="1"/>
        <v>0.85</v>
      </c>
      <c r="G47" s="14">
        <v>0.9</v>
      </c>
      <c r="H47" s="16">
        <f ca="1">tblArea[[#This Row],[Force]]/tblArea[[#This Row],[fy]]</f>
        <v>0.20509621764705882</v>
      </c>
      <c r="I47" s="16">
        <f ca="1">tblArea[[#This Row],[Force]]/tblArea[[#This Row],[Ultimate Uncertainty]]/tblArea[[#This Row],[kt]]/tblArea[[#This Row],[fu]]</f>
        <v>0.20107472318339101</v>
      </c>
      <c r="J47" s="16">
        <f ca="1">MAX(tblArea[[#This Row],[Ag]],tblArea[[#This Row],[An]])</f>
        <v>0.20509621764705882</v>
      </c>
      <c r="K47" s="16">
        <f ca="1">tblArea[[#This Row],[Ag]]/tblArea[[#This Row],[φ]]</f>
        <v>0.22788468627450981</v>
      </c>
      <c r="L47" s="16">
        <f ca="1">tblArea[[#This Row],[An]]/tblArea[[#This Row],[φ]]</f>
        <v>0.22341635909265667</v>
      </c>
      <c r="M47" s="17">
        <f ca="1">tblArea[[#This Row],[A]]/tblArea[[#This Row],[φ]]</f>
        <v>0.22788468627450981</v>
      </c>
    </row>
    <row r="48" spans="2:13" x14ac:dyDescent="0.2">
      <c r="B48" s="15">
        <f t="shared" ca="1" si="2"/>
        <v>45448878</v>
      </c>
      <c r="C48" s="1">
        <v>1</v>
      </c>
      <c r="D48" s="8">
        <v>280000000</v>
      </c>
      <c r="E48" s="8">
        <v>430000000</v>
      </c>
      <c r="F48" s="1">
        <f t="shared" si="1"/>
        <v>0.85</v>
      </c>
      <c r="G48" s="14">
        <v>0.9</v>
      </c>
      <c r="H48" s="16">
        <f ca="1">tblArea[[#This Row],[Force]]/tblArea[[#This Row],[fy]]</f>
        <v>0.16231742142857142</v>
      </c>
      <c r="I48" s="16">
        <f ca="1">tblArea[[#This Row],[Force]]/tblArea[[#This Row],[Ultimate Uncertainty]]/tblArea[[#This Row],[kt]]/tblArea[[#This Row],[fu]]</f>
        <v>0.12434713543091655</v>
      </c>
      <c r="J48" s="16">
        <f ca="1">MAX(tblArea[[#This Row],[Ag]],tblArea[[#This Row],[An]])</f>
        <v>0.16231742142857142</v>
      </c>
      <c r="K48" s="16">
        <f ca="1">tblArea[[#This Row],[Ag]]/tblArea[[#This Row],[φ]]</f>
        <v>0.18035269047619046</v>
      </c>
      <c r="L48" s="16">
        <f ca="1">tblArea[[#This Row],[An]]/tblArea[[#This Row],[φ]]</f>
        <v>0.13816348381212951</v>
      </c>
      <c r="M48" s="17">
        <f ca="1">tblArea[[#This Row],[A]]/tblArea[[#This Row],[φ]]</f>
        <v>0.18035269047619046</v>
      </c>
    </row>
    <row r="49" spans="2:13" x14ac:dyDescent="0.2">
      <c r="B49" s="15">
        <f t="shared" ca="1" si="2"/>
        <v>27106429</v>
      </c>
      <c r="C49" s="1">
        <v>1</v>
      </c>
      <c r="D49" s="8">
        <v>300000000</v>
      </c>
      <c r="E49" s="8">
        <v>430000000</v>
      </c>
      <c r="F49" s="1">
        <f t="shared" si="1"/>
        <v>0.85</v>
      </c>
      <c r="G49" s="14">
        <v>0.9</v>
      </c>
      <c r="H49" s="16">
        <f ca="1">tblArea[[#This Row],[Force]]/tblArea[[#This Row],[fy]]</f>
        <v>9.0354763333333338E-2</v>
      </c>
      <c r="I49" s="16">
        <f ca="1">tblArea[[#This Row],[Force]]/tblArea[[#This Row],[Ultimate Uncertainty]]/tblArea[[#This Row],[kt]]/tblArea[[#This Row],[fu]]</f>
        <v>7.4162596443228465E-2</v>
      </c>
      <c r="J49" s="16">
        <f ca="1">MAX(tblArea[[#This Row],[Ag]],tblArea[[#This Row],[An]])</f>
        <v>9.0354763333333338E-2</v>
      </c>
      <c r="K49" s="16">
        <f ca="1">tblArea[[#This Row],[Ag]]/tblArea[[#This Row],[φ]]</f>
        <v>0.10039418148148148</v>
      </c>
      <c r="L49" s="16">
        <f ca="1">tblArea[[#This Row],[An]]/tblArea[[#This Row],[φ]]</f>
        <v>8.2402884936920509E-2</v>
      </c>
      <c r="M49" s="17">
        <f ca="1">tblArea[[#This Row],[A]]/tblArea[[#This Row],[φ]]</f>
        <v>0.10039418148148148</v>
      </c>
    </row>
    <row r="50" spans="2:13" x14ac:dyDescent="0.2">
      <c r="B50" s="15">
        <f t="shared" ca="1" si="2"/>
        <v>88894171</v>
      </c>
      <c r="C50" s="1">
        <v>1</v>
      </c>
      <c r="D50" s="8">
        <v>340000000</v>
      </c>
      <c r="E50" s="8">
        <v>480000000</v>
      </c>
      <c r="F50" s="1">
        <f t="shared" si="1"/>
        <v>0.85</v>
      </c>
      <c r="G50" s="14">
        <v>0.9</v>
      </c>
      <c r="H50" s="16">
        <f ca="1">tblArea[[#This Row],[Force]]/tblArea[[#This Row],[fy]]</f>
        <v>0.26145344411764704</v>
      </c>
      <c r="I50" s="16">
        <f ca="1">tblArea[[#This Row],[Force]]/tblArea[[#This Row],[Ultimate Uncertainty]]/tblArea[[#This Row],[kt]]/tblArea[[#This Row],[fu]]</f>
        <v>0.21787787009803922</v>
      </c>
      <c r="J50" s="16">
        <f ca="1">MAX(tblArea[[#This Row],[Ag]],tblArea[[#This Row],[An]])</f>
        <v>0.26145344411764704</v>
      </c>
      <c r="K50" s="16">
        <f ca="1">tblArea[[#This Row],[Ag]]/tblArea[[#This Row],[φ]]</f>
        <v>0.29050382679738557</v>
      </c>
      <c r="L50" s="16">
        <f ca="1">tblArea[[#This Row],[An]]/tblArea[[#This Row],[φ]]</f>
        <v>0.24208652233115469</v>
      </c>
      <c r="M50" s="17">
        <f ca="1">tblArea[[#This Row],[A]]/tblArea[[#This Row],[φ]]</f>
        <v>0.29050382679738557</v>
      </c>
    </row>
    <row r="51" spans="2:13" x14ac:dyDescent="0.2">
      <c r="B51" s="15">
        <f t="shared" ca="1" si="2"/>
        <v>5452077</v>
      </c>
      <c r="C51" s="1">
        <v>1</v>
      </c>
      <c r="D51" s="8">
        <v>280000000</v>
      </c>
      <c r="E51" s="8">
        <v>430000000</v>
      </c>
      <c r="F51" s="1">
        <f t="shared" si="1"/>
        <v>0.85</v>
      </c>
      <c r="G51" s="14">
        <v>0.9</v>
      </c>
      <c r="H51" s="16">
        <f ca="1">tblArea[[#This Row],[Force]]/tblArea[[#This Row],[fy]]</f>
        <v>1.9471703571428571E-2</v>
      </c>
      <c r="I51" s="16">
        <f ca="1">tblArea[[#This Row],[Force]]/tblArea[[#This Row],[Ultimate Uncertainty]]/tblArea[[#This Row],[kt]]/tblArea[[#This Row],[fu]]</f>
        <v>1.4916763337893296E-2</v>
      </c>
      <c r="J51" s="16">
        <f ca="1">MAX(tblArea[[#This Row],[Ag]],tblArea[[#This Row],[An]])</f>
        <v>1.9471703571428571E-2</v>
      </c>
      <c r="K51" s="16">
        <f ca="1">tblArea[[#This Row],[Ag]]/tblArea[[#This Row],[φ]]</f>
        <v>2.1635226190476191E-2</v>
      </c>
      <c r="L51" s="16">
        <f ca="1">tblArea[[#This Row],[An]]/tblArea[[#This Row],[φ]]</f>
        <v>1.6574181486548108E-2</v>
      </c>
      <c r="M51" s="17">
        <f ca="1">tblArea[[#This Row],[A]]/tblArea[[#This Row],[φ]]</f>
        <v>2.1635226190476191E-2</v>
      </c>
    </row>
    <row r="52" spans="2:13" x14ac:dyDescent="0.2">
      <c r="B52" s="15">
        <f t="shared" ca="1" si="2"/>
        <v>12628293</v>
      </c>
      <c r="C52" s="1">
        <v>1</v>
      </c>
      <c r="D52" s="8">
        <v>360000000</v>
      </c>
      <c r="E52" s="8">
        <v>480000000</v>
      </c>
      <c r="F52" s="1">
        <f t="shared" si="1"/>
        <v>0.85</v>
      </c>
      <c r="G52" s="14">
        <v>0.9</v>
      </c>
      <c r="H52" s="16">
        <f ca="1">tblArea[[#This Row],[Force]]/tblArea[[#This Row],[fy]]</f>
        <v>3.5078591666666666E-2</v>
      </c>
      <c r="I52" s="16">
        <f ca="1">tblArea[[#This Row],[Force]]/tblArea[[#This Row],[Ultimate Uncertainty]]/tblArea[[#This Row],[kt]]/tblArea[[#This Row],[fu]]</f>
        <v>3.0951698529411768E-2</v>
      </c>
      <c r="J52" s="16">
        <f ca="1">MAX(tblArea[[#This Row],[Ag]],tblArea[[#This Row],[An]])</f>
        <v>3.5078591666666666E-2</v>
      </c>
      <c r="K52" s="16">
        <f ca="1">tblArea[[#This Row],[Ag]]/tblArea[[#This Row],[φ]]</f>
        <v>3.8976212962962963E-2</v>
      </c>
      <c r="L52" s="16">
        <f ca="1">tblArea[[#This Row],[An]]/tblArea[[#This Row],[φ]]</f>
        <v>3.4390776143790852E-2</v>
      </c>
      <c r="M52" s="17">
        <f ca="1">tblArea[[#This Row],[A]]/tblArea[[#This Row],[φ]]</f>
        <v>3.8976212962962963E-2</v>
      </c>
    </row>
    <row r="53" spans="2:13" x14ac:dyDescent="0.2">
      <c r="B53" s="15">
        <f t="shared" ca="1" si="2"/>
        <v>26144771</v>
      </c>
      <c r="C53" s="1">
        <v>0.85</v>
      </c>
      <c r="D53" s="8">
        <v>360000000</v>
      </c>
      <c r="E53" s="8">
        <v>480000000</v>
      </c>
      <c r="F53" s="1">
        <f t="shared" si="1"/>
        <v>0.85</v>
      </c>
      <c r="G53" s="14">
        <v>0.9</v>
      </c>
      <c r="H53" s="16">
        <f ca="1">tblArea[[#This Row],[Force]]/tblArea[[#This Row],[fy]]</f>
        <v>7.262436388888889E-2</v>
      </c>
      <c r="I53" s="16">
        <f ca="1">tblArea[[#This Row],[Force]]/tblArea[[#This Row],[Ultimate Uncertainty]]/tblArea[[#This Row],[kt]]/tblArea[[#This Row],[fu]]</f>
        <v>7.5388613033448668E-2</v>
      </c>
      <c r="J53" s="16">
        <f ca="1">MAX(tblArea[[#This Row],[Ag]],tblArea[[#This Row],[An]])</f>
        <v>7.5388613033448668E-2</v>
      </c>
      <c r="K53" s="16">
        <f ca="1">tblArea[[#This Row],[Ag]]/tblArea[[#This Row],[φ]]</f>
        <v>8.0693737654320988E-2</v>
      </c>
      <c r="L53" s="16">
        <f ca="1">tblArea[[#This Row],[An]]/tblArea[[#This Row],[φ]]</f>
        <v>8.3765125592720743E-2</v>
      </c>
      <c r="M53" s="17">
        <f ca="1">tblArea[[#This Row],[A]]/tblArea[[#This Row],[φ]]</f>
        <v>8.3765125592720743E-2</v>
      </c>
    </row>
    <row r="54" spans="2:13" x14ac:dyDescent="0.2">
      <c r="B54" s="15">
        <f t="shared" ca="1" si="2"/>
        <v>74617426</v>
      </c>
      <c r="C54" s="1">
        <v>0.85</v>
      </c>
      <c r="D54" s="8">
        <v>360000000</v>
      </c>
      <c r="E54" s="8">
        <v>480000000</v>
      </c>
      <c r="F54" s="1">
        <f t="shared" si="1"/>
        <v>0.85</v>
      </c>
      <c r="G54" s="14">
        <v>0.9</v>
      </c>
      <c r="H54" s="16">
        <f ca="1">tblArea[[#This Row],[Force]]/tblArea[[#This Row],[fy]]</f>
        <v>0.20727062777777777</v>
      </c>
      <c r="I54" s="16">
        <f ca="1">tblArea[[#This Row],[Force]]/tblArea[[#This Row],[Ultimate Uncertainty]]/tblArea[[#This Row],[kt]]/tblArea[[#This Row],[fu]]</f>
        <v>0.21515982122260668</v>
      </c>
      <c r="J54" s="16">
        <f ca="1">MAX(tblArea[[#This Row],[Ag]],tblArea[[#This Row],[An]])</f>
        <v>0.21515982122260668</v>
      </c>
      <c r="K54" s="16">
        <f ca="1">tblArea[[#This Row],[Ag]]/tblArea[[#This Row],[φ]]</f>
        <v>0.23030069753086418</v>
      </c>
      <c r="L54" s="16">
        <f ca="1">tblArea[[#This Row],[An]]/tblArea[[#This Row],[φ]]</f>
        <v>0.23906646802511852</v>
      </c>
      <c r="M54" s="17">
        <f ca="1">tblArea[[#This Row],[A]]/tblArea[[#This Row],[φ]]</f>
        <v>0.23906646802511852</v>
      </c>
    </row>
    <row r="55" spans="2:13" x14ac:dyDescent="0.2">
      <c r="B55" s="15">
        <f t="shared" ca="1" si="2"/>
        <v>90940553</v>
      </c>
      <c r="C55" s="1">
        <v>0.85</v>
      </c>
      <c r="D55" s="8">
        <v>360000000</v>
      </c>
      <c r="E55" s="8">
        <v>480000000</v>
      </c>
      <c r="F55" s="1">
        <f t="shared" si="1"/>
        <v>0.85</v>
      </c>
      <c r="G55" s="14">
        <v>0.9</v>
      </c>
      <c r="H55" s="16">
        <f ca="1">tblArea[[#This Row],[Force]]/tblArea[[#This Row],[fy]]</f>
        <v>0.25261264722222221</v>
      </c>
      <c r="I55" s="16">
        <f ca="1">tblArea[[#This Row],[Force]]/tblArea[[#This Row],[Ultimate Uncertainty]]/tblArea[[#This Row],[kt]]/tblArea[[#This Row],[fu]]</f>
        <v>0.26222766147635529</v>
      </c>
      <c r="J55" s="16">
        <f ca="1">MAX(tblArea[[#This Row],[Ag]],tblArea[[#This Row],[An]])</f>
        <v>0.26222766147635529</v>
      </c>
      <c r="K55" s="16">
        <f ca="1">tblArea[[#This Row],[Ag]]/tblArea[[#This Row],[φ]]</f>
        <v>0.28068071913580245</v>
      </c>
      <c r="L55" s="16">
        <f ca="1">tblArea[[#This Row],[An]]/tblArea[[#This Row],[φ]]</f>
        <v>0.29136406830706141</v>
      </c>
      <c r="M55" s="17">
        <f ca="1">tblArea[[#This Row],[A]]/tblArea[[#This Row],[φ]]</f>
        <v>0.29136406830706141</v>
      </c>
    </row>
    <row r="56" spans="2:13" x14ac:dyDescent="0.2">
      <c r="B56" s="15">
        <f t="shared" ca="1" si="2"/>
        <v>41307744</v>
      </c>
      <c r="C56" s="1">
        <v>1</v>
      </c>
      <c r="D56" s="8">
        <v>340000000</v>
      </c>
      <c r="E56" s="8">
        <v>480000000</v>
      </c>
      <c r="F56" s="1">
        <f t="shared" si="1"/>
        <v>0.85</v>
      </c>
      <c r="G56" s="14">
        <v>0.9</v>
      </c>
      <c r="H56" s="16">
        <f ca="1">tblArea[[#This Row],[Force]]/tblArea[[#This Row],[fy]]</f>
        <v>0.12149336470588236</v>
      </c>
      <c r="I56" s="16">
        <f ca="1">tblArea[[#This Row],[Force]]/tblArea[[#This Row],[Ultimate Uncertainty]]/tblArea[[#This Row],[kt]]/tblArea[[#This Row],[fu]]</f>
        <v>0.1012444705882353</v>
      </c>
      <c r="J56" s="16">
        <f ca="1">MAX(tblArea[[#This Row],[Ag]],tblArea[[#This Row],[An]])</f>
        <v>0.12149336470588236</v>
      </c>
      <c r="K56" s="16">
        <f ca="1">tblArea[[#This Row],[Ag]]/tblArea[[#This Row],[φ]]</f>
        <v>0.1349926274509804</v>
      </c>
      <c r="L56" s="16">
        <f ca="1">tblArea[[#This Row],[An]]/tblArea[[#This Row],[φ]]</f>
        <v>0.11249385620915033</v>
      </c>
      <c r="M56" s="17">
        <f ca="1">tblArea[[#This Row],[A]]/tblArea[[#This Row],[φ]]</f>
        <v>0.1349926274509804</v>
      </c>
    </row>
    <row r="57" spans="2:13" x14ac:dyDescent="0.2">
      <c r="B57" s="15">
        <f t="shared" ca="1" si="2"/>
        <v>64601668</v>
      </c>
      <c r="C57" s="1">
        <v>1</v>
      </c>
      <c r="D57" s="8">
        <v>280000000</v>
      </c>
      <c r="E57" s="8">
        <v>430000000</v>
      </c>
      <c r="F57" s="1">
        <f t="shared" si="1"/>
        <v>0.85</v>
      </c>
      <c r="G57" s="14">
        <v>0.9</v>
      </c>
      <c r="H57" s="16">
        <f ca="1">tblArea[[#This Row],[Force]]/tblArea[[#This Row],[fy]]</f>
        <v>0.23072024285714285</v>
      </c>
      <c r="I57" s="16">
        <f ca="1">tblArea[[#This Row],[Force]]/tblArea[[#This Row],[Ultimate Uncertainty]]/tblArea[[#This Row],[kt]]/tblArea[[#This Row],[fu]]</f>
        <v>0.17674874965800275</v>
      </c>
      <c r="J57" s="16">
        <f ca="1">MAX(tblArea[[#This Row],[Ag]],tblArea[[#This Row],[An]])</f>
        <v>0.23072024285714285</v>
      </c>
      <c r="K57" s="16">
        <f ca="1">tblArea[[#This Row],[Ag]]/tblArea[[#This Row],[φ]]</f>
        <v>0.25635582539682539</v>
      </c>
      <c r="L57" s="16">
        <f ca="1">tblArea[[#This Row],[An]]/tblArea[[#This Row],[φ]]</f>
        <v>0.19638749962000304</v>
      </c>
      <c r="M57" s="17">
        <f ca="1">tblArea[[#This Row],[A]]/tblArea[[#This Row],[φ]]</f>
        <v>0.25635582539682539</v>
      </c>
    </row>
    <row r="58" spans="2:13" x14ac:dyDescent="0.2">
      <c r="B58" s="15">
        <f t="shared" ca="1" si="2"/>
        <v>8504142</v>
      </c>
      <c r="C58" s="1">
        <v>0.85</v>
      </c>
      <c r="D58" s="8">
        <v>360000000</v>
      </c>
      <c r="E58" s="8">
        <v>480000000</v>
      </c>
      <c r="F58" s="1">
        <f t="shared" si="1"/>
        <v>0.85</v>
      </c>
      <c r="G58" s="14">
        <v>0.9</v>
      </c>
      <c r="H58" s="16">
        <f ca="1">tblArea[[#This Row],[Force]]/tblArea[[#This Row],[fy]]</f>
        <v>2.3622616666666665E-2</v>
      </c>
      <c r="I58" s="16">
        <f ca="1">tblArea[[#This Row],[Force]]/tblArea[[#This Row],[Ultimate Uncertainty]]/tblArea[[#This Row],[kt]]/tblArea[[#This Row],[fu]]</f>
        <v>2.452174740484429E-2</v>
      </c>
      <c r="J58" s="16">
        <f ca="1">MAX(tblArea[[#This Row],[Ag]],tblArea[[#This Row],[An]])</f>
        <v>2.452174740484429E-2</v>
      </c>
      <c r="K58" s="16">
        <f ca="1">tblArea[[#This Row],[Ag]]/tblArea[[#This Row],[φ]]</f>
        <v>2.6247351851851848E-2</v>
      </c>
      <c r="L58" s="16">
        <f ca="1">tblArea[[#This Row],[An]]/tblArea[[#This Row],[φ]]</f>
        <v>2.7246386005382543E-2</v>
      </c>
      <c r="M58" s="17">
        <f ca="1">tblArea[[#This Row],[A]]/tblArea[[#This Row],[φ]]</f>
        <v>2.7246386005382543E-2</v>
      </c>
    </row>
    <row r="59" spans="2:13" x14ac:dyDescent="0.2">
      <c r="B59" s="15">
        <f t="shared" ca="1" si="2"/>
        <v>84830511</v>
      </c>
      <c r="C59" s="1">
        <v>1</v>
      </c>
      <c r="D59" s="8">
        <v>280000000</v>
      </c>
      <c r="E59" s="8">
        <v>430000000</v>
      </c>
      <c r="F59" s="1">
        <f t="shared" si="1"/>
        <v>0.85</v>
      </c>
      <c r="G59" s="14">
        <v>0.9</v>
      </c>
      <c r="H59" s="16">
        <f ca="1">tblArea[[#This Row],[Force]]/tblArea[[#This Row],[fy]]</f>
        <v>0.3029661107142857</v>
      </c>
      <c r="I59" s="16">
        <f ca="1">tblArea[[#This Row],[Force]]/tblArea[[#This Row],[Ultimate Uncertainty]]/tblArea[[#This Row],[kt]]/tblArea[[#This Row],[fu]]</f>
        <v>0.2320944213406293</v>
      </c>
      <c r="J59" s="16">
        <f ca="1">MAX(tblArea[[#This Row],[Ag]],tblArea[[#This Row],[An]])</f>
        <v>0.3029661107142857</v>
      </c>
      <c r="K59" s="16">
        <f ca="1">tblArea[[#This Row],[Ag]]/tblArea[[#This Row],[φ]]</f>
        <v>0.33662901190476185</v>
      </c>
      <c r="L59" s="16">
        <f ca="1">tblArea[[#This Row],[An]]/tblArea[[#This Row],[φ]]</f>
        <v>0.257882690378477</v>
      </c>
      <c r="M59" s="17">
        <f ca="1">tblArea[[#This Row],[A]]/tblArea[[#This Row],[φ]]</f>
        <v>0.33662901190476185</v>
      </c>
    </row>
    <row r="60" spans="2:13" x14ac:dyDescent="0.2">
      <c r="B60" s="15">
        <f t="shared" ca="1" si="2"/>
        <v>95981764</v>
      </c>
      <c r="C60" s="1">
        <v>0.85</v>
      </c>
      <c r="D60" s="8">
        <v>360000000</v>
      </c>
      <c r="E60" s="8">
        <v>480000000</v>
      </c>
      <c r="F60" s="1">
        <f t="shared" si="1"/>
        <v>0.85</v>
      </c>
      <c r="G60" s="14">
        <v>0.9</v>
      </c>
      <c r="H60" s="16">
        <f ca="1">tblArea[[#This Row],[Force]]/tblArea[[#This Row],[fy]]</f>
        <v>0.26661601111111111</v>
      </c>
      <c r="I60" s="16">
        <f ca="1">tblArea[[#This Row],[Force]]/tblArea[[#This Row],[Ultimate Uncertainty]]/tblArea[[#This Row],[kt]]/tblArea[[#This Row],[fu]]</f>
        <v>0.27676402537485584</v>
      </c>
      <c r="J60" s="16">
        <f ca="1">MAX(tblArea[[#This Row],[Ag]],tblArea[[#This Row],[An]])</f>
        <v>0.27676402537485584</v>
      </c>
      <c r="K60" s="16">
        <f ca="1">tblArea[[#This Row],[Ag]]/tblArea[[#This Row],[φ]]</f>
        <v>0.29624001234567898</v>
      </c>
      <c r="L60" s="16">
        <f ca="1">tblArea[[#This Row],[An]]/tblArea[[#This Row],[φ]]</f>
        <v>0.30751558374983984</v>
      </c>
      <c r="M60" s="17">
        <f ca="1">tblArea[[#This Row],[A]]/tblArea[[#This Row],[φ]]</f>
        <v>0.30751558374983984</v>
      </c>
    </row>
    <row r="61" spans="2:13" x14ac:dyDescent="0.2">
      <c r="B61" s="15">
        <f t="shared" ca="1" si="2"/>
        <v>37219848</v>
      </c>
      <c r="C61" s="1">
        <v>0.85</v>
      </c>
      <c r="D61" s="8">
        <v>360000000</v>
      </c>
      <c r="E61" s="8">
        <v>480000000</v>
      </c>
      <c r="F61" s="1">
        <f t="shared" si="1"/>
        <v>0.85</v>
      </c>
      <c r="G61" s="14">
        <v>0.9</v>
      </c>
      <c r="H61" s="16">
        <f ca="1">tblArea[[#This Row],[Force]]/tblArea[[#This Row],[fy]]</f>
        <v>0.10338846666666666</v>
      </c>
      <c r="I61" s="16">
        <f ca="1">tblArea[[#This Row],[Force]]/tblArea[[#This Row],[Ultimate Uncertainty]]/tblArea[[#This Row],[kt]]/tblArea[[#This Row],[fu]]</f>
        <v>0.1073236678200692</v>
      </c>
      <c r="J61" s="16">
        <f ca="1">MAX(tblArea[[#This Row],[Ag]],tblArea[[#This Row],[An]])</f>
        <v>0.1073236678200692</v>
      </c>
      <c r="K61" s="16">
        <f ca="1">tblArea[[#This Row],[Ag]]/tblArea[[#This Row],[φ]]</f>
        <v>0.11487607407407407</v>
      </c>
      <c r="L61" s="16">
        <f ca="1">tblArea[[#This Row],[An]]/tblArea[[#This Row],[φ]]</f>
        <v>0.11924851980007689</v>
      </c>
      <c r="M61" s="17">
        <f ca="1">tblArea[[#This Row],[A]]/tblArea[[#This Row],[φ]]</f>
        <v>0.11924851980007689</v>
      </c>
    </row>
    <row r="62" spans="2:13" x14ac:dyDescent="0.2">
      <c r="B62" s="15">
        <f t="shared" ca="1" si="2"/>
        <v>31716450</v>
      </c>
      <c r="C62" s="1">
        <v>0.85</v>
      </c>
      <c r="D62" s="8">
        <v>360000000</v>
      </c>
      <c r="E62" s="8">
        <v>480000000</v>
      </c>
      <c r="F62" s="1">
        <f t="shared" si="1"/>
        <v>0.85</v>
      </c>
      <c r="G62" s="14">
        <v>0.9</v>
      </c>
      <c r="H62" s="16">
        <f ca="1">tblArea[[#This Row],[Force]]/tblArea[[#This Row],[fy]]</f>
        <v>8.8101250000000006E-2</v>
      </c>
      <c r="I62" s="16">
        <f ca="1">tblArea[[#This Row],[Force]]/tblArea[[#This Row],[Ultimate Uncertainty]]/tblArea[[#This Row],[kt]]/tblArea[[#This Row],[fu]]</f>
        <v>9.1454584775086514E-2</v>
      </c>
      <c r="J62" s="16">
        <f ca="1">MAX(tblArea[[#This Row],[Ag]],tblArea[[#This Row],[An]])</f>
        <v>9.1454584775086514E-2</v>
      </c>
      <c r="K62" s="16">
        <f ca="1">tblArea[[#This Row],[Ag]]/tblArea[[#This Row],[φ]]</f>
        <v>9.7890277777777784E-2</v>
      </c>
      <c r="L62" s="16">
        <f ca="1">tblArea[[#This Row],[An]]/tblArea[[#This Row],[φ]]</f>
        <v>0.10161620530565169</v>
      </c>
      <c r="M62" s="17">
        <f ca="1">tblArea[[#This Row],[A]]/tblArea[[#This Row],[φ]]</f>
        <v>0.10161620530565169</v>
      </c>
    </row>
    <row r="63" spans="2:13" x14ac:dyDescent="0.2">
      <c r="B63" s="15">
        <f t="shared" ca="1" si="2"/>
        <v>64947764</v>
      </c>
      <c r="C63" s="1">
        <v>0.85</v>
      </c>
      <c r="D63" s="8">
        <v>360000000</v>
      </c>
      <c r="E63" s="8">
        <v>480000000</v>
      </c>
      <c r="F63" s="1">
        <f t="shared" si="1"/>
        <v>0.85</v>
      </c>
      <c r="G63" s="14">
        <v>0.9</v>
      </c>
      <c r="H63" s="16">
        <f ca="1">tblArea[[#This Row],[Force]]/tblArea[[#This Row],[fy]]</f>
        <v>0.18041045555555554</v>
      </c>
      <c r="I63" s="16">
        <f ca="1">tblArea[[#This Row],[Force]]/tblArea[[#This Row],[Ultimate Uncertainty]]/tblArea[[#This Row],[kt]]/tblArea[[#This Row],[fu]]</f>
        <v>0.18727728950403694</v>
      </c>
      <c r="J63" s="16">
        <f ca="1">MAX(tblArea[[#This Row],[Ag]],tblArea[[#This Row],[An]])</f>
        <v>0.18727728950403694</v>
      </c>
      <c r="K63" s="16">
        <f ca="1">tblArea[[#This Row],[Ag]]/tblArea[[#This Row],[φ]]</f>
        <v>0.20045606172839503</v>
      </c>
      <c r="L63" s="16">
        <f ca="1">tblArea[[#This Row],[An]]/tblArea[[#This Row],[φ]]</f>
        <v>0.20808587722670771</v>
      </c>
      <c r="M63" s="17">
        <f ca="1">tblArea[[#This Row],[A]]/tblArea[[#This Row],[φ]]</f>
        <v>0.20808587722670771</v>
      </c>
    </row>
    <row r="64" spans="2:13" x14ac:dyDescent="0.2">
      <c r="B64" s="15">
        <f t="shared" ca="1" si="2"/>
        <v>77232781</v>
      </c>
      <c r="C64" s="1">
        <v>1</v>
      </c>
      <c r="D64" s="8">
        <v>360000000</v>
      </c>
      <c r="E64" s="8">
        <v>480000000</v>
      </c>
      <c r="F64" s="1">
        <f t="shared" si="1"/>
        <v>0.85</v>
      </c>
      <c r="G64" s="14">
        <v>0.9</v>
      </c>
      <c r="H64" s="16">
        <f ca="1">tblArea[[#This Row],[Force]]/tblArea[[#This Row],[fy]]</f>
        <v>0.21453550277777778</v>
      </c>
      <c r="I64" s="16">
        <f ca="1">tblArea[[#This Row],[Force]]/tblArea[[#This Row],[Ultimate Uncertainty]]/tblArea[[#This Row],[kt]]/tblArea[[#This Row],[fu]]</f>
        <v>0.1892960318627451</v>
      </c>
      <c r="J64" s="16">
        <f ca="1">MAX(tblArea[[#This Row],[Ag]],tblArea[[#This Row],[An]])</f>
        <v>0.21453550277777778</v>
      </c>
      <c r="K64" s="16">
        <f ca="1">tblArea[[#This Row],[Ag]]/tblArea[[#This Row],[φ]]</f>
        <v>0.23837278086419753</v>
      </c>
      <c r="L64" s="16">
        <f ca="1">tblArea[[#This Row],[An]]/tblArea[[#This Row],[φ]]</f>
        <v>0.210328924291939</v>
      </c>
      <c r="M64" s="17">
        <f ca="1">tblArea[[#This Row],[A]]/tblArea[[#This Row],[φ]]</f>
        <v>0.23837278086419753</v>
      </c>
    </row>
    <row r="65" spans="2:13" x14ac:dyDescent="0.2">
      <c r="B65" s="15">
        <f t="shared" ca="1" si="2"/>
        <v>96236781</v>
      </c>
      <c r="C65" s="1">
        <v>0.75</v>
      </c>
      <c r="D65" s="8">
        <v>360000000</v>
      </c>
      <c r="E65" s="8">
        <v>480000000</v>
      </c>
      <c r="F65" s="1">
        <f t="shared" si="1"/>
        <v>0.85</v>
      </c>
      <c r="G65" s="14">
        <v>0.9</v>
      </c>
      <c r="H65" s="16">
        <f ca="1">tblArea[[#This Row],[Force]]/tblArea[[#This Row],[fy]]</f>
        <v>0.26732439166666666</v>
      </c>
      <c r="I65" s="16">
        <f ca="1">tblArea[[#This Row],[Force]]/tblArea[[#This Row],[Ultimate Uncertainty]]/tblArea[[#This Row],[kt]]/tblArea[[#This Row],[fu]]</f>
        <v>0.31449928431372548</v>
      </c>
      <c r="J65" s="16">
        <f ca="1">MAX(tblArea[[#This Row],[Ag]],tblArea[[#This Row],[An]])</f>
        <v>0.31449928431372548</v>
      </c>
      <c r="K65" s="16">
        <f ca="1">tblArea[[#This Row],[Ag]]/tblArea[[#This Row],[φ]]</f>
        <v>0.29702710185185183</v>
      </c>
      <c r="L65" s="16">
        <f ca="1">tblArea[[#This Row],[An]]/tblArea[[#This Row],[φ]]</f>
        <v>0.34944364923747273</v>
      </c>
      <c r="M65" s="17">
        <f ca="1">tblArea[[#This Row],[A]]/tblArea[[#This Row],[φ]]</f>
        <v>0.34944364923747273</v>
      </c>
    </row>
    <row r="66" spans="2:13" x14ac:dyDescent="0.2">
      <c r="B66" s="15">
        <f t="shared" ca="1" si="2"/>
        <v>89980682</v>
      </c>
      <c r="C66" s="1">
        <v>0.75</v>
      </c>
      <c r="D66" s="8">
        <v>360000000</v>
      </c>
      <c r="E66" s="8">
        <v>480000000</v>
      </c>
      <c r="F66" s="1">
        <f t="shared" si="1"/>
        <v>0.85</v>
      </c>
      <c r="G66" s="14">
        <v>0.9</v>
      </c>
      <c r="H66" s="16">
        <f ca="1">tblArea[[#This Row],[Force]]/tblArea[[#This Row],[fy]]</f>
        <v>0.2499463388888889</v>
      </c>
      <c r="I66" s="16">
        <f ca="1">tblArea[[#This Row],[Force]]/tblArea[[#This Row],[Ultimate Uncertainty]]/tblArea[[#This Row],[kt]]/tblArea[[#This Row],[fu]]</f>
        <v>0.29405451633986929</v>
      </c>
      <c r="J66" s="16">
        <f ca="1">MAX(tblArea[[#This Row],[Ag]],tblArea[[#This Row],[An]])</f>
        <v>0.29405451633986929</v>
      </c>
      <c r="K66" s="16">
        <f ca="1">tblArea[[#This Row],[Ag]]/tblArea[[#This Row],[φ]]</f>
        <v>0.27771815432098768</v>
      </c>
      <c r="L66" s="16">
        <f ca="1">tblArea[[#This Row],[An]]/tblArea[[#This Row],[φ]]</f>
        <v>0.32672724037763251</v>
      </c>
      <c r="M66" s="17">
        <f ca="1">tblArea[[#This Row],[A]]/tblArea[[#This Row],[φ]]</f>
        <v>0.32672724037763251</v>
      </c>
    </row>
    <row r="67" spans="2:13" x14ac:dyDescent="0.2">
      <c r="B67" s="15">
        <f t="shared" ref="B67:B83" ca="1" si="3">RANDBETWEEN(100,100000000)</f>
        <v>77345505</v>
      </c>
      <c r="C67" s="1">
        <v>0.85</v>
      </c>
      <c r="D67" s="8">
        <v>360000000</v>
      </c>
      <c r="E67" s="8">
        <v>480000000</v>
      </c>
      <c r="F67" s="1">
        <f t="shared" ref="F67:F83" si="4">0.85</f>
        <v>0.85</v>
      </c>
      <c r="G67" s="14">
        <v>0.9</v>
      </c>
      <c r="H67" s="16">
        <f ca="1">tblArea[[#This Row],[Force]]/tblArea[[#This Row],[fy]]</f>
        <v>0.21484862499999999</v>
      </c>
      <c r="I67" s="16">
        <f ca="1">tblArea[[#This Row],[Force]]/tblArea[[#This Row],[Ultimate Uncertainty]]/tblArea[[#This Row],[kt]]/tblArea[[#This Row],[fu]]</f>
        <v>0.22302625432525952</v>
      </c>
      <c r="J67" s="16">
        <f ca="1">MAX(tblArea[[#This Row],[Ag]],tblArea[[#This Row],[An]])</f>
        <v>0.22302625432525952</v>
      </c>
      <c r="K67" s="16">
        <f ca="1">tblArea[[#This Row],[Ag]]/tblArea[[#This Row],[φ]]</f>
        <v>0.23872069444444444</v>
      </c>
      <c r="L67" s="16">
        <f ca="1">tblArea[[#This Row],[An]]/tblArea[[#This Row],[φ]]</f>
        <v>0.24780694925028834</v>
      </c>
      <c r="M67" s="17">
        <f ca="1">tblArea[[#This Row],[A]]/tblArea[[#This Row],[φ]]</f>
        <v>0.24780694925028834</v>
      </c>
    </row>
    <row r="68" spans="2:13" x14ac:dyDescent="0.2">
      <c r="B68" s="15">
        <f t="shared" ca="1" si="3"/>
        <v>7500088</v>
      </c>
      <c r="C68" s="1">
        <v>0.85</v>
      </c>
      <c r="D68" s="8">
        <v>360000000</v>
      </c>
      <c r="E68" s="8">
        <v>480000000</v>
      </c>
      <c r="F68" s="1">
        <f t="shared" si="4"/>
        <v>0.85</v>
      </c>
      <c r="G68" s="14">
        <v>0.9</v>
      </c>
      <c r="H68" s="16">
        <f ca="1">tblArea[[#This Row],[Force]]/tblArea[[#This Row],[fy]]</f>
        <v>2.0833577777777779E-2</v>
      </c>
      <c r="I68" s="16">
        <f ca="1">tblArea[[#This Row],[Force]]/tblArea[[#This Row],[Ultimate Uncertainty]]/tblArea[[#This Row],[kt]]/tblArea[[#This Row],[fu]]</f>
        <v>2.1626551326412918E-2</v>
      </c>
      <c r="J68" s="16">
        <f ca="1">MAX(tblArea[[#This Row],[Ag]],tblArea[[#This Row],[An]])</f>
        <v>2.1626551326412918E-2</v>
      </c>
      <c r="K68" s="16">
        <f ca="1">tblArea[[#This Row],[Ag]]/tblArea[[#This Row],[φ]]</f>
        <v>2.314841975308642E-2</v>
      </c>
      <c r="L68" s="16">
        <f ca="1">tblArea[[#This Row],[An]]/tblArea[[#This Row],[φ]]</f>
        <v>2.4029501473792132E-2</v>
      </c>
      <c r="M68" s="17">
        <f ca="1">tblArea[[#This Row],[A]]/tblArea[[#This Row],[φ]]</f>
        <v>2.4029501473792132E-2</v>
      </c>
    </row>
    <row r="69" spans="2:13" x14ac:dyDescent="0.2">
      <c r="B69" s="15">
        <f t="shared" ca="1" si="3"/>
        <v>93704723</v>
      </c>
      <c r="C69" s="1">
        <v>0.75</v>
      </c>
      <c r="D69" s="8">
        <v>360000000</v>
      </c>
      <c r="E69" s="8">
        <v>480000000</v>
      </c>
      <c r="F69" s="1">
        <f t="shared" si="4"/>
        <v>0.85</v>
      </c>
      <c r="G69" s="14">
        <v>0.9</v>
      </c>
      <c r="H69" s="16">
        <f ca="1">tblArea[[#This Row],[Force]]/tblArea[[#This Row],[fy]]</f>
        <v>0.26029089722222221</v>
      </c>
      <c r="I69" s="16">
        <f ca="1">tblArea[[#This Row],[Force]]/tblArea[[#This Row],[Ultimate Uncertainty]]/tblArea[[#This Row],[kt]]/tblArea[[#This Row],[fu]]</f>
        <v>0.3062245849673203</v>
      </c>
      <c r="J69" s="16">
        <f ca="1">MAX(tblArea[[#This Row],[Ag]],tblArea[[#This Row],[An]])</f>
        <v>0.3062245849673203</v>
      </c>
      <c r="K69" s="16">
        <f ca="1">tblArea[[#This Row],[Ag]]/tblArea[[#This Row],[φ]]</f>
        <v>0.28921210802469133</v>
      </c>
      <c r="L69" s="16">
        <f ca="1">tblArea[[#This Row],[An]]/tblArea[[#This Row],[φ]]</f>
        <v>0.34024953885257808</v>
      </c>
      <c r="M69" s="17">
        <f ca="1">tblArea[[#This Row],[A]]/tblArea[[#This Row],[φ]]</f>
        <v>0.34024953885257808</v>
      </c>
    </row>
    <row r="70" spans="2:13" x14ac:dyDescent="0.2">
      <c r="B70" s="15">
        <f t="shared" ca="1" si="3"/>
        <v>8155216</v>
      </c>
      <c r="C70" s="1">
        <v>0.85</v>
      </c>
      <c r="D70" s="8">
        <v>360000000</v>
      </c>
      <c r="E70" s="8">
        <v>480000000</v>
      </c>
      <c r="F70" s="1">
        <f t="shared" si="4"/>
        <v>0.85</v>
      </c>
      <c r="G70" s="14">
        <v>0.9</v>
      </c>
      <c r="H70" s="16">
        <f ca="1">tblArea[[#This Row],[Force]]/tblArea[[#This Row],[fy]]</f>
        <v>2.2653377777777779E-2</v>
      </c>
      <c r="I70" s="16">
        <f ca="1">tblArea[[#This Row],[Force]]/tblArea[[#This Row],[Ultimate Uncertainty]]/tblArea[[#This Row],[kt]]/tblArea[[#This Row],[fu]]</f>
        <v>2.3515617070357559E-2</v>
      </c>
      <c r="J70" s="16">
        <f ca="1">MAX(tblArea[[#This Row],[Ag]],tblArea[[#This Row],[An]])</f>
        <v>2.3515617070357559E-2</v>
      </c>
      <c r="K70" s="16">
        <f ca="1">tblArea[[#This Row],[Ag]]/tblArea[[#This Row],[φ]]</f>
        <v>2.5170419753086419E-2</v>
      </c>
      <c r="L70" s="16">
        <f ca="1">tblArea[[#This Row],[An]]/tblArea[[#This Row],[φ]]</f>
        <v>2.6128463411508398E-2</v>
      </c>
      <c r="M70" s="17">
        <f ca="1">tblArea[[#This Row],[A]]/tblArea[[#This Row],[φ]]</f>
        <v>2.6128463411508398E-2</v>
      </c>
    </row>
    <row r="71" spans="2:13" x14ac:dyDescent="0.2">
      <c r="B71" s="15">
        <f t="shared" ca="1" si="3"/>
        <v>75679807</v>
      </c>
      <c r="C71" s="1">
        <v>0.85</v>
      </c>
      <c r="D71" s="8">
        <v>360000000</v>
      </c>
      <c r="E71" s="8">
        <v>480000000</v>
      </c>
      <c r="F71" s="1">
        <f t="shared" si="4"/>
        <v>0.85</v>
      </c>
      <c r="G71" s="14">
        <v>0.9</v>
      </c>
      <c r="H71" s="16">
        <f ca="1">tblArea[[#This Row],[Force]]/tblArea[[#This Row],[fy]]</f>
        <v>0.21022168611111111</v>
      </c>
      <c r="I71" s="16">
        <f ca="1">tblArea[[#This Row],[Force]]/tblArea[[#This Row],[Ultimate Uncertainty]]/tblArea[[#This Row],[kt]]/tblArea[[#This Row],[fu]]</f>
        <v>0.21822320357554786</v>
      </c>
      <c r="J71" s="16">
        <f ca="1">MAX(tblArea[[#This Row],[Ag]],tblArea[[#This Row],[An]])</f>
        <v>0.21822320357554786</v>
      </c>
      <c r="K71" s="16">
        <f ca="1">tblArea[[#This Row],[Ag]]/tblArea[[#This Row],[φ]]</f>
        <v>0.23357965123456789</v>
      </c>
      <c r="L71" s="16">
        <f ca="1">tblArea[[#This Row],[An]]/tblArea[[#This Row],[φ]]</f>
        <v>0.24247022619505318</v>
      </c>
      <c r="M71" s="17">
        <f ca="1">tblArea[[#This Row],[A]]/tblArea[[#This Row],[φ]]</f>
        <v>0.24247022619505318</v>
      </c>
    </row>
    <row r="72" spans="2:13" x14ac:dyDescent="0.2">
      <c r="B72" s="15">
        <f t="shared" ca="1" si="3"/>
        <v>84086883</v>
      </c>
      <c r="C72" s="1">
        <v>1</v>
      </c>
      <c r="D72" s="8">
        <v>360000000</v>
      </c>
      <c r="E72" s="8">
        <v>480000000</v>
      </c>
      <c r="F72" s="1">
        <f t="shared" si="4"/>
        <v>0.85</v>
      </c>
      <c r="G72" s="14">
        <v>0.9</v>
      </c>
      <c r="H72" s="16">
        <f ca="1">tblArea[[#This Row],[Force]]/tblArea[[#This Row],[fy]]</f>
        <v>0.23357467500000001</v>
      </c>
      <c r="I72" s="16">
        <f ca="1">tblArea[[#This Row],[Force]]/tblArea[[#This Row],[Ultimate Uncertainty]]/tblArea[[#This Row],[kt]]/tblArea[[#This Row],[fu]]</f>
        <v>0.20609530147058824</v>
      </c>
      <c r="J72" s="16">
        <f ca="1">MAX(tblArea[[#This Row],[Ag]],tblArea[[#This Row],[An]])</f>
        <v>0.23357467500000001</v>
      </c>
      <c r="K72" s="16">
        <f ca="1">tblArea[[#This Row],[Ag]]/tblArea[[#This Row],[φ]]</f>
        <v>0.25952741666666668</v>
      </c>
      <c r="L72" s="16">
        <f ca="1">tblArea[[#This Row],[An]]/tblArea[[#This Row],[φ]]</f>
        <v>0.22899477941176472</v>
      </c>
      <c r="M72" s="17">
        <f ca="1">tblArea[[#This Row],[A]]/tblArea[[#This Row],[φ]]</f>
        <v>0.25952741666666668</v>
      </c>
    </row>
    <row r="73" spans="2:13" x14ac:dyDescent="0.2">
      <c r="B73" s="15">
        <f t="shared" ca="1" si="3"/>
        <v>97677127</v>
      </c>
      <c r="C73" s="1">
        <v>1</v>
      </c>
      <c r="D73" s="8">
        <v>280000000</v>
      </c>
      <c r="E73" s="8">
        <v>440000000</v>
      </c>
      <c r="F73" s="1">
        <f t="shared" si="4"/>
        <v>0.85</v>
      </c>
      <c r="G73" s="14">
        <v>0.9</v>
      </c>
      <c r="H73" s="16">
        <f ca="1">tblArea[[#This Row],[Force]]/tblArea[[#This Row],[fy]]</f>
        <v>0.34884688214285714</v>
      </c>
      <c r="I73" s="16">
        <f ca="1">tblArea[[#This Row],[Force]]/tblArea[[#This Row],[Ultimate Uncertainty]]/tblArea[[#This Row],[kt]]/tblArea[[#This Row],[fu]]</f>
        <v>0.26116878877005345</v>
      </c>
      <c r="J73" s="16">
        <f ca="1">MAX(tblArea[[#This Row],[Ag]],tblArea[[#This Row],[An]])</f>
        <v>0.34884688214285714</v>
      </c>
      <c r="K73" s="16">
        <f ca="1">tblArea[[#This Row],[Ag]]/tblArea[[#This Row],[φ]]</f>
        <v>0.38760764682539683</v>
      </c>
      <c r="L73" s="16">
        <f ca="1">tblArea[[#This Row],[An]]/tblArea[[#This Row],[φ]]</f>
        <v>0.29018754307783717</v>
      </c>
      <c r="M73" s="17">
        <f ca="1">tblArea[[#This Row],[A]]/tblArea[[#This Row],[φ]]</f>
        <v>0.38760764682539683</v>
      </c>
    </row>
    <row r="74" spans="2:13" x14ac:dyDescent="0.2">
      <c r="B74" s="15">
        <f t="shared" ca="1" si="3"/>
        <v>23214594</v>
      </c>
      <c r="C74" s="1">
        <v>1</v>
      </c>
      <c r="D74" s="8">
        <v>340000000</v>
      </c>
      <c r="E74" s="8">
        <v>480000000</v>
      </c>
      <c r="F74" s="1">
        <f t="shared" si="4"/>
        <v>0.85</v>
      </c>
      <c r="G74" s="14">
        <v>0.9</v>
      </c>
      <c r="H74" s="16">
        <f ca="1">tblArea[[#This Row],[Force]]/tblArea[[#This Row],[fy]]</f>
        <v>6.8278217647058825E-2</v>
      </c>
      <c r="I74" s="16">
        <f ca="1">tblArea[[#This Row],[Force]]/tblArea[[#This Row],[Ultimate Uncertainty]]/tblArea[[#This Row],[kt]]/tblArea[[#This Row],[fu]]</f>
        <v>5.6898514705882357E-2</v>
      </c>
      <c r="J74" s="16">
        <f ca="1">MAX(tblArea[[#This Row],[Ag]],tblArea[[#This Row],[An]])</f>
        <v>6.8278217647058825E-2</v>
      </c>
      <c r="K74" s="16">
        <f ca="1">tblArea[[#This Row],[Ag]]/tblArea[[#This Row],[φ]]</f>
        <v>7.5864686274509804E-2</v>
      </c>
      <c r="L74" s="16">
        <f ca="1">tblArea[[#This Row],[An]]/tblArea[[#This Row],[φ]]</f>
        <v>6.3220571895424835E-2</v>
      </c>
      <c r="M74" s="17">
        <f ca="1">tblArea[[#This Row],[A]]/tblArea[[#This Row],[φ]]</f>
        <v>7.5864686274509804E-2</v>
      </c>
    </row>
    <row r="75" spans="2:13" x14ac:dyDescent="0.2">
      <c r="B75" s="15">
        <f t="shared" ca="1" si="3"/>
        <v>32601115</v>
      </c>
      <c r="C75" s="1">
        <v>1</v>
      </c>
      <c r="D75" s="8">
        <v>300000000</v>
      </c>
      <c r="E75" s="8">
        <v>430000000</v>
      </c>
      <c r="F75" s="1">
        <f t="shared" si="4"/>
        <v>0.85</v>
      </c>
      <c r="G75" s="14">
        <v>0.9</v>
      </c>
      <c r="H75" s="16">
        <f ca="1">tblArea[[#This Row],[Force]]/tblArea[[#This Row],[fy]]</f>
        <v>0.10867038333333333</v>
      </c>
      <c r="I75" s="16">
        <f ca="1">tblArea[[#This Row],[Force]]/tblArea[[#This Row],[Ultimate Uncertainty]]/tblArea[[#This Row],[kt]]/tblArea[[#This Row],[fu]]</f>
        <v>8.9195937072503423E-2</v>
      </c>
      <c r="J75" s="16">
        <f ca="1">MAX(tblArea[[#This Row],[Ag]],tblArea[[#This Row],[An]])</f>
        <v>0.10867038333333333</v>
      </c>
      <c r="K75" s="16">
        <f ca="1">tblArea[[#This Row],[Ag]]/tblArea[[#This Row],[φ]]</f>
        <v>0.12074487037037036</v>
      </c>
      <c r="L75" s="16">
        <f ca="1">tblArea[[#This Row],[An]]/tblArea[[#This Row],[φ]]</f>
        <v>9.9106596747226022E-2</v>
      </c>
      <c r="M75" s="17">
        <f ca="1">tblArea[[#This Row],[A]]/tblArea[[#This Row],[φ]]</f>
        <v>0.12074487037037036</v>
      </c>
    </row>
    <row r="76" spans="2:13" x14ac:dyDescent="0.2">
      <c r="B76" s="15">
        <f t="shared" ca="1" si="3"/>
        <v>61827884</v>
      </c>
      <c r="C76" s="1">
        <v>1</v>
      </c>
      <c r="D76" s="8">
        <v>380000000</v>
      </c>
      <c r="E76" s="8">
        <v>480000000</v>
      </c>
      <c r="F76" s="1">
        <f t="shared" si="4"/>
        <v>0.85</v>
      </c>
      <c r="G76" s="14">
        <v>0.9</v>
      </c>
      <c r="H76" s="16">
        <f ca="1">tblArea[[#This Row],[Force]]/tblArea[[#This Row],[fy]]</f>
        <v>0.16270495789473685</v>
      </c>
      <c r="I76" s="16">
        <f ca="1">tblArea[[#This Row],[Force]]/tblArea[[#This Row],[Ultimate Uncertainty]]/tblArea[[#This Row],[kt]]/tblArea[[#This Row],[fu]]</f>
        <v>0.15153893137254901</v>
      </c>
      <c r="J76" s="16">
        <f ca="1">MAX(tblArea[[#This Row],[Ag]],tblArea[[#This Row],[An]])</f>
        <v>0.16270495789473685</v>
      </c>
      <c r="K76" s="16">
        <f ca="1">tblArea[[#This Row],[Ag]]/tblArea[[#This Row],[φ]]</f>
        <v>0.1807832865497076</v>
      </c>
      <c r="L76" s="16">
        <f ca="1">tblArea[[#This Row],[An]]/tblArea[[#This Row],[φ]]</f>
        <v>0.16837659041394334</v>
      </c>
      <c r="M76" s="17">
        <f ca="1">tblArea[[#This Row],[A]]/tblArea[[#This Row],[φ]]</f>
        <v>0.1807832865497076</v>
      </c>
    </row>
    <row r="77" spans="2:13" x14ac:dyDescent="0.2">
      <c r="B77" s="15">
        <f t="shared" ca="1" si="3"/>
        <v>31662609</v>
      </c>
      <c r="C77" s="1">
        <v>1</v>
      </c>
      <c r="D77" s="8">
        <v>380000000</v>
      </c>
      <c r="E77" s="8">
        <v>480000000</v>
      </c>
      <c r="F77" s="1">
        <f t="shared" si="4"/>
        <v>0.85</v>
      </c>
      <c r="G77" s="14">
        <v>0.9</v>
      </c>
      <c r="H77" s="16">
        <f ca="1">tblArea[[#This Row],[Force]]/tblArea[[#This Row],[fy]]</f>
        <v>8.3322655263157894E-2</v>
      </c>
      <c r="I77" s="16">
        <f ca="1">tblArea[[#This Row],[Force]]/tblArea[[#This Row],[Ultimate Uncertainty]]/tblArea[[#This Row],[kt]]/tblArea[[#This Row],[fu]]</f>
        <v>7.7604433823529412E-2</v>
      </c>
      <c r="J77" s="16">
        <f ca="1">MAX(tblArea[[#This Row],[Ag]],tblArea[[#This Row],[An]])</f>
        <v>8.3322655263157894E-2</v>
      </c>
      <c r="K77" s="16">
        <f ca="1">tblArea[[#This Row],[Ag]]/tblArea[[#This Row],[φ]]</f>
        <v>9.2580728070175436E-2</v>
      </c>
      <c r="L77" s="16">
        <f ca="1">tblArea[[#This Row],[An]]/tblArea[[#This Row],[φ]]</f>
        <v>8.6227148692810451E-2</v>
      </c>
      <c r="M77" s="17">
        <f ca="1">tblArea[[#This Row],[A]]/tblArea[[#This Row],[φ]]</f>
        <v>9.2580728070175436E-2</v>
      </c>
    </row>
    <row r="78" spans="2:13" x14ac:dyDescent="0.2">
      <c r="B78" s="15">
        <f t="shared" ca="1" si="3"/>
        <v>41569864</v>
      </c>
      <c r="C78" s="1">
        <v>1</v>
      </c>
      <c r="D78" s="8">
        <v>360000000</v>
      </c>
      <c r="E78" s="8">
        <v>480000000</v>
      </c>
      <c r="F78" s="1">
        <f t="shared" si="4"/>
        <v>0.85</v>
      </c>
      <c r="G78" s="14">
        <v>0.9</v>
      </c>
      <c r="H78" s="16">
        <f ca="1">tblArea[[#This Row],[Force]]/tblArea[[#This Row],[fy]]</f>
        <v>0.11547184444444444</v>
      </c>
      <c r="I78" s="16">
        <f ca="1">tblArea[[#This Row],[Force]]/tblArea[[#This Row],[Ultimate Uncertainty]]/tblArea[[#This Row],[kt]]/tblArea[[#This Row],[fu]]</f>
        <v>0.10188692156862746</v>
      </c>
      <c r="J78" s="16">
        <f ca="1">MAX(tblArea[[#This Row],[Ag]],tblArea[[#This Row],[An]])</f>
        <v>0.11547184444444444</v>
      </c>
      <c r="K78" s="16">
        <f ca="1">tblArea[[#This Row],[Ag]]/tblArea[[#This Row],[φ]]</f>
        <v>0.12830204938271605</v>
      </c>
      <c r="L78" s="16">
        <f ca="1">tblArea[[#This Row],[An]]/tblArea[[#This Row],[φ]]</f>
        <v>0.11320769063180829</v>
      </c>
      <c r="M78" s="17">
        <f ca="1">tblArea[[#This Row],[A]]/tblArea[[#This Row],[φ]]</f>
        <v>0.12830204938271605</v>
      </c>
    </row>
    <row r="79" spans="2:13" x14ac:dyDescent="0.2">
      <c r="B79" s="15">
        <f t="shared" ca="1" si="3"/>
        <v>41824495</v>
      </c>
      <c r="C79" s="1">
        <v>1</v>
      </c>
      <c r="D79" s="8">
        <v>300000000</v>
      </c>
      <c r="E79" s="8">
        <v>430000000</v>
      </c>
      <c r="F79" s="1">
        <f t="shared" si="4"/>
        <v>0.85</v>
      </c>
      <c r="G79" s="14">
        <v>0.9</v>
      </c>
      <c r="H79" s="16">
        <f ca="1">tblArea[[#This Row],[Force]]/tblArea[[#This Row],[fy]]</f>
        <v>0.13941498333333333</v>
      </c>
      <c r="I79" s="16">
        <f ca="1">tblArea[[#This Row],[Force]]/tblArea[[#This Row],[Ultimate Uncertainty]]/tblArea[[#This Row],[kt]]/tblArea[[#This Row],[fu]]</f>
        <v>0.11443090287277702</v>
      </c>
      <c r="J79" s="16">
        <f ca="1">MAX(tblArea[[#This Row],[Ag]],tblArea[[#This Row],[An]])</f>
        <v>0.13941498333333333</v>
      </c>
      <c r="K79" s="16">
        <f ca="1">tblArea[[#This Row],[Ag]]/tblArea[[#This Row],[φ]]</f>
        <v>0.15490553703703702</v>
      </c>
      <c r="L79" s="16">
        <f ca="1">tblArea[[#This Row],[An]]/tblArea[[#This Row],[φ]]</f>
        <v>0.12714544763641891</v>
      </c>
      <c r="M79" s="17">
        <f ca="1">tblArea[[#This Row],[A]]/tblArea[[#This Row],[φ]]</f>
        <v>0.15490553703703702</v>
      </c>
    </row>
    <row r="80" spans="2:13" x14ac:dyDescent="0.2">
      <c r="B80" s="15">
        <f t="shared" ca="1" si="3"/>
        <v>7590730</v>
      </c>
      <c r="C80" s="1">
        <v>1</v>
      </c>
      <c r="D80" s="8">
        <v>360000000</v>
      </c>
      <c r="E80" s="8">
        <v>480000000</v>
      </c>
      <c r="F80" s="1">
        <f t="shared" si="4"/>
        <v>0.85</v>
      </c>
      <c r="G80" s="14">
        <v>0.9</v>
      </c>
      <c r="H80" s="16">
        <f ca="1">tblArea[[#This Row],[Force]]/tblArea[[#This Row],[fy]]</f>
        <v>2.108536111111111E-2</v>
      </c>
      <c r="I80" s="16">
        <f ca="1">tblArea[[#This Row],[Force]]/tblArea[[#This Row],[Ultimate Uncertainty]]/tblArea[[#This Row],[kt]]/tblArea[[#This Row],[fu]]</f>
        <v>1.8604730392156862E-2</v>
      </c>
      <c r="J80" s="16">
        <f ca="1">MAX(tblArea[[#This Row],[Ag]],tblArea[[#This Row],[An]])</f>
        <v>2.108536111111111E-2</v>
      </c>
      <c r="K80" s="16">
        <f ca="1">tblArea[[#This Row],[Ag]]/tblArea[[#This Row],[φ]]</f>
        <v>2.3428179012345677E-2</v>
      </c>
      <c r="L80" s="16">
        <f ca="1">tblArea[[#This Row],[An]]/tblArea[[#This Row],[φ]]</f>
        <v>2.067192265795207E-2</v>
      </c>
      <c r="M80" s="17">
        <f ca="1">tblArea[[#This Row],[A]]/tblArea[[#This Row],[φ]]</f>
        <v>2.3428179012345677E-2</v>
      </c>
    </row>
    <row r="81" spans="2:13" x14ac:dyDescent="0.2">
      <c r="B81" s="15">
        <f t="shared" ca="1" si="3"/>
        <v>18335652</v>
      </c>
      <c r="C81" s="1">
        <v>1</v>
      </c>
      <c r="D81" s="8">
        <v>280000000</v>
      </c>
      <c r="E81" s="8">
        <v>430000000</v>
      </c>
      <c r="F81" s="1">
        <f t="shared" si="4"/>
        <v>0.85</v>
      </c>
      <c r="G81" s="14">
        <v>0.9</v>
      </c>
      <c r="H81" s="16">
        <f ca="1">tblArea[[#This Row],[Force]]/tblArea[[#This Row],[fy]]</f>
        <v>6.5484471428571431E-2</v>
      </c>
      <c r="I81" s="16">
        <f ca="1">tblArea[[#This Row],[Force]]/tblArea[[#This Row],[Ultimate Uncertainty]]/tblArea[[#This Row],[kt]]/tblArea[[#This Row],[fu]]</f>
        <v>5.0165942544459649E-2</v>
      </c>
      <c r="J81" s="16">
        <f ca="1">MAX(tblArea[[#This Row],[Ag]],tblArea[[#This Row],[An]])</f>
        <v>6.5484471428571431E-2</v>
      </c>
      <c r="K81" s="16">
        <f ca="1">tblArea[[#This Row],[Ag]]/tblArea[[#This Row],[φ]]</f>
        <v>7.2760523809523817E-2</v>
      </c>
      <c r="L81" s="16">
        <f ca="1">tblArea[[#This Row],[An]]/tblArea[[#This Row],[φ]]</f>
        <v>5.573993616051072E-2</v>
      </c>
      <c r="M81" s="17">
        <f ca="1">tblArea[[#This Row],[A]]/tblArea[[#This Row],[φ]]</f>
        <v>7.2760523809523817E-2</v>
      </c>
    </row>
    <row r="82" spans="2:13" x14ac:dyDescent="0.2">
      <c r="B82" s="15">
        <f t="shared" ca="1" si="3"/>
        <v>507289</v>
      </c>
      <c r="C82" s="1">
        <v>1</v>
      </c>
      <c r="D82" s="9">
        <v>300000000</v>
      </c>
      <c r="E82" s="8">
        <v>430000000</v>
      </c>
      <c r="F82" s="1">
        <f t="shared" si="4"/>
        <v>0.85</v>
      </c>
      <c r="G82" s="14">
        <v>0.9</v>
      </c>
      <c r="H82" s="16">
        <f ca="1">tblArea[[#This Row],[Force]]/tblArea[[#This Row],[fy]]</f>
        <v>1.6909633333333333E-3</v>
      </c>
      <c r="I82" s="16">
        <f ca="1">tblArea[[#This Row],[Force]]/tblArea[[#This Row],[Ultimate Uncertainty]]/tblArea[[#This Row],[kt]]/tblArea[[#This Row],[fu]]</f>
        <v>1.3879316005471955E-3</v>
      </c>
      <c r="J82" s="16">
        <f ca="1">MAX(tblArea[[#This Row],[Ag]],tblArea[[#This Row],[An]])</f>
        <v>1.6909633333333333E-3</v>
      </c>
      <c r="K82" s="16">
        <f ca="1">tblArea[[#This Row],[Ag]]/tblArea[[#This Row],[φ]]</f>
        <v>1.8788481481481481E-3</v>
      </c>
      <c r="L82" s="16">
        <f ca="1">tblArea[[#This Row],[An]]/tblArea[[#This Row],[φ]]</f>
        <v>1.5421462228302173E-3</v>
      </c>
      <c r="M82" s="17">
        <f ca="1">tblArea[[#This Row],[A]]/tblArea[[#This Row],[φ]]</f>
        <v>1.8788481481481481E-3</v>
      </c>
    </row>
    <row r="83" spans="2:13" x14ac:dyDescent="0.2">
      <c r="B83" s="15">
        <f t="shared" ca="1" si="3"/>
        <v>4344842</v>
      </c>
      <c r="C83" s="1">
        <v>1</v>
      </c>
      <c r="D83" s="9">
        <v>300000000</v>
      </c>
      <c r="E83" s="8">
        <v>430000000</v>
      </c>
      <c r="F83" s="1">
        <f t="shared" si="4"/>
        <v>0.85</v>
      </c>
      <c r="G83" s="14">
        <v>0.9</v>
      </c>
      <c r="H83" s="16">
        <f ca="1">tblArea[[#This Row],[Force]]/tblArea[[#This Row],[fy]]</f>
        <v>1.4482806666666667E-2</v>
      </c>
      <c r="I83" s="16">
        <f ca="1">tblArea[[#This Row],[Force]]/tblArea[[#This Row],[Ultimate Uncertainty]]/tblArea[[#This Row],[kt]]/tblArea[[#This Row],[fu]]</f>
        <v>1.1887392612859097E-2</v>
      </c>
      <c r="J83" s="16">
        <f ca="1">MAX(tblArea[[#This Row],[Ag]],tblArea[[#This Row],[An]])</f>
        <v>1.4482806666666667E-2</v>
      </c>
      <c r="K83" s="16">
        <f ca="1">tblArea[[#This Row],[Ag]]/tblArea[[#This Row],[φ]]</f>
        <v>1.6092007407407408E-2</v>
      </c>
      <c r="L83" s="16">
        <f ca="1">tblArea[[#This Row],[An]]/tblArea[[#This Row],[φ]]</f>
        <v>1.3208214014287884E-2</v>
      </c>
      <c r="M83" s="17">
        <f ca="1">tblArea[[#This Row],[A]]/tblArea[[#This Row],[φ]]</f>
        <v>1.6092007407407408E-2</v>
      </c>
    </row>
    <row r="85" spans="2:13" x14ac:dyDescent="0.2">
      <c r="B85" s="3" t="str">
        <f t="array" ref="B85:B110">TRANSPOSE(tblArea[#Headers])</f>
        <v>Force</v>
      </c>
      <c r="C85" s="6" t="str">
        <f t="array" aca="1" ref="C85" ca="1">_xlfn.CONCAT(IF(INDIRECT("tblArea["&amp;B85&amp;"]")&lt;&gt;"",TEXT(INDIRECT("tblArea["&amp;B85&amp;"]"),"0.0000E+00")&amp;", ",""))</f>
        <v xml:space="preserve">9.2281E+07, 8.9250E+07, 3.7976E+06, 1.1725E+07, 2.4226E+07, 6.5774E+07, 3.7974E+05, 6.1177E+07, 5.7065E+05, 9.1917E+07, 8.0549E+07, 8.0857E+07, 2.9425E+07, 3.8406E+07, 8.8159E+07, 2.1359E+07, 3.9121E+07, 9.8202E+07, 8.6747E+07, 3.4473E+07, 7.6523E+07, 7.1089E+07, 8.7589E+07, 3.8083E+07, 9.1440E+07, 6.6930E+07, 6.9259E+07, 8.1226E+07, 4.6031E+07, 7.8336E+07, 9.2260E+07, 5.1035E+07, 4.7847E+07, 6.4669E+07, 1.3086E+07, 5.2217E+07, 9.6573E+07, 8.4062E+07, 4.4827E+07, 3.1223E+07, 1.8176E+07, 8.7163E+07, 8.5778E+07, 1.4050E+07, 6.9733E+07, 4.5449E+07, 2.7106E+07, 8.8894E+07, 5.4521E+06, 1.2628E+07, 2.6145E+07, 7.4617E+07, 9.0941E+07, 4.1308E+07, 6.4602E+07, 8.5041E+06, 8.4831E+07, 9.5982E+07, 3.7220E+07, 3.1716E+07, 6.4948E+07, 7.7233E+07, 9.6237E+07, 8.9981E+07, 7.7346E+07, 7.5001E+06, 9.3705E+07, 8.1552E+06, 7.5680E+07, 8.4087E+07, 9.7677E+07, 2.3215E+07, 3.2601E+07, 6.1828E+07, 3.1663E+07, 4.1570E+07, 4.1824E+07, 7.5907E+06, 1.8336E+07, 5.0729E+05, 4.3448E+06, </v>
      </c>
      <c r="D85" s="3" t="str">
        <f ca="1">B85&amp;" = ("&amp;LEFT(C85,LEN(C85)-2)&amp;")"</f>
        <v>Force = (9.2281E+07, 8.9250E+07, 3.7976E+06, 1.1725E+07, 2.4226E+07, 6.5774E+07, 3.7974E+05, 6.1177E+07, 5.7065E+05, 9.1917E+07, 8.0549E+07, 8.0857E+07, 2.9425E+07, 3.8406E+07, 8.8159E+07, 2.1359E+07, 3.9121E+07, 9.8202E+07, 8.6747E+07, 3.4473E+07, 7.6523E+07, 7.1089E+07, 8.7589E+07, 3.8083E+07, 9.1440E+07, 6.6930E+07, 6.9259E+07, 8.1226E+07, 4.6031E+07, 7.8336E+07, 9.2260E+07, 5.1035E+07, 4.7847E+07, 6.4669E+07, 1.3086E+07, 5.2217E+07, 9.6573E+07, 8.4062E+07, 4.4827E+07, 3.1223E+07, 1.8176E+07, 8.7163E+07, 8.5778E+07, 1.4050E+07, 6.9733E+07, 4.5449E+07, 2.7106E+07, 8.8894E+07, 5.4521E+06, 1.2628E+07, 2.6145E+07, 7.4617E+07, 9.0941E+07, 4.1308E+07, 6.4602E+07, 8.5041E+06, 8.4831E+07, 9.5982E+07, 3.7220E+07, 3.1716E+07, 6.4948E+07, 7.7233E+07, 9.6237E+07, 8.9981E+07, 7.7346E+07, 7.5001E+06, 9.3705E+07, 8.1552E+06, 7.5680E+07, 8.4087E+07, 9.7677E+07, 2.3215E+07, 3.2601E+07, 6.1828E+07, 3.1663E+07, 4.1570E+07, 4.1824E+07, 7.5907E+06, 1.8336E+07, 5.0729E+05, 4.3448E+06)</v>
      </c>
    </row>
    <row r="86" spans="2:13" x14ac:dyDescent="0.2">
      <c r="B86" s="3" t="str">
        <v>kt</v>
      </c>
      <c r="C86" s="6" t="str">
        <f t="array" aca="1" ref="C86" ca="1">_xlfn.CONCAT(IF(INDIRECT("tblArea["&amp;B86&amp;"]")&lt;&gt;"",TEXT(INDIRECT("tblArea["&amp;B86&amp;"]"),"0.0000E+00")&amp;", ",""))</f>
        <v xml:space="preserve">8.5000E-01, 7.5000E-01, 1.0000E+00, 1.0000E+00, 8.5000E-01, 1.0000E+00, 8.5000E-01, 7.5000E-01, 7.5000E-01, 1.0000E+00, 1.0000E+00, 1.0000E+00, 1.0000E+00, 8.5000E-01, 8.5000E-01, 8.5000E-01, 1.0000E+00, 1.0000E+00, 1.0000E+00, 1.0000E+00, 1.0000E+00, 1.0000E+00, 1.0000E+00, 8.5000E-01, 8.5000E-01, 8.5000E-01, 1.0000E+00, 1.0000E+00, 8.5000E-01, 1.0000E+00, 7.5000E-01, 1.0000E+00, 8.5000E-01, 1.0000E+00, 1.0000E+00, 8.5000E-01, 8.5000E-01, 7.5000E-01, 7.5000E-01, 7.5000E-01, 8.5000E-01, 7.5000E-01, 7.5000E-01, 1.0000E+00, 8.5000E-01, 1.0000E+00, 1.0000E+00, 1.0000E+00, 1.0000E+00, 1.0000E+00, 8.5000E-01, 8.5000E-01, 8.5000E-01, 1.0000E+00, 1.0000E+00, 8.5000E-01, 1.0000E+00, 8.5000E-01, 8.5000E-01, 8.5000E-01, 8.5000E-01, 1.0000E+00, 7.5000E-01, 7.5000E-01, 8.5000E-01, 8.5000E-01, 7.5000E-01, 8.5000E-01, 8.5000E-01, 1.0000E+00, 1.0000E+00, 1.0000E+00, 1.0000E+00, 1.0000E+00, 1.0000E+00, 1.0000E+00, 1.0000E+00, 1.0000E+00, 1.0000E+00, 1.0000E+00, 1.0000E+00, </v>
      </c>
      <c r="D86" s="3" t="str">
        <f t="shared" ref="D86:D110" ca="1" si="5">B86&amp;" = ("&amp;LEFT(C86,LEN(C86)-2)&amp;")"</f>
        <v>kt = (8.5000E-01, 7.5000E-01, 1.0000E+00, 1.0000E+00, 8.5000E-01, 1.0000E+00, 8.5000E-01, 7.5000E-01, 7.5000E-01, 1.0000E+00, 1.0000E+00, 1.0000E+00, 1.0000E+00, 8.5000E-01, 8.5000E-01, 8.5000E-01, 1.0000E+00, 1.0000E+00, 1.0000E+00, 1.0000E+00, 1.0000E+00, 1.0000E+00, 1.0000E+00, 8.5000E-01, 8.5000E-01, 8.5000E-01, 1.0000E+00, 1.0000E+00, 8.5000E-01, 1.0000E+00, 7.5000E-01, 1.0000E+00, 8.5000E-01, 1.0000E+00, 1.0000E+00, 8.5000E-01, 8.5000E-01, 7.5000E-01, 7.5000E-01, 7.5000E-01, 8.5000E-01, 7.5000E-01, 7.5000E-01, 1.0000E+00, 8.5000E-01, 1.0000E+00, 1.0000E+00, 1.0000E+00, 1.0000E+00, 1.0000E+00, 8.5000E-01, 8.5000E-01, 8.5000E-01, 1.0000E+00, 1.0000E+00, 8.5000E-01, 1.0000E+00, 8.5000E-01, 8.5000E-01, 8.5000E-01, 8.5000E-01, 1.0000E+00, 7.5000E-01, 7.5000E-01, 8.5000E-01, 8.5000E-01, 7.5000E-01, 8.5000E-01, 8.5000E-01, 1.0000E+00, 1.0000E+00, 1.0000E+00, 1.0000E+00, 1.0000E+00, 1.0000E+00, 1.0000E+00, 1.0000E+00, 1.0000E+00, 1.0000E+00, 1.0000E+00, 1.0000E+00)</v>
      </c>
    </row>
    <row r="87" spans="2:13" x14ac:dyDescent="0.2">
      <c r="B87" s="3" t="str">
        <v>fy</v>
      </c>
      <c r="C87" s="6" t="str">
        <f t="array" aca="1" ref="C87" ca="1">_xlfn.CONCAT(IF(INDIRECT("tblArea["&amp;B87&amp;"]")&lt;&gt;"",TEXT(INDIRECT("tblArea["&amp;B87&amp;"]"),"0.0000E+00")&amp;", ",""))</f>
        <v xml:space="preserve">3.0000E+08, 3.2000E+08, 2.8000E+08, 3.6000E+08, 3.2000E+08, 2.8000E+08, 3.2000E+08, 3.2000E+08, 3.0000E+08, 3.6000E+08, 3.2000E+08, 3.2000E+08, 2.8000E+08, 3.2000E+08, 3.2000E+08, 3.0000E+08, 2.8000E+08, 3.4000E+08, 3.0000E+08, 3.4000E+08, 2.8000E+08, 3.6000E+08, 3.4000E+08, 3.2000E+08, 3.2000E+08, 3.2000E+08, 3.4000E+08, 3.4000E+08, 3.2000E+08, 2.8000E+08, 3.2000E+08, 2.8000E+08, 3.2000E+08, 3.6000E+08, 2.8000E+08, 3.2000E+08, 3.4000E+08, 3.4000E+08, 3.6000E+08, 3.6000E+08, 3.6000E+08, 3.4000E+08, 3.6000E+08, 3.4000E+08, 3.4000E+08, 2.8000E+08, 3.0000E+08, 3.4000E+08, 2.8000E+08, 3.6000E+08, 3.6000E+08, 3.6000E+08, 3.6000E+08, 3.4000E+08, 2.8000E+08, 3.6000E+08, 2.8000E+08, 3.6000E+08, 3.6000E+08, 3.6000E+08, 3.6000E+08, 3.6000E+08, 3.6000E+08, 3.6000E+08, 3.6000E+08, 3.6000E+08, 3.6000E+08, 3.6000E+08, 3.6000E+08, 3.6000E+08, 2.8000E+08, 3.4000E+08, 3.0000E+08, 3.8000E+08, 3.8000E+08, 3.6000E+08, 3.0000E+08, 3.6000E+08, 2.8000E+08, 3.0000E+08, 3.0000E+08, </v>
      </c>
      <c r="D87" s="3" t="str">
        <f t="shared" ca="1" si="5"/>
        <v>fy = (3.0000E+08, 3.2000E+08, 2.8000E+08, 3.6000E+08, 3.2000E+08, 2.8000E+08, 3.2000E+08, 3.2000E+08, 3.0000E+08, 3.6000E+08, 3.2000E+08, 3.2000E+08, 2.8000E+08, 3.2000E+08, 3.2000E+08, 3.0000E+08, 2.8000E+08, 3.4000E+08, 3.0000E+08, 3.4000E+08, 2.8000E+08, 3.6000E+08, 3.4000E+08, 3.2000E+08, 3.2000E+08, 3.2000E+08, 3.4000E+08, 3.4000E+08, 3.2000E+08, 2.8000E+08, 3.2000E+08, 2.8000E+08, 3.2000E+08, 3.6000E+08, 2.8000E+08, 3.2000E+08, 3.4000E+08, 3.4000E+08, 3.6000E+08, 3.6000E+08, 3.6000E+08, 3.4000E+08, 3.6000E+08, 3.4000E+08, 3.4000E+08, 2.8000E+08, 3.0000E+08, 3.4000E+08, 2.8000E+08, 3.6000E+08, 3.6000E+08, 3.6000E+08, 3.6000E+08, 3.4000E+08, 2.8000E+08, 3.6000E+08, 2.8000E+08, 3.6000E+08, 3.6000E+08, 3.6000E+08, 3.6000E+08, 3.6000E+08, 3.6000E+08, 3.6000E+08, 3.6000E+08, 3.6000E+08, 3.6000E+08, 3.6000E+08, 3.6000E+08, 3.6000E+08, 2.8000E+08, 3.4000E+08, 3.0000E+08, 3.8000E+08, 3.8000E+08, 3.6000E+08, 3.0000E+08, 3.6000E+08, 2.8000E+08, 3.0000E+08, 3.0000E+08)</v>
      </c>
    </row>
    <row r="88" spans="2:13" x14ac:dyDescent="0.2">
      <c r="B88" s="3" t="str">
        <v>fu</v>
      </c>
      <c r="C88" s="6" t="str">
        <f t="array" aca="1" ref="C88" ca="1">_xlfn.CONCAT(IF(INDIRECT("tblArea["&amp;B88&amp;"]")&lt;&gt;"",TEXT(INDIRECT("tblArea["&amp;B88&amp;"]"),"0.0000E+00")&amp;", ",""))</f>
        <v xml:space="preserve">4.4000E+08, 4.4000E+08, 4.3000E+08, 4.8000E+08, 4.4000E+08, 4.3000E+08, 4.4000E+08, 4.4000E+08, 4.4000E+08, 4.8000E+08, 4.4000E+08, 4.4000E+08, 4.4000E+08, 4.4000E+08, 4.4000E+08, 4.4000E+08, 4.4000E+08, 4.8000E+08, 4.4000E+08, 4.8000E+08, 4.4000E+08, 4.8000E+08, 4.8000E+08, 4.4000E+08, 4.4000E+08, 4.4000E+08, 4.8000E+08, 4.8000E+08, 4.4000E+08, 4.4000E+08, 4.4000E+08, 4.4000E+08, 4.4000E+08, 4.8000E+08, 4.3000E+08, 4.4000E+08, 4.8000E+08, 4.8000E+08, 4.8000E+08, 4.8000E+08, 4.8000E+08, 4.8000E+08, 4.8000E+08, 4.8000E+08, 4.8000E+08, 4.3000E+08, 4.3000E+08, 4.8000E+08, 4.3000E+08, 4.8000E+08, 4.8000E+08, 4.8000E+08, 4.8000E+08, 4.8000E+08, 4.3000E+08, 4.8000E+08, 4.3000E+08, 4.8000E+08, 4.8000E+08, 4.8000E+08, 4.8000E+08, 4.8000E+08, 4.8000E+08, 4.8000E+08, 4.8000E+08, 4.8000E+08, 4.8000E+08, 4.8000E+08, 4.8000E+08, 4.8000E+08, 4.4000E+08, 4.8000E+08, 4.3000E+08, 4.8000E+08, 4.8000E+08, 4.8000E+08, 4.3000E+08, 4.8000E+08, 4.3000E+08, 4.3000E+08, 4.3000E+08, </v>
      </c>
      <c r="D88" s="3" t="str">
        <f t="shared" ca="1" si="5"/>
        <v>fu = (4.4000E+08, 4.4000E+08, 4.3000E+08, 4.8000E+08, 4.4000E+08, 4.3000E+08, 4.4000E+08, 4.4000E+08, 4.4000E+08, 4.8000E+08, 4.4000E+08, 4.4000E+08, 4.4000E+08, 4.4000E+08, 4.4000E+08, 4.4000E+08, 4.4000E+08, 4.8000E+08, 4.4000E+08, 4.8000E+08, 4.4000E+08, 4.8000E+08, 4.8000E+08, 4.4000E+08, 4.4000E+08, 4.4000E+08, 4.8000E+08, 4.8000E+08, 4.4000E+08, 4.4000E+08, 4.4000E+08, 4.4000E+08, 4.4000E+08, 4.8000E+08, 4.3000E+08, 4.4000E+08, 4.8000E+08, 4.8000E+08, 4.8000E+08, 4.8000E+08, 4.8000E+08, 4.8000E+08, 4.8000E+08, 4.8000E+08, 4.8000E+08, 4.3000E+08, 4.3000E+08, 4.8000E+08, 4.3000E+08, 4.8000E+08, 4.8000E+08, 4.8000E+08, 4.8000E+08, 4.8000E+08, 4.3000E+08, 4.8000E+08, 4.3000E+08, 4.8000E+08, 4.8000E+08, 4.8000E+08, 4.8000E+08, 4.8000E+08, 4.8000E+08, 4.8000E+08, 4.8000E+08, 4.8000E+08, 4.8000E+08, 4.8000E+08, 4.8000E+08, 4.8000E+08, 4.4000E+08, 4.8000E+08, 4.3000E+08, 4.8000E+08, 4.8000E+08, 4.8000E+08, 4.3000E+08, 4.8000E+08, 4.3000E+08, 4.3000E+08, 4.3000E+08)</v>
      </c>
    </row>
    <row r="89" spans="2:13" x14ac:dyDescent="0.2">
      <c r="B89" s="3" t="str">
        <v>Ultimate Uncertainty</v>
      </c>
      <c r="C89" s="6" t="str">
        <f t="array" aca="1" ref="C89" ca="1">_xlfn.CONCAT(IF(INDIRECT("tblArea["&amp;B89&amp;"]")&lt;&gt;"",TEXT(INDIRECT("tblArea["&amp;B89&amp;"]"),"0.0000E+00")&amp;", ",""))</f>
        <v xml:space="preserve">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</v>
      </c>
      <c r="D89" s="3" t="str">
        <f t="shared" ca="1" si="5"/>
        <v>Ultimate Uncertainty = (8.5000E-01,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8.5000E-01)</v>
      </c>
    </row>
    <row r="90" spans="2:13" x14ac:dyDescent="0.2">
      <c r="B90" s="3" t="str">
        <v>φ</v>
      </c>
      <c r="C90" s="6" t="str">
        <f t="array" aca="1" ref="C90" ca="1">_xlfn.CONCAT(IF(INDIRECT("tblArea["&amp;B90&amp;"]")&lt;&gt;"",TEXT(INDIRECT("tblArea["&amp;B90&amp;"]"),"0.0000E+00")&amp;", ",""))</f>
        <v xml:space="preserve">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</v>
      </c>
      <c r="D90" s="3" t="str">
        <f t="shared" ca="1" si="5"/>
        <v>φ = (9.0000E-01,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9.0000E-01)</v>
      </c>
    </row>
    <row r="91" spans="2:13" x14ac:dyDescent="0.2">
      <c r="B91" s="3" t="str">
        <v>Ag</v>
      </c>
      <c r="C91" s="6" t="str">
        <f t="array" aca="1" ref="C91" ca="1">_xlfn.CONCAT(IF(INDIRECT("tblArea["&amp;B91&amp;"]")&lt;&gt;"",TEXT(INDIRECT("tblArea["&amp;B91&amp;"]"),"0.0000E+00")&amp;", ",""))</f>
        <v xml:space="preserve">3.0760E-01, 2.7891E-01, 1.3563E-02, 3.2568E-02, 7.5706E-02, 2.3491E-01, 1.1867E-03, 1.9118E-01, 1.9022E-03, 2.5533E-01, 2.5172E-01, 2.5268E-01, 1.0509E-01, 1.2002E-01, 2.7550E-01, 7.1198E-02, 1.3972E-01, 2.8883E-01, 2.8916E-01, 1.0139E-01, 2.7330E-01, 1.9747E-01, 2.5761E-01, 1.1901E-01, 2.8575E-01, 2.0916E-01, 2.0370E-01, 2.3890E-01, 1.4385E-01, 2.7977E-01, 2.8831E-01, 1.8227E-01, 1.4952E-01, 1.7964E-01, 4.6737E-02, 1.6318E-01, 2.8404E-01, 2.4724E-01, 1.2452E-01, 8.6731E-02, 5.0488E-02, 2.5636E-01, 2.3827E-01, 4.1324E-02, 2.0510E-01, 1.6232E-01, 9.0355E-02, 2.6145E-01, 1.9472E-02, 3.5079E-02, 7.2624E-02, 2.0727E-01, 2.5261E-01, 1.2149E-01, 2.3072E-01, 2.3623E-02, 3.0297E-01, 2.6662E-01, 1.0339E-01, 8.8101E-02, 1.8041E-01, 2.1454E-01, 2.6732E-01, 2.4995E-01, 2.1485E-01, 2.0834E-02, 2.6029E-01, 2.2653E-02, 2.1022E-01, 2.3357E-01, 3.4885E-01, 6.8278E-02, 1.0867E-01, 1.6270E-01, 8.3323E-02, 1.1547E-01, 1.3941E-01, 2.1085E-02, 6.5484E-02, 1.6910E-03, 1.4483E-02, </v>
      </c>
      <c r="D91" s="3" t="str">
        <f t="shared" ca="1" si="5"/>
        <v>Ag = (3.0760E-01, 2.7891E-01, 1.3563E-02, 3.2568E-02, 7.5706E-02, 2.3491E-01, 1.1867E-03, 1.9118E-01, 1.9022E-03, 2.5533E-01, 2.5172E-01, 2.5268E-01, 1.0509E-01, 1.2002E-01, 2.7550E-01, 7.1198E-02, 1.3972E-01, 2.8883E-01, 2.8916E-01, 1.0139E-01, 2.7330E-01, 1.9747E-01, 2.5761E-01, 1.1901E-01, 2.8575E-01, 2.0916E-01, 2.0370E-01, 2.3890E-01, 1.4385E-01, 2.7977E-01, 2.8831E-01, 1.8227E-01, 1.4952E-01, 1.7964E-01, 4.6737E-02, 1.6318E-01, 2.8404E-01, 2.4724E-01, 1.2452E-01, 8.6731E-02, 5.0488E-02, 2.5636E-01, 2.3827E-01, 4.1324E-02, 2.0510E-01, 1.6232E-01, 9.0355E-02, 2.6145E-01, 1.9472E-02, 3.5079E-02, 7.2624E-02, 2.0727E-01, 2.5261E-01, 1.2149E-01, 2.3072E-01, 2.3623E-02, 3.0297E-01, 2.6662E-01, 1.0339E-01, 8.8101E-02, 1.8041E-01, 2.1454E-01, 2.6732E-01, 2.4995E-01, 2.1485E-01, 2.0834E-02, 2.6029E-01, 2.2653E-02, 2.1022E-01, 2.3357E-01, 3.4885E-01, 6.8278E-02, 1.0867E-01, 1.6270E-01, 8.3323E-02, 1.1547E-01, 1.3941E-01, 2.1085E-02, 6.5484E-02, 1.6910E-03, 1.4483E-02)</v>
      </c>
    </row>
    <row r="92" spans="2:13" x14ac:dyDescent="0.2">
      <c r="B92" s="3" t="str">
        <v>An</v>
      </c>
      <c r="C92" s="6" t="str">
        <f t="array" aca="1" ref="C92" ca="1">_xlfn.CONCAT(IF(INDIRECT("tblArea["&amp;B92&amp;"]")&lt;&gt;"",TEXT(INDIRECT("tblArea["&amp;B92&amp;"]"),"0.0000E+00")&amp;", ",""))</f>
        <v xml:space="preserve">2.9028E-01, 3.1818E-01, 1.0390E-02, 2.8737E-02, 7.6206E-02, 1.7996E-01, 1.1945E-03, 2.1810E-01, 2.0344E-03, 2.2529E-01, 2.1537E-01, 2.1620E-01, 7.8678E-02, 1.2081E-01, 2.7732E-01, 6.7189E-02, 1.0460E-01, 2.4069E-01, 2.3194E-01, 8.4492E-02, 2.0461E-01, 1.7424E-01, 2.1468E-01, 1.1979E-01, 2.8764E-01, 2.1054E-01, 1.6975E-01, 1.9908E-01, 1.4480E-01, 2.0946E-01, 3.2891E-01, 1.3646E-01, 1.5051E-01, 1.5850E-01, 3.5804E-02, 1.6426E-01, 2.7847E-01, 2.7471E-01, 1.4649E-01, 1.0204E-01, 5.2410E-02, 2.8485E-01, 2.8032E-01, 3.4437E-02, 2.0107E-01, 1.2435E-01, 7.4163E-02, 2.1788E-01, 1.4917E-02, 3.0952E-02, 7.5389E-02, 2.1516E-01, 2.6223E-01, 1.0124E-01, 1.7675E-01, 2.4522E-02, 2.3209E-01, 2.7676E-01, 1.0732E-01, 9.1455E-02, 1.8728E-01, 1.8930E-01, 3.1450E-01, 2.9405E-01, 2.2303E-01, 2.1627E-02, 3.0622E-01, 2.3516E-02, 2.1822E-01, 2.0610E-01, 2.6117E-01, 5.6899E-02, 8.9196E-02, 1.5154E-01, 7.7604E-02, 1.0189E-01, 1.1443E-01, 1.8605E-02, 5.0166E-02, 1.3879E-03, 1.1887E-02, </v>
      </c>
      <c r="D92" s="3" t="str">
        <f t="shared" ca="1" si="5"/>
        <v>An = (2.9028E-01, 3.1818E-01, 1.0390E-02, 2.8737E-02, 7.6206E-02, 1.7996E-01, 1.1945E-03, 2.1810E-01, 2.0344E-03, 2.2529E-01, 2.1537E-01, 2.1620E-01, 7.8678E-02, 1.2081E-01, 2.7732E-01, 6.7189E-02, 1.0460E-01, 2.4069E-01, 2.3194E-01, 8.4492E-02, 2.0461E-01, 1.7424E-01, 2.1468E-01, 1.1979E-01, 2.8764E-01, 2.1054E-01, 1.6975E-01, 1.9908E-01, 1.4480E-01, 2.0946E-01, 3.2891E-01, 1.3646E-01, 1.5051E-01, 1.5850E-01, 3.5804E-02, 1.6426E-01, 2.7847E-01, 2.7471E-01, 1.4649E-01, 1.0204E-01, 5.2410E-02, 2.8485E-01, 2.8032E-01, 3.4437E-02, 2.0107E-01, 1.2435E-01, 7.4163E-02, 2.1788E-01, 1.4917E-02, 3.0952E-02, 7.5389E-02, 2.1516E-01, 2.6223E-01, 1.0124E-01, 1.7675E-01, 2.4522E-02, 2.3209E-01, 2.7676E-01, 1.0732E-01, 9.1455E-02, 1.8728E-01, 1.8930E-01, 3.1450E-01, 2.9405E-01, 2.2303E-01, 2.1627E-02, 3.0622E-01, 2.3516E-02, 2.1822E-01, 2.0610E-01, 2.6117E-01, 5.6899E-02, 8.9196E-02, 1.5154E-01, 7.7604E-02, 1.0189E-01, 1.1443E-01, 1.8605E-02, 5.0166E-02, 1.3879E-03, 1.1887E-02)</v>
      </c>
    </row>
    <row r="93" spans="2:13" x14ac:dyDescent="0.2">
      <c r="B93" s="3" t="str">
        <v>A</v>
      </c>
      <c r="C93" s="6" t="str">
        <f t="array" aca="1" ref="C93" ca="1">_xlfn.CONCAT(IF(INDIRECT("tblArea["&amp;B93&amp;"]")&lt;&gt;"",TEXT(INDIRECT("tblArea["&amp;B93&amp;"]"),"0.0000E+00")&amp;", ",""))</f>
        <v xml:space="preserve">3.0760E-01, 3.1818E-01, 1.3563E-02, 3.2568E-02, 7.6206E-02, 2.3491E-01, 1.1945E-03, 2.1810E-01, 2.0344E-03, 2.5533E-01, 2.5172E-01, 2.5268E-01, 1.0509E-01, 1.2081E-01, 2.7732E-01, 7.1198E-02, 1.3972E-01, 2.8883E-01, 2.8916E-01, 1.0139E-01, 2.7330E-01, 1.9747E-01, 2.5761E-01, 1.1979E-01, 2.8764E-01, 2.1054E-01, 2.0370E-01, 2.3890E-01, 1.4480E-01, 2.7977E-01, 3.2891E-01, 1.8227E-01, 1.5051E-01, 1.7964E-01, 4.6737E-02, 1.6426E-01, 2.8404E-01, 2.7471E-01, 1.4649E-01, 1.0204E-01, 5.2410E-02, 2.8485E-01, 2.8032E-01, 4.1324E-02, 2.0510E-01, 1.6232E-01, 9.0355E-02, 2.6145E-01, 1.9472E-02, 3.5079E-02, 7.5389E-02, 2.1516E-01, 2.6223E-01, 1.2149E-01, 2.3072E-01, 2.4522E-02, 3.0297E-01, 2.7676E-01, 1.0732E-01, 9.1455E-02, 1.8728E-01, 2.1454E-01, 3.1450E-01, 2.9405E-01, 2.2303E-01, 2.1627E-02, 3.0622E-01, 2.3516E-02, 2.1822E-01, 2.3357E-01, 3.4885E-01, 6.8278E-02, 1.0867E-01, 1.6270E-01, 8.3323E-02, 1.1547E-01, 1.3941E-01, 2.1085E-02, 6.5484E-02, 1.6910E-03, 1.4483E-02, </v>
      </c>
      <c r="D93" s="3" t="str">
        <f t="shared" ca="1" si="5"/>
        <v>A = (3.0760E-01, 3.1818E-01, 1.3563E-02, 3.2568E-02, 7.6206E-02, 2.3491E-01, 1.1945E-03, 2.1810E-01, 2.0344E-03, 2.5533E-01, 2.5172E-01, 2.5268E-01, 1.0509E-01, 1.2081E-01, 2.7732E-01, 7.1198E-02, 1.3972E-01, 2.8883E-01, 2.8916E-01, 1.0139E-01, 2.7330E-01, 1.9747E-01, 2.5761E-01, 1.1979E-01, 2.8764E-01, 2.1054E-01, 2.0370E-01, 2.3890E-01, 1.4480E-01, 2.7977E-01, 3.2891E-01, 1.8227E-01, 1.5051E-01, 1.7964E-01, 4.6737E-02, 1.6426E-01, 2.8404E-01, 2.7471E-01, 1.4649E-01, 1.0204E-01, 5.2410E-02, 2.8485E-01, 2.8032E-01, 4.1324E-02, 2.0510E-01, 1.6232E-01, 9.0355E-02, 2.6145E-01, 1.9472E-02, 3.5079E-02, 7.5389E-02, 2.1516E-01, 2.6223E-01, 1.2149E-01, 2.3072E-01, 2.4522E-02, 3.0297E-01, 2.7676E-01, 1.0732E-01, 9.1455E-02, 1.8728E-01, 2.1454E-01, 3.1450E-01, 2.9405E-01, 2.2303E-01, 2.1627E-02, 3.0622E-01, 2.3516E-02, 2.1822E-01, 2.3357E-01, 3.4885E-01, 6.8278E-02, 1.0867E-01, 1.6270E-01, 8.3323E-02, 1.1547E-01, 1.3941E-01, 2.1085E-02, 6.5484E-02, 1.6910E-03, 1.4483E-02)</v>
      </c>
    </row>
    <row r="94" spans="2:13" x14ac:dyDescent="0.2">
      <c r="B94" s="3" t="str">
        <v>φAg</v>
      </c>
      <c r="C94" s="6" t="str">
        <f t="array" aca="1" ref="C94" ca="1">_xlfn.CONCAT(IF(INDIRECT("tblArea["&amp;B94&amp;"]")&lt;&gt;"",TEXT(INDIRECT("tblArea["&amp;B94&amp;"]"),"0.0000E+00")&amp;", ",""))</f>
        <v xml:space="preserve">3.4178E-01, 3.0990E-01, 1.5070E-02, 3.6187E-02, 8.4117E-02, 2.6101E-01, 1.3186E-03, 2.1242E-01, 2.1135E-03, 2.8370E-01, 2.7968E-01, 2.8076E-01, 1.1677E-01, 1.3335E-01, 3.0611E-01, 7.9109E-02, 1.5524E-01, 3.2092E-01, 3.2128E-01, 1.1266E-01, 3.0366E-01, 2.1941E-01, 2.8624E-01, 1.3223E-01, 3.1750E-01, 2.3240E-01, 2.2634E-01, 2.6544E-01, 1.5983E-01, 3.1086E-01, 3.2035E-01, 2.0252E-01, 1.6614E-01, 1.9960E-01, 5.1930E-02, 1.8131E-01, 3.1560E-01, 2.7471E-01, 1.3835E-01, 9.6368E-02, 5.6098E-02, 2.8485E-01, 2.6475E-01, 4.5915E-02, 2.2788E-01, 1.8035E-01, 1.0039E-01, 2.9050E-01, 2.1635E-02, 3.8976E-02, 8.0694E-02, 2.3030E-01, 2.8068E-01, 1.3499E-01, 2.5636E-01, 2.6247E-02, 3.3663E-01, 2.9624E-01, 1.1488E-01, 9.7890E-02, 2.0046E-01, 2.3837E-01, 2.9703E-01, 2.7772E-01, 2.3872E-01, 2.3148E-02, 2.8921E-01, 2.5170E-02, 2.3358E-01, 2.5953E-01, 3.8761E-01, 7.5865E-02, 1.2074E-01, 1.8078E-01, 9.2581E-02, 1.2830E-01, 1.5491E-01, 2.3428E-02, 7.2761E-02, 1.8788E-03, 1.6092E-02, </v>
      </c>
      <c r="D94" s="3" t="str">
        <f t="shared" ca="1" si="5"/>
        <v>φAg = (3.4178E-01, 3.0990E-01, 1.5070E-02, 3.6187E-02, 8.4117E-02, 2.6101E-01, 1.3186E-03, 2.1242E-01, 2.1135E-03, 2.8370E-01, 2.7968E-01, 2.8076E-01, 1.1677E-01, 1.3335E-01, 3.0611E-01, 7.9109E-02, 1.5524E-01, 3.2092E-01, 3.2128E-01, 1.1266E-01, 3.0366E-01, 2.1941E-01, 2.8624E-01, 1.3223E-01, 3.1750E-01, 2.3240E-01, 2.2634E-01, 2.6544E-01, 1.5983E-01, 3.1086E-01, 3.2035E-01, 2.0252E-01, 1.6614E-01, 1.9960E-01, 5.1930E-02, 1.8131E-01, 3.1560E-01, 2.7471E-01, 1.3835E-01, 9.6368E-02, 5.6098E-02, 2.8485E-01, 2.6475E-01, 4.5915E-02, 2.2788E-01, 1.8035E-01, 1.0039E-01, 2.9050E-01, 2.1635E-02, 3.8976E-02, 8.0694E-02, 2.3030E-01, 2.8068E-01, 1.3499E-01, 2.5636E-01, 2.6247E-02, 3.3663E-01, 2.9624E-01, 1.1488E-01, 9.7890E-02, 2.0046E-01, 2.3837E-01, 2.9703E-01, 2.7772E-01, 2.3872E-01, 2.3148E-02, 2.8921E-01, 2.5170E-02, 2.3358E-01, 2.5953E-01, 3.8761E-01, 7.5865E-02, 1.2074E-01, 1.8078E-01, 9.2581E-02, 1.2830E-01, 1.5491E-01, 2.3428E-02, 7.2761E-02, 1.8788E-03, 1.6092E-02)</v>
      </c>
    </row>
    <row r="95" spans="2:13" x14ac:dyDescent="0.2">
      <c r="B95" s="3" t="str">
        <v>φAn</v>
      </c>
      <c r="C95" s="6" t="str">
        <f t="array" aca="1" ref="C95" ca="1">_xlfn.CONCAT(IF(INDIRECT("tblArea["&amp;B95&amp;"]")&lt;&gt;"",TEXT(INDIRECT("tblArea["&amp;B95&amp;"]"),"0.0000E+00")&amp;", ",""))</f>
        <v xml:space="preserve">3.2254E-01, 3.5354E-01, 1.1544E-02, 3.1929E-02, 8.4673E-02, 1.9995E-01, 1.3273E-03, 2.4233E-01, 2.2604E-03, 2.5032E-01, 2.3930E-01, 2.4022E-01, 8.7420E-02, 1.3423E-01, 3.0813E-01, 7.4654E-02, 1.1622E-01, 2.6744E-01, 2.5771E-01, 9.3880E-02, 2.2734E-01, 1.9360E-01, 2.3853E-01, 1.3311E-01, 3.1960E-01, 2.3393E-01, 1.8861E-01, 2.2120E-01, 1.6089E-01, 2.3273E-01, 3.6546E-01, 1.5162E-01, 1.6723E-01, 1.7611E-01, 3.9782E-02, 1.8251E-01, 3.0941E-01, 3.0524E-01, 1.6277E-01, 1.1337E-01, 5.8233E-02, 3.1650E-01, 3.1147E-01, 3.8263E-02, 2.2342E-01, 1.3816E-01, 8.2403E-02, 2.4209E-01, 1.6574E-02, 3.4391E-02, 8.3765E-02, 2.3907E-01, 2.9136E-01, 1.1249E-01, 1.9639E-01, 2.7246E-02, 2.5788E-01, 3.0752E-01, 1.1925E-01, 1.0162E-01, 2.0809E-01, 2.1033E-01, 3.4944E-01, 3.2673E-01, 2.4781E-01, 2.4030E-02, 3.4025E-01, 2.6128E-02, 2.4247E-01, 2.2899E-01, 2.9019E-01, 6.3221E-02, 9.9107E-02, 1.6838E-01, 8.6227E-02, 1.1321E-01, 1.2715E-01, 2.0672E-02, 5.5740E-02, 1.5421E-03, 1.3208E-02, </v>
      </c>
      <c r="D95" s="3" t="str">
        <f t="shared" ca="1" si="5"/>
        <v>φAn = (3.2254E-01, 3.5354E-01, 1.1544E-02, 3.1929E-02, 8.4673E-02, 1.9995E-01, 1.3273E-03, 2.4233E-01, 2.2604E-03, 2.5032E-01, 2.3930E-01, 2.4022E-01, 8.7420E-02, 1.3423E-01, 3.0813E-01, 7.4654E-02, 1.1622E-01, 2.6744E-01, 2.5771E-01, 9.3880E-02, 2.2734E-01, 1.9360E-01, 2.3853E-01, 1.3311E-01, 3.1960E-01, 2.3393E-01, 1.8861E-01, 2.2120E-01, 1.6089E-01, 2.3273E-01, 3.6546E-01, 1.5162E-01, 1.6723E-01, 1.7611E-01, 3.9782E-02, 1.8251E-01, 3.0941E-01, 3.0524E-01, 1.6277E-01, 1.1337E-01, 5.8233E-02, 3.1650E-01, 3.1147E-01, 3.8263E-02, 2.2342E-01, 1.3816E-01, 8.2403E-02, 2.4209E-01, 1.6574E-02, 3.4391E-02, 8.3765E-02, 2.3907E-01, 2.9136E-01, 1.1249E-01, 1.9639E-01, 2.7246E-02, 2.5788E-01, 3.0752E-01, 1.1925E-01, 1.0162E-01, 2.0809E-01, 2.1033E-01, 3.4944E-01, 3.2673E-01, 2.4781E-01, 2.4030E-02, 3.4025E-01, 2.6128E-02, 2.4247E-01, 2.2899E-01, 2.9019E-01, 6.3221E-02, 9.9107E-02, 1.6838E-01, 8.6227E-02, 1.1321E-01, 1.2715E-01, 2.0672E-02, 5.5740E-02, 1.5421E-03, 1.3208E-02)</v>
      </c>
    </row>
    <row r="96" spans="2:13" x14ac:dyDescent="0.2">
      <c r="B96" s="3" t="str">
        <v>φA</v>
      </c>
      <c r="C96" s="6" t="str">
        <f t="array" aca="1" ref="C96" ca="1">_xlfn.CONCAT(IF(INDIRECT("tblArea["&amp;B96&amp;"]")&lt;&gt;"",TEXT(INDIRECT("tblArea["&amp;B96&amp;"]"),"0.0000E+00")&amp;", ",""))</f>
        <v xml:space="preserve">3.4178E-01, 3.5354E-01, 1.5070E-02, 3.6187E-02, 8.4673E-02, 2.6101E-01, 1.3273E-03, 2.4233E-01, 2.2604E-03, 2.8370E-01, 2.7968E-01, 2.8076E-01, 1.1677E-01, 1.3423E-01, 3.0813E-01, 7.9109E-02, 1.5524E-01, 3.2092E-01, 3.2128E-01, 1.1266E-01, 3.0366E-01, 2.1941E-01, 2.8624E-01, 1.3311E-01, 3.1960E-01, 2.3393E-01, 2.2634E-01, 2.6544E-01, 1.6089E-01, 3.1086E-01, 3.6546E-01, 2.0252E-01, 1.6723E-01, 1.9960E-01, 5.1930E-02, 1.8251E-01, 3.1560E-01, 3.0524E-01, 1.6277E-01, 1.1337E-01, 5.8233E-02, 3.1650E-01, 3.1147E-01, 4.5915E-02, 2.2788E-01, 1.8035E-01, 1.0039E-01, 2.9050E-01, 2.1635E-02, 3.8976E-02, 8.3765E-02, 2.3907E-01, 2.9136E-01, 1.3499E-01, 2.5636E-01, 2.7246E-02, 3.3663E-01, 3.0752E-01, 1.1925E-01, 1.0162E-01, 2.0809E-01, 2.3837E-01, 3.4944E-01, 3.2673E-01, 2.4781E-01, 2.4030E-02, 3.4025E-01, 2.6128E-02, 2.4247E-01, 2.5953E-01, 3.8761E-01, 7.5865E-02, 1.2074E-01, 1.8078E-01, 9.2581E-02, 1.2830E-01, 1.5491E-01, 2.3428E-02, 7.2761E-02, 1.8788E-03, 1.6092E-02, </v>
      </c>
      <c r="D96" s="3" t="str">
        <f t="shared" ca="1" si="5"/>
        <v>φA = (3.4178E-01, 3.5354E-01, 1.5070E-02, 3.6187E-02, 8.4673E-02, 2.6101E-01, 1.3273E-03, 2.4233E-01, 2.2604E-03, 2.8370E-01, 2.7968E-01, 2.8076E-01, 1.1677E-01, 1.3423E-01, 3.0813E-01, 7.9109E-02, 1.5524E-01, 3.2092E-01, 3.2128E-01, 1.1266E-01, 3.0366E-01, 2.1941E-01, 2.8624E-01, 1.3311E-01, 3.1960E-01, 2.3393E-01, 2.2634E-01, 2.6544E-01, 1.6089E-01, 3.1086E-01, 3.6546E-01, 2.0252E-01, 1.6723E-01, 1.9960E-01, 5.1930E-02, 1.8251E-01, 3.1560E-01, 3.0524E-01, 1.6277E-01, 1.1337E-01, 5.8233E-02, 3.1650E-01, 3.1147E-01, 4.5915E-02, 2.2788E-01, 1.8035E-01, 1.0039E-01, 2.9050E-01, 2.1635E-02, 3.8976E-02, 8.3765E-02, 2.3907E-01, 2.9136E-01, 1.3499E-01, 2.5636E-01, 2.7246E-02, 3.3663E-01, 3.0752E-01, 1.1925E-01, 1.0162E-01, 2.0809E-01, 2.3837E-01, 3.4944E-01, 3.2673E-01, 2.4781E-01, 2.4030E-02, 3.4025E-01, 2.6128E-02, 2.4247E-01, 2.5953E-01, 3.8761E-01, 7.5865E-02, 1.2074E-01, 1.8078E-01, 9.2581E-02, 1.2830E-01, 1.5491E-01, 2.3428E-02, 7.2761E-02, 1.8788E-03, 1.6092E-02)</v>
      </c>
    </row>
    <row r="97" spans="2:4" x14ac:dyDescent="0.2">
      <c r="B97" s="3" t="e">
        <v>#N/A</v>
      </c>
      <c r="C97" s="6" t="e">
        <f t="array" aca="1" ref="C97" ca="1">_xlfn.CONCAT(IF(INDIRECT("tblArea["&amp;B97&amp;"]")&lt;&gt;"",TEXT(INDIRECT("tblArea["&amp;B97&amp;"]"),"0.0000E+00")&amp;", ",""))</f>
        <v>#N/A</v>
      </c>
      <c r="D97" s="3" t="e">
        <f t="shared" ca="1" si="5"/>
        <v>#N/A</v>
      </c>
    </row>
    <row r="98" spans="2:4" x14ac:dyDescent="0.2">
      <c r="B98" s="3" t="e">
        <v>#N/A</v>
      </c>
      <c r="C98" s="6" t="e">
        <f t="array" aca="1" ref="C98" ca="1">_xlfn.CONCAT(IF(INDIRECT("tblArea["&amp;B98&amp;"]")&lt;&gt;"",TEXT(INDIRECT("tblArea["&amp;B98&amp;"]"),"0.0000E+00")&amp;", ",""))</f>
        <v>#N/A</v>
      </c>
      <c r="D98" s="3" t="e">
        <f t="shared" ca="1" si="5"/>
        <v>#N/A</v>
      </c>
    </row>
    <row r="99" spans="2:4" x14ac:dyDescent="0.2">
      <c r="B99" s="3" t="e">
        <v>#N/A</v>
      </c>
      <c r="C99" s="6" t="e">
        <f t="array" aca="1" ref="C99" ca="1">_xlfn.CONCAT(IF(INDIRECT("tblArea["&amp;B99&amp;"]")&lt;&gt;"",TEXT(INDIRECT("tblArea["&amp;B99&amp;"]"),"0.0000E+00")&amp;", ",""))</f>
        <v>#N/A</v>
      </c>
      <c r="D99" s="3" t="e">
        <f t="shared" ca="1" si="5"/>
        <v>#N/A</v>
      </c>
    </row>
    <row r="100" spans="2:4" x14ac:dyDescent="0.2">
      <c r="B100" s="3" t="e">
        <v>#N/A</v>
      </c>
      <c r="C100" s="6" t="e">
        <f t="array" aca="1" ref="C100" ca="1">_xlfn.CONCAT(IF(INDIRECT("tblArea["&amp;B100&amp;"]")&lt;&gt;"",TEXT(INDIRECT("tblArea["&amp;B100&amp;"]"),"0.0000E+00")&amp;", ",""))</f>
        <v>#N/A</v>
      </c>
      <c r="D100" s="3" t="e">
        <f t="shared" ca="1" si="5"/>
        <v>#N/A</v>
      </c>
    </row>
    <row r="101" spans="2:4" x14ac:dyDescent="0.2">
      <c r="B101" s="3" t="e">
        <v>#N/A</v>
      </c>
      <c r="C101" s="6" t="e">
        <f t="array" aca="1" ref="C101" ca="1">_xlfn.CONCAT(IF(INDIRECT("tblArea["&amp;B101&amp;"]")&lt;&gt;"",TEXT(INDIRECT("tblArea["&amp;B101&amp;"]"),"0.0000E+00")&amp;", ",""))</f>
        <v>#N/A</v>
      </c>
      <c r="D101" s="3" t="e">
        <f t="shared" ca="1" si="5"/>
        <v>#N/A</v>
      </c>
    </row>
    <row r="102" spans="2:4" x14ac:dyDescent="0.2">
      <c r="B102" s="3" t="e">
        <v>#N/A</v>
      </c>
      <c r="C102" s="6" t="e">
        <f t="array" aca="1" ref="C102" ca="1">_xlfn.CONCAT(IF(INDIRECT("tblArea["&amp;B102&amp;"]")&lt;&gt;"",TEXT(INDIRECT("tblArea["&amp;B102&amp;"]"),"0.0000E+00")&amp;", ",""))</f>
        <v>#N/A</v>
      </c>
      <c r="D102" s="3" t="e">
        <f t="shared" ca="1" si="5"/>
        <v>#N/A</v>
      </c>
    </row>
    <row r="103" spans="2:4" x14ac:dyDescent="0.2">
      <c r="B103" s="3" t="e">
        <v>#N/A</v>
      </c>
      <c r="C103" s="6" t="e">
        <f t="array" aca="1" ref="C103" ca="1">_xlfn.CONCAT(IF(INDIRECT("tblArea["&amp;B103&amp;"]")&lt;&gt;"",TEXT(INDIRECT("tblArea["&amp;B103&amp;"]"),"0.0000E+00")&amp;", ",""))</f>
        <v>#N/A</v>
      </c>
      <c r="D103" s="3" t="e">
        <f t="shared" ca="1" si="5"/>
        <v>#N/A</v>
      </c>
    </row>
    <row r="104" spans="2:4" x14ac:dyDescent="0.2">
      <c r="B104" s="3" t="e">
        <v>#N/A</v>
      </c>
      <c r="C104" s="6" t="e">
        <f t="array" aca="1" ref="C104" ca="1">_xlfn.CONCAT(IF(INDIRECT("tblArea["&amp;B104&amp;"]")&lt;&gt;"",TEXT(INDIRECT("tblArea["&amp;B104&amp;"]"),"0.0000E+00")&amp;", ",""))</f>
        <v>#N/A</v>
      </c>
      <c r="D104" s="3" t="e">
        <f t="shared" ca="1" si="5"/>
        <v>#N/A</v>
      </c>
    </row>
    <row r="105" spans="2:4" x14ac:dyDescent="0.2">
      <c r="B105" s="3" t="e">
        <v>#N/A</v>
      </c>
      <c r="C105" s="6" t="e">
        <f t="array" aca="1" ref="C105" ca="1">_xlfn.CONCAT(IF(INDIRECT("tblArea["&amp;B105&amp;"]")&lt;&gt;"",TEXT(INDIRECT("tblArea["&amp;B105&amp;"]"),"0.0000E+00")&amp;", ",""))</f>
        <v>#N/A</v>
      </c>
      <c r="D105" s="3" t="e">
        <f t="shared" ca="1" si="5"/>
        <v>#N/A</v>
      </c>
    </row>
    <row r="106" spans="2:4" x14ac:dyDescent="0.2">
      <c r="B106" s="3" t="e">
        <v>#N/A</v>
      </c>
      <c r="C106" s="6" t="e">
        <f t="array" aca="1" ref="C106" ca="1">_xlfn.CONCAT(IF(INDIRECT("tblArea["&amp;B106&amp;"]")&lt;&gt;"",TEXT(INDIRECT("tblArea["&amp;B106&amp;"]"),"0.0000E+00")&amp;", ",""))</f>
        <v>#N/A</v>
      </c>
      <c r="D106" s="3" t="e">
        <f t="shared" ca="1" si="5"/>
        <v>#N/A</v>
      </c>
    </row>
    <row r="107" spans="2:4" x14ac:dyDescent="0.2">
      <c r="B107" s="3" t="e">
        <v>#N/A</v>
      </c>
      <c r="C107" s="6" t="e">
        <f t="array" aca="1" ref="C107" ca="1">_xlfn.CONCAT(IF(INDIRECT("tblArea["&amp;B107&amp;"]")&lt;&gt;"",TEXT(INDIRECT("tblArea["&amp;B107&amp;"]"),"0.0000E+00")&amp;", ",""))</f>
        <v>#N/A</v>
      </c>
      <c r="D107" s="3" t="e">
        <f t="shared" ca="1" si="5"/>
        <v>#N/A</v>
      </c>
    </row>
    <row r="108" spans="2:4" x14ac:dyDescent="0.2">
      <c r="B108" s="3" t="e">
        <v>#N/A</v>
      </c>
      <c r="C108" s="6" t="e">
        <f t="array" aca="1" ref="C108" ca="1">_xlfn.CONCAT(IF(INDIRECT("tblArea["&amp;B108&amp;"]")&lt;&gt;"",TEXT(INDIRECT("tblArea["&amp;B108&amp;"]"),"0.0000E+00")&amp;", ",""))</f>
        <v>#N/A</v>
      </c>
      <c r="D108" s="3" t="e">
        <f t="shared" ca="1" si="5"/>
        <v>#N/A</v>
      </c>
    </row>
    <row r="109" spans="2:4" x14ac:dyDescent="0.2">
      <c r="B109" s="3" t="e">
        <v>#N/A</v>
      </c>
      <c r="C109" s="6" t="e">
        <f t="array" aca="1" ref="C109" ca="1">_xlfn.CONCAT(IF(INDIRECT("tblArea["&amp;B109&amp;"]")&lt;&gt;"",TEXT(INDIRECT("tblArea["&amp;B109&amp;"]"),"0.0000E+00")&amp;", ",""))</f>
        <v>#N/A</v>
      </c>
      <c r="D109" s="3" t="e">
        <f t="shared" ca="1" si="5"/>
        <v>#N/A</v>
      </c>
    </row>
    <row r="110" spans="2:4" x14ac:dyDescent="0.2">
      <c r="B110" s="3" t="e">
        <v>#N/A</v>
      </c>
      <c r="C110" s="6" t="e">
        <f t="array" aca="1" ref="C110" ca="1">_xlfn.CONCAT(IF(INDIRECT("tblArea["&amp;B110&amp;"]")&lt;&gt;"",TEXT(INDIRECT("tblArea["&amp;B110&amp;"]"),"0.0000E+00")&amp;", ",""))</f>
        <v>#N/A</v>
      </c>
      <c r="D110" s="3" t="e">
        <f t="shared" ca="1" si="5"/>
        <v>#N/A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Nt_yield, Nt_ultimate</vt:lpstr>
      <vt:lpstr>Area_Reqd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Kane</dc:creator>
  <cp:lastModifiedBy>Sean Kane</cp:lastModifiedBy>
  <cp:lastPrinted>2016-10-04T00:21:51Z</cp:lastPrinted>
  <dcterms:created xsi:type="dcterms:W3CDTF">2016-09-24T03:44:15Z</dcterms:created>
  <dcterms:modified xsi:type="dcterms:W3CDTF">2017-07-04T21:54:14Z</dcterms:modified>
</cp:coreProperties>
</file>