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seank\PycharmProjects\AS4100Library\AS4100 Modules\Verification\Excel\"/>
    </mc:Choice>
  </mc:AlternateContent>
  <bookViews>
    <workbookView xWindow="0" yWindow="0" windowWidth="23040" windowHeight="8670" activeTab="3"/>
  </bookViews>
  <sheets>
    <sheet name="Section Methods" sheetId="10" r:id="rId1"/>
    <sheet name="Mo" sheetId="12" r:id="rId2"/>
    <sheet name="alpha_m" sheetId="13" r:id="rId3"/>
    <sheet name="kt and le" sheetId="15" r:id="rId4"/>
    <sheet name="lookups" sheetId="1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5" l="1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C87" i="15" a="1"/>
  <c r="C98" i="15" a="1"/>
  <c r="C97" i="15" a="1"/>
  <c r="C96" i="15" a="1"/>
  <c r="C95" i="15" a="1"/>
  <c r="C87" i="15" l="1"/>
  <c r="C98" i="15"/>
  <c r="C97" i="15"/>
  <c r="C96" i="15"/>
  <c r="C95" i="15"/>
  <c r="M7" i="15" l="1"/>
  <c r="M12" i="15"/>
  <c r="M13" i="15"/>
  <c r="M15" i="15"/>
  <c r="M19" i="15"/>
  <c r="M22" i="15"/>
  <c r="M23" i="15"/>
  <c r="M26" i="15"/>
  <c r="M27" i="15"/>
  <c r="M28" i="15"/>
  <c r="M29" i="15"/>
  <c r="M33" i="15"/>
  <c r="M35" i="15"/>
  <c r="M38" i="15"/>
  <c r="M39" i="15"/>
  <c r="M44" i="15"/>
  <c r="M49" i="15"/>
  <c r="M53" i="15"/>
  <c r="M54" i="15"/>
  <c r="M56" i="15"/>
  <c r="M59" i="15"/>
  <c r="M62" i="15"/>
  <c r="M63" i="15"/>
  <c r="M65" i="15"/>
  <c r="M66" i="15"/>
  <c r="M67" i="15"/>
  <c r="M68" i="15"/>
  <c r="M72" i="15"/>
  <c r="M73" i="15"/>
  <c r="M76" i="15"/>
  <c r="M77" i="15"/>
  <c r="M81" i="15"/>
  <c r="M82" i="15"/>
  <c r="L3" i="15"/>
  <c r="L4" i="15"/>
  <c r="L5" i="15"/>
  <c r="L6" i="15"/>
  <c r="L7" i="15"/>
  <c r="L8" i="15"/>
  <c r="L9" i="15"/>
  <c r="M9" i="15" s="1"/>
  <c r="L10" i="15"/>
  <c r="M10" i="15" s="1"/>
  <c r="L11" i="15"/>
  <c r="M11" i="15" s="1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M34" i="15" s="1"/>
  <c r="L35" i="15"/>
  <c r="L36" i="15"/>
  <c r="L37" i="15"/>
  <c r="L38" i="15"/>
  <c r="L39" i="15"/>
  <c r="L40" i="15"/>
  <c r="L41" i="15"/>
  <c r="L42" i="15"/>
  <c r="L43" i="15"/>
  <c r="M43" i="15" s="1"/>
  <c r="L44" i="15"/>
  <c r="L45" i="15"/>
  <c r="L46" i="15"/>
  <c r="L47" i="15"/>
  <c r="L48" i="15"/>
  <c r="L49" i="15"/>
  <c r="L50" i="15"/>
  <c r="L51" i="15"/>
  <c r="M51" i="15" s="1"/>
  <c r="L52" i="15"/>
  <c r="M52" i="15" s="1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82" i="15"/>
  <c r="K3" i="15"/>
  <c r="M3" i="15" s="1"/>
  <c r="K4" i="15"/>
  <c r="M4" i="15" s="1"/>
  <c r="K5" i="15"/>
  <c r="M5" i="15" s="1"/>
  <c r="K6" i="15"/>
  <c r="M6" i="15" s="1"/>
  <c r="K7" i="15"/>
  <c r="K8" i="15"/>
  <c r="M8" i="15" s="1"/>
  <c r="K9" i="15"/>
  <c r="K10" i="15"/>
  <c r="K11" i="15"/>
  <c r="K12" i="15"/>
  <c r="K13" i="15"/>
  <c r="K14" i="15"/>
  <c r="M14" i="15" s="1"/>
  <c r="K15" i="15"/>
  <c r="K16" i="15"/>
  <c r="M16" i="15" s="1"/>
  <c r="K17" i="15"/>
  <c r="M17" i="15" s="1"/>
  <c r="K18" i="15"/>
  <c r="M18" i="15" s="1"/>
  <c r="K19" i="15"/>
  <c r="K20" i="15"/>
  <c r="M20" i="15" s="1"/>
  <c r="K21" i="15"/>
  <c r="M21" i="15" s="1"/>
  <c r="K22" i="15"/>
  <c r="K23" i="15"/>
  <c r="K24" i="15"/>
  <c r="M24" i="15" s="1"/>
  <c r="K25" i="15"/>
  <c r="M25" i="15" s="1"/>
  <c r="K26" i="15"/>
  <c r="K27" i="15"/>
  <c r="K28" i="15"/>
  <c r="K29" i="15"/>
  <c r="K30" i="15"/>
  <c r="M30" i="15" s="1"/>
  <c r="K31" i="15"/>
  <c r="M31" i="15" s="1"/>
  <c r="K32" i="15"/>
  <c r="M32" i="15" s="1"/>
  <c r="K33" i="15"/>
  <c r="K34" i="15"/>
  <c r="K35" i="15"/>
  <c r="K36" i="15"/>
  <c r="M36" i="15" s="1"/>
  <c r="K37" i="15"/>
  <c r="M37" i="15" s="1"/>
  <c r="K38" i="15"/>
  <c r="K39" i="15"/>
  <c r="K40" i="15"/>
  <c r="M40" i="15" s="1"/>
  <c r="K41" i="15"/>
  <c r="M41" i="15" s="1"/>
  <c r="K42" i="15"/>
  <c r="M42" i="15" s="1"/>
  <c r="K43" i="15"/>
  <c r="K44" i="15"/>
  <c r="K45" i="15"/>
  <c r="M45" i="15" s="1"/>
  <c r="K46" i="15"/>
  <c r="M46" i="15" s="1"/>
  <c r="K47" i="15"/>
  <c r="M47" i="15" s="1"/>
  <c r="K48" i="15"/>
  <c r="M48" i="15" s="1"/>
  <c r="K49" i="15"/>
  <c r="K50" i="15"/>
  <c r="M50" i="15" s="1"/>
  <c r="K51" i="15"/>
  <c r="K52" i="15"/>
  <c r="K53" i="15"/>
  <c r="K54" i="15"/>
  <c r="K55" i="15"/>
  <c r="M55" i="15" s="1"/>
  <c r="K56" i="15"/>
  <c r="K57" i="15"/>
  <c r="M57" i="15" s="1"/>
  <c r="K58" i="15"/>
  <c r="M58" i="15" s="1"/>
  <c r="K59" i="15"/>
  <c r="K60" i="15"/>
  <c r="M60" i="15" s="1"/>
  <c r="K61" i="15"/>
  <c r="M61" i="15" s="1"/>
  <c r="K62" i="15"/>
  <c r="K63" i="15"/>
  <c r="K64" i="15"/>
  <c r="M64" i="15" s="1"/>
  <c r="K65" i="15"/>
  <c r="K66" i="15"/>
  <c r="K67" i="15"/>
  <c r="K68" i="15"/>
  <c r="K69" i="15"/>
  <c r="M69" i="15" s="1"/>
  <c r="K70" i="15"/>
  <c r="M70" i="15" s="1"/>
  <c r="K71" i="15"/>
  <c r="M71" i="15" s="1"/>
  <c r="K72" i="15"/>
  <c r="K73" i="15"/>
  <c r="K74" i="15"/>
  <c r="M74" i="15" s="1"/>
  <c r="K75" i="15"/>
  <c r="M75" i="15" s="1"/>
  <c r="K76" i="15"/>
  <c r="K77" i="15"/>
  <c r="K78" i="15"/>
  <c r="M78" i="15" s="1"/>
  <c r="K79" i="15"/>
  <c r="M79" i="15" s="1"/>
  <c r="K80" i="15"/>
  <c r="M80" i="15" s="1"/>
  <c r="K81" i="15"/>
  <c r="K82" i="15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B84" i="15" l="1" a="1"/>
  <c r="B107" i="15" s="1"/>
  <c r="T3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C107" i="15" a="1"/>
  <c r="C107" i="15" l="1"/>
  <c r="B84" i="15"/>
  <c r="B88" i="15"/>
  <c r="B92" i="15"/>
  <c r="B96" i="15"/>
  <c r="B100" i="15"/>
  <c r="B104" i="15"/>
  <c r="B108" i="15"/>
  <c r="B85" i="15"/>
  <c r="B89" i="15"/>
  <c r="B93" i="15"/>
  <c r="B97" i="15"/>
  <c r="B101" i="15"/>
  <c r="B105" i="15"/>
  <c r="B109" i="15"/>
  <c r="B86" i="15"/>
  <c r="B90" i="15"/>
  <c r="B94" i="15"/>
  <c r="B98" i="15"/>
  <c r="B102" i="15"/>
  <c r="B106" i="15"/>
  <c r="B87" i="15"/>
  <c r="B91" i="15"/>
  <c r="B95" i="15"/>
  <c r="B99" i="15"/>
  <c r="B103" i="15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B50" i="13" a="1"/>
  <c r="B73" i="13" s="1"/>
  <c r="C94" i="15" a="1"/>
  <c r="C93" i="15" a="1"/>
  <c r="C91" i="15" a="1"/>
  <c r="C92" i="15" a="1"/>
  <c r="C85" i="15" a="1"/>
  <c r="C90" i="15" a="1"/>
  <c r="C89" i="15" a="1"/>
  <c r="C88" i="15" a="1"/>
  <c r="C86" i="15" a="1"/>
  <c r="C100" i="15" a="1"/>
  <c r="C105" i="15" a="1"/>
  <c r="C103" i="15" a="1"/>
  <c r="C102" i="15" a="1"/>
  <c r="C99" i="15" a="1"/>
  <c r="C104" i="15" a="1"/>
  <c r="C109" i="15" a="1"/>
  <c r="C108" i="15" a="1"/>
  <c r="C101" i="15" a="1"/>
  <c r="C106" i="15" a="1"/>
  <c r="C84" i="15" a="1"/>
  <c r="C58" i="13" a="1"/>
  <c r="C66" i="13" a="1"/>
  <c r="C61" i="13" a="1"/>
  <c r="C72" i="13" a="1"/>
  <c r="C67" i="13" a="1"/>
  <c r="C74" i="13" a="1"/>
  <c r="C52" i="13" a="1"/>
  <c r="C60" i="13" a="1"/>
  <c r="C70" i="13" a="1"/>
  <c r="C65" i="13" a="1"/>
  <c r="C53" i="13" a="1"/>
  <c r="C69" i="13" a="1"/>
  <c r="C51" i="13" a="1"/>
  <c r="C54" i="13" a="1"/>
  <c r="C62" i="13" a="1"/>
  <c r="C55" i="13" a="1"/>
  <c r="C71" i="13" a="1"/>
  <c r="C57" i="13" a="1"/>
  <c r="C73" i="13" a="1"/>
  <c r="C50" i="13" a="1"/>
  <c r="C56" i="13" a="1"/>
  <c r="C64" i="13" a="1"/>
  <c r="C59" i="13" a="1"/>
  <c r="C75" i="13" a="1"/>
  <c r="C63" i="13" a="1"/>
  <c r="C68" i="13" a="1"/>
  <c r="C92" i="15" l="1"/>
  <c r="C91" i="15"/>
  <c r="C93" i="15"/>
  <c r="C94" i="15"/>
  <c r="C86" i="15"/>
  <c r="C88" i="15"/>
  <c r="C89" i="15"/>
  <c r="C90" i="15"/>
  <c r="C85" i="15"/>
  <c r="C106" i="15"/>
  <c r="C101" i="15"/>
  <c r="C108" i="15"/>
  <c r="C109" i="15"/>
  <c r="C104" i="15"/>
  <c r="C99" i="15"/>
  <c r="C102" i="15"/>
  <c r="C103" i="15"/>
  <c r="C105" i="15"/>
  <c r="C100" i="15"/>
  <c r="C84" i="15"/>
  <c r="D107" i="15"/>
  <c r="C74" i="13"/>
  <c r="C68" i="13"/>
  <c r="C73" i="13"/>
  <c r="C69" i="13"/>
  <c r="C67" i="13"/>
  <c r="C63" i="13"/>
  <c r="C57" i="13"/>
  <c r="C53" i="13"/>
  <c r="C72" i="13"/>
  <c r="C75" i="13"/>
  <c r="C71" i="13"/>
  <c r="C65" i="13"/>
  <c r="C61" i="13"/>
  <c r="C59" i="13"/>
  <c r="C55" i="13"/>
  <c r="C70" i="13"/>
  <c r="C66" i="13"/>
  <c r="C64" i="13"/>
  <c r="C62" i="13"/>
  <c r="C60" i="13"/>
  <c r="C58" i="13"/>
  <c r="C56" i="13"/>
  <c r="C54" i="13"/>
  <c r="C52" i="13"/>
  <c r="C51" i="13"/>
  <c r="C50" i="13"/>
  <c r="B50" i="13"/>
  <c r="B54" i="13"/>
  <c r="B58" i="13"/>
  <c r="B62" i="13"/>
  <c r="B66" i="13"/>
  <c r="B70" i="13"/>
  <c r="B74" i="13"/>
  <c r="B51" i="13"/>
  <c r="B55" i="13"/>
  <c r="B59" i="13"/>
  <c r="B63" i="13"/>
  <c r="B67" i="13"/>
  <c r="B71" i="13"/>
  <c r="B75" i="13"/>
  <c r="B52" i="13"/>
  <c r="B56" i="13"/>
  <c r="B60" i="13"/>
  <c r="B64" i="13"/>
  <c r="B68" i="13"/>
  <c r="B72" i="13"/>
  <c r="B53" i="13"/>
  <c r="B57" i="13"/>
  <c r="B61" i="13"/>
  <c r="B65" i="13"/>
  <c r="B69" i="13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D84" i="15" l="1"/>
  <c r="D108" i="15"/>
  <c r="D97" i="15"/>
  <c r="D100" i="15"/>
  <c r="D87" i="15"/>
  <c r="D92" i="15"/>
  <c r="D96" i="15"/>
  <c r="D99" i="15"/>
  <c r="D104" i="15"/>
  <c r="D91" i="15"/>
  <c r="D103" i="15"/>
  <c r="D105" i="15"/>
  <c r="D102" i="15"/>
  <c r="D101" i="15"/>
  <c r="D109" i="15"/>
  <c r="D89" i="15"/>
  <c r="D94" i="15"/>
  <c r="D86" i="15"/>
  <c r="D85" i="15"/>
  <c r="D106" i="15"/>
  <c r="D93" i="15"/>
  <c r="D98" i="15"/>
  <c r="D90" i="15"/>
  <c r="D95" i="15"/>
  <c r="D88" i="15"/>
  <c r="D73" i="13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D62" i="13" l="1"/>
  <c r="D63" i="13"/>
  <c r="D51" i="13"/>
  <c r="D64" i="13"/>
  <c r="D50" i="13"/>
  <c r="D65" i="13"/>
  <c r="D54" i="13"/>
  <c r="D53" i="13"/>
  <c r="D58" i="13"/>
  <c r="D61" i="13"/>
  <c r="D68" i="13"/>
  <c r="D56" i="13"/>
  <c r="D71" i="13"/>
  <c r="D59" i="13"/>
  <c r="D52" i="13"/>
  <c r="D67" i="13"/>
  <c r="D72" i="13"/>
  <c r="D55" i="13"/>
  <c r="D60" i="13"/>
  <c r="D75" i="13"/>
  <c r="D66" i="13"/>
  <c r="D70" i="13"/>
  <c r="D69" i="13"/>
  <c r="D74" i="13"/>
  <c r="D57" i="13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K3" i="12"/>
  <c r="O3" i="12" s="1"/>
  <c r="K4" i="12"/>
  <c r="O4" i="12" s="1"/>
  <c r="K5" i="12"/>
  <c r="O5" i="12" s="1"/>
  <c r="K6" i="12"/>
  <c r="K7" i="12"/>
  <c r="O7" i="12" s="1"/>
  <c r="K8" i="12"/>
  <c r="O8" i="12" s="1"/>
  <c r="K9" i="12"/>
  <c r="O9" i="12" s="1"/>
  <c r="K10" i="12"/>
  <c r="K11" i="12"/>
  <c r="O11" i="12" s="1"/>
  <c r="K12" i="12"/>
  <c r="O12" i="12" s="1"/>
  <c r="K13" i="12"/>
  <c r="O13" i="12" s="1"/>
  <c r="K14" i="12"/>
  <c r="K15" i="12"/>
  <c r="O15" i="12" s="1"/>
  <c r="K16" i="12"/>
  <c r="O16" i="12" s="1"/>
  <c r="K17" i="12"/>
  <c r="O17" i="12" s="1"/>
  <c r="K18" i="12"/>
  <c r="K19" i="12"/>
  <c r="O19" i="12" s="1"/>
  <c r="K20" i="12"/>
  <c r="O20" i="12" s="1"/>
  <c r="K21" i="12"/>
  <c r="O21" i="12" s="1"/>
  <c r="K22" i="12"/>
  <c r="K23" i="12"/>
  <c r="O23" i="12" s="1"/>
  <c r="K24" i="12"/>
  <c r="O24" i="12" s="1"/>
  <c r="K25" i="12"/>
  <c r="O25" i="12" s="1"/>
  <c r="K26" i="12"/>
  <c r="K27" i="12"/>
  <c r="O27" i="12" s="1"/>
  <c r="K28" i="12"/>
  <c r="O28" i="12" s="1"/>
  <c r="K29" i="12"/>
  <c r="O29" i="12" s="1"/>
  <c r="K30" i="12"/>
  <c r="K31" i="12"/>
  <c r="O31" i="12" s="1"/>
  <c r="K32" i="12"/>
  <c r="O32" i="12" s="1"/>
  <c r="K33" i="12"/>
  <c r="O33" i="12" s="1"/>
  <c r="K34" i="12"/>
  <c r="K35" i="12"/>
  <c r="O35" i="12" s="1"/>
  <c r="K36" i="12"/>
  <c r="O36" i="12" s="1"/>
  <c r="K37" i="12"/>
  <c r="O37" i="12" s="1"/>
  <c r="K38" i="12"/>
  <c r="K39" i="12"/>
  <c r="O39" i="12" s="1"/>
  <c r="K40" i="12"/>
  <c r="O40" i="12" s="1"/>
  <c r="K41" i="12"/>
  <c r="O41" i="12" s="1"/>
  <c r="K42" i="12"/>
  <c r="K43" i="12"/>
  <c r="O43" i="12" s="1"/>
  <c r="K44" i="12"/>
  <c r="O44" i="12" s="1"/>
  <c r="K45" i="12"/>
  <c r="O45" i="12" s="1"/>
  <c r="K46" i="12"/>
  <c r="K47" i="12"/>
  <c r="O47" i="12" s="1"/>
  <c r="K48" i="12"/>
  <c r="O48" i="12" s="1"/>
  <c r="P17" i="12" l="1"/>
  <c r="R17" i="12" s="1"/>
  <c r="P33" i="12"/>
  <c r="R33" i="12" s="1"/>
  <c r="P48" i="12"/>
  <c r="R48" i="12" s="1"/>
  <c r="P32" i="12"/>
  <c r="R32" i="12" s="1"/>
  <c r="P16" i="12"/>
  <c r="R16" i="12" s="1"/>
  <c r="P31" i="12"/>
  <c r="R31" i="12" s="1"/>
  <c r="P47" i="12"/>
  <c r="R47" i="12" s="1"/>
  <c r="P15" i="12"/>
  <c r="R15" i="12" s="1"/>
  <c r="P3" i="12"/>
  <c r="R3" i="12" s="1"/>
  <c r="P19" i="12"/>
  <c r="R19" i="12" s="1"/>
  <c r="P35" i="12"/>
  <c r="R35" i="12" s="1"/>
  <c r="P4" i="12"/>
  <c r="R4" i="12" s="1"/>
  <c r="P20" i="12"/>
  <c r="R20" i="12" s="1"/>
  <c r="P36" i="12"/>
  <c r="R36" i="12" s="1"/>
  <c r="P5" i="12"/>
  <c r="R5" i="12" s="1"/>
  <c r="P21" i="12"/>
  <c r="R21" i="12" s="1"/>
  <c r="P37" i="12"/>
  <c r="R37" i="12" s="1"/>
  <c r="O46" i="12"/>
  <c r="P46" i="12"/>
  <c r="R46" i="12" s="1"/>
  <c r="O38" i="12"/>
  <c r="P38" i="12"/>
  <c r="R38" i="12" s="1"/>
  <c r="O30" i="12"/>
  <c r="P30" i="12"/>
  <c r="R30" i="12" s="1"/>
  <c r="O22" i="12"/>
  <c r="P22" i="12"/>
  <c r="R22" i="12" s="1"/>
  <c r="O14" i="12"/>
  <c r="P14" i="12"/>
  <c r="R14" i="12" s="1"/>
  <c r="O6" i="12"/>
  <c r="P6" i="12"/>
  <c r="R6" i="12" s="1"/>
  <c r="P7" i="12"/>
  <c r="R7" i="12" s="1"/>
  <c r="P23" i="12"/>
  <c r="R23" i="12" s="1"/>
  <c r="P39" i="12"/>
  <c r="R39" i="12" s="1"/>
  <c r="P8" i="12"/>
  <c r="R8" i="12" s="1"/>
  <c r="P24" i="12"/>
  <c r="R24" i="12" s="1"/>
  <c r="P40" i="12"/>
  <c r="R40" i="12" s="1"/>
  <c r="P9" i="12"/>
  <c r="R9" i="12" s="1"/>
  <c r="P25" i="12"/>
  <c r="R25" i="12" s="1"/>
  <c r="P41" i="12"/>
  <c r="R41" i="12" s="1"/>
  <c r="O42" i="12"/>
  <c r="P42" i="12"/>
  <c r="R42" i="12" s="1"/>
  <c r="O34" i="12"/>
  <c r="P34" i="12"/>
  <c r="R34" i="12" s="1"/>
  <c r="O26" i="12"/>
  <c r="P26" i="12"/>
  <c r="R26" i="12" s="1"/>
  <c r="O18" i="12"/>
  <c r="P18" i="12"/>
  <c r="R18" i="12" s="1"/>
  <c r="O10" i="12"/>
  <c r="P10" i="12"/>
  <c r="R10" i="12" s="1"/>
  <c r="P11" i="12"/>
  <c r="R11" i="12" s="1"/>
  <c r="P27" i="12"/>
  <c r="R27" i="12" s="1"/>
  <c r="P43" i="12"/>
  <c r="R43" i="12" s="1"/>
  <c r="P12" i="12"/>
  <c r="R12" i="12" s="1"/>
  <c r="P28" i="12"/>
  <c r="R28" i="12" s="1"/>
  <c r="P44" i="12"/>
  <c r="R44" i="12" s="1"/>
  <c r="P13" i="12"/>
  <c r="R13" i="12" s="1"/>
  <c r="P29" i="12"/>
  <c r="R29" i="12" s="1"/>
  <c r="P45" i="12"/>
  <c r="R45" i="12" s="1"/>
  <c r="B50" i="12" a="1"/>
  <c r="B72" i="12" s="1"/>
  <c r="C72" i="12" a="1"/>
  <c r="C72" i="12" l="1"/>
  <c r="B57" i="12"/>
  <c r="B69" i="12"/>
  <c r="B50" i="12"/>
  <c r="B54" i="12"/>
  <c r="B58" i="12"/>
  <c r="B62" i="12"/>
  <c r="B66" i="12"/>
  <c r="B70" i="12"/>
  <c r="B74" i="12"/>
  <c r="B61" i="12"/>
  <c r="B51" i="12"/>
  <c r="B55" i="12"/>
  <c r="B59" i="12"/>
  <c r="B63" i="12"/>
  <c r="B67" i="12"/>
  <c r="B71" i="12"/>
  <c r="B75" i="12"/>
  <c r="B53" i="12"/>
  <c r="B65" i="12"/>
  <c r="B73" i="12"/>
  <c r="B52" i="12"/>
  <c r="B56" i="12"/>
  <c r="B60" i="12"/>
  <c r="B64" i="12"/>
  <c r="B68" i="12"/>
  <c r="C69" i="12" a="1"/>
  <c r="C68" i="12" a="1"/>
  <c r="C60" i="12" a="1"/>
  <c r="C55" i="12" a="1"/>
  <c r="C64" i="12" a="1"/>
  <c r="C56" i="12" a="1"/>
  <c r="C59" i="12" a="1"/>
  <c r="C74" i="12" a="1"/>
  <c r="C53" i="12" a="1"/>
  <c r="C54" i="12" a="1"/>
  <c r="C61" i="12" a="1"/>
  <c r="C75" i="12" a="1"/>
  <c r="C51" i="12" a="1"/>
  <c r="C57" i="12" a="1"/>
  <c r="C67" i="12" a="1"/>
  <c r="C50" i="10" a="1"/>
  <c r="C65" i="12" a="1"/>
  <c r="C58" i="12" a="1"/>
  <c r="C66" i="12" a="1"/>
  <c r="C70" i="12" a="1"/>
  <c r="C62" i="12" a="1"/>
  <c r="C50" i="12" a="1"/>
  <c r="C52" i="12" a="1"/>
  <c r="C63" i="12" a="1"/>
  <c r="C71" i="12" a="1"/>
  <c r="C73" i="12" a="1"/>
  <c r="C56" i="12" l="1"/>
  <c r="C53" i="12"/>
  <c r="C63" i="12"/>
  <c r="C61" i="12"/>
  <c r="C62" i="12"/>
  <c r="C69" i="12"/>
  <c r="C68" i="12"/>
  <c r="C52" i="12"/>
  <c r="C75" i="12"/>
  <c r="C59" i="12"/>
  <c r="C74" i="12"/>
  <c r="C58" i="12"/>
  <c r="C57" i="12"/>
  <c r="C54" i="12"/>
  <c r="C64" i="12"/>
  <c r="C73" i="12"/>
  <c r="C71" i="12"/>
  <c r="C55" i="12"/>
  <c r="C70" i="12"/>
  <c r="C60" i="12"/>
  <c r="C65" i="12"/>
  <c r="C67" i="12"/>
  <c r="C51" i="12"/>
  <c r="C66" i="12"/>
  <c r="C50" i="12"/>
  <c r="D72" i="12"/>
  <c r="C50" i="10"/>
  <c r="G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D60" i="12" l="1"/>
  <c r="D66" i="12"/>
  <c r="D67" i="12"/>
  <c r="D70" i="12"/>
  <c r="D71" i="12"/>
  <c r="D58" i="12"/>
  <c r="D59" i="12"/>
  <c r="D73" i="12"/>
  <c r="D56" i="12"/>
  <c r="D68" i="12"/>
  <c r="D53" i="12"/>
  <c r="D52" i="12"/>
  <c r="D64" i="12"/>
  <c r="D62" i="12"/>
  <c r="D63" i="12"/>
  <c r="D50" i="12"/>
  <c r="D51" i="12"/>
  <c r="D54" i="12"/>
  <c r="D55" i="12"/>
  <c r="D65" i="12"/>
  <c r="D57" i="12"/>
  <c r="D74" i="12"/>
  <c r="D75" i="12"/>
  <c r="D69" i="12"/>
  <c r="D61" i="12"/>
  <c r="B50" i="10" a="1"/>
  <c r="B50" i="10" s="1"/>
  <c r="D50" i="10" l="1"/>
  <c r="B72" i="10"/>
  <c r="B68" i="10"/>
  <c r="B64" i="10"/>
  <c r="B60" i="10"/>
  <c r="B56" i="10"/>
  <c r="B52" i="10"/>
  <c r="B73" i="10"/>
  <c r="B69" i="10"/>
  <c r="B65" i="10"/>
  <c r="B61" i="10"/>
  <c r="B57" i="10"/>
  <c r="B53" i="10"/>
  <c r="B75" i="10"/>
  <c r="B71" i="10"/>
  <c r="B67" i="10"/>
  <c r="B63" i="10"/>
  <c r="B59" i="10"/>
  <c r="B55" i="10"/>
  <c r="B51" i="10"/>
  <c r="B74" i="10"/>
  <c r="B70" i="10"/>
  <c r="B66" i="10"/>
  <c r="B62" i="10"/>
  <c r="B58" i="10"/>
  <c r="B54" i="10"/>
  <c r="C55" i="10" a="1"/>
  <c r="C61" i="10" a="1"/>
  <c r="C53" i="10" a="1"/>
  <c r="C65" i="10" a="1"/>
  <c r="C66" i="10" a="1"/>
  <c r="C62" i="10" a="1"/>
  <c r="C70" i="10" a="1"/>
  <c r="C67" i="10" a="1"/>
  <c r="C59" i="10" a="1"/>
  <c r="C54" i="10" a="1"/>
  <c r="C75" i="10" a="1"/>
  <c r="C69" i="10" a="1"/>
  <c r="C56" i="10" a="1"/>
  <c r="C58" i="10" a="1"/>
  <c r="C51" i="10" a="1"/>
  <c r="C64" i="10" a="1"/>
  <c r="C57" i="10" a="1"/>
  <c r="C52" i="10" a="1"/>
  <c r="C60" i="10" a="1"/>
  <c r="C68" i="10" a="1"/>
  <c r="C72" i="10" a="1"/>
  <c r="C74" i="10" a="1"/>
  <c r="C63" i="10" a="1"/>
  <c r="C71" i="10" a="1"/>
  <c r="C73" i="10" a="1"/>
  <c r="C62" i="10" l="1"/>
  <c r="D62" i="10" s="1"/>
  <c r="C51" i="10"/>
  <c r="D51" i="10" s="1"/>
  <c r="C67" i="10"/>
  <c r="D67" i="10" s="1"/>
  <c r="C57" i="10"/>
  <c r="D57" i="10" s="1"/>
  <c r="C73" i="10"/>
  <c r="D73" i="10" s="1"/>
  <c r="C64" i="10"/>
  <c r="D64" i="10" s="1"/>
  <c r="C66" i="10"/>
  <c r="D66" i="10" s="1"/>
  <c r="C55" i="10"/>
  <c r="D55" i="10" s="1"/>
  <c r="C71" i="10"/>
  <c r="D71" i="10" s="1"/>
  <c r="C61" i="10"/>
  <c r="D61" i="10" s="1"/>
  <c r="C52" i="10"/>
  <c r="D52" i="10" s="1"/>
  <c r="C68" i="10"/>
  <c r="D68" i="10" s="1"/>
  <c r="C54" i="10"/>
  <c r="D54" i="10" s="1"/>
  <c r="C70" i="10"/>
  <c r="D70" i="10" s="1"/>
  <c r="C59" i="10"/>
  <c r="D59" i="10" s="1"/>
  <c r="C75" i="10"/>
  <c r="D75" i="10" s="1"/>
  <c r="C65" i="10"/>
  <c r="D65" i="10" s="1"/>
  <c r="C56" i="10"/>
  <c r="D56" i="10" s="1"/>
  <c r="C72" i="10"/>
  <c r="D72" i="10" s="1"/>
  <c r="C58" i="10"/>
  <c r="D58" i="10" s="1"/>
  <c r="C74" i="10"/>
  <c r="D74" i="10" s="1"/>
  <c r="C63" i="10"/>
  <c r="D63" i="10" s="1"/>
  <c r="C53" i="10"/>
  <c r="D53" i="10" s="1"/>
  <c r="C69" i="10"/>
  <c r="D69" i="10" s="1"/>
  <c r="C60" i="10"/>
  <c r="D60" i="10" s="1"/>
</calcChain>
</file>

<file path=xl/sharedStrings.xml><?xml version="1.0" encoding="utf-8"?>
<sst xmlns="http://schemas.openxmlformats.org/spreadsheetml/2006/main" count="356" uniqueCount="114">
  <si>
    <t>Section</t>
  </si>
  <si>
    <t>1200WB455</t>
  </si>
  <si>
    <t>610UB125</t>
  </si>
  <si>
    <r>
      <t>f</t>
    </r>
    <r>
      <rPr>
        <vertAlign val="subscript"/>
        <sz val="8"/>
        <color theme="1"/>
        <rFont val="Calibri"/>
        <family val="2"/>
        <scheme val="minor"/>
      </rPr>
      <t>y</t>
    </r>
  </si>
  <si>
    <r>
      <t>Z</t>
    </r>
    <r>
      <rPr>
        <vertAlign val="subscript"/>
        <sz val="8"/>
        <color theme="1"/>
        <rFont val="Calibri"/>
        <family val="2"/>
        <scheme val="minor"/>
      </rPr>
      <t>ex</t>
    </r>
  </si>
  <si>
    <r>
      <t>Z</t>
    </r>
    <r>
      <rPr>
        <b/>
        <vertAlign val="subscript"/>
        <sz val="8"/>
        <color theme="1"/>
        <rFont val="Calibri"/>
        <family val="2"/>
        <scheme val="minor"/>
      </rPr>
      <t>ey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</si>
  <si>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sx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</si>
  <si>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sy</t>
    </r>
  </si>
  <si>
    <t>400WC144</t>
  </si>
  <si>
    <t>400WC181</t>
  </si>
  <si>
    <t>500WC267</t>
  </si>
  <si>
    <t>350WC280</t>
  </si>
  <si>
    <t>400WC328</t>
  </si>
  <si>
    <t>800WB122</t>
  </si>
  <si>
    <t>800WB168</t>
  </si>
  <si>
    <t>700WB173</t>
  </si>
  <si>
    <t>1200WB342</t>
  </si>
  <si>
    <t>250UC72.9</t>
  </si>
  <si>
    <t>310UC96.8</t>
  </si>
  <si>
    <t>310UC118</t>
  </si>
  <si>
    <t>310UC137</t>
  </si>
  <si>
    <t>310UC158</t>
  </si>
  <si>
    <t>250UBP62.6</t>
  </si>
  <si>
    <t>250UBP84.9</t>
  </si>
  <si>
    <t>200UBP146</t>
  </si>
  <si>
    <t>180UB18.1</t>
  </si>
  <si>
    <t>200UB18.2</t>
  </si>
  <si>
    <t>250UB25.7</t>
  </si>
  <si>
    <t>310UB40.4</t>
  </si>
  <si>
    <t>310UB46.2</t>
  </si>
  <si>
    <t>65x50x5UA</t>
  </si>
  <si>
    <t>75x50x5UA</t>
  </si>
  <si>
    <t>65x50x8UA</t>
  </si>
  <si>
    <t>75x50x8UA</t>
  </si>
  <si>
    <t>125x75x12UA</t>
  </si>
  <si>
    <t>125TFB</t>
  </si>
  <si>
    <t>150PFC</t>
  </si>
  <si>
    <t>200PFC</t>
  </si>
  <si>
    <t>300PFC</t>
  </si>
  <si>
    <t>25x25x5EA</t>
  </si>
  <si>
    <t>45x45x3EA</t>
  </si>
  <si>
    <t>45x45x5EA</t>
  </si>
  <si>
    <t>40x40x6EA</t>
  </si>
  <si>
    <t>75x75x6EA</t>
  </si>
  <si>
    <t>65x65x8EA</t>
  </si>
  <si>
    <t>75x75x10EA</t>
  </si>
  <si>
    <t>100x100x8EA</t>
  </si>
  <si>
    <t>100x100x12EA</t>
  </si>
  <si>
    <t>125x125x12EA</t>
  </si>
  <si>
    <t>150x150x12EA</t>
  </si>
  <si>
    <t>200x200x20EA</t>
  </si>
  <si>
    <t>200x200x26EA</t>
  </si>
  <si>
    <t>E</t>
  </si>
  <si>
    <r>
      <t>l</t>
    </r>
    <r>
      <rPr>
        <b/>
        <vertAlign val="subscript"/>
        <sz val="8"/>
        <color theme="1"/>
        <rFont val="Calibri"/>
        <family val="2"/>
        <scheme val="minor"/>
      </rPr>
      <t>e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</si>
  <si>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y</t>
    </r>
  </si>
  <si>
    <t>G</t>
  </si>
  <si>
    <t>J</t>
  </si>
  <si>
    <r>
      <t>I</t>
    </r>
    <r>
      <rPr>
        <b/>
        <vertAlign val="subscript"/>
        <sz val="8"/>
        <color theme="1"/>
        <rFont val="Calibri"/>
        <family val="2"/>
        <scheme val="minor"/>
      </rPr>
      <t>w</t>
    </r>
  </si>
  <si>
    <r>
      <t>β</t>
    </r>
    <r>
      <rPr>
        <b/>
        <vertAlign val="subscript"/>
        <sz val="8"/>
        <color theme="1"/>
        <rFont val="Calibri"/>
        <family val="2"/>
        <scheme val="minor"/>
      </rPr>
      <t>x</t>
    </r>
  </si>
  <si>
    <t>M_o0</t>
  </si>
  <si>
    <t>M_o</t>
  </si>
  <si>
    <r>
      <rPr>
        <b/>
        <sz val="8"/>
        <color theme="1"/>
        <rFont val="Calibri"/>
        <family val="2"/>
      </rPr>
      <t>α</t>
    </r>
    <r>
      <rPr>
        <b/>
        <vertAlign val="subscript"/>
        <sz val="8"/>
        <color theme="1"/>
        <rFont val="Calibri"/>
        <family val="2"/>
        <scheme val="minor"/>
      </rPr>
      <t>m_max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</si>
  <si>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max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</si>
  <si>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2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</si>
  <si>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3</t>
    </r>
  </si>
  <si>
    <r>
      <t>α</t>
    </r>
    <r>
      <rPr>
        <b/>
        <vertAlign val="subscript"/>
        <sz val="8"/>
        <color theme="1"/>
        <rFont val="Calibri"/>
        <family val="2"/>
        <scheme val="minor"/>
      </rPr>
      <t>m</t>
    </r>
  </si>
  <si>
    <r>
      <t>M</t>
    </r>
    <r>
      <rPr>
        <b/>
        <vertAlign val="subscript"/>
        <sz val="8"/>
        <color theme="1"/>
        <rFont val="Calibri"/>
        <family val="2"/>
        <scheme val="minor"/>
      </rPr>
      <t>4</t>
    </r>
  </si>
  <si>
    <t>Ms</t>
  </si>
  <si>
    <t>a</t>
  </si>
  <si>
    <t>b</t>
  </si>
  <si>
    <t>c</t>
  </si>
  <si>
    <t>d0</t>
  </si>
  <si>
    <t>d</t>
  </si>
  <si>
    <r>
      <t>α</t>
    </r>
    <r>
      <rPr>
        <vertAlign val="subscript"/>
        <sz val="8"/>
        <color theme="1"/>
        <rFont val="Calibri"/>
        <family val="2"/>
        <scheme val="minor"/>
      </rPr>
      <t>s</t>
    </r>
  </si>
  <si>
    <t>Column1</t>
  </si>
  <si>
    <r>
      <t>M</t>
    </r>
    <r>
      <rPr>
        <b/>
        <vertAlign val="subscript"/>
        <sz val="8"/>
        <color theme="1"/>
        <rFont val="Calibri"/>
        <family val="2"/>
        <scheme val="minor"/>
      </rPr>
      <t>b</t>
    </r>
  </si>
  <si>
    <t>Restraint</t>
  </si>
  <si>
    <r>
      <t>d</t>
    </r>
    <r>
      <rPr>
        <b/>
        <vertAlign val="subscript"/>
        <sz val="8"/>
        <color theme="1"/>
        <rFont val="Calibri"/>
        <family val="2"/>
        <scheme val="minor"/>
      </rPr>
      <t>1</t>
    </r>
  </si>
  <si>
    <t>l</t>
  </si>
  <si>
    <t>tf</t>
  </si>
  <si>
    <t>tw</t>
  </si>
  <si>
    <t>nw</t>
  </si>
  <si>
    <t>200UC46.2</t>
  </si>
  <si>
    <t>250UB31.4</t>
  </si>
  <si>
    <t>500WC340</t>
  </si>
  <si>
    <t>460UB82.1</t>
  </si>
  <si>
    <t>100TFB</t>
  </si>
  <si>
    <t>250UC89.5</t>
  </si>
  <si>
    <t>460UB74.6</t>
  </si>
  <si>
    <t>100PFC</t>
  </si>
  <si>
    <t>250UB37.3</t>
  </si>
  <si>
    <t>400WC212</t>
  </si>
  <si>
    <t>180UB16.1</t>
  </si>
  <si>
    <t>1200WB249</t>
  </si>
  <si>
    <t>150UB14.0</t>
  </si>
  <si>
    <t>360UB44.7</t>
  </si>
  <si>
    <t>350WC258</t>
  </si>
  <si>
    <t>Restraint Code</t>
  </si>
  <si>
    <t>FF</t>
  </si>
  <si>
    <t>FL</t>
  </si>
  <si>
    <t>LL</t>
  </si>
  <si>
    <t>FU</t>
  </si>
  <si>
    <t>FP</t>
  </si>
  <si>
    <t>PL</t>
  </si>
  <si>
    <t>PU</t>
  </si>
  <si>
    <t>PP</t>
  </si>
  <si>
    <r>
      <t>k</t>
    </r>
    <r>
      <rPr>
        <b/>
        <vertAlign val="subscript"/>
        <sz val="8"/>
        <color theme="1"/>
        <rFont val="Calibri"/>
        <family val="2"/>
        <scheme val="minor"/>
      </rPr>
      <t>t</t>
    </r>
  </si>
  <si>
    <r>
      <t>k</t>
    </r>
    <r>
      <rPr>
        <b/>
        <vertAlign val="subscript"/>
        <sz val="8"/>
        <color theme="1"/>
        <rFont val="Calibri"/>
        <family val="2"/>
        <scheme val="minor"/>
      </rPr>
      <t>t_FF</t>
    </r>
  </si>
  <si>
    <r>
      <t>k</t>
    </r>
    <r>
      <rPr>
        <b/>
        <vertAlign val="subscript"/>
        <sz val="8"/>
        <color theme="1"/>
        <rFont val="Calibri"/>
        <family val="2"/>
        <scheme val="minor"/>
      </rPr>
      <t>t_FP</t>
    </r>
  </si>
  <si>
    <r>
      <t>k</t>
    </r>
    <r>
      <rPr>
        <b/>
        <vertAlign val="subscript"/>
        <sz val="8"/>
        <color theme="1"/>
        <rFont val="Calibri"/>
        <family val="2"/>
        <scheme val="minor"/>
      </rPr>
      <t>t_PP</t>
    </r>
  </si>
  <si>
    <t>Load Height Factors</t>
  </si>
  <si>
    <t>Lateral Rotation Restraint Factor</t>
  </si>
  <si>
    <r>
      <t>k</t>
    </r>
    <r>
      <rPr>
        <b/>
        <vertAlign val="subscript"/>
        <sz val="8"/>
        <color theme="1"/>
        <rFont val="Calibri"/>
        <family val="2"/>
        <scheme val="minor"/>
      </rPr>
      <t>l</t>
    </r>
  </si>
  <si>
    <r>
      <t>k</t>
    </r>
    <r>
      <rPr>
        <b/>
        <vertAlign val="subscript"/>
        <sz val="8"/>
        <color theme="1"/>
        <rFont val="Calibri"/>
        <family val="2"/>
        <scheme val="minor"/>
      </rPr>
      <t>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</si>
</sst>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##0E+00&quot; Pa&quot;"/>
    <numFmt numFmtId="165" formatCode="##0.0000E+00&quot; m³&quot;"/>
    <numFmt numFmtId="166" formatCode="##0.00000E+00&quot; Nm&quot;"/>
    <numFmt numFmtId="167" formatCode="##0.0000E+00&quot; m&quot;"/>
    <numFmt numFmtId="168" formatCode="##0.0000E+00&quot; m⁴&quot;"/>
    <numFmt numFmtId="169" formatCode="##0.0000E+00&quot; m⁶&quot;"/>
    <numFmt numFmtId="170" formatCode="##0.00000E+00&quot; Nm²&quot;"/>
    <numFmt numFmtId="171" formatCode="##0.00000E+00&quot; N&quot;"/>
    <numFmt numFmtId="172" formatCode="##0.000E+00&quot; Nm&quot;"/>
    <numFmt numFmtId="173" formatCode="##0.00E+00&quot; m&quot;"/>
    <numFmt numFmtId="174" formatCode="0.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rgb="FF000000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Border="1"/>
    <xf numFmtId="0" fontId="1" fillId="0" borderId="0" xfId="0" applyFont="1"/>
    <xf numFmtId="0" fontId="4" fillId="0" borderId="0" xfId="0" applyFont="1" applyBorder="1"/>
    <xf numFmtId="0" fontId="6" fillId="0" borderId="0" xfId="0" applyFont="1"/>
    <xf numFmtId="0" fontId="3" fillId="0" borderId="0" xfId="0" applyFont="1"/>
    <xf numFmtId="164" fontId="1" fillId="2" borderId="0" xfId="0" applyNumberFormat="1" applyFont="1" applyFill="1" applyBorder="1"/>
    <xf numFmtId="0" fontId="4" fillId="0" borderId="0" xfId="0" applyFont="1" applyFill="1" applyBorder="1"/>
    <xf numFmtId="165" fontId="1" fillId="2" borderId="0" xfId="0" applyNumberFormat="1" applyFont="1" applyFill="1" applyBorder="1"/>
    <xf numFmtId="166" fontId="1" fillId="0" borderId="0" xfId="0" applyNumberFormat="1" applyFont="1" applyFill="1" applyBorder="1"/>
    <xf numFmtId="167" fontId="1" fillId="2" borderId="0" xfId="0" applyNumberFormat="1" applyFont="1" applyFill="1" applyBorder="1"/>
    <xf numFmtId="168" fontId="1" fillId="2" borderId="0" xfId="0" applyNumberFormat="1" applyFont="1" applyFill="1" applyBorder="1"/>
    <xf numFmtId="169" fontId="1" fillId="2" borderId="0" xfId="0" applyNumberFormat="1" applyFont="1" applyFill="1" applyBorder="1"/>
    <xf numFmtId="0" fontId="4" fillId="0" borderId="0" xfId="0" applyFont="1"/>
    <xf numFmtId="170" fontId="1" fillId="0" borderId="0" xfId="0" applyNumberFormat="1" applyFont="1" applyFill="1" applyBorder="1"/>
    <xf numFmtId="167" fontId="7" fillId="0" borderId="0" xfId="0" applyNumberFormat="1" applyFont="1" applyFill="1"/>
    <xf numFmtId="171" fontId="1" fillId="0" borderId="0" xfId="0" applyNumberFormat="1" applyFont="1" applyFill="1" applyBorder="1"/>
    <xf numFmtId="166" fontId="7" fillId="0" borderId="0" xfId="0" applyNumberFormat="1" applyFont="1" applyFill="1"/>
    <xf numFmtId="2" fontId="1" fillId="2" borderId="0" xfId="0" applyNumberFormat="1" applyFont="1" applyFill="1" applyBorder="1"/>
    <xf numFmtId="172" fontId="1" fillId="2" borderId="0" xfId="0" applyNumberFormat="1" applyFont="1" applyFill="1" applyBorder="1"/>
    <xf numFmtId="2" fontId="1" fillId="0" borderId="0" xfId="0" applyNumberFormat="1" applyFont="1" applyFill="1" applyBorder="1"/>
    <xf numFmtId="2" fontId="7" fillId="0" borderId="0" xfId="0" applyNumberFormat="1" applyFont="1" applyFill="1"/>
    <xf numFmtId="0" fontId="8" fillId="0" borderId="0" xfId="0" applyFont="1" applyBorder="1"/>
    <xf numFmtId="173" fontId="1" fillId="2" borderId="0" xfId="0" applyNumberFormat="1" applyFont="1" applyFill="1" applyBorder="1"/>
    <xf numFmtId="1" fontId="1" fillId="2" borderId="0" xfId="0" applyNumberFormat="1" applyFont="1" applyFill="1" applyBorder="1"/>
    <xf numFmtId="174" fontId="0" fillId="0" borderId="0" xfId="0" applyNumberFormat="1"/>
    <xf numFmtId="2" fontId="0" fillId="0" borderId="0" xfId="0" applyNumberFormat="1"/>
    <xf numFmtId="173" fontId="1" fillId="0" borderId="0" xfId="0" applyNumberFormat="1" applyFont="1" applyFill="1" applyBorder="1"/>
  </cellXfs>
  <cellStyles count="1">
    <cellStyle name="Normal" xfId="0" builtinId="0"/>
  </cellStyles>
  <dxfs count="6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73" formatCode="##0.00E+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</dxf>
    <dxf>
      <numFmt numFmtId="2" formatCode="0.00"/>
    </dxf>
    <dxf>
      <numFmt numFmtId="174" formatCode="0.0"/>
    </dxf>
    <dxf>
      <numFmt numFmtId="17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3" formatCode="##0.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3" formatCode="##0.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3" formatCode="##0.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3" formatCode="##0.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6" formatCode="##0.00000E+00&quot; N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2" formatCode="##0.000E+00&quot; N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2" formatCode="##0.000E+00&quot; N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2" formatCode="##0.000E+00&quot; N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2" formatCode="##0.000E+00&quot; N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6" formatCode="##0.00000E+00&quot; N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6" formatCode="##0.00000E+00&quot; N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7" formatCode="##0.0000E+00&quot; 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7" formatCode="##0.0000E+00&quot; m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70" formatCode="##0.00000E+00&quot; N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0" formatCode="##0.00000E+00&quot; N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1" formatCode="##0.000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E+00&quot; m⁶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##0.00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##0.0000E+00&quot; m⁴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.00000E+00&quot; Nm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##0.0000E+00&quot; m³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##0.0000E+00&quot; m³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>
      <tableStyleElement type="wholeTable" dxfId="61"/>
      <tableStyleElement type="headerRow" dxfId="60"/>
      <tableStyleElement type="secondRowStripe" dxfId="59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blSection" displayName="tblSection" ref="B2:G48" totalsRowShown="0" headerRowDxfId="58" dataDxfId="57">
  <autoFilter ref="B2:G48"/>
  <tableColumns count="6">
    <tableColumn id="1" name="Section" dataDxfId="56"/>
    <tableColumn id="2" name="Zex" dataDxfId="55"/>
    <tableColumn id="3" name="Zey" dataDxfId="54"/>
    <tableColumn id="13" name="fy" dataDxfId="53"/>
    <tableColumn id="19" name="Msx" dataDxfId="52">
      <calculatedColumnFormula>tblSection[[#This Row],[Zex]]*tblSection[[#This Row],[fy]]</calculatedColumnFormula>
    </tableColumn>
    <tableColumn id="20" name="Msy" dataDxfId="51">
      <calculatedColumnFormula>tblSection[[#This Row],[Zey]]*tblSection[[#This Row],[fy]]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id="2" name="tblM_o" displayName="tblM_o" ref="B2:T48" totalsRowShown="0" headerRowDxfId="50" dataDxfId="49">
  <autoFilter ref="B2:T48"/>
  <tableColumns count="19">
    <tableColumn id="1" name="Section" dataDxfId="48"/>
    <tableColumn id="2" name="le" dataDxfId="47"/>
    <tableColumn id="3" name="Iy" dataDxfId="46"/>
    <tableColumn id="5" name="J" dataDxfId="45"/>
    <tableColumn id="6" name="Iw" dataDxfId="44"/>
    <tableColumn id="7" name="βx" dataDxfId="43"/>
    <tableColumn id="4" name="E" dataDxfId="42"/>
    <tableColumn id="13" name="G" dataDxfId="41"/>
    <tableColumn id="19" name="a" dataDxfId="40">
      <calculatedColumnFormula>((PI()^2*tblM_o[[#This Row],[E]]*tblM_o[[#This Row],[Iy]])/(tblM_o[[#This Row],[le]]^2))</calculatedColumnFormula>
    </tableColumn>
    <tableColumn id="20" name="b" dataDxfId="39">
      <calculatedColumnFormula>tblM_o[[#This Row],[G]]*tblM_o[[#This Row],[J]]</calculatedColumnFormula>
    </tableColumn>
    <tableColumn id="9" name="c" dataDxfId="38">
      <calculatedColumnFormula>(((PI()^2*tblM_o[[#This Row],[E]]*tblM_o[[#This Row],[Iw]])/(tblM_o[[#This Row],[le]]^2)))</calculatedColumnFormula>
    </tableColumn>
    <tableColumn id="8" name="d0" dataDxfId="37">
      <calculatedColumnFormula>0</calculatedColumnFormula>
    </tableColumn>
    <tableColumn id="10" name="d" dataDxfId="36">
      <calculatedColumnFormula>tblM_o[[#This Row],[βx]]/2</calculatedColumnFormula>
    </tableColumn>
    <tableColumn id="11" name="M_o0" dataDxfId="35">
      <calculatedColumnFormula>SQRT(tblM_o[[#This Row],[a]])*(SQRT(tblM_o[[#This Row],[b]]+tblM_o[[#This Row],[c]]+(tblM_o[[#This Row],[d0]]^2)*tblM_o[[#This Row],[a]])+tblM_o[[#This Row],[d0]]*SQRT(tblM_o[[#This Row],[a]]))</calculatedColumnFormula>
    </tableColumn>
    <tableColumn id="12" name="M_o" dataDxfId="34">
      <calculatedColumnFormula>SQRT(tblM_o[[#This Row],[a]])*(SQRT(tblM_o[[#This Row],[b]]+tblM_o[[#This Row],[c]]+(tblM_o[[#This Row],[d]]^2)*tblM_o[[#This Row],[a]])+tblM_o[[#This Row],[d]]*SQRT(tblM_o[[#This Row],[a]]))</calculatedColumnFormula>
    </tableColumn>
    <tableColumn id="14" name="Ms" dataDxfId="33">
      <calculatedColumnFormula>INDEX(tblSection[Msx],MATCH(tblM_o[[#This Row],[Section]],tblSection[Section],0))</calculatedColumnFormula>
    </tableColumn>
    <tableColumn id="15" name="αs" dataDxfId="32">
      <calculatedColumnFormula>0.6*(SQRT((tblM_o[[#This Row],[Ms]]/tblM_o[[#This Row],[M_o]])^2+3)-(tblM_o[[#This Row],[Ms]]/tblM_o[[#This Row],[M_o]]))</calculatedColumnFormula>
    </tableColumn>
    <tableColumn id="17" name="αm" dataDxfId="22">
      <calculatedColumnFormula>INDEX(tblalpha_m[αm],MATCH(tblM_o[[#This Row],[Section]],tblalpha_m[Section],0))</calculatedColumnFormula>
    </tableColumn>
    <tableColumn id="16" name="Mb" dataDxfId="21">
      <calculatedColumnFormula>tblM_o[[#This Row],[αs]]*tblM_o[[#This Row],[αm]]*tblM_o[[#This Row],[Ms]]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id="3" name="tblalpha_m" displayName="tblalpha_m" ref="B2:H48" totalsRowShown="0" headerRowDxfId="31" dataDxfId="30">
  <autoFilter ref="B2:H48"/>
  <tableColumns count="7">
    <tableColumn id="1" name="Section" dataDxfId="29"/>
    <tableColumn id="2" name="Mmax" dataDxfId="28"/>
    <tableColumn id="3" name="M2" dataDxfId="27"/>
    <tableColumn id="5" name="M3" dataDxfId="26"/>
    <tableColumn id="6" name="M4" dataDxfId="25"/>
    <tableColumn id="7" name="αm_max" dataDxfId="24"/>
    <tableColumn id="19" name="αm" dataDxfId="23">
      <calculatedColumnFormula>MIN((1.7*tblalpha_m[[#This Row],[Mmax]])/SQRT(tblalpha_m[[#This Row],[M2]]^2+tblalpha_m[[#This Row],[M3]]^2+tblalpha_m[[#This Row],[M4]]^2),2.5)</calculatedColumnFormula>
    </tableColumn>
  </tableColumns>
  <tableStyleInfo name="tblIntegral" showFirstColumn="0" showLastColumn="0" showRowStripes="1" showColumnStripes="0"/>
</table>
</file>

<file path=xl/tables/table4.xml><?xml version="1.0" encoding="utf-8"?>
<table xmlns="http://schemas.openxmlformats.org/spreadsheetml/2006/main" id="4" name="tblkt" displayName="tblkt" ref="B2:P82" totalsRowShown="0" headerRowDxfId="20" dataDxfId="19">
  <autoFilter ref="B2:P82"/>
  <tableColumns count="15">
    <tableColumn id="1" name="Section" dataDxfId="18"/>
    <tableColumn id="2" name="Restraint" dataDxfId="15"/>
    <tableColumn id="3" name="d1" dataDxfId="17"/>
    <tableColumn id="5" name="l" dataDxfId="14"/>
    <tableColumn id="6" name="tf" dataDxfId="16"/>
    <tableColumn id="7" name="tw" dataDxfId="11"/>
    <tableColumn id="4" name="nw" dataDxfId="9"/>
    <tableColumn id="11" name="Column1" dataDxfId="8"/>
    <tableColumn id="19" name="kt_FF" dataDxfId="10">
      <calculatedColumnFormula>1</calculatedColumnFormula>
    </tableColumn>
    <tableColumn id="8" name="kt_FP" dataDxfId="13">
      <calculatedColumnFormula>1+(((tblkt[[#This Row],[d1]]/tblkt[[#This Row],[l]])*(tblkt[[#This Row],[tf]]/(2*tblkt[[#This Row],[tw]]))^3)/(tblkt[[#This Row],[nw]]))</calculatedColumnFormula>
    </tableColumn>
    <tableColumn id="9" name="kt_PP" dataDxfId="12">
      <calculatedColumnFormula>1+(2*((tblkt[[#This Row],[d1]]/tblkt[[#This Row],[l]])*(tblkt[[#This Row],[tf]]/(2*tblkt[[#This Row],[tw]]))^3)/(tblkt[[#This Row],[nw]]))</calculatedColumnFormula>
    </tableColumn>
    <tableColumn id="10" name="kt" dataDxfId="3">
      <calculatedColumnFormula>IF(tblkt[[#This Row],[Restraint]]="PP",tblkt[[#This Row],[kt_PP]],IF(OR(tblkt[[#This Row],[Restraint]]="FP",tblkt[[#This Row],[Restraint]]="PL",tblkt[[#This Row],[Restraint]]="PU"),tblkt[[#This Row],[kt_FP]],tblkt[[#This Row],[kt_FF]]))</calculatedColumnFormula>
    </tableColumn>
    <tableColumn id="12" name="kl" dataDxfId="2"/>
    <tableColumn id="13" name="kr" dataDxfId="1"/>
    <tableColumn id="14" name="le" dataDxfId="0">
      <calculatedColumnFormula>tblkt[[#This Row],[l]]*tblkt[[#This Row],[kt]]*tblkt[[#This Row],[kl]]*tblkt[[#This Row],[kr]]</calculatedColumnFormula>
    </tableColumn>
  </tableColumns>
  <tableStyleInfo name="tblIntegral" showFirstColumn="0" showLastColumn="0" showRowStripes="1" showColumnStripes="0"/>
</table>
</file>

<file path=xl/tables/table5.xml><?xml version="1.0" encoding="utf-8"?>
<table xmlns="http://schemas.openxmlformats.org/spreadsheetml/2006/main" id="5" name="tblLookupRestraint" displayName="tblLookupRestraint" ref="B4:B12" totalsRowShown="0">
  <autoFilter ref="B4:B12"/>
  <tableColumns count="1">
    <tableColumn id="1" name="Restraint Code"/>
  </tableColumns>
  <tableStyleInfo name="tblIntegral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14:B17" totalsRowShown="0" dataDxfId="6">
  <autoFilter ref="B14:B17"/>
  <tableColumns count="1">
    <tableColumn id="1" name="Load Height Factors" dataDxfId="7"/>
  </tableColumns>
  <tableStyleInfo name="tblIntegral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B19:B22" totalsRowShown="0" dataDxfId="4">
  <autoFilter ref="B19:B22"/>
  <tableColumns count="1">
    <tableColumn id="1" name="Lateral Rotation Restraint Factor" dataDxfId="5"/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5"/>
  <sheetViews>
    <sheetView topLeftCell="A2" workbookViewId="0">
      <selection activeCell="I37" sqref="I37"/>
    </sheetView>
  </sheetViews>
  <sheetFormatPr defaultColWidth="9" defaultRowHeight="11.25" x14ac:dyDescent="0.2"/>
  <cols>
    <col min="1" max="1" width="3.85546875" style="2" customWidth="1"/>
    <col min="2" max="2" width="10.140625" style="2" customWidth="1"/>
    <col min="3" max="4" width="14.140625" style="2" customWidth="1"/>
    <col min="5" max="5" width="8.7109375" style="2" bestFit="1" customWidth="1"/>
    <col min="6" max="7" width="16.7109375" style="2" customWidth="1"/>
    <col min="8" max="16384" width="9" style="2"/>
  </cols>
  <sheetData>
    <row r="1" spans="2:7" x14ac:dyDescent="0.2">
      <c r="D1" s="5"/>
    </row>
    <row r="2" spans="2:7" ht="12.75" x14ac:dyDescent="0.25">
      <c r="B2" s="3" t="s">
        <v>0</v>
      </c>
      <c r="C2" s="3" t="s">
        <v>4</v>
      </c>
      <c r="D2" s="3" t="s">
        <v>5</v>
      </c>
      <c r="E2" s="3" t="s">
        <v>3</v>
      </c>
      <c r="F2" s="7" t="s">
        <v>6</v>
      </c>
      <c r="G2" s="7" t="s">
        <v>7</v>
      </c>
    </row>
    <row r="3" spans="2:7" x14ac:dyDescent="0.2">
      <c r="B3" s="1" t="s">
        <v>40</v>
      </c>
      <c r="C3" s="8">
        <v>3.19E-6</v>
      </c>
      <c r="D3" s="8">
        <v>1.55E-6</v>
      </c>
      <c r="E3" s="6">
        <v>320000000</v>
      </c>
      <c r="F3" s="9">
        <f>tblSection[[#This Row],[Zex]]*tblSection[[#This Row],[fy]]</f>
        <v>1020.8</v>
      </c>
      <c r="G3" s="9">
        <f>tblSection[[#This Row],[Zey]]*tblSection[[#This Row],[fy]]</f>
        <v>496</v>
      </c>
    </row>
    <row r="4" spans="2:7" x14ac:dyDescent="0.2">
      <c r="B4" s="1" t="s">
        <v>49</v>
      </c>
      <c r="C4" s="8">
        <v>1.55E-4</v>
      </c>
      <c r="D4" s="8">
        <v>7.2299999999999996E-5</v>
      </c>
      <c r="E4" s="6">
        <v>300000000</v>
      </c>
      <c r="F4" s="9">
        <f>tblSection[[#This Row],[Zex]]*tblSection[[#This Row],[fy]]</f>
        <v>46500</v>
      </c>
      <c r="G4" s="9">
        <f>tblSection[[#This Row],[Zey]]*tblSection[[#This Row],[fy]]</f>
        <v>21690</v>
      </c>
    </row>
    <row r="5" spans="2:7" x14ac:dyDescent="0.2">
      <c r="B5" s="1" t="s">
        <v>20</v>
      </c>
      <c r="C5" s="8">
        <v>2.3E-3</v>
      </c>
      <c r="D5" s="8">
        <v>1.0399999999999999E-3</v>
      </c>
      <c r="E5" s="6">
        <v>280000000</v>
      </c>
      <c r="F5" s="9">
        <f>tblSection[[#This Row],[Zex]]*tblSection[[#This Row],[fy]]</f>
        <v>644000</v>
      </c>
      <c r="G5" s="9">
        <f>tblSection[[#This Row],[Zey]]*tblSection[[#This Row],[fy]]</f>
        <v>291200</v>
      </c>
    </row>
    <row r="6" spans="2:7" x14ac:dyDescent="0.2">
      <c r="B6" s="1" t="s">
        <v>33</v>
      </c>
      <c r="C6" s="8">
        <v>1.7E-5</v>
      </c>
      <c r="D6" s="8">
        <v>5.93E-6</v>
      </c>
      <c r="E6" s="6">
        <v>320000000</v>
      </c>
      <c r="F6" s="9">
        <f>tblSection[[#This Row],[Zex]]*tblSection[[#This Row],[fy]]</f>
        <v>5440</v>
      </c>
      <c r="G6" s="9">
        <f>tblSection[[#This Row],[Zey]]*tblSection[[#This Row],[fy]]</f>
        <v>1897.6</v>
      </c>
    </row>
    <row r="7" spans="2:7" x14ac:dyDescent="0.2">
      <c r="B7" s="1" t="s">
        <v>15</v>
      </c>
      <c r="C7" s="8">
        <v>6.3899999999999998E-3</v>
      </c>
      <c r="D7" s="8">
        <v>1.06E-3</v>
      </c>
      <c r="E7" s="6">
        <v>280000000</v>
      </c>
      <c r="F7" s="9">
        <f>tblSection[[#This Row],[Zex]]*tblSection[[#This Row],[fy]]</f>
        <v>1789200</v>
      </c>
      <c r="G7" s="9">
        <f>tblSection[[#This Row],[Zey]]*tblSection[[#This Row],[fy]]</f>
        <v>296800</v>
      </c>
    </row>
    <row r="8" spans="2:7" x14ac:dyDescent="0.2">
      <c r="B8" s="1" t="s">
        <v>14</v>
      </c>
      <c r="C8" s="8">
        <v>6.8399999999999997E-3</v>
      </c>
      <c r="D8" s="8">
        <v>9.4600000000000001E-4</v>
      </c>
      <c r="E8" s="6">
        <v>280000000</v>
      </c>
      <c r="F8" s="9">
        <f>tblSection[[#This Row],[Zex]]*tblSection[[#This Row],[fy]]</f>
        <v>1915200</v>
      </c>
      <c r="G8" s="9">
        <f>tblSection[[#This Row],[Zey]]*tblSection[[#This Row],[fy]]</f>
        <v>264880</v>
      </c>
    </row>
    <row r="9" spans="2:7" x14ac:dyDescent="0.2">
      <c r="B9" s="1" t="s">
        <v>9</v>
      </c>
      <c r="C9" s="8">
        <v>3.4099999999999998E-3</v>
      </c>
      <c r="D9" s="8">
        <v>1.5100000000000001E-3</v>
      </c>
      <c r="E9" s="6">
        <v>300000000</v>
      </c>
      <c r="F9" s="9">
        <f>tblSection[[#This Row],[Zex]]*tblSection[[#This Row],[fy]]</f>
        <v>1023000</v>
      </c>
      <c r="G9" s="9">
        <f>tblSection[[#This Row],[Zey]]*tblSection[[#This Row],[fy]]</f>
        <v>453000</v>
      </c>
    </row>
    <row r="10" spans="2:7" x14ac:dyDescent="0.2">
      <c r="B10" s="1" t="s">
        <v>51</v>
      </c>
      <c r="C10" s="8">
        <v>6.02E-4</v>
      </c>
      <c r="D10" s="8">
        <v>2.6699999999999998E-4</v>
      </c>
      <c r="E10" s="6">
        <v>280000000</v>
      </c>
      <c r="F10" s="9">
        <f>tblSection[[#This Row],[Zex]]*tblSection[[#This Row],[fy]]</f>
        <v>168560</v>
      </c>
      <c r="G10" s="9">
        <f>tblSection[[#This Row],[Zey]]*tblSection[[#This Row],[fy]]</f>
        <v>74760</v>
      </c>
    </row>
    <row r="11" spans="2:7" x14ac:dyDescent="0.2">
      <c r="B11" s="1" t="s">
        <v>28</v>
      </c>
      <c r="C11" s="8">
        <v>6.3299999999999999E-4</v>
      </c>
      <c r="D11" s="8">
        <v>1.3899999999999999E-4</v>
      </c>
      <c r="E11" s="6">
        <v>320000000</v>
      </c>
      <c r="F11" s="9">
        <f>tblSection[[#This Row],[Zex]]*tblSection[[#This Row],[fy]]</f>
        <v>202560</v>
      </c>
      <c r="G11" s="9">
        <f>tblSection[[#This Row],[Zey]]*tblSection[[#This Row],[fy]]</f>
        <v>44480</v>
      </c>
    </row>
    <row r="12" spans="2:7" x14ac:dyDescent="0.2">
      <c r="B12" s="1" t="s">
        <v>21</v>
      </c>
      <c r="C12" s="8">
        <v>2.6800000000000001E-3</v>
      </c>
      <c r="D12" s="8">
        <v>1.2099999999999999E-3</v>
      </c>
      <c r="E12" s="6">
        <v>280000000</v>
      </c>
      <c r="F12" s="9">
        <f>tblSection[[#This Row],[Zex]]*tblSection[[#This Row],[fy]]</f>
        <v>750400</v>
      </c>
      <c r="G12" s="9">
        <f>tblSection[[#This Row],[Zey]]*tblSection[[#This Row],[fy]]</f>
        <v>338800</v>
      </c>
    </row>
    <row r="13" spans="2:7" x14ac:dyDescent="0.2">
      <c r="B13" s="1" t="s">
        <v>42</v>
      </c>
      <c r="C13" s="8">
        <v>5.2900000000000002E-6</v>
      </c>
      <c r="D13" s="8">
        <v>2.3300000000000001E-6</v>
      </c>
      <c r="E13" s="6">
        <v>320000000</v>
      </c>
      <c r="F13" s="9">
        <f>tblSection[[#This Row],[Zex]]*tblSection[[#This Row],[fy]]</f>
        <v>1692.8</v>
      </c>
      <c r="G13" s="9">
        <f>tblSection[[#This Row],[Zey]]*tblSection[[#This Row],[fy]]</f>
        <v>745.6</v>
      </c>
    </row>
    <row r="14" spans="2:7" x14ac:dyDescent="0.2">
      <c r="B14" s="1" t="s">
        <v>16</v>
      </c>
      <c r="C14" s="8">
        <v>1.9800000000000002E-2</v>
      </c>
      <c r="D14" s="8">
        <v>2.5600000000000002E-3</v>
      </c>
      <c r="E14" s="6">
        <v>280000000</v>
      </c>
      <c r="F14" s="9">
        <f>tblSection[[#This Row],[Zex]]*tblSection[[#This Row],[fy]]</f>
        <v>5544000</v>
      </c>
      <c r="G14" s="9">
        <f>tblSection[[#This Row],[Zey]]*tblSection[[#This Row],[fy]]</f>
        <v>716800.00000000012</v>
      </c>
    </row>
    <row r="15" spans="2:7" x14ac:dyDescent="0.2">
      <c r="B15" s="1" t="s">
        <v>25</v>
      </c>
      <c r="C15" s="8">
        <v>1.5699999999999999E-4</v>
      </c>
      <c r="D15" s="8">
        <v>3.2499999999999997E-5</v>
      </c>
      <c r="E15" s="6">
        <v>320000000</v>
      </c>
      <c r="F15" s="9">
        <f>tblSection[[#This Row],[Zex]]*tblSection[[#This Row],[fy]]</f>
        <v>50240</v>
      </c>
      <c r="G15" s="9">
        <f>tblSection[[#This Row],[Zey]]*tblSection[[#This Row],[fy]]</f>
        <v>10399.999999999998</v>
      </c>
    </row>
    <row r="16" spans="2:7" x14ac:dyDescent="0.2">
      <c r="B16" s="1" t="s">
        <v>10</v>
      </c>
      <c r="C16" s="8">
        <v>6.7000000000000002E-3</v>
      </c>
      <c r="D16" s="8">
        <v>2.97E-3</v>
      </c>
      <c r="E16" s="6">
        <v>280000000</v>
      </c>
      <c r="F16" s="9">
        <f>tblSection[[#This Row],[Zex]]*tblSection[[#This Row],[fy]]</f>
        <v>1876000</v>
      </c>
      <c r="G16" s="9">
        <f>tblSection[[#This Row],[Zey]]*tblSection[[#This Row],[fy]]</f>
        <v>831600</v>
      </c>
    </row>
    <row r="17" spans="2:7" x14ac:dyDescent="0.2">
      <c r="B17" s="1" t="s">
        <v>24</v>
      </c>
      <c r="C17" s="8">
        <v>1.6999999999999999E-3</v>
      </c>
      <c r="D17" s="8">
        <v>7.6400000000000003E-4</v>
      </c>
      <c r="E17" s="6">
        <v>280000000</v>
      </c>
      <c r="F17" s="9">
        <f>tblSection[[#This Row],[Zex]]*tblSection[[#This Row],[fy]]</f>
        <v>476000</v>
      </c>
      <c r="G17" s="9">
        <f>tblSection[[#This Row],[Zey]]*tblSection[[#This Row],[fy]]</f>
        <v>213920</v>
      </c>
    </row>
    <row r="18" spans="2:7" x14ac:dyDescent="0.2">
      <c r="B18" s="1" t="s">
        <v>44</v>
      </c>
      <c r="C18" s="8">
        <v>1.9199999999999999E-5</v>
      </c>
      <c r="D18" s="8">
        <v>8.5900000000000008E-6</v>
      </c>
      <c r="E18" s="6">
        <v>320000000</v>
      </c>
      <c r="F18" s="9">
        <f>tblSection[[#This Row],[Zex]]*tblSection[[#This Row],[fy]]</f>
        <v>6144</v>
      </c>
      <c r="G18" s="9">
        <f>tblSection[[#This Row],[Zey]]*tblSection[[#This Row],[fy]]</f>
        <v>2748.8</v>
      </c>
    </row>
    <row r="19" spans="2:7" x14ac:dyDescent="0.2">
      <c r="B19" s="1" t="s">
        <v>22</v>
      </c>
      <c r="C19" s="8">
        <v>7.4700000000000005E-4</v>
      </c>
      <c r="D19" s="8">
        <v>3.1799999999999998E-4</v>
      </c>
      <c r="E19" s="6">
        <v>320000000</v>
      </c>
      <c r="F19" s="9">
        <f>tblSection[[#This Row],[Zex]]*tblSection[[#This Row],[fy]]</f>
        <v>239040.00000000003</v>
      </c>
      <c r="G19" s="9">
        <f>tblSection[[#This Row],[Zey]]*tblSection[[#This Row],[fy]]</f>
        <v>101760</v>
      </c>
    </row>
    <row r="20" spans="2:7" x14ac:dyDescent="0.2">
      <c r="B20" s="1" t="s">
        <v>39</v>
      </c>
      <c r="C20" s="8">
        <v>1.4699999999999999E-6</v>
      </c>
      <c r="D20" s="8">
        <v>6.4199999999999995E-7</v>
      </c>
      <c r="E20" s="6">
        <v>320000000</v>
      </c>
      <c r="F20" s="9">
        <f>tblSection[[#This Row],[Zex]]*tblSection[[#This Row],[fy]]</f>
        <v>470.4</v>
      </c>
      <c r="G20" s="9">
        <f>tblSection[[#This Row],[Zey]]*tblSection[[#This Row],[fy]]</f>
        <v>205.44</v>
      </c>
    </row>
    <row r="21" spans="2:7" x14ac:dyDescent="0.2">
      <c r="B21" s="1" t="s">
        <v>38</v>
      </c>
      <c r="C21" s="8">
        <v>5.6400000000000005E-4</v>
      </c>
      <c r="D21" s="8">
        <v>7.7200000000000006E-5</v>
      </c>
      <c r="E21" s="6">
        <v>340000000</v>
      </c>
      <c r="F21" s="9">
        <f>tblSection[[#This Row],[Zex]]*tblSection[[#This Row],[fy]]</f>
        <v>191760.00000000003</v>
      </c>
      <c r="G21" s="9">
        <f>tblSection[[#This Row],[Zey]]*tblSection[[#This Row],[fy]]</f>
        <v>26248.000000000004</v>
      </c>
    </row>
    <row r="22" spans="2:7" x14ac:dyDescent="0.2">
      <c r="B22" s="1" t="s">
        <v>11</v>
      </c>
      <c r="C22" s="8">
        <v>4.9399999999999999E-3</v>
      </c>
      <c r="D22" s="8">
        <v>2.4499999999999999E-3</v>
      </c>
      <c r="E22" s="6">
        <v>360000000</v>
      </c>
      <c r="F22" s="9">
        <f>tblSection[[#This Row],[Zex]]*tblSection[[#This Row],[fy]]</f>
        <v>1778400</v>
      </c>
      <c r="G22" s="9">
        <f>tblSection[[#This Row],[Zey]]*tblSection[[#This Row],[fy]]</f>
        <v>882000</v>
      </c>
    </row>
    <row r="23" spans="2:7" x14ac:dyDescent="0.2">
      <c r="B23" s="1" t="s">
        <v>19</v>
      </c>
      <c r="C23" s="8">
        <v>1.9499999999999999E-3</v>
      </c>
      <c r="D23" s="8">
        <v>8.7799999999999998E-4</v>
      </c>
      <c r="E23" s="6">
        <v>340000000</v>
      </c>
      <c r="F23" s="9">
        <f>tblSection[[#This Row],[Zex]]*tblSection[[#This Row],[fy]]</f>
        <v>663000</v>
      </c>
      <c r="G23" s="9">
        <f>tblSection[[#This Row],[Zey]]*tblSection[[#This Row],[fy]]</f>
        <v>298520</v>
      </c>
    </row>
    <row r="24" spans="2:7" x14ac:dyDescent="0.2">
      <c r="B24" s="1" t="s">
        <v>48</v>
      </c>
      <c r="C24" s="8">
        <v>1.0900000000000001E-4</v>
      </c>
      <c r="D24" s="8">
        <v>4.9599999999999999E-5</v>
      </c>
      <c r="E24" s="6">
        <v>340000000</v>
      </c>
      <c r="F24" s="9">
        <f>tblSection[[#This Row],[Zex]]*tblSection[[#This Row],[fy]]</f>
        <v>37060</v>
      </c>
      <c r="G24" s="9">
        <f>tblSection[[#This Row],[Zey]]*tblSection[[#This Row],[fy]]</f>
        <v>16864</v>
      </c>
    </row>
    <row r="25" spans="2:7" x14ac:dyDescent="0.2">
      <c r="B25" s="1" t="s">
        <v>34</v>
      </c>
      <c r="C25" s="8">
        <v>6.7600000000000003E-5</v>
      </c>
      <c r="D25" s="8">
        <v>2.0299999999999999E-5</v>
      </c>
      <c r="E25" s="6">
        <v>340000000</v>
      </c>
      <c r="F25" s="9">
        <f>tblSection[[#This Row],[Zex]]*tblSection[[#This Row],[fy]]</f>
        <v>22984</v>
      </c>
      <c r="G25" s="9">
        <f>tblSection[[#This Row],[Zey]]*tblSection[[#This Row],[fy]]</f>
        <v>6902</v>
      </c>
    </row>
    <row r="26" spans="2:7" x14ac:dyDescent="0.2">
      <c r="B26" s="1" t="s">
        <v>27</v>
      </c>
      <c r="C26" s="8">
        <v>3.19E-4</v>
      </c>
      <c r="D26" s="8">
        <v>6.1699999999999995E-5</v>
      </c>
      <c r="E26" s="6">
        <v>360000000</v>
      </c>
      <c r="F26" s="9">
        <f>tblSection[[#This Row],[Zex]]*tblSection[[#This Row],[fy]]</f>
        <v>114840</v>
      </c>
      <c r="G26" s="9">
        <f>tblSection[[#This Row],[Zey]]*tblSection[[#This Row],[fy]]</f>
        <v>22212</v>
      </c>
    </row>
    <row r="27" spans="2:7" x14ac:dyDescent="0.2">
      <c r="B27" s="1" t="s">
        <v>23</v>
      </c>
      <c r="C27" s="8">
        <v>1.07E-3</v>
      </c>
      <c r="D27" s="8">
        <v>4.7399999999999997E-4</v>
      </c>
      <c r="E27" s="6">
        <v>340000000</v>
      </c>
      <c r="F27" s="9">
        <f>tblSection[[#This Row],[Zex]]*tblSection[[#This Row],[fy]]</f>
        <v>363800</v>
      </c>
      <c r="G27" s="9">
        <f>tblSection[[#This Row],[Zey]]*tblSection[[#This Row],[fy]]</f>
        <v>161160</v>
      </c>
    </row>
    <row r="28" spans="2:7" x14ac:dyDescent="0.2">
      <c r="B28" s="1" t="s">
        <v>47</v>
      </c>
      <c r="C28" s="8">
        <v>6.9900000000000005E-5</v>
      </c>
      <c r="D28" s="8">
        <v>3.1099999999999997E-5</v>
      </c>
      <c r="E28" s="6">
        <v>340000000</v>
      </c>
      <c r="F28" s="9">
        <f>tblSection[[#This Row],[Zex]]*tblSection[[#This Row],[fy]]</f>
        <v>23766</v>
      </c>
      <c r="G28" s="9">
        <f>tblSection[[#This Row],[Zey]]*tblSection[[#This Row],[fy]]</f>
        <v>10573.999999999998</v>
      </c>
    </row>
    <row r="29" spans="2:7" x14ac:dyDescent="0.2">
      <c r="B29" s="1" t="s">
        <v>32</v>
      </c>
      <c r="C29" s="8">
        <v>1.4100000000000001E-5</v>
      </c>
      <c r="D29" s="8">
        <v>5.8599999999999998E-6</v>
      </c>
      <c r="E29" s="6">
        <v>360000000</v>
      </c>
      <c r="F29" s="9">
        <f>tblSection[[#This Row],[Zex]]*tblSection[[#This Row],[fy]]</f>
        <v>5076</v>
      </c>
      <c r="G29" s="9">
        <f>tblSection[[#This Row],[Zey]]*tblSection[[#This Row],[fy]]</f>
        <v>2109.6</v>
      </c>
    </row>
    <row r="30" spans="2:7" x14ac:dyDescent="0.2">
      <c r="B30" s="1" t="s">
        <v>36</v>
      </c>
      <c r="C30" s="8">
        <v>1.2899999999999999E-4</v>
      </c>
      <c r="D30" s="8">
        <v>3.8500000000000001E-5</v>
      </c>
      <c r="E30" s="6">
        <v>360000000</v>
      </c>
      <c r="F30" s="9">
        <f>tblSection[[#This Row],[Zex]]*tblSection[[#This Row],[fy]]</f>
        <v>46440</v>
      </c>
      <c r="G30" s="9">
        <f>tblSection[[#This Row],[Zey]]*tblSection[[#This Row],[fy]]</f>
        <v>13860</v>
      </c>
    </row>
    <row r="31" spans="2:7" x14ac:dyDescent="0.2">
      <c r="B31" s="1" t="s">
        <v>37</v>
      </c>
      <c r="C31" s="8">
        <v>2.2100000000000001E-4</v>
      </c>
      <c r="D31" s="8">
        <v>4.4499999999999997E-5</v>
      </c>
      <c r="E31" s="6">
        <v>340000000</v>
      </c>
      <c r="F31" s="9">
        <f>tblSection[[#This Row],[Zex]]*tblSection[[#This Row],[fy]]</f>
        <v>75140</v>
      </c>
      <c r="G31" s="9">
        <f>tblSection[[#This Row],[Zey]]*tblSection[[#This Row],[fy]]</f>
        <v>15130</v>
      </c>
    </row>
    <row r="32" spans="2:7" x14ac:dyDescent="0.2">
      <c r="B32" s="1" t="s">
        <v>17</v>
      </c>
      <c r="C32" s="8">
        <v>9.77E-4</v>
      </c>
      <c r="D32" s="8">
        <v>4.4799999999999999E-4</v>
      </c>
      <c r="E32" s="6">
        <v>340000000</v>
      </c>
      <c r="F32" s="9">
        <f>tblSection[[#This Row],[Zex]]*tblSection[[#This Row],[fy]]</f>
        <v>332180</v>
      </c>
      <c r="G32" s="9">
        <f>tblSection[[#This Row],[Zey]]*tblSection[[#This Row],[fy]]</f>
        <v>152320</v>
      </c>
    </row>
    <row r="33" spans="2:7" x14ac:dyDescent="0.2">
      <c r="B33" s="1" t="s">
        <v>18</v>
      </c>
      <c r="C33" s="8">
        <v>1.5499999999999999E-3</v>
      </c>
      <c r="D33" s="8">
        <v>6.8400000000000004E-4</v>
      </c>
      <c r="E33" s="6">
        <v>340000000</v>
      </c>
      <c r="F33" s="9">
        <f>tblSection[[#This Row],[Zex]]*tblSection[[#This Row],[fy]]</f>
        <v>527000</v>
      </c>
      <c r="G33" s="9">
        <f>tblSection[[#This Row],[Zey]]*tblSection[[#This Row],[fy]]</f>
        <v>232560</v>
      </c>
    </row>
    <row r="34" spans="2:7" x14ac:dyDescent="0.2">
      <c r="B34" s="1" t="s">
        <v>8</v>
      </c>
      <c r="C34" s="8">
        <v>2.4099999999999998E-3</v>
      </c>
      <c r="D34" s="8">
        <v>1.07E-3</v>
      </c>
      <c r="E34" s="6">
        <v>380000000</v>
      </c>
      <c r="F34" s="9">
        <f>tblSection[[#This Row],[Zex]]*tblSection[[#This Row],[fy]]</f>
        <v>915799.99999999988</v>
      </c>
      <c r="G34" s="9">
        <f>tblSection[[#This Row],[Zey]]*tblSection[[#This Row],[fy]]</f>
        <v>406600</v>
      </c>
    </row>
    <row r="35" spans="2:7" x14ac:dyDescent="0.2">
      <c r="B35" s="1" t="s">
        <v>41</v>
      </c>
      <c r="C35" s="8">
        <v>5.3199999999999999E-6</v>
      </c>
      <c r="D35" s="8">
        <v>2.4399999999999999E-6</v>
      </c>
      <c r="E35" s="6">
        <v>360000000</v>
      </c>
      <c r="F35" s="9">
        <f>tblSection[[#This Row],[Zex]]*tblSection[[#This Row],[fy]]</f>
        <v>1915.2</v>
      </c>
      <c r="G35" s="9">
        <f>tblSection[[#This Row],[Zey]]*tblSection[[#This Row],[fy]]</f>
        <v>878.4</v>
      </c>
    </row>
    <row r="36" spans="2:7" x14ac:dyDescent="0.2">
      <c r="B36" s="1" t="s">
        <v>12</v>
      </c>
      <c r="C36" s="8">
        <v>7.1000000000000004E-3</v>
      </c>
      <c r="D36" s="8">
        <v>3.2000000000000002E-3</v>
      </c>
      <c r="E36" s="6">
        <v>360000000</v>
      </c>
      <c r="F36" s="9">
        <f>tblSection[[#This Row],[Zex]]*tblSection[[#This Row],[fy]]</f>
        <v>2556000</v>
      </c>
      <c r="G36" s="9">
        <f>tblSection[[#This Row],[Zey]]*tblSection[[#This Row],[fy]]</f>
        <v>1152000</v>
      </c>
    </row>
    <row r="37" spans="2:7" x14ac:dyDescent="0.2">
      <c r="B37" s="1" t="s">
        <v>2</v>
      </c>
      <c r="C37" s="8">
        <v>3.6800000000000001E-3</v>
      </c>
      <c r="D37" s="8">
        <v>5.1500000000000005E-4</v>
      </c>
      <c r="E37" s="6">
        <v>340000000</v>
      </c>
      <c r="F37" s="9">
        <f>tblSection[[#This Row],[Zex]]*tblSection[[#This Row],[fy]]</f>
        <v>1251200</v>
      </c>
      <c r="G37" s="9">
        <f>tblSection[[#This Row],[Zey]]*tblSection[[#This Row],[fy]]</f>
        <v>175100.00000000003</v>
      </c>
    </row>
    <row r="38" spans="2:7" x14ac:dyDescent="0.2">
      <c r="B38" s="1" t="s">
        <v>45</v>
      </c>
      <c r="C38" s="8">
        <v>3.0499999999999999E-5</v>
      </c>
      <c r="D38" s="8">
        <v>1.36E-5</v>
      </c>
      <c r="E38" s="6">
        <v>360000000</v>
      </c>
      <c r="F38" s="9">
        <f>tblSection[[#This Row],[Zex]]*tblSection[[#This Row],[fy]]</f>
        <v>10980</v>
      </c>
      <c r="G38" s="9">
        <f>tblSection[[#This Row],[Zey]]*tblSection[[#This Row],[fy]]</f>
        <v>4896</v>
      </c>
    </row>
    <row r="39" spans="2:7" x14ac:dyDescent="0.2">
      <c r="B39" s="1" t="s">
        <v>26</v>
      </c>
      <c r="C39" s="8">
        <v>1.8000000000000001E-4</v>
      </c>
      <c r="D39" s="8">
        <v>3.4400000000000003E-5</v>
      </c>
      <c r="E39" s="6">
        <v>360000000</v>
      </c>
      <c r="F39" s="9">
        <f>tblSection[[#This Row],[Zex]]*tblSection[[#This Row],[fy]]</f>
        <v>64800.000000000007</v>
      </c>
      <c r="G39" s="9">
        <f>tblSection[[#This Row],[Zey]]*tblSection[[#This Row],[fy]]</f>
        <v>12384.000000000002</v>
      </c>
    </row>
    <row r="40" spans="2:7" x14ac:dyDescent="0.2">
      <c r="B40" s="1" t="s">
        <v>50</v>
      </c>
      <c r="C40" s="8">
        <v>4.6900000000000002E-4</v>
      </c>
      <c r="D40" s="8">
        <v>2.14E-4</v>
      </c>
      <c r="E40" s="6">
        <v>340000000</v>
      </c>
      <c r="F40" s="9">
        <f>tblSection[[#This Row],[Zex]]*tblSection[[#This Row],[fy]]</f>
        <v>159460</v>
      </c>
      <c r="G40" s="9">
        <f>tblSection[[#This Row],[Zey]]*tblSection[[#This Row],[fy]]</f>
        <v>72760</v>
      </c>
    </row>
    <row r="41" spans="2:7" x14ac:dyDescent="0.2">
      <c r="B41" s="1" t="s">
        <v>30</v>
      </c>
      <c r="C41" s="8">
        <v>7.5900000000000002E-6</v>
      </c>
      <c r="D41" s="8">
        <v>3.1700000000000001E-6</v>
      </c>
      <c r="E41" s="6">
        <v>360000000</v>
      </c>
      <c r="F41" s="9">
        <f>tblSection[[#This Row],[Zex]]*tblSection[[#This Row],[fy]]</f>
        <v>2732.4</v>
      </c>
      <c r="G41" s="9">
        <f>tblSection[[#This Row],[Zey]]*tblSection[[#This Row],[fy]]</f>
        <v>1141.2</v>
      </c>
    </row>
    <row r="42" spans="2:7" x14ac:dyDescent="0.2">
      <c r="B42" s="1" t="s">
        <v>13</v>
      </c>
      <c r="C42" s="8">
        <v>4.3400000000000001E-3</v>
      </c>
      <c r="D42" s="8">
        <v>4.86E-4</v>
      </c>
      <c r="E42" s="6">
        <v>380000000</v>
      </c>
      <c r="F42" s="9">
        <f>tblSection[[#This Row],[Zex]]*tblSection[[#This Row],[fy]]</f>
        <v>1649200</v>
      </c>
      <c r="G42" s="9">
        <f>tblSection[[#This Row],[Zey]]*tblSection[[#This Row],[fy]]</f>
        <v>184680</v>
      </c>
    </row>
    <row r="43" spans="2:7" x14ac:dyDescent="0.2">
      <c r="B43" s="1" t="s">
        <v>31</v>
      </c>
      <c r="C43" s="8">
        <v>8.6600000000000001E-6</v>
      </c>
      <c r="D43" s="8">
        <v>3.0199999999999999E-6</v>
      </c>
      <c r="E43" s="6">
        <v>360000000</v>
      </c>
      <c r="F43" s="9">
        <f>tblSection[[#This Row],[Zex]]*tblSection[[#This Row],[fy]]</f>
        <v>3117.6</v>
      </c>
      <c r="G43" s="9">
        <f>tblSection[[#This Row],[Zey]]*tblSection[[#This Row],[fy]]</f>
        <v>1087.2</v>
      </c>
    </row>
    <row r="44" spans="2:7" x14ac:dyDescent="0.2">
      <c r="B44" s="1" t="s">
        <v>46</v>
      </c>
      <c r="C44" s="8">
        <v>4.2899999999999999E-5</v>
      </c>
      <c r="D44" s="8">
        <v>2.0000000000000002E-5</v>
      </c>
      <c r="E44" s="6">
        <v>360000000</v>
      </c>
      <c r="F44" s="9">
        <f>tblSection[[#This Row],[Zex]]*tblSection[[#This Row],[fy]]</f>
        <v>15444</v>
      </c>
      <c r="G44" s="9">
        <f>tblSection[[#This Row],[Zey]]*tblSection[[#This Row],[fy]]</f>
        <v>7200.0000000000009</v>
      </c>
    </row>
    <row r="45" spans="2:7" x14ac:dyDescent="0.2">
      <c r="B45" s="1" t="s">
        <v>35</v>
      </c>
      <c r="C45" s="8">
        <v>8.03E-5</v>
      </c>
      <c r="D45" s="8">
        <v>1.56E-5</v>
      </c>
      <c r="E45" s="6">
        <v>360000000</v>
      </c>
      <c r="F45" s="9">
        <f>tblSection[[#This Row],[Zex]]*tblSection[[#This Row],[fy]]</f>
        <v>28908</v>
      </c>
      <c r="G45" s="9">
        <f>tblSection[[#This Row],[Zey]]*tblSection[[#This Row],[fy]]</f>
        <v>5616</v>
      </c>
    </row>
    <row r="46" spans="2:7" x14ac:dyDescent="0.2">
      <c r="B46" s="1" t="s">
        <v>1</v>
      </c>
      <c r="C46" s="8">
        <v>2.81E-2</v>
      </c>
      <c r="D46" s="8">
        <v>5.0000000000000001E-3</v>
      </c>
      <c r="E46" s="6">
        <v>360000000</v>
      </c>
      <c r="F46" s="9">
        <f>tblSection[[#This Row],[Zex]]*tblSection[[#This Row],[fy]]</f>
        <v>10116000</v>
      </c>
      <c r="G46" s="9">
        <f>tblSection[[#This Row],[Zey]]*tblSection[[#This Row],[fy]]</f>
        <v>1800000</v>
      </c>
    </row>
    <row r="47" spans="2:7" x14ac:dyDescent="0.2">
      <c r="B47" s="1" t="s">
        <v>29</v>
      </c>
      <c r="C47" s="8">
        <v>7.2900000000000005E-4</v>
      </c>
      <c r="D47" s="8">
        <v>1.63E-4</v>
      </c>
      <c r="E47" s="6">
        <v>340000000</v>
      </c>
      <c r="F47" s="9">
        <f>tblSection[[#This Row],[Zex]]*tblSection[[#This Row],[fy]]</f>
        <v>247860.00000000003</v>
      </c>
      <c r="G47" s="9">
        <f>tblSection[[#This Row],[Zey]]*tblSection[[#This Row],[fy]]</f>
        <v>55420</v>
      </c>
    </row>
    <row r="48" spans="2:7" x14ac:dyDescent="0.2">
      <c r="B48" s="1" t="s">
        <v>43</v>
      </c>
      <c r="C48" s="8">
        <v>1.84E-5</v>
      </c>
      <c r="D48" s="8">
        <v>8.6999999999999997E-6</v>
      </c>
      <c r="E48" s="6">
        <v>360000000</v>
      </c>
      <c r="F48" s="9">
        <f>tblSection[[#This Row],[Zex]]*tblSection[[#This Row],[fy]]</f>
        <v>6624</v>
      </c>
      <c r="G48" s="9">
        <f>tblSection[[#This Row],[Zey]]*tblSection[[#This Row],[fy]]</f>
        <v>3132</v>
      </c>
    </row>
    <row r="50" spans="2:4" x14ac:dyDescent="0.2">
      <c r="B50" s="2" t="str">
        <f t="array" ref="B50:B75">TRANSPOSE(tblSection[#Headers])</f>
        <v>Section</v>
      </c>
      <c r="C50" s="4" t="str">
        <f t="array" aca="1" ref="C50" ca="1">_xlfn.CONCAT(IF(INDIRECT("tblSection["&amp;B50&amp;"]")&lt;&gt;"","'"&amp;TEXT(INDIRECT("tblSection["&amp;B50&amp;"]"),"0.00000E+00")&amp;"', ",""))</f>
        <v xml:space="preserve">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'75x75x6EA', </v>
      </c>
      <c r="D50" s="2" t="str">
        <f ca="1">B50&amp;" = ("&amp;LEFT(C50,LEN(C50)-2)&amp;")"</f>
        <v>Section = ('45x45x3EA',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'75x75x6EA')</v>
      </c>
    </row>
    <row r="51" spans="2:4" x14ac:dyDescent="0.2">
      <c r="B51" s="2" t="str">
        <v>Zex</v>
      </c>
      <c r="C51" s="4" t="str">
        <f t="array" aca="1" ref="C51" ca="1">_xlfn.CONCAT(IF(INDIRECT("tblSection["&amp;B51&amp;"]")&lt;&gt;"",TEXT(INDIRECT("tblSection["&amp;B51&amp;"]"),"0.00000E+00")&amp;", ",""))</f>
        <v xml:space="preserve">3.19000E-06, 1.55000E-04, 2.30000E-03, 1.70000E-05, 6.39000E-03, 6.84000E-03, 3.41000E-03, 6.02000E-04, 6.33000E-04, 2.68000E-03, 5.29000E-06, 1.98000E-02, 1.57000E-04, 6.70000E-03, 1.70000E-03, 1.92000E-05, 7.47000E-04, 1.47000E-06, 5.64000E-04, 4.94000E-03, 1.95000E-03, 1.09000E-04, 6.76000E-05, 3.19000E-04, 1.07000E-03, 6.99000E-05, 1.41000E-05, 1.29000E-04, 2.21000E-04, 9.77000E-04, 1.55000E-03, 2.41000E-03, 5.32000E-06, 7.10000E-03, 3.68000E-03, 3.05000E-05, 1.80000E-04, 4.69000E-04, 7.59000E-06, 4.34000E-03, 8.66000E-06, 4.29000E-05, 8.03000E-05, 2.81000E-02, 7.29000E-04, 1.84000E-05, </v>
      </c>
      <c r="D51" s="2" t="str">
        <f t="shared" ref="D51:D75" ca="1" si="0">B51&amp;" = ("&amp;LEFT(C51,LEN(C51)-2)&amp;")"</f>
        <v>Zex = (3.19000E-06, 1.55000E-04, 2.30000E-03, 1.70000E-05, 6.39000E-03, 6.84000E-03, 3.41000E-03, 6.02000E-04, 6.33000E-04, 2.68000E-03, 5.29000E-06, 1.98000E-02, 1.57000E-04, 6.70000E-03, 1.70000E-03, 1.92000E-05, 7.47000E-04, 1.47000E-06, 5.64000E-04, 4.94000E-03, 1.95000E-03, 1.09000E-04, 6.76000E-05, 3.19000E-04, 1.07000E-03, 6.99000E-05, 1.41000E-05, 1.29000E-04, 2.21000E-04, 9.77000E-04, 1.55000E-03, 2.41000E-03, 5.32000E-06, 7.10000E-03, 3.68000E-03, 3.05000E-05, 1.80000E-04, 4.69000E-04, 7.59000E-06, 4.34000E-03, 8.66000E-06, 4.29000E-05, 8.03000E-05, 2.81000E-02, 7.29000E-04, 1.84000E-05)</v>
      </c>
    </row>
    <row r="52" spans="2:4" x14ac:dyDescent="0.2">
      <c r="B52" s="2" t="str">
        <v>Zey</v>
      </c>
      <c r="C52" s="4" t="str">
        <f t="array" aca="1" ref="C52" ca="1">_xlfn.CONCAT(IF(INDIRECT("tblSection["&amp;B52&amp;"]")&lt;&gt;"",TEXT(INDIRECT("tblSection["&amp;B52&amp;"]"),"0.00000E+00")&amp;", ",""))</f>
        <v xml:space="preserve">1.55000E-06, 7.23000E-05, 1.04000E-03, 5.93000E-06, 1.06000E-03, 9.46000E-04, 1.51000E-03, 2.67000E-04, 1.39000E-04, 1.21000E-03, 2.33000E-06, 2.56000E-03, 3.25000E-05, 2.97000E-03, 7.64000E-04, 8.59000E-06, 3.18000E-04, 6.42000E-07, 7.72000E-05, 2.45000E-03, 8.78000E-04, 4.96000E-05, 2.03000E-05, 6.17000E-05, 4.74000E-04, 3.11000E-05, 5.86000E-06, 3.85000E-05, 4.45000E-05, 4.48000E-04, 6.84000E-04, 1.07000E-03, 2.44000E-06, 3.20000E-03, 5.15000E-04, 1.36000E-05, 3.44000E-05, 2.14000E-04, 3.17000E-06, 4.86000E-04, 3.02000E-06, 2.00000E-05, 1.56000E-05, 5.00000E-03, 1.63000E-04, 8.70000E-06, </v>
      </c>
      <c r="D52" s="2" t="str">
        <f t="shared" ca="1" si="0"/>
        <v>Zey = (1.55000E-06, 7.23000E-05, 1.04000E-03, 5.93000E-06, 1.06000E-03, 9.46000E-04, 1.51000E-03, 2.67000E-04, 1.39000E-04, 1.21000E-03, 2.33000E-06, 2.56000E-03, 3.25000E-05, 2.97000E-03, 7.64000E-04, 8.59000E-06, 3.18000E-04, 6.42000E-07, 7.72000E-05, 2.45000E-03, 8.78000E-04, 4.96000E-05, 2.03000E-05, 6.17000E-05, 4.74000E-04, 3.11000E-05, 5.86000E-06, 3.85000E-05, 4.45000E-05, 4.48000E-04, 6.84000E-04, 1.07000E-03, 2.44000E-06, 3.20000E-03, 5.15000E-04, 1.36000E-05, 3.44000E-05, 2.14000E-04, 3.17000E-06, 4.86000E-04, 3.02000E-06, 2.00000E-05, 1.56000E-05, 5.00000E-03, 1.63000E-04, 8.70000E-06)</v>
      </c>
    </row>
    <row r="53" spans="2:4" x14ac:dyDescent="0.2">
      <c r="B53" s="2" t="str">
        <v>fy</v>
      </c>
      <c r="C53" s="4" t="str">
        <f t="array" aca="1" ref="C53" ca="1">_xlfn.CONCAT(IF(INDIRECT("tblSection["&amp;B53&amp;"]")&lt;&gt;"",TEXT(INDIRECT("tblSection["&amp;B53&amp;"]"),"0.00000E+00")&amp;", ",""))</f>
        <v xml:space="preserve">3.20000E+08, 3.00000E+08, 2.80000E+08, 3.20000E+08, 2.80000E+08, 2.80000E+08, 3.00000E+08, 2.80000E+08, 3.20000E+08, 2.80000E+08, 3.20000E+08, 2.80000E+08, 3.20000E+08, 2.80000E+08, 2.80000E+08, 3.20000E+08, 3.20000E+08, 3.20000E+08, 3.40000E+08, 3.60000E+08, 3.40000E+08, 3.40000E+08, 3.40000E+08, 3.60000E+08, 3.40000E+08, 3.40000E+08, 3.60000E+08, 3.60000E+08, 3.40000E+08, 3.40000E+08, 3.40000E+08, 3.80000E+08, 3.60000E+08, 3.60000E+08, 3.40000E+08, 3.60000E+08, 3.60000E+08, 3.40000E+08, 3.60000E+08, 3.80000E+08, 3.60000E+08, 3.60000E+08, 3.60000E+08, 3.60000E+08, 3.40000E+08, 3.60000E+08, </v>
      </c>
      <c r="D53" s="2" t="str">
        <f t="shared" ca="1" si="0"/>
        <v>fy = (3.20000E+08, 3.00000E+08, 2.80000E+08, 3.20000E+08, 2.80000E+08, 2.80000E+08, 3.00000E+08, 2.80000E+08, 3.20000E+08, 2.80000E+08, 3.20000E+08, 2.80000E+08, 3.20000E+08, 2.80000E+08, 2.80000E+08, 3.20000E+08, 3.20000E+08, 3.20000E+08, 3.40000E+08, 3.60000E+08, 3.40000E+08, 3.40000E+08, 3.40000E+08, 3.60000E+08, 3.40000E+08, 3.40000E+08, 3.60000E+08, 3.60000E+08, 3.40000E+08, 3.40000E+08, 3.40000E+08, 3.80000E+08, 3.60000E+08, 3.60000E+08, 3.40000E+08, 3.60000E+08, 3.60000E+08, 3.40000E+08, 3.60000E+08, 3.80000E+08, 3.60000E+08, 3.60000E+08, 3.60000E+08, 3.60000E+08, 3.40000E+08, 3.60000E+08)</v>
      </c>
    </row>
    <row r="54" spans="2:4" x14ac:dyDescent="0.2">
      <c r="B54" s="2" t="str">
        <v>Msx</v>
      </c>
      <c r="C54" s="4" t="str">
        <f t="array" aca="1" ref="C54" ca="1">_xlfn.CONCAT(IF(INDIRECT("tblSection["&amp;B54&amp;"]")&lt;&gt;"",TEXT(INDIRECT("tblSection["&amp;B54&amp;"]"),"0.00000E+00")&amp;", ",""))</f>
        <v xml:space="preserve">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6.62400E+03, </v>
      </c>
      <c r="D54" s="2" t="str">
        <f t="shared" ca="1" si="0"/>
        <v>Msx = (1.02080E+03,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6.62400E+03)</v>
      </c>
    </row>
    <row r="55" spans="2:4" x14ac:dyDescent="0.2">
      <c r="B55" s="2" t="str">
        <v>Msy</v>
      </c>
      <c r="C55" s="4" t="str">
        <f t="array" aca="1" ref="C55" ca="1">_xlfn.CONCAT(IF(INDIRECT("tblSection["&amp;B55&amp;"]")&lt;&gt;"",TEXT(INDIRECT("tblSection["&amp;B55&amp;"]"),"0.00000E+00")&amp;", ",""))</f>
        <v xml:space="preserve">4.96000E+02, 2.16900E+04, 2.91200E+05, 1.89760E+03, 2.96800E+05, 2.64880E+05, 4.53000E+05, 7.47600E+04, 4.44800E+04, 3.38800E+05, 7.45600E+02, 7.16800E+05, 1.04000E+04, 8.31600E+05, 2.13920E+05, 2.74880E+03, 1.01760E+05, 2.05440E+02, 2.62480E+04, 8.82000E+05, 2.98520E+05, 1.68640E+04, 6.90200E+03, 2.22120E+04, 1.61160E+05, 1.05740E+04, 2.10960E+03, 1.38600E+04, 1.51300E+04, 1.52320E+05, 2.32560E+05, 4.06600E+05, 8.78400E+02, 1.15200E+06, 1.75100E+05, 4.89600E+03, 1.23840E+04, 7.27600E+04, 1.14120E+03, 1.84680E+05, 1.08720E+03, 7.20000E+03, 5.61600E+03, 1.80000E+06, 5.54200E+04, 3.13200E+03, </v>
      </c>
      <c r="D55" s="2" t="str">
        <f t="shared" ca="1" si="0"/>
        <v>Msy = (4.96000E+02, 2.16900E+04, 2.91200E+05, 1.89760E+03, 2.96800E+05, 2.64880E+05, 4.53000E+05, 7.47600E+04, 4.44800E+04, 3.38800E+05, 7.45600E+02, 7.16800E+05, 1.04000E+04, 8.31600E+05, 2.13920E+05, 2.74880E+03, 1.01760E+05, 2.05440E+02, 2.62480E+04, 8.82000E+05, 2.98520E+05, 1.68640E+04, 6.90200E+03, 2.22120E+04, 1.61160E+05, 1.05740E+04, 2.10960E+03, 1.38600E+04, 1.51300E+04, 1.52320E+05, 2.32560E+05, 4.06600E+05, 8.78400E+02, 1.15200E+06, 1.75100E+05, 4.89600E+03, 1.23840E+04, 7.27600E+04, 1.14120E+03, 1.84680E+05, 1.08720E+03, 7.20000E+03, 5.61600E+03, 1.80000E+06, 5.54200E+04, 3.13200E+03)</v>
      </c>
    </row>
    <row r="56" spans="2:4" x14ac:dyDescent="0.2">
      <c r="B56" s="2" t="e">
        <v>#N/A</v>
      </c>
      <c r="C56" s="4" t="e">
        <f t="array" aca="1" ref="C56" ca="1">_xlfn.CONCAT(IF(INDIRECT("tblSection["&amp;B56&amp;"]")&lt;&gt;"",TEXT(INDIRECT("tblSection["&amp;B56&amp;"]"),"0.00000E+00")&amp;", ",""))</f>
        <v>#N/A</v>
      </c>
      <c r="D56" s="2" t="e">
        <f t="shared" ca="1" si="0"/>
        <v>#N/A</v>
      </c>
    </row>
    <row r="57" spans="2:4" x14ac:dyDescent="0.2">
      <c r="B57" s="2" t="e">
        <v>#N/A</v>
      </c>
      <c r="C57" s="4" t="e">
        <f t="array" aca="1" ref="C57" ca="1">_xlfn.CONCAT(IF(INDIRECT("tblSection["&amp;B57&amp;"]")&lt;&gt;"",TEXT(INDIRECT("tblSection["&amp;B57&amp;"]"),"0.00000E+00")&amp;", ",""))</f>
        <v>#N/A</v>
      </c>
      <c r="D57" s="2" t="e">
        <f t="shared" ca="1" si="0"/>
        <v>#N/A</v>
      </c>
    </row>
    <row r="58" spans="2:4" x14ac:dyDescent="0.2">
      <c r="B58" s="2" t="e">
        <v>#N/A</v>
      </c>
      <c r="C58" s="4" t="e">
        <f t="array" aca="1" ref="C58" ca="1">_xlfn.CONCAT(IF(INDIRECT("tblSection["&amp;B58&amp;"]")&lt;&gt;"",TEXT(INDIRECT("tblSection["&amp;B58&amp;"]"),"0.00000E+00")&amp;", ",""))</f>
        <v>#N/A</v>
      </c>
      <c r="D58" s="2" t="e">
        <f t="shared" ca="1" si="0"/>
        <v>#N/A</v>
      </c>
    </row>
    <row r="59" spans="2:4" x14ac:dyDescent="0.2">
      <c r="B59" s="2" t="e">
        <v>#N/A</v>
      </c>
      <c r="C59" s="4" t="e">
        <f t="array" aca="1" ref="C59" ca="1">_xlfn.CONCAT(IF(INDIRECT("tblSection["&amp;B59&amp;"]")&lt;&gt;"",TEXT(INDIRECT("tblSection["&amp;B59&amp;"]"),"0.00000E+00")&amp;", ",""))</f>
        <v>#N/A</v>
      </c>
      <c r="D59" s="2" t="e">
        <f t="shared" ca="1" si="0"/>
        <v>#N/A</v>
      </c>
    </row>
    <row r="60" spans="2:4" x14ac:dyDescent="0.2">
      <c r="B60" s="2" t="e">
        <v>#N/A</v>
      </c>
      <c r="C60" s="4" t="e">
        <f t="array" aca="1" ref="C60" ca="1">_xlfn.CONCAT(IF(INDIRECT("tblSection["&amp;B60&amp;"]")&lt;&gt;"",TEXT(INDIRECT("tblSection["&amp;B60&amp;"]"),"0.00000E+00")&amp;", ",""))</f>
        <v>#N/A</v>
      </c>
      <c r="D60" s="2" t="e">
        <f t="shared" ca="1" si="0"/>
        <v>#N/A</v>
      </c>
    </row>
    <row r="61" spans="2:4" x14ac:dyDescent="0.2">
      <c r="B61" s="2" t="e">
        <v>#N/A</v>
      </c>
      <c r="C61" s="4" t="e">
        <f t="array" aca="1" ref="C61" ca="1">_xlfn.CONCAT(IF(INDIRECT("tblSection["&amp;B61&amp;"]")&lt;&gt;"",TEXT(INDIRECT("tblSection["&amp;B61&amp;"]"),"0.00000E+00")&amp;", ",""))</f>
        <v>#N/A</v>
      </c>
      <c r="D61" s="2" t="e">
        <f t="shared" ca="1" si="0"/>
        <v>#N/A</v>
      </c>
    </row>
    <row r="62" spans="2:4" x14ac:dyDescent="0.2">
      <c r="B62" s="2" t="e">
        <v>#N/A</v>
      </c>
      <c r="C62" s="4" t="e">
        <f t="array" aca="1" ref="C62" ca="1">_xlfn.CONCAT(IF(INDIRECT("tblSection["&amp;B62&amp;"]")&lt;&gt;"",TEXT(INDIRECT("tblSection["&amp;B62&amp;"]"),"0.00000E+00")&amp;", ",""))</f>
        <v>#N/A</v>
      </c>
      <c r="D62" s="2" t="e">
        <f t="shared" ca="1" si="0"/>
        <v>#N/A</v>
      </c>
    </row>
    <row r="63" spans="2:4" x14ac:dyDescent="0.2">
      <c r="B63" s="2" t="e">
        <v>#N/A</v>
      </c>
      <c r="C63" s="4" t="e">
        <f t="array" aca="1" ref="C63" ca="1">_xlfn.CONCAT(IF(INDIRECT("tblSection["&amp;B63&amp;"]")&lt;&gt;"",TEXT(INDIRECT("tblSection["&amp;B63&amp;"]"),"0.00000E+00")&amp;", ",""))</f>
        <v>#N/A</v>
      </c>
      <c r="D63" s="2" t="e">
        <f t="shared" ca="1" si="0"/>
        <v>#N/A</v>
      </c>
    </row>
    <row r="64" spans="2:4" x14ac:dyDescent="0.2">
      <c r="B64" s="2" t="e">
        <v>#N/A</v>
      </c>
      <c r="C64" s="4" t="e">
        <f t="array" aca="1" ref="C64" ca="1">_xlfn.CONCAT(IF(INDIRECT("tblSection["&amp;B64&amp;"]")&lt;&gt;"",TEXT(INDIRECT("tblSection["&amp;B64&amp;"]"),"0.00000E+00")&amp;", ",""))</f>
        <v>#N/A</v>
      </c>
      <c r="D64" s="2" t="e">
        <f t="shared" ca="1" si="0"/>
        <v>#N/A</v>
      </c>
    </row>
    <row r="65" spans="2:4" x14ac:dyDescent="0.2">
      <c r="B65" s="2" t="e">
        <v>#N/A</v>
      </c>
      <c r="C65" s="4" t="e">
        <f t="array" aca="1" ref="C65" ca="1">_xlfn.CONCAT(IF(INDIRECT("tblSection["&amp;B65&amp;"]")&lt;&gt;"",TEXT(INDIRECT("tblSection["&amp;B65&amp;"]"),"0.00000E+00")&amp;", ",""))</f>
        <v>#N/A</v>
      </c>
      <c r="D65" s="2" t="e">
        <f t="shared" ca="1" si="0"/>
        <v>#N/A</v>
      </c>
    </row>
    <row r="66" spans="2:4" x14ac:dyDescent="0.2">
      <c r="B66" s="2" t="e">
        <v>#N/A</v>
      </c>
      <c r="C66" s="4" t="e">
        <f t="array" aca="1" ref="C66" ca="1">_xlfn.CONCAT(IF(INDIRECT("tblSection["&amp;B66&amp;"]")&lt;&gt;"",TEXT(INDIRECT("tblSection["&amp;B66&amp;"]"),"0.00000E+00")&amp;", ",""))</f>
        <v>#N/A</v>
      </c>
      <c r="D66" s="2" t="e">
        <f t="shared" ca="1" si="0"/>
        <v>#N/A</v>
      </c>
    </row>
    <row r="67" spans="2:4" x14ac:dyDescent="0.2">
      <c r="B67" s="2" t="e">
        <v>#N/A</v>
      </c>
      <c r="C67" s="4" t="e">
        <f t="array" aca="1" ref="C67" ca="1">_xlfn.CONCAT(IF(INDIRECT("tblSection["&amp;B67&amp;"]")&lt;&gt;"",TEXT(INDIRECT("tblSection["&amp;B67&amp;"]"),"0.00000E+00")&amp;", ",""))</f>
        <v>#N/A</v>
      </c>
      <c r="D67" s="2" t="e">
        <f t="shared" ca="1" si="0"/>
        <v>#N/A</v>
      </c>
    </row>
    <row r="68" spans="2:4" x14ac:dyDescent="0.2">
      <c r="B68" s="2" t="e">
        <v>#N/A</v>
      </c>
      <c r="C68" s="4" t="e">
        <f t="array" aca="1" ref="C68" ca="1">_xlfn.CONCAT(IF(INDIRECT("tblSection["&amp;B68&amp;"]")&lt;&gt;"",TEXT(INDIRECT("tblSection["&amp;B68&amp;"]"),"0.00000E+00")&amp;", ",""))</f>
        <v>#N/A</v>
      </c>
      <c r="D68" s="2" t="e">
        <f t="shared" ca="1" si="0"/>
        <v>#N/A</v>
      </c>
    </row>
    <row r="69" spans="2:4" x14ac:dyDescent="0.2">
      <c r="B69" s="2" t="e">
        <v>#N/A</v>
      </c>
      <c r="C69" s="4" t="e">
        <f t="array" aca="1" ref="C69" ca="1">_xlfn.CONCAT(IF(INDIRECT("tblSection["&amp;B69&amp;"]")&lt;&gt;"",TEXT(INDIRECT("tblSection["&amp;B69&amp;"]"),"0.00000E+00")&amp;", ",""))</f>
        <v>#N/A</v>
      </c>
      <c r="D69" s="2" t="e">
        <f t="shared" ca="1" si="0"/>
        <v>#N/A</v>
      </c>
    </row>
    <row r="70" spans="2:4" x14ac:dyDescent="0.2">
      <c r="B70" s="2" t="e">
        <v>#N/A</v>
      </c>
      <c r="C70" s="4" t="e">
        <f t="array" aca="1" ref="C70" ca="1">_xlfn.CONCAT(IF(INDIRECT("tblSection["&amp;B70&amp;"]")&lt;&gt;"",TEXT(INDIRECT("tblSection["&amp;B70&amp;"]"),"0.00000E+00")&amp;", ",""))</f>
        <v>#N/A</v>
      </c>
      <c r="D70" s="2" t="e">
        <f t="shared" ca="1" si="0"/>
        <v>#N/A</v>
      </c>
    </row>
    <row r="71" spans="2:4" x14ac:dyDescent="0.2">
      <c r="B71" s="2" t="e">
        <v>#N/A</v>
      </c>
      <c r="C71" s="4" t="e">
        <f t="array" aca="1" ref="C71" ca="1">_xlfn.CONCAT(IF(INDIRECT("tblSection["&amp;B71&amp;"]")&lt;&gt;"",TEXT(INDIRECT("tblSection["&amp;B71&amp;"]"),"0.00000E+00")&amp;", ",""))</f>
        <v>#N/A</v>
      </c>
      <c r="D71" s="2" t="e">
        <f t="shared" ca="1" si="0"/>
        <v>#N/A</v>
      </c>
    </row>
    <row r="72" spans="2:4" x14ac:dyDescent="0.2">
      <c r="B72" s="2" t="e">
        <v>#N/A</v>
      </c>
      <c r="C72" s="4" t="e">
        <f t="array" aca="1" ref="C72" ca="1">_xlfn.CONCAT(IF(INDIRECT("tblSection["&amp;B72&amp;"]")&lt;&gt;"",TEXT(INDIRECT("tblSection["&amp;B72&amp;"]"),"0.00000E+00")&amp;", ",""))</f>
        <v>#N/A</v>
      </c>
      <c r="D72" s="2" t="e">
        <f t="shared" ca="1" si="0"/>
        <v>#N/A</v>
      </c>
    </row>
    <row r="73" spans="2:4" x14ac:dyDescent="0.2">
      <c r="B73" s="2" t="e">
        <v>#N/A</v>
      </c>
      <c r="C73" s="4" t="e">
        <f t="array" aca="1" ref="C73" ca="1">_xlfn.CONCAT(IF(INDIRECT("tblSection["&amp;B73&amp;"]")&lt;&gt;"",TEXT(INDIRECT("tblSection["&amp;B73&amp;"]"),"0.00000E+00")&amp;", ",""))</f>
        <v>#N/A</v>
      </c>
      <c r="D73" s="2" t="e">
        <f t="shared" ca="1" si="0"/>
        <v>#N/A</v>
      </c>
    </row>
    <row r="74" spans="2:4" x14ac:dyDescent="0.2">
      <c r="B74" s="2" t="e">
        <v>#N/A</v>
      </c>
      <c r="C74" s="4" t="e">
        <f t="array" aca="1" ref="C74" ca="1">_xlfn.CONCAT(IF(INDIRECT("tblSection["&amp;B74&amp;"]")&lt;&gt;"",TEXT(INDIRECT("tblSection["&amp;B74&amp;"]"),"0.00000E+00")&amp;", ",""))</f>
        <v>#N/A</v>
      </c>
      <c r="D74" s="2" t="e">
        <f t="shared" ca="1" si="0"/>
        <v>#N/A</v>
      </c>
    </row>
    <row r="75" spans="2:4" x14ac:dyDescent="0.2">
      <c r="B75" s="2" t="e">
        <v>#N/A</v>
      </c>
      <c r="C75" s="4" t="e">
        <f t="array" aca="1" ref="C75" ca="1">_xlfn.CONCAT(IF(INDIRECT("tblSection["&amp;B75&amp;"]")&lt;&gt;"",TEXT(INDIRECT("tblSection["&amp;B75&amp;"]"),"0.00000E+00")&amp;", ",""))</f>
        <v>#N/A</v>
      </c>
      <c r="D75" s="2" t="e">
        <f t="shared" ca="1" si="0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5"/>
  <sheetViews>
    <sheetView topLeftCell="A37" workbookViewId="0">
      <selection activeCell="D68" sqref="D68"/>
    </sheetView>
  </sheetViews>
  <sheetFormatPr defaultColWidth="9" defaultRowHeight="11.25" x14ac:dyDescent="0.2"/>
  <cols>
    <col min="1" max="1" width="3.85546875" style="2" customWidth="1"/>
    <col min="2" max="2" width="10.140625" style="2" customWidth="1"/>
    <col min="3" max="7" width="14.140625" style="2" customWidth="1"/>
    <col min="8" max="8" width="8.7109375" style="2" bestFit="1" customWidth="1"/>
    <col min="9" max="9" width="8.7109375" style="2" customWidth="1"/>
    <col min="10" max="11" width="16.7109375" style="2" customWidth="1"/>
    <col min="12" max="13" width="15.42578125" style="2" customWidth="1"/>
    <col min="14" max="17" width="15.28515625" style="2" customWidth="1"/>
    <col min="18" max="19" width="9" style="2"/>
    <col min="20" max="20" width="15.140625" style="2" customWidth="1"/>
    <col min="21" max="16384" width="9" style="2"/>
  </cols>
  <sheetData>
    <row r="1" spans="2:20" x14ac:dyDescent="0.2">
      <c r="D1" s="5"/>
      <c r="E1" s="5"/>
      <c r="F1" s="5"/>
      <c r="G1" s="5"/>
    </row>
    <row r="2" spans="2:20" ht="12.75" x14ac:dyDescent="0.25">
      <c r="B2" s="3" t="s">
        <v>0</v>
      </c>
      <c r="C2" s="3" t="s">
        <v>53</v>
      </c>
      <c r="D2" s="3" t="s">
        <v>54</v>
      </c>
      <c r="E2" s="3" t="s">
        <v>56</v>
      </c>
      <c r="F2" s="3" t="s">
        <v>57</v>
      </c>
      <c r="G2" s="3" t="s">
        <v>58</v>
      </c>
      <c r="H2" s="3" t="s">
        <v>52</v>
      </c>
      <c r="I2" s="3" t="s">
        <v>55</v>
      </c>
      <c r="J2" s="7" t="s">
        <v>68</v>
      </c>
      <c r="K2" s="7" t="s">
        <v>69</v>
      </c>
      <c r="L2" s="13" t="s">
        <v>70</v>
      </c>
      <c r="M2" s="13" t="s">
        <v>71</v>
      </c>
      <c r="N2" s="13" t="s">
        <v>72</v>
      </c>
      <c r="O2" s="13" t="s">
        <v>59</v>
      </c>
      <c r="P2" s="13" t="s">
        <v>60</v>
      </c>
      <c r="Q2" s="13" t="s">
        <v>67</v>
      </c>
      <c r="R2" s="2" t="s">
        <v>73</v>
      </c>
      <c r="S2" s="13" t="s">
        <v>65</v>
      </c>
      <c r="T2" s="13" t="s">
        <v>75</v>
      </c>
    </row>
    <row r="3" spans="2:20" x14ac:dyDescent="0.2">
      <c r="B3" s="1" t="s">
        <v>40</v>
      </c>
      <c r="C3" s="10">
        <v>6.7174848039124067</v>
      </c>
      <c r="D3" s="11">
        <v>2.0599999999999999E-8</v>
      </c>
      <c r="E3" s="11">
        <v>8.7499999999999998E-10</v>
      </c>
      <c r="F3" s="12">
        <v>0</v>
      </c>
      <c r="G3" s="10">
        <v>0.1281734448884565</v>
      </c>
      <c r="H3" s="6">
        <v>200000000000</v>
      </c>
      <c r="I3" s="6">
        <v>80000000000</v>
      </c>
      <c r="J3" s="16">
        <f>((PI()^2*tblM_o[[#This Row],[E]]*tblM_o[[#This Row],[Iy]])/(tblM_o[[#This Row],[le]]^2))</f>
        <v>901.12196558922767</v>
      </c>
      <c r="K3" s="14">
        <f>tblM_o[[#This Row],[G]]*tblM_o[[#This Row],[J]]</f>
        <v>70</v>
      </c>
      <c r="L3" s="14">
        <f>(((PI()^2*tblM_o[[#This Row],[E]]*tblM_o[[#This Row],[Iw]])/(tblM_o[[#This Row],[le]]^2)))</f>
        <v>0</v>
      </c>
      <c r="M3" s="15">
        <f>0</f>
        <v>0</v>
      </c>
      <c r="N3" s="15">
        <f>tblM_o[[#This Row],[βx]]/2</f>
        <v>6.408672244422825E-2</v>
      </c>
      <c r="O3" s="17">
        <f>SQRT(tblM_o[[#This Row],[a]])*(SQRT(tblM_o[[#This Row],[b]]+tblM_o[[#This Row],[c]]+(tblM_o[[#This Row],[d0]]^2)*tblM_o[[#This Row],[a]])+tblM_o[[#This Row],[d0]]*SQRT(tblM_o[[#This Row],[a]]))</f>
        <v>251.15440985825023</v>
      </c>
      <c r="P3" s="17">
        <f>SQRT(tblM_o[[#This Row],[a]])*(SQRT(tblM_o[[#This Row],[b]]+tblM_o[[#This Row],[c]]+(tblM_o[[#This Row],[d]]^2)*tblM_o[[#This Row],[a]])+tblM_o[[#This Row],[d]]*SQRT(tblM_o[[#This Row],[a]]))</f>
        <v>315.45830530974268</v>
      </c>
      <c r="Q3" s="17">
        <f>INDEX(tblSection[Msx],MATCH(tblM_o[[#This Row],[Section]],tblSection[Section],0))</f>
        <v>1020.8</v>
      </c>
      <c r="R3" s="21">
        <f>0.6*(SQRT((tblM_o[[#This Row],[Ms]]/tblM_o[[#This Row],[M_o]])^2+3)-(tblM_o[[#This Row],[Ms]]/tblM_o[[#This Row],[M_o]]))</f>
        <v>0.26063373841994347</v>
      </c>
      <c r="S3" s="21">
        <f>INDEX(tblalpha_m[αm],MATCH(tblM_o[[#This Row],[Section]],tblalpha_m[Section],0))</f>
        <v>1.185180414451122</v>
      </c>
      <c r="T3" s="17">
        <f>tblM_o[[#This Row],[αs]]*tblM_o[[#This Row],[αm]]*tblM_o[[#This Row],[Ms]]</f>
        <v>315.32308056460016</v>
      </c>
    </row>
    <row r="4" spans="2:20" x14ac:dyDescent="0.2">
      <c r="B4" s="1" t="s">
        <v>49</v>
      </c>
      <c r="C4" s="10">
        <v>5.0017469968248829</v>
      </c>
      <c r="D4" s="11">
        <v>3.0599999999999999E-6</v>
      </c>
      <c r="E4" s="11">
        <v>1.74E-7</v>
      </c>
      <c r="F4" s="12">
        <v>0</v>
      </c>
      <c r="G4" s="10">
        <v>-0.14231357821786134</v>
      </c>
      <c r="H4" s="6">
        <v>200000000000</v>
      </c>
      <c r="I4" s="6">
        <v>80000000000</v>
      </c>
      <c r="J4" s="16">
        <f>((PI()^2*tblM_o[[#This Row],[E]]*tblM_o[[#This Row],[Iy]])/(tblM_o[[#This Row],[le]]^2))</f>
        <v>241439.1688792202</v>
      </c>
      <c r="K4" s="14">
        <f>tblM_o[[#This Row],[G]]*tblM_o[[#This Row],[J]]</f>
        <v>13920</v>
      </c>
      <c r="L4" s="14">
        <f>(((PI()^2*tblM_o[[#This Row],[E]]*tblM_o[[#This Row],[Iw]])/(tblM_o[[#This Row],[le]]^2)))</f>
        <v>0</v>
      </c>
      <c r="M4" s="15">
        <f>0</f>
        <v>0</v>
      </c>
      <c r="N4" s="15">
        <f>tblM_o[[#This Row],[βx]]/2</f>
        <v>-7.1156789108930668E-2</v>
      </c>
      <c r="O4" s="17">
        <f>SQRT(tblM_o[[#This Row],[a]])*(SQRT(tblM_o[[#This Row],[b]]+tblM_o[[#This Row],[c]]+(tblM_o[[#This Row],[d0]]^2)*tblM_o[[#This Row],[a]])+tblM_o[[#This Row],[d0]]*SQRT(tblM_o[[#This Row],[a]]))</f>
        <v>57972.693837691761</v>
      </c>
      <c r="P4" s="17">
        <f>SQRT(tblM_o[[#This Row],[a]])*(SQRT(tblM_o[[#This Row],[b]]+tblM_o[[#This Row],[c]]+(tblM_o[[#This Row],[d]]^2)*tblM_o[[#This Row],[a]])+tblM_o[[#This Row],[d]]*SQRT(tblM_o[[#This Row],[a]]))</f>
        <v>43284.721221093743</v>
      </c>
      <c r="Q4" s="17">
        <f>INDEX(tblSection[Msx],MATCH(tblM_o[[#This Row],[Section]],tblSection[Section],0))</f>
        <v>46500</v>
      </c>
      <c r="R4" s="21">
        <f>0.6*(SQRT((tblM_o[[#This Row],[Ms]]/tblM_o[[#This Row],[M_o]])^2+3)-(tblM_o[[#This Row],[Ms]]/tblM_o[[#This Row],[M_o]]))</f>
        <v>0.57832466440965946</v>
      </c>
      <c r="S4" s="21">
        <f>INDEX(tblalpha_m[αm],MATCH(tblM_o[[#This Row],[Section]],tblalpha_m[Section],0))</f>
        <v>1.2762160577217003</v>
      </c>
      <c r="T4" s="17">
        <f>tblM_o[[#This Row],[αs]]*tblM_o[[#This Row],[αm]]*tblM_o[[#This Row],[Ms]]</f>
        <v>34320.125883269626</v>
      </c>
    </row>
    <row r="5" spans="2:20" x14ac:dyDescent="0.2">
      <c r="B5" s="1" t="s">
        <v>20</v>
      </c>
      <c r="C5" s="10">
        <v>8.3948039770889036</v>
      </c>
      <c r="D5" s="11">
        <v>1.07E-4</v>
      </c>
      <c r="E5" s="11">
        <v>2.52E-6</v>
      </c>
      <c r="F5" s="12">
        <v>2.39E-6</v>
      </c>
      <c r="G5" s="10">
        <v>0.17844856294578448</v>
      </c>
      <c r="H5" s="6">
        <v>200000000000</v>
      </c>
      <c r="I5" s="6">
        <v>80000000000</v>
      </c>
      <c r="J5" s="16">
        <f>((PI()^2*tblM_o[[#This Row],[E]]*tblM_o[[#This Row],[Iy]])/(tblM_o[[#This Row],[le]]^2))</f>
        <v>2997039.0355725065</v>
      </c>
      <c r="K5" s="14">
        <f>tblM_o[[#This Row],[G]]*tblM_o[[#This Row],[J]]</f>
        <v>201600</v>
      </c>
      <c r="L5" s="14">
        <f>(((PI()^2*tblM_o[[#This Row],[E]]*tblM_o[[#This Row],[Iw]])/(tblM_o[[#This Row],[le]]^2)))</f>
        <v>66943.208364656923</v>
      </c>
      <c r="M5" s="15">
        <f>0</f>
        <v>0</v>
      </c>
      <c r="N5" s="15">
        <f>tblM_o[[#This Row],[βx]]/2</f>
        <v>8.9224281472892242E-2</v>
      </c>
      <c r="O5" s="17">
        <f>SQRT(tblM_o[[#This Row],[a]])*(SQRT(tblM_o[[#This Row],[b]]+tblM_o[[#This Row],[c]]+(tblM_o[[#This Row],[d0]]^2)*tblM_o[[#This Row],[a]])+tblM_o[[#This Row],[d0]]*SQRT(tblM_o[[#This Row],[a]]))</f>
        <v>897125.67581513233</v>
      </c>
      <c r="P5" s="17">
        <f>SQRT(tblM_o[[#This Row],[a]])*(SQRT(tblM_o[[#This Row],[b]]+tblM_o[[#This Row],[c]]+(tblM_o[[#This Row],[d]]^2)*tblM_o[[#This Row],[a]])+tblM_o[[#This Row],[d]]*SQRT(tblM_o[[#This Row],[a]]))</f>
        <v>1203539.9843339205</v>
      </c>
      <c r="Q5" s="17">
        <f>INDEX(tblSection[Msx],MATCH(tblM_o[[#This Row],[Section]],tblSection[Section],0))</f>
        <v>644000</v>
      </c>
      <c r="R5" s="21">
        <f>0.6*(SQRT((tblM_o[[#This Row],[Ms]]/tblM_o[[#This Row],[M_o]])^2+3)-(tblM_o[[#This Row],[Ms]]/tblM_o[[#This Row],[M_o]]))</f>
        <v>0.76663959673217619</v>
      </c>
      <c r="S5" s="21">
        <f>INDEX(tblalpha_m[αm],MATCH(tblM_o[[#This Row],[Section]],tblalpha_m[Section],0))</f>
        <v>2.5</v>
      </c>
      <c r="T5" s="17">
        <f>tblM_o[[#This Row],[αs]]*tblM_o[[#This Row],[αm]]*tblM_o[[#This Row],[Ms]]</f>
        <v>1234289.7507388038</v>
      </c>
    </row>
    <row r="6" spans="2:20" x14ac:dyDescent="0.2">
      <c r="B6" s="1" t="s">
        <v>33</v>
      </c>
      <c r="C6" s="10">
        <v>7.8809588516221565</v>
      </c>
      <c r="D6" s="11">
        <v>1.06E-7</v>
      </c>
      <c r="E6" s="11">
        <v>1.9499999999999999E-8</v>
      </c>
      <c r="F6" s="12">
        <v>0</v>
      </c>
      <c r="G6" s="10">
        <v>0.24570337922123497</v>
      </c>
      <c r="H6" s="6">
        <v>200000000000</v>
      </c>
      <c r="I6" s="6">
        <v>80000000000</v>
      </c>
      <c r="J6" s="16">
        <f>((PI()^2*tblM_o[[#This Row],[E]]*tblM_o[[#This Row],[Iy]])/(tblM_o[[#This Row],[le]]^2))</f>
        <v>3368.8175151811124</v>
      </c>
      <c r="K6" s="14">
        <f>tblM_o[[#This Row],[G]]*tblM_o[[#This Row],[J]]</f>
        <v>1560</v>
      </c>
      <c r="L6" s="14">
        <f>(((PI()^2*tblM_o[[#This Row],[E]]*tblM_o[[#This Row],[Iw]])/(tblM_o[[#This Row],[le]]^2)))</f>
        <v>0</v>
      </c>
      <c r="M6" s="15">
        <f>0</f>
        <v>0</v>
      </c>
      <c r="N6" s="15">
        <f>tblM_o[[#This Row],[βx]]/2</f>
        <v>0.12285168961061749</v>
      </c>
      <c r="O6" s="17">
        <f>SQRT(tblM_o[[#This Row],[a]])*(SQRT(tblM_o[[#This Row],[b]]+tblM_o[[#This Row],[c]]+(tblM_o[[#This Row],[d0]]^2)*tblM_o[[#This Row],[a]])+tblM_o[[#This Row],[d0]]*SQRT(tblM_o[[#This Row],[a]]))</f>
        <v>2292.4561770473465</v>
      </c>
      <c r="P6" s="17">
        <f>SQRT(tblM_o[[#This Row],[a]])*(SQRT(tblM_o[[#This Row],[b]]+tblM_o[[#This Row],[c]]+(tblM_o[[#This Row],[d]]^2)*tblM_o[[#This Row],[a]])+tblM_o[[#This Row],[d]]*SQRT(tblM_o[[#This Row],[a]]))</f>
        <v>2743.3797871244597</v>
      </c>
      <c r="Q6" s="17">
        <f>INDEX(tblSection[Msx],MATCH(tblM_o[[#This Row],[Section]],tblSection[Section],0))</f>
        <v>5440</v>
      </c>
      <c r="R6" s="21">
        <f>0.6*(SQRT((tblM_o[[#This Row],[Ms]]/tblM_o[[#This Row],[M_o]])^2+3)-(tblM_o[[#This Row],[Ms]]/tblM_o[[#This Row],[M_o]]))</f>
        <v>0.3899610168342858</v>
      </c>
      <c r="S6" s="21">
        <f>INDEX(tblalpha_m[αm],MATCH(tblM_o[[#This Row],[Section]],tblalpha_m[Section],0))</f>
        <v>1.3887761455116625</v>
      </c>
      <c r="T6" s="17">
        <f>tblM_o[[#This Row],[αs]]*tblM_o[[#This Row],[αm]]*tblM_o[[#This Row],[Ms]]</f>
        <v>2946.1329547525684</v>
      </c>
    </row>
    <row r="7" spans="2:20" x14ac:dyDescent="0.2">
      <c r="B7" s="1" t="s">
        <v>15</v>
      </c>
      <c r="C7" s="10">
        <v>8.158898385950641</v>
      </c>
      <c r="D7" s="11">
        <v>9.7100000000000002E-5</v>
      </c>
      <c r="E7" s="11">
        <v>4.0199999999999996E-6</v>
      </c>
      <c r="F7" s="12">
        <v>1.15E-5</v>
      </c>
      <c r="G7" s="10">
        <v>-0.14881671808883984</v>
      </c>
      <c r="H7" s="6">
        <v>200000000000</v>
      </c>
      <c r="I7" s="6">
        <v>80000000000</v>
      </c>
      <c r="J7" s="16">
        <f>((PI()^2*tblM_o[[#This Row],[E]]*tblM_o[[#This Row],[Iy]])/(tblM_o[[#This Row],[le]]^2))</f>
        <v>2879293.4041964114</v>
      </c>
      <c r="K7" s="14">
        <f>tblM_o[[#This Row],[G]]*tblM_o[[#This Row],[J]]</f>
        <v>321599.99999999994</v>
      </c>
      <c r="L7" s="14">
        <f>(((PI()^2*tblM_o[[#This Row],[E]]*tblM_o[[#This Row],[Iw]])/(tblM_o[[#This Row],[le]]^2)))</f>
        <v>341007.9726906151</v>
      </c>
      <c r="M7" s="15">
        <f>0</f>
        <v>0</v>
      </c>
      <c r="N7" s="15">
        <f>tblM_o[[#This Row],[βx]]/2</f>
        <v>-7.4408359044419919E-2</v>
      </c>
      <c r="O7" s="17">
        <f>SQRT(tblM_o[[#This Row],[a]])*(SQRT(tblM_o[[#This Row],[b]]+tblM_o[[#This Row],[c]]+(tblM_o[[#This Row],[d0]]^2)*tblM_o[[#This Row],[a]])+tblM_o[[#This Row],[d0]]*SQRT(tblM_o[[#This Row],[a]]))</f>
        <v>1381246.8155025893</v>
      </c>
      <c r="P7" s="17">
        <f>SQRT(tblM_o[[#This Row],[a]])*(SQRT(tblM_o[[#This Row],[b]]+tblM_o[[#This Row],[c]]+(tblM_o[[#This Row],[d]]^2)*tblM_o[[#This Row],[a]])+tblM_o[[#This Row],[d]]*SQRT(tblM_o[[#This Row],[a]]))</f>
        <v>1183520.0882903179</v>
      </c>
      <c r="Q7" s="17">
        <f>INDEX(tblSection[Msx],MATCH(tblM_o[[#This Row],[Section]],tblSection[Section],0))</f>
        <v>1789200</v>
      </c>
      <c r="R7" s="21">
        <f>0.6*(SQRT((tblM_o[[#This Row],[Ms]]/tblM_o[[#This Row],[M_o]])^2+3)-(tblM_o[[#This Row],[Ms]]/tblM_o[[#This Row],[M_o]]))</f>
        <v>0.47234596704919546</v>
      </c>
      <c r="S7" s="21">
        <f>INDEX(tblalpha_m[αm],MATCH(tblM_o[[#This Row],[Section]],tblalpha_m[Section],0))</f>
        <v>1.363227162833111</v>
      </c>
      <c r="T7" s="17">
        <f>tblM_o[[#This Row],[αs]]*tblM_o[[#This Row],[αm]]*tblM_o[[#This Row],[Ms]]</f>
        <v>1152092.4541576561</v>
      </c>
    </row>
    <row r="8" spans="2:20" x14ac:dyDescent="0.2">
      <c r="B8" s="1" t="s">
        <v>14</v>
      </c>
      <c r="C8" s="10">
        <v>4.4411845562100432</v>
      </c>
      <c r="D8" s="11">
        <v>8.6700000000000007E-5</v>
      </c>
      <c r="E8" s="11">
        <v>2.9900000000000002E-6</v>
      </c>
      <c r="F8" s="12">
        <v>1.34E-5</v>
      </c>
      <c r="G8" s="10">
        <v>0.19001556038163414</v>
      </c>
      <c r="H8" s="6">
        <v>200000000000</v>
      </c>
      <c r="I8" s="6">
        <v>80000000000</v>
      </c>
      <c r="J8" s="16">
        <f>((PI()^2*tblM_o[[#This Row],[E]]*tblM_o[[#This Row],[Iy]])/(tblM_o[[#This Row],[le]]^2))</f>
        <v>8676632.3688381258</v>
      </c>
      <c r="K8" s="14">
        <f>tblM_o[[#This Row],[G]]*tblM_o[[#This Row],[J]]</f>
        <v>239200</v>
      </c>
      <c r="L8" s="14">
        <f>(((PI()^2*tblM_o[[#This Row],[E]]*tblM_o[[#This Row],[Iw]])/(tblM_o[[#This Row],[le]]^2)))</f>
        <v>1341025.0720003562</v>
      </c>
      <c r="M8" s="15">
        <f>0</f>
        <v>0</v>
      </c>
      <c r="N8" s="15">
        <f>tblM_o[[#This Row],[βx]]/2</f>
        <v>9.500778019081707E-2</v>
      </c>
      <c r="O8" s="17">
        <f>SQRT(tblM_o[[#This Row],[a]])*(SQRT(tblM_o[[#This Row],[b]]+tblM_o[[#This Row],[c]]+(tblM_o[[#This Row],[d0]]^2)*tblM_o[[#This Row],[a]])+tblM_o[[#This Row],[d0]]*SQRT(tblM_o[[#This Row],[a]]))</f>
        <v>3702841.0727126608</v>
      </c>
      <c r="P8" s="17">
        <f>SQRT(tblM_o[[#This Row],[a]])*(SQRT(tblM_o[[#This Row],[b]]+tblM_o[[#This Row],[c]]+(tblM_o[[#This Row],[d]]^2)*tblM_o[[#This Row],[a]])+tblM_o[[#This Row],[d]]*SQRT(tblM_o[[#This Row],[a]]))</f>
        <v>4617839.5004720306</v>
      </c>
      <c r="Q8" s="17">
        <f>INDEX(tblSection[Msx],MATCH(tblM_o[[#This Row],[Section]],tblSection[Section],0))</f>
        <v>1915200</v>
      </c>
      <c r="R8" s="21">
        <f>0.6*(SQRT((tblM_o[[#This Row],[Ms]]/tblM_o[[#This Row],[M_o]])^2+3)-(tblM_o[[#This Row],[Ms]]/tblM_o[[#This Row],[M_o]]))</f>
        <v>0.81976440493548342</v>
      </c>
      <c r="S8" s="21">
        <f>INDEX(tblalpha_m[αm],MATCH(tblM_o[[#This Row],[Section]],tblalpha_m[Section],0))</f>
        <v>1.2182309774300986</v>
      </c>
      <c r="T8" s="17">
        <f>tblM_o[[#This Row],[αs]]*tblM_o[[#This Row],[αm]]*tblM_o[[#This Row],[Ms]]</f>
        <v>1912638.2137079802</v>
      </c>
    </row>
    <row r="9" spans="2:20" x14ac:dyDescent="0.2">
      <c r="B9" s="1" t="s">
        <v>9</v>
      </c>
      <c r="C9" s="10">
        <v>3.398376058418461</v>
      </c>
      <c r="D9" s="11">
        <v>2.14E-4</v>
      </c>
      <c r="E9" s="11">
        <v>3.0800000000000002E-6</v>
      </c>
      <c r="F9" s="12">
        <v>7.3100000000000003E-6</v>
      </c>
      <c r="G9" s="10">
        <v>-3.089974965237241E-2</v>
      </c>
      <c r="H9" s="6">
        <v>200000000000</v>
      </c>
      <c r="I9" s="6">
        <v>80000000000</v>
      </c>
      <c r="J9" s="16">
        <f>((PI()^2*tblM_o[[#This Row],[E]]*tblM_o[[#This Row],[Iy]])/(tblM_o[[#This Row],[le]]^2))</f>
        <v>36576373.493588082</v>
      </c>
      <c r="K9" s="14">
        <f>tblM_o[[#This Row],[G]]*tblM_o[[#This Row],[J]]</f>
        <v>246400</v>
      </c>
      <c r="L9" s="14">
        <f>(((PI()^2*tblM_o[[#This Row],[E]]*tblM_o[[#This Row],[Iw]])/(tblM_o[[#This Row],[le]]^2)))</f>
        <v>1249407.8983090136</v>
      </c>
      <c r="M9" s="15">
        <f>0</f>
        <v>0</v>
      </c>
      <c r="N9" s="15">
        <f>tblM_o[[#This Row],[βx]]/2</f>
        <v>-1.5449874826186205E-2</v>
      </c>
      <c r="O9" s="17">
        <f>SQRT(tblM_o[[#This Row],[a]])*(SQRT(tblM_o[[#This Row],[b]]+tblM_o[[#This Row],[c]]+(tblM_o[[#This Row],[d0]]^2)*tblM_o[[#This Row],[a]])+tblM_o[[#This Row],[d0]]*SQRT(tblM_o[[#This Row],[a]]))</f>
        <v>7396703.8850564715</v>
      </c>
      <c r="P9" s="17">
        <f>SQRT(tblM_o[[#This Row],[a]])*(SQRT(tblM_o[[#This Row],[b]]+tblM_o[[#This Row],[c]]+(tblM_o[[#This Row],[d]]^2)*tblM_o[[#This Row],[a]])+tblM_o[[#This Row],[d]]*SQRT(tblM_o[[#This Row],[a]]))</f>
        <v>6853158.6231102394</v>
      </c>
      <c r="Q9" s="17">
        <f>INDEX(tblSection[Msx],MATCH(tblM_o[[#This Row],[Section]],tblSection[Section],0))</f>
        <v>1023000</v>
      </c>
      <c r="R9" s="21">
        <f>0.6*(SQRT((tblM_o[[#This Row],[Ms]]/tblM_o[[#This Row],[M_o]])^2+3)-(tblM_o[[#This Row],[Ms]]/tblM_o[[#This Row],[M_o]]))</f>
        <v>0.95351829789990084</v>
      </c>
      <c r="S9" s="21">
        <f>INDEX(tblalpha_m[αm],MATCH(tblM_o[[#This Row],[Section]],tblalpha_m[Section],0))</f>
        <v>1.1819975885651193</v>
      </c>
      <c r="T9" s="17">
        <f>tblM_o[[#This Row],[αs]]*tblM_o[[#This Row],[αm]]*tblM_o[[#This Row],[Ms]]</f>
        <v>1152978.624332119</v>
      </c>
    </row>
    <row r="10" spans="2:20" x14ac:dyDescent="0.2">
      <c r="B10" s="1" t="s">
        <v>51</v>
      </c>
      <c r="C10" s="10">
        <v>7.7067049543181501</v>
      </c>
      <c r="D10" s="11">
        <v>1.49E-5</v>
      </c>
      <c r="E10" s="11">
        <v>2.2500000000000001E-6</v>
      </c>
      <c r="F10" s="12">
        <v>0</v>
      </c>
      <c r="G10" s="10">
        <v>0.2274124460150998</v>
      </c>
      <c r="H10" s="6">
        <v>200000000000</v>
      </c>
      <c r="I10" s="6">
        <v>80000000000</v>
      </c>
      <c r="J10" s="16">
        <f>((PI()^2*tblM_o[[#This Row],[E]]*tblM_o[[#This Row],[Iy]])/(tblM_o[[#This Row],[le]]^2))</f>
        <v>495197.61479505757</v>
      </c>
      <c r="K10" s="14">
        <f>tblM_o[[#This Row],[G]]*tblM_o[[#This Row],[J]]</f>
        <v>180000</v>
      </c>
      <c r="L10" s="14">
        <f>(((PI()^2*tblM_o[[#This Row],[E]]*tblM_o[[#This Row],[Iw]])/(tblM_o[[#This Row],[le]]^2)))</f>
        <v>0</v>
      </c>
      <c r="M10" s="15">
        <f>0</f>
        <v>0</v>
      </c>
      <c r="N10" s="15">
        <f>tblM_o[[#This Row],[βx]]/2</f>
        <v>0.1137062230075499</v>
      </c>
      <c r="O10" s="17">
        <f>SQRT(tblM_o[[#This Row],[a]])*(SQRT(tblM_o[[#This Row],[b]]+tblM_o[[#This Row],[c]]+(tblM_o[[#This Row],[d0]]^2)*tblM_o[[#This Row],[a]])+tblM_o[[#This Row],[d0]]*SQRT(tblM_o[[#This Row],[a]]))</f>
        <v>298555.8082890205</v>
      </c>
      <c r="P10" s="17">
        <f>SQRT(tblM_o[[#This Row],[a]])*(SQRT(tblM_o[[#This Row],[b]]+tblM_o[[#This Row],[c]]+(tblM_o[[#This Row],[d]]^2)*tblM_o[[#This Row],[a]])+tblM_o[[#This Row],[d]]*SQRT(tblM_o[[#This Row],[a]]))</f>
        <v>360126.16533973371</v>
      </c>
      <c r="Q10" s="17">
        <f>INDEX(tblSection[Msx],MATCH(tblM_o[[#This Row],[Section]],tblSection[Section],0))</f>
        <v>168560</v>
      </c>
      <c r="R10" s="21">
        <f>0.6*(SQRT((tblM_o[[#This Row],[Ms]]/tblM_o[[#This Row],[M_o]])^2+3)-(tblM_o[[#This Row],[Ms]]/tblM_o[[#This Row],[M_o]]))</f>
        <v>0.79567251834421415</v>
      </c>
      <c r="S10" s="21">
        <f>INDEX(tblalpha_m[αm],MATCH(tblM_o[[#This Row],[Section]],tblalpha_m[Section],0))</f>
        <v>1.3128018031641686</v>
      </c>
      <c r="T10" s="17">
        <f>tblM_o[[#This Row],[αs]]*tblM_o[[#This Row],[αm]]*tblM_o[[#This Row],[Ms]]</f>
        <v>176071.08700157102</v>
      </c>
    </row>
    <row r="11" spans="2:20" x14ac:dyDescent="0.2">
      <c r="B11" s="1" t="s">
        <v>28</v>
      </c>
      <c r="C11" s="10">
        <v>1.6074945841358124</v>
      </c>
      <c r="D11" s="11">
        <v>7.6499999999999996E-6</v>
      </c>
      <c r="E11" s="11">
        <v>1.5699999999999999E-7</v>
      </c>
      <c r="F11" s="12">
        <v>1.6500000000000001E-7</v>
      </c>
      <c r="G11" s="10">
        <v>-4.3182255753713927E-2</v>
      </c>
      <c r="H11" s="6">
        <v>200000000000</v>
      </c>
      <c r="I11" s="6">
        <v>80000000000</v>
      </c>
      <c r="J11" s="16">
        <f>((PI()^2*tblM_o[[#This Row],[E]]*tblM_o[[#This Row],[Iy]])/(tblM_o[[#This Row],[le]]^2))</f>
        <v>5843756.8783611925</v>
      </c>
      <c r="K11" s="14">
        <f>tblM_o[[#This Row],[G]]*tblM_o[[#This Row],[J]]</f>
        <v>12560</v>
      </c>
      <c r="L11" s="14">
        <f>(((PI()^2*tblM_o[[#This Row],[E]]*tblM_o[[#This Row],[Iw]])/(tblM_o[[#This Row],[le]]^2)))</f>
        <v>126041.81502347672</v>
      </c>
      <c r="M11" s="15">
        <f>0</f>
        <v>0</v>
      </c>
      <c r="N11" s="15">
        <f>tblM_o[[#This Row],[βx]]/2</f>
        <v>-2.1591127876856964E-2</v>
      </c>
      <c r="O11" s="17">
        <f>SQRT(tblM_o[[#This Row],[a]])*(SQRT(tblM_o[[#This Row],[b]]+tblM_o[[#This Row],[c]]+(tblM_o[[#This Row],[d0]]^2)*tblM_o[[#This Row],[a]])+tblM_o[[#This Row],[d0]]*SQRT(tblM_o[[#This Row],[a]]))</f>
        <v>899975.17182241625</v>
      </c>
      <c r="P11" s="17">
        <f>SQRT(tblM_o[[#This Row],[a]])*(SQRT(tblM_o[[#This Row],[b]]+tblM_o[[#This Row],[c]]+(tblM_o[[#This Row],[d]]^2)*tblM_o[[#This Row],[a]])+tblM_o[[#This Row],[d]]*SQRT(tblM_o[[#This Row],[a]]))</f>
        <v>782603.35481326585</v>
      </c>
      <c r="Q11" s="17">
        <f>INDEX(tblSection[Msx],MATCH(tblM_o[[#This Row],[Section]],tblSection[Section],0))</f>
        <v>202560</v>
      </c>
      <c r="R11" s="21">
        <f>0.6*(SQRT((tblM_o[[#This Row],[Ms]]/tblM_o[[#This Row],[M_o]])^2+3)-(tblM_o[[#This Row],[Ms]]/tblM_o[[#This Row],[M_o]]))</f>
        <v>0.89547274218542217</v>
      </c>
      <c r="S11" s="21">
        <f>INDEX(tblalpha_m[αm],MATCH(tblM_o[[#This Row],[Section]],tblalpha_m[Section],0))</f>
        <v>1.1187865988723222</v>
      </c>
      <c r="T11" s="17">
        <f>tblM_o[[#This Row],[αs]]*tblM_o[[#This Row],[αm]]*tblM_o[[#This Row],[Ms]]</f>
        <v>202933.29855574804</v>
      </c>
    </row>
    <row r="12" spans="2:20" x14ac:dyDescent="0.2">
      <c r="B12" s="1" t="s">
        <v>21</v>
      </c>
      <c r="C12" s="10">
        <v>0.96760952227320174</v>
      </c>
      <c r="D12" s="11">
        <v>1.25E-4</v>
      </c>
      <c r="E12" s="11">
        <v>3.8099999999999999E-6</v>
      </c>
      <c r="F12" s="12">
        <v>2.8600000000000001E-6</v>
      </c>
      <c r="G12" s="10">
        <v>0.23283024025223714</v>
      </c>
      <c r="H12" s="6">
        <v>200000000000</v>
      </c>
      <c r="I12" s="6">
        <v>80000000000</v>
      </c>
      <c r="J12" s="16">
        <f>((PI()^2*tblM_o[[#This Row],[E]]*tblM_o[[#This Row],[Iy]])/(tblM_o[[#This Row],[le]]^2))</f>
        <v>263535719.03512019</v>
      </c>
      <c r="K12" s="14">
        <f>tblM_o[[#This Row],[G]]*tblM_o[[#This Row],[J]]</f>
        <v>304800</v>
      </c>
      <c r="L12" s="14">
        <f>(((PI()^2*tblM_o[[#This Row],[E]]*tblM_o[[#This Row],[Iw]])/(tblM_o[[#This Row],[le]]^2)))</f>
        <v>6029697.2515235497</v>
      </c>
      <c r="M12" s="15">
        <f>0</f>
        <v>0</v>
      </c>
      <c r="N12" s="15">
        <f>tblM_o[[#This Row],[βx]]/2</f>
        <v>0.11641512012611857</v>
      </c>
      <c r="O12" s="17">
        <f>SQRT(tblM_o[[#This Row],[a]])*(SQRT(tblM_o[[#This Row],[b]]+tblM_o[[#This Row],[c]]+(tblM_o[[#This Row],[d0]]^2)*tblM_o[[#This Row],[a]])+tblM_o[[#This Row],[d0]]*SQRT(tblM_o[[#This Row],[a]]))</f>
        <v>40857879.141069613</v>
      </c>
      <c r="P12" s="17">
        <f>SQRT(tblM_o[[#This Row],[a]])*(SQRT(tblM_o[[#This Row],[b]]+tblM_o[[#This Row],[c]]+(tblM_o[[#This Row],[d]]^2)*tblM_o[[#This Row],[a]])+tblM_o[[#This Row],[d]]*SQRT(tblM_o[[#This Row],[a]]))</f>
        <v>81773579.312149212</v>
      </c>
      <c r="Q12" s="17">
        <f>INDEX(tblSection[Msx],MATCH(tblM_o[[#This Row],[Section]],tblSection[Section],0))</f>
        <v>750400</v>
      </c>
      <c r="R12" s="21">
        <f>0.6*(SQRT((tblM_o[[#This Row],[Ms]]/tblM_o[[#This Row],[M_o]])^2+3)-(tblM_o[[#This Row],[Ms]]/tblM_o[[#This Row],[M_o]]))</f>
        <v>1.0337391350551755</v>
      </c>
      <c r="S12" s="21">
        <f>INDEX(tblalpha_m[αm],MATCH(tblM_o[[#This Row],[Section]],tblalpha_m[Section],0))</f>
        <v>1.382998535558704</v>
      </c>
      <c r="T12" s="17">
        <f>tblM_o[[#This Row],[αs]]*tblM_o[[#This Row],[αm]]*tblM_o[[#This Row],[Ms]]</f>
        <v>1072816.6463322442</v>
      </c>
    </row>
    <row r="13" spans="2:20" x14ac:dyDescent="0.2">
      <c r="B13" s="1" t="s">
        <v>42</v>
      </c>
      <c r="C13" s="10">
        <v>4.3986081766591001</v>
      </c>
      <c r="D13" s="11">
        <v>2.6499999999999999E-8</v>
      </c>
      <c r="E13" s="11">
        <v>5.5999999999999997E-9</v>
      </c>
      <c r="F13" s="12">
        <v>0</v>
      </c>
      <c r="G13" s="10">
        <v>7.8155072638581458E-2</v>
      </c>
      <c r="H13" s="6">
        <v>200000000000</v>
      </c>
      <c r="I13" s="6">
        <v>80000000000</v>
      </c>
      <c r="J13" s="16">
        <f>((PI()^2*tblM_o[[#This Row],[E]]*tblM_o[[#This Row],[Iy]])/(tblM_o[[#This Row],[le]]^2))</f>
        <v>2703.6163276822617</v>
      </c>
      <c r="K13" s="14">
        <f>tblM_o[[#This Row],[G]]*tblM_o[[#This Row],[J]]</f>
        <v>448</v>
      </c>
      <c r="L13" s="14">
        <f>(((PI()^2*tblM_o[[#This Row],[E]]*tblM_o[[#This Row],[Iw]])/(tblM_o[[#This Row],[le]]^2)))</f>
        <v>0</v>
      </c>
      <c r="M13" s="15">
        <f>0</f>
        <v>0</v>
      </c>
      <c r="N13" s="15">
        <f>tblM_o[[#This Row],[βx]]/2</f>
        <v>3.9077536319290729E-2</v>
      </c>
      <c r="O13" s="17">
        <f>SQRT(tblM_o[[#This Row],[a]])*(SQRT(tblM_o[[#This Row],[b]]+tblM_o[[#This Row],[c]]+(tblM_o[[#This Row],[d0]]^2)*tblM_o[[#This Row],[a]])+tblM_o[[#This Row],[d0]]*SQRT(tblM_o[[#This Row],[a]]))</f>
        <v>1100.5544578991326</v>
      </c>
      <c r="P13" s="17">
        <f>SQRT(tblM_o[[#This Row],[a]])*(SQRT(tblM_o[[#This Row],[b]]+tblM_o[[#This Row],[c]]+(tblM_o[[#This Row],[d]]^2)*tblM_o[[#This Row],[a]])+tblM_o[[#This Row],[d]]*SQRT(tblM_o[[#This Row],[a]]))</f>
        <v>1211.2646023190814</v>
      </c>
      <c r="Q13" s="17">
        <f>INDEX(tblSection[Msx],MATCH(tblM_o[[#This Row],[Section]],tblSection[Section],0))</f>
        <v>1692.8</v>
      </c>
      <c r="R13" s="21">
        <f>0.6*(SQRT((tblM_o[[#This Row],[Ms]]/tblM_o[[#This Row],[M_o]])^2+3)-(tblM_o[[#This Row],[Ms]]/tblM_o[[#This Row],[M_o]]))</f>
        <v>0.49681039149822526</v>
      </c>
      <c r="S13" s="21">
        <f>INDEX(tblalpha_m[αm],MATCH(tblM_o[[#This Row],[Section]],tblalpha_m[Section],0))</f>
        <v>1.2359428504499019</v>
      </c>
      <c r="T13" s="17">
        <f>tblM_o[[#This Row],[αs]]*tblM_o[[#This Row],[αm]]*tblM_o[[#This Row],[Ms]]</f>
        <v>1039.4287167723717</v>
      </c>
    </row>
    <row r="14" spans="2:20" x14ac:dyDescent="0.2">
      <c r="B14" s="1" t="s">
        <v>16</v>
      </c>
      <c r="C14" s="10">
        <v>3.6931186217914402</v>
      </c>
      <c r="D14" s="11">
        <v>3.4200000000000002E-4</v>
      </c>
      <c r="E14" s="11">
        <v>9.9599999999999995E-6</v>
      </c>
      <c r="F14" s="12">
        <v>1.13E-4</v>
      </c>
      <c r="G14" s="10">
        <v>-0.18119475342623881</v>
      </c>
      <c r="H14" s="6">
        <v>200000000000</v>
      </c>
      <c r="I14" s="6">
        <v>80000000000</v>
      </c>
      <c r="J14" s="16">
        <f>((PI()^2*tblM_o[[#This Row],[E]]*tblM_o[[#This Row],[Iy]])/(tblM_o[[#This Row],[le]]^2))</f>
        <v>49495912.192411184</v>
      </c>
      <c r="K14" s="14">
        <f>tblM_o[[#This Row],[G]]*tblM_o[[#This Row],[J]]</f>
        <v>796800</v>
      </c>
      <c r="L14" s="14">
        <f>(((PI()^2*tblM_o[[#This Row],[E]]*tblM_o[[#This Row],[Iw]])/(tblM_o[[#This Row],[le]]^2)))</f>
        <v>16353912.508018898</v>
      </c>
      <c r="M14" s="15">
        <f>0</f>
        <v>0</v>
      </c>
      <c r="N14" s="15">
        <f>tblM_o[[#This Row],[βx]]/2</f>
        <v>-9.0597376713119404E-2</v>
      </c>
      <c r="O14" s="17">
        <f>SQRT(tblM_o[[#This Row],[a]])*(SQRT(tblM_o[[#This Row],[b]]+tblM_o[[#This Row],[c]]+(tblM_o[[#This Row],[d0]]^2)*tblM_o[[#This Row],[a]])+tblM_o[[#This Row],[d0]]*SQRT(tblM_o[[#This Row],[a]]))</f>
        <v>29135719.663914114</v>
      </c>
      <c r="P14" s="17">
        <f>SQRT(tblM_o[[#This Row],[a]])*(SQRT(tblM_o[[#This Row],[b]]+tblM_o[[#This Row],[c]]+(tblM_o[[#This Row],[d]]^2)*tblM_o[[#This Row],[a]])+tblM_o[[#This Row],[d]]*SQRT(tblM_o[[#This Row],[a]]))</f>
        <v>24994575.752043754</v>
      </c>
      <c r="Q14" s="17">
        <f>INDEX(tblSection[Msx],MATCH(tblM_o[[#This Row],[Section]],tblSection[Section],0))</f>
        <v>5544000</v>
      </c>
      <c r="R14" s="21">
        <f>0.6*(SQRT((tblM_o[[#This Row],[Ms]]/tblM_o[[#This Row],[M_o]])^2+3)-(tblM_o[[#This Row],[Ms]]/tblM_o[[#This Row],[M_o]]))</f>
        <v>0.914632445270818</v>
      </c>
      <c r="S14" s="21">
        <f>INDEX(tblalpha_m[αm],MATCH(tblM_o[[#This Row],[Section]],tblalpha_m[Section],0))</f>
        <v>2.3633417664742749</v>
      </c>
      <c r="T14" s="17">
        <f>tblM_o[[#This Row],[αs]]*tblM_o[[#This Row],[αm]]*tblM_o[[#This Row],[Ms]]</f>
        <v>11983849.742436379</v>
      </c>
    </row>
    <row r="15" spans="2:20" x14ac:dyDescent="0.2">
      <c r="B15" s="1" t="s">
        <v>25</v>
      </c>
      <c r="C15" s="10">
        <v>8.8788028469425182</v>
      </c>
      <c r="D15" s="11">
        <v>9.7499999999999998E-7</v>
      </c>
      <c r="E15" s="11">
        <v>4.4799999999999997E-8</v>
      </c>
      <c r="F15" s="12">
        <v>6.7999999999999997E-9</v>
      </c>
      <c r="G15" s="10">
        <v>-0.20392675093897672</v>
      </c>
      <c r="H15" s="6">
        <v>200000000000</v>
      </c>
      <c r="I15" s="6">
        <v>80000000000</v>
      </c>
      <c r="J15" s="16">
        <f>((PI()^2*tblM_o[[#This Row],[E]]*tblM_o[[#This Row],[Iy]])/(tblM_o[[#This Row],[le]]^2))</f>
        <v>24413.246235498838</v>
      </c>
      <c r="K15" s="14">
        <f>tblM_o[[#This Row],[G]]*tblM_o[[#This Row],[J]]</f>
        <v>3584</v>
      </c>
      <c r="L15" s="14">
        <f>(((PI()^2*tblM_o[[#This Row],[E]]*tblM_o[[#This Row],[Iw]])/(tblM_o[[#This Row],[le]]^2)))</f>
        <v>170.26674297578677</v>
      </c>
      <c r="M15" s="15">
        <f>0</f>
        <v>0</v>
      </c>
      <c r="N15" s="15">
        <f>tblM_o[[#This Row],[βx]]/2</f>
        <v>-0.10196337546948836</v>
      </c>
      <c r="O15" s="17">
        <f>SQRT(tblM_o[[#This Row],[a]])*(SQRT(tblM_o[[#This Row],[b]]+tblM_o[[#This Row],[c]]+(tblM_o[[#This Row],[d0]]^2)*tblM_o[[#This Row],[a]])+tblM_o[[#This Row],[d0]]*SQRT(tblM_o[[#This Row],[a]]))</f>
        <v>9573.6011213133443</v>
      </c>
      <c r="P15" s="17">
        <f>SQRT(tblM_o[[#This Row],[a]])*(SQRT(tblM_o[[#This Row],[b]]+tblM_o[[#This Row],[c]]+(tblM_o[[#This Row],[d]]^2)*tblM_o[[#This Row],[a]])+tblM_o[[#This Row],[d]]*SQRT(tblM_o[[#This Row],[a]]))</f>
        <v>7402.6709695861746</v>
      </c>
      <c r="Q15" s="17">
        <f>INDEX(tblSection[Msx],MATCH(tblM_o[[#This Row],[Section]],tblSection[Section],0))</f>
        <v>50240</v>
      </c>
      <c r="R15" s="21">
        <f>0.6*(SQRT((tblM_o[[#This Row],[Ms]]/tblM_o[[#This Row],[M_o]])^2+3)-(tblM_o[[#This Row],[Ms]]/tblM_o[[#This Row],[M_o]]))</f>
        <v>0.13051978953796475</v>
      </c>
      <c r="S15" s="21">
        <f>INDEX(tblalpha_m[αm],MATCH(tblM_o[[#This Row],[Section]],tblalpha_m[Section],0))</f>
        <v>1.1406946472669683</v>
      </c>
      <c r="T15" s="17">
        <f>tblM_o[[#This Row],[αs]]*tblM_o[[#This Row],[αm]]*tblM_o[[#This Row],[Ms]]</f>
        <v>7479.8932384875907</v>
      </c>
    </row>
    <row r="16" spans="2:20" x14ac:dyDescent="0.2">
      <c r="B16" s="1" t="s">
        <v>10</v>
      </c>
      <c r="C16" s="10">
        <v>2.649627594523889</v>
      </c>
      <c r="D16" s="11">
        <v>5.2099999999999998E-4</v>
      </c>
      <c r="E16" s="11">
        <v>6.37E-6</v>
      </c>
      <c r="F16" s="12">
        <v>2.94E-5</v>
      </c>
      <c r="G16" s="10">
        <v>6.9932775059405705E-2</v>
      </c>
      <c r="H16" s="6">
        <v>200000000000</v>
      </c>
      <c r="I16" s="6">
        <v>80000000000</v>
      </c>
      <c r="J16" s="16">
        <f>((PI()^2*tblM_o[[#This Row],[E]]*tblM_o[[#This Row],[Iy]])/(tblM_o[[#This Row],[le]]^2))</f>
        <v>146486562.61841324</v>
      </c>
      <c r="K16" s="14">
        <f>tblM_o[[#This Row],[G]]*tblM_o[[#This Row],[J]]</f>
        <v>509600</v>
      </c>
      <c r="L16" s="14">
        <f>(((PI()^2*tblM_o[[#This Row],[E]]*tblM_o[[#This Row],[Iw]])/(tblM_o[[#This Row],[le]]^2)))</f>
        <v>8266228.2936302284</v>
      </c>
      <c r="M16" s="15">
        <f>0</f>
        <v>0</v>
      </c>
      <c r="N16" s="15">
        <f>tblM_o[[#This Row],[βx]]/2</f>
        <v>3.4966387529702853E-2</v>
      </c>
      <c r="O16" s="17">
        <f>SQRT(tblM_o[[#This Row],[a]])*(SQRT(tblM_o[[#This Row],[b]]+tblM_o[[#This Row],[c]]+(tblM_o[[#This Row],[d0]]^2)*tblM_o[[#This Row],[a]])+tblM_o[[#This Row],[d0]]*SQRT(tblM_o[[#This Row],[a]]))</f>
        <v>35854440.741187237</v>
      </c>
      <c r="P16" s="17">
        <f>SQRT(tblM_o[[#This Row],[a]])*(SQRT(tblM_o[[#This Row],[b]]+tblM_o[[#This Row],[c]]+(tblM_o[[#This Row],[d]]^2)*tblM_o[[#This Row],[a]])+tblM_o[[#This Row],[d]]*SQRT(tblM_o[[#This Row],[a]]))</f>
        <v>41340566.53916686</v>
      </c>
      <c r="Q16" s="17">
        <f>INDEX(tblSection[Msx],MATCH(tblM_o[[#This Row],[Section]],tblSection[Section],0))</f>
        <v>1876000</v>
      </c>
      <c r="R16" s="21">
        <f>0.6*(SQRT((tblM_o[[#This Row],[Ms]]/tblM_o[[#This Row],[M_o]])^2+3)-(tblM_o[[#This Row],[Ms]]/tblM_o[[#This Row],[M_o]]))</f>
        <v>1.0123596056561877</v>
      </c>
      <c r="S16" s="21">
        <f>INDEX(tblalpha_m[αm],MATCH(tblM_o[[#This Row],[Section]],tblalpha_m[Section],0))</f>
        <v>1.2047808575836263</v>
      </c>
      <c r="T16" s="17">
        <f>tblM_o[[#This Row],[αs]]*tblM_o[[#This Row],[αm]]*tblM_o[[#This Row],[Ms]]</f>
        <v>2288103.6850091671</v>
      </c>
    </row>
    <row r="17" spans="2:20" x14ac:dyDescent="0.2">
      <c r="B17" s="1" t="s">
        <v>24</v>
      </c>
      <c r="C17" s="10">
        <v>9.0185663204208151</v>
      </c>
      <c r="D17" s="11">
        <v>5.5500000000000001E-5</v>
      </c>
      <c r="E17" s="11">
        <v>5.9800000000000003E-6</v>
      </c>
      <c r="F17" s="12">
        <v>6.3E-7</v>
      </c>
      <c r="G17" s="10">
        <v>-0.17301834623647883</v>
      </c>
      <c r="H17" s="6">
        <v>200000000000</v>
      </c>
      <c r="I17" s="6">
        <v>80000000000</v>
      </c>
      <c r="J17" s="16">
        <f>((PI()^2*tblM_o[[#This Row],[E]]*tblM_o[[#This Row],[Iy]])/(tblM_o[[#This Row],[le]]^2))</f>
        <v>1346938.34753423</v>
      </c>
      <c r="K17" s="14">
        <f>tblM_o[[#This Row],[G]]*tblM_o[[#This Row],[J]]</f>
        <v>478400</v>
      </c>
      <c r="L17" s="14">
        <f>(((PI()^2*tblM_o[[#This Row],[E]]*tblM_o[[#This Row],[Iw]])/(tblM_o[[#This Row],[le]]^2)))</f>
        <v>15289.570431469638</v>
      </c>
      <c r="M17" s="15">
        <f>0</f>
        <v>0</v>
      </c>
      <c r="N17" s="15">
        <f>tblM_o[[#This Row],[βx]]/2</f>
        <v>-8.6509173118239413E-2</v>
      </c>
      <c r="O17" s="17">
        <f>SQRT(tblM_o[[#This Row],[a]])*(SQRT(tblM_o[[#This Row],[b]]+tblM_o[[#This Row],[c]]+(tblM_o[[#This Row],[d0]]^2)*tblM_o[[#This Row],[a]])+tblM_o[[#This Row],[d0]]*SQRT(tblM_o[[#This Row],[a]]))</f>
        <v>815456.56793715735</v>
      </c>
      <c r="P17" s="17">
        <f>SQRT(tblM_o[[#This Row],[a]])*(SQRT(tblM_o[[#This Row],[b]]+tblM_o[[#This Row],[c]]+(tblM_o[[#This Row],[d]]^2)*tblM_o[[#This Row],[a]])+tblM_o[[#This Row],[d]]*SQRT(tblM_o[[#This Row],[a]]))</f>
        <v>707217.0675270377</v>
      </c>
      <c r="Q17" s="17">
        <f>INDEX(tblSection[Msx],MATCH(tblM_o[[#This Row],[Section]],tblSection[Section],0))</f>
        <v>476000</v>
      </c>
      <c r="R17" s="21">
        <f>0.6*(SQRT((tblM_o[[#This Row],[Ms]]/tblM_o[[#This Row],[M_o]])^2+3)-(tblM_o[[#This Row],[Ms]]/tblM_o[[#This Row],[M_o]]))</f>
        <v>0.71110029194383695</v>
      </c>
      <c r="S17" s="21">
        <f>INDEX(tblalpha_m[αm],MATCH(tblM_o[[#This Row],[Section]],tblalpha_m[Section],0))</f>
        <v>1.1892287123512624</v>
      </c>
      <c r="T17" s="17">
        <f>tblM_o[[#This Row],[αs]]*tblM_o[[#This Row],[αm]]*tblM_o[[#This Row],[Ms]]</f>
        <v>402534.58104150457</v>
      </c>
    </row>
    <row r="18" spans="2:20" x14ac:dyDescent="0.2">
      <c r="B18" s="1" t="s">
        <v>44</v>
      </c>
      <c r="C18" s="10">
        <v>5.8659461348456343</v>
      </c>
      <c r="D18" s="11">
        <v>1.54E-7</v>
      </c>
      <c r="E18" s="11">
        <v>2E-8</v>
      </c>
      <c r="F18" s="12">
        <v>0</v>
      </c>
      <c r="G18" s="10">
        <v>0.16142294838746213</v>
      </c>
      <c r="H18" s="6">
        <v>200000000000</v>
      </c>
      <c r="I18" s="6">
        <v>80000000000</v>
      </c>
      <c r="J18" s="16">
        <f>((PI()^2*tblM_o[[#This Row],[E]]*tblM_o[[#This Row],[Iy]])/(tblM_o[[#This Row],[le]]^2))</f>
        <v>8834.344291413161</v>
      </c>
      <c r="K18" s="14">
        <f>tblM_o[[#This Row],[G]]*tblM_o[[#This Row],[J]]</f>
        <v>1600</v>
      </c>
      <c r="L18" s="14">
        <f>(((PI()^2*tblM_o[[#This Row],[E]]*tblM_o[[#This Row],[Iw]])/(tblM_o[[#This Row],[le]]^2)))</f>
        <v>0</v>
      </c>
      <c r="M18" s="15">
        <f>0</f>
        <v>0</v>
      </c>
      <c r="N18" s="15">
        <f>tblM_o[[#This Row],[βx]]/2</f>
        <v>8.0711474193731064E-2</v>
      </c>
      <c r="O18" s="17">
        <f>SQRT(tblM_o[[#This Row],[a]])*(SQRT(tblM_o[[#This Row],[b]]+tblM_o[[#This Row],[c]]+(tblM_o[[#This Row],[d0]]^2)*tblM_o[[#This Row],[a]])+tblM_o[[#This Row],[d0]]*SQRT(tblM_o[[#This Row],[a]]))</f>
        <v>3759.6477050730509</v>
      </c>
      <c r="P18" s="17">
        <f>SQRT(tblM_o[[#This Row],[a]])*(SQRT(tblM_o[[#This Row],[b]]+tblM_o[[#This Row],[c]]+(tblM_o[[#This Row],[d]]^2)*tblM_o[[#This Row],[a]])+tblM_o[[#This Row],[d]]*SQRT(tblM_o[[#This Row],[a]]))</f>
        <v>4539.698190885847</v>
      </c>
      <c r="Q18" s="17">
        <f>INDEX(tblSection[Msx],MATCH(tblM_o[[#This Row],[Section]],tblSection[Section],0))</f>
        <v>6144</v>
      </c>
      <c r="R18" s="21">
        <f>0.6*(SQRT((tblM_o[[#This Row],[Ms]]/tblM_o[[#This Row],[M_o]])^2+3)-(tblM_o[[#This Row],[Ms]]/tblM_o[[#This Row],[M_o]]))</f>
        <v>0.5068279426169684</v>
      </c>
      <c r="S18" s="21">
        <f>INDEX(tblalpha_m[αm],MATCH(tblM_o[[#This Row],[Section]],tblalpha_m[Section],0))</f>
        <v>1.2097999537587358</v>
      </c>
      <c r="T18" s="17">
        <f>tblM_o[[#This Row],[αs]]*tblM_o[[#This Row],[αm]]*tblM_o[[#This Row],[Ms]]</f>
        <v>3767.2576299518587</v>
      </c>
    </row>
    <row r="19" spans="2:20" x14ac:dyDescent="0.2">
      <c r="B19" s="1" t="s">
        <v>22</v>
      </c>
      <c r="C19" s="10">
        <v>1.8597064247607875</v>
      </c>
      <c r="D19" s="11">
        <v>2.97E-5</v>
      </c>
      <c r="E19" s="11">
        <v>3.4499999999999998E-7</v>
      </c>
      <c r="F19" s="12">
        <v>4.15E-7</v>
      </c>
      <c r="G19" s="10">
        <v>-0.17861962325821534</v>
      </c>
      <c r="H19" s="6">
        <v>200000000000</v>
      </c>
      <c r="I19" s="6">
        <v>80000000000</v>
      </c>
      <c r="J19" s="16">
        <f>((PI()^2*tblM_o[[#This Row],[E]]*tblM_o[[#This Row],[Iy]])/(tblM_o[[#This Row],[le]]^2))</f>
        <v>16951081.326039746</v>
      </c>
      <c r="K19" s="14">
        <f>tblM_o[[#This Row],[G]]*tblM_o[[#This Row],[J]]</f>
        <v>27600</v>
      </c>
      <c r="L19" s="14">
        <f>(((PI()^2*tblM_o[[#This Row],[E]]*tblM_o[[#This Row],[Iw]])/(tblM_o[[#This Row],[le]]^2)))</f>
        <v>236858.54378136346</v>
      </c>
      <c r="M19" s="15">
        <f>0</f>
        <v>0</v>
      </c>
      <c r="N19" s="15">
        <f>tblM_o[[#This Row],[βx]]/2</f>
        <v>-8.9309811629107672E-2</v>
      </c>
      <c r="O19" s="17">
        <f>SQRT(tblM_o[[#This Row],[a]])*(SQRT(tblM_o[[#This Row],[b]]+tblM_o[[#This Row],[c]]+(tblM_o[[#This Row],[d0]]^2)*tblM_o[[#This Row],[a]])+tblM_o[[#This Row],[d0]]*SQRT(tblM_o[[#This Row],[a]]))</f>
        <v>2117276.1470823628</v>
      </c>
      <c r="P19" s="17">
        <f>SQRT(tblM_o[[#This Row],[a]])*(SQRT(tblM_o[[#This Row],[b]]+tblM_o[[#This Row],[c]]+(tblM_o[[#This Row],[d]]^2)*tblM_o[[#This Row],[a]])+tblM_o[[#This Row],[d]]*SQRT(tblM_o[[#This Row],[a]]))</f>
        <v>1088936.1665291372</v>
      </c>
      <c r="Q19" s="17">
        <f>INDEX(tblSection[Msx],MATCH(tblM_o[[#This Row],[Section]],tblSection[Section],0))</f>
        <v>239040.00000000003</v>
      </c>
      <c r="R19" s="21">
        <f>0.6*(SQRT((tblM_o[[#This Row],[Ms]]/tblM_o[[#This Row],[M_o]])^2+3)-(tblM_o[[#This Row],[Ms]]/tblM_o[[#This Row],[M_o]]))</f>
        <v>0.91583339205540537</v>
      </c>
      <c r="S19" s="21">
        <f>INDEX(tblalpha_m[αm],MATCH(tblM_o[[#This Row],[Section]],tblalpha_m[Section],0))</f>
        <v>1.2916306594252831</v>
      </c>
      <c r="T19" s="17">
        <f>tblM_o[[#This Row],[αs]]*tblM_o[[#This Row],[αm]]*tblM_o[[#This Row],[Ms]]</f>
        <v>282764.83539643208</v>
      </c>
    </row>
    <row r="20" spans="2:20" x14ac:dyDescent="0.2">
      <c r="B20" s="1" t="s">
        <v>39</v>
      </c>
      <c r="C20" s="10">
        <v>3.1958853402372531</v>
      </c>
      <c r="D20" s="11">
        <v>4.6900000000000001E-9</v>
      </c>
      <c r="E20" s="11">
        <v>1.6600000000000001E-9</v>
      </c>
      <c r="F20" s="12">
        <v>0</v>
      </c>
      <c r="G20" s="10">
        <v>-0.11678148562170115</v>
      </c>
      <c r="H20" s="6">
        <v>200000000000</v>
      </c>
      <c r="I20" s="6">
        <v>80000000000</v>
      </c>
      <c r="J20" s="16">
        <f>((PI()^2*tblM_o[[#This Row],[E]]*tblM_o[[#This Row],[Iy]])/(tblM_o[[#This Row],[le]]^2))</f>
        <v>906.40064219555916</v>
      </c>
      <c r="K20" s="14">
        <f>tblM_o[[#This Row],[G]]*tblM_o[[#This Row],[J]]</f>
        <v>132.80000000000001</v>
      </c>
      <c r="L20" s="14">
        <f>(((PI()^2*tblM_o[[#This Row],[E]]*tblM_o[[#This Row],[Iw]])/(tblM_o[[#This Row],[le]]^2)))</f>
        <v>0</v>
      </c>
      <c r="M20" s="15">
        <f>0</f>
        <v>0</v>
      </c>
      <c r="N20" s="15">
        <f>tblM_o[[#This Row],[βx]]/2</f>
        <v>-5.8390742810850577E-2</v>
      </c>
      <c r="O20" s="17">
        <f>SQRT(tblM_o[[#This Row],[a]])*(SQRT(tblM_o[[#This Row],[b]]+tblM_o[[#This Row],[c]]+(tblM_o[[#This Row],[d0]]^2)*tblM_o[[#This Row],[a]])+tblM_o[[#This Row],[d0]]*SQRT(tblM_o[[#This Row],[a]]))</f>
        <v>346.94380709787896</v>
      </c>
      <c r="P20" s="17">
        <f>SQRT(tblM_o[[#This Row],[a]])*(SQRT(tblM_o[[#This Row],[b]]+tblM_o[[#This Row],[c]]+(tblM_o[[#This Row],[d]]^2)*tblM_o[[#This Row],[a]])+tblM_o[[#This Row],[d]]*SQRT(tblM_o[[#This Row],[a]]))</f>
        <v>298.03200369196639</v>
      </c>
      <c r="Q20" s="17">
        <f>INDEX(tblSection[Msx],MATCH(tblM_o[[#This Row],[Section]],tblSection[Section],0))</f>
        <v>470.4</v>
      </c>
      <c r="R20" s="21">
        <f>0.6*(SQRT((tblM_o[[#This Row],[Ms]]/tblM_o[[#This Row],[M_o]])^2+3)-(tblM_o[[#This Row],[Ms]]/tblM_o[[#This Row],[M_o]]))</f>
        <v>0.45898635365555679</v>
      </c>
      <c r="S20" s="21">
        <f>INDEX(tblalpha_m[αm],MATCH(tblM_o[[#This Row],[Section]],tblalpha_m[Section],0))</f>
        <v>1.4289647373051482</v>
      </c>
      <c r="T20" s="17">
        <f>tblM_o[[#This Row],[αs]]*tblM_o[[#This Row],[αm]]*tblM_o[[#This Row],[Ms]]</f>
        <v>308.52374783639965</v>
      </c>
    </row>
    <row r="21" spans="2:20" x14ac:dyDescent="0.2">
      <c r="B21" s="1" t="s">
        <v>38</v>
      </c>
      <c r="C21" s="10">
        <v>9.1955411751463512</v>
      </c>
      <c r="D21" s="11">
        <v>4.0400000000000003E-6</v>
      </c>
      <c r="E21" s="11">
        <v>2.8999999999999998E-7</v>
      </c>
      <c r="F21" s="12">
        <v>5.8199999999999998E-8</v>
      </c>
      <c r="G21" s="10">
        <v>4.8268222412633233E-2</v>
      </c>
      <c r="H21" s="6">
        <v>200000000000</v>
      </c>
      <c r="I21" s="6">
        <v>80000000000</v>
      </c>
      <c r="J21" s="16">
        <f>((PI()^2*tblM_o[[#This Row],[E]]*tblM_o[[#This Row],[Iy]])/(tblM_o[[#This Row],[le]]^2))</f>
        <v>94309.733883130044</v>
      </c>
      <c r="K21" s="14">
        <f>tblM_o[[#This Row],[G]]*tblM_o[[#This Row],[J]]</f>
        <v>23199.999999999996</v>
      </c>
      <c r="L21" s="14">
        <f>(((PI()^2*tblM_o[[#This Row],[E]]*tblM_o[[#This Row],[Iw]])/(tblM_o[[#This Row],[le]]^2)))</f>
        <v>1358.6204237619229</v>
      </c>
      <c r="M21" s="15">
        <f>0</f>
        <v>0</v>
      </c>
      <c r="N21" s="15">
        <f>tblM_o[[#This Row],[βx]]/2</f>
        <v>2.4134111206316616E-2</v>
      </c>
      <c r="O21" s="17">
        <f>SQRT(tblM_o[[#This Row],[a]])*(SQRT(tblM_o[[#This Row],[b]]+tblM_o[[#This Row],[c]]+(tblM_o[[#This Row],[d0]]^2)*tblM_o[[#This Row],[a]])+tblM_o[[#This Row],[d0]]*SQRT(tblM_o[[#This Row],[a]]))</f>
        <v>48126.05278538631</v>
      </c>
      <c r="P21" s="17">
        <f>SQRT(tblM_o[[#This Row],[a]])*(SQRT(tblM_o[[#This Row],[b]]+tblM_o[[#This Row],[c]]+(tblM_o[[#This Row],[d]]^2)*tblM_o[[#This Row],[a]])+tblM_o[[#This Row],[d]]*SQRT(tblM_o[[#This Row],[a]]))</f>
        <v>50455.92701998767</v>
      </c>
      <c r="Q21" s="17">
        <f>INDEX(tblSection[Msx],MATCH(tblM_o[[#This Row],[Section]],tblSection[Section],0))</f>
        <v>191760.00000000003</v>
      </c>
      <c r="R21" s="21">
        <f>0.6*(SQRT((tblM_o[[#This Row],[Ms]]/tblM_o[[#This Row],[M_o]])^2+3)-(tblM_o[[#This Row],[Ms]]/tblM_o[[#This Row],[M_o]]))</f>
        <v>0.22564413719694548</v>
      </c>
      <c r="S21" s="21">
        <f>INDEX(tblalpha_m[αm],MATCH(tblM_o[[#This Row],[Section]],tblalpha_m[Section],0))</f>
        <v>1.2299107884831475</v>
      </c>
      <c r="T21" s="17">
        <f>tblM_o[[#This Row],[αs]]*tblM_o[[#This Row],[αm]]*tblM_o[[#This Row],[Ms]]</f>
        <v>53217.649151639831</v>
      </c>
    </row>
    <row r="22" spans="2:20" x14ac:dyDescent="0.2">
      <c r="B22" s="1" t="s">
        <v>11</v>
      </c>
      <c r="C22" s="10">
        <v>2.2710216302220676</v>
      </c>
      <c r="D22" s="11">
        <v>2.8600000000000001E-4</v>
      </c>
      <c r="E22" s="11">
        <v>1.6500000000000001E-5</v>
      </c>
      <c r="F22" s="12">
        <v>7.0999999999999998E-6</v>
      </c>
      <c r="G22" s="10">
        <v>-0.12280782830035036</v>
      </c>
      <c r="H22" s="6">
        <v>200000000000</v>
      </c>
      <c r="I22" s="6">
        <v>80000000000</v>
      </c>
      <c r="J22" s="16">
        <f>((PI()^2*tblM_o[[#This Row],[E]]*tblM_o[[#This Row],[Iy]])/(tblM_o[[#This Row],[le]]^2))</f>
        <v>109459442.75587614</v>
      </c>
      <c r="K22" s="14">
        <f>tblM_o[[#This Row],[G]]*tblM_o[[#This Row],[J]]</f>
        <v>1320000</v>
      </c>
      <c r="L22" s="14">
        <f>(((PI()^2*tblM_o[[#This Row],[E]]*tblM_o[[#This Row],[Iw]])/(tblM_o[[#This Row],[le]]^2)))</f>
        <v>2717349.8026808412</v>
      </c>
      <c r="M22" s="15">
        <f>0</f>
        <v>0</v>
      </c>
      <c r="N22" s="15">
        <f>tblM_o[[#This Row],[βx]]/2</f>
        <v>-6.1403914150175182E-2</v>
      </c>
      <c r="O22" s="17">
        <f>SQRT(tblM_o[[#This Row],[a]])*(SQRT(tblM_o[[#This Row],[b]]+tblM_o[[#This Row],[c]]+(tblM_o[[#This Row],[d0]]^2)*tblM_o[[#This Row],[a]])+tblM_o[[#This Row],[d0]]*SQRT(tblM_o[[#This Row],[a]]))</f>
        <v>21022037.475277971</v>
      </c>
      <c r="P22" s="17">
        <f>SQRT(tblM_o[[#This Row],[a]])*(SQRT(tblM_o[[#This Row],[b]]+tblM_o[[#This Row],[c]]+(tblM_o[[#This Row],[d]]^2)*tblM_o[[#This Row],[a]])+tblM_o[[#This Row],[d]]*SQRT(tblM_o[[#This Row],[a]]))</f>
        <v>15349128.850817373</v>
      </c>
      <c r="Q22" s="17">
        <f>INDEX(tblSection[Msx],MATCH(tblM_o[[#This Row],[Section]],tblSection[Section],0))</f>
        <v>1778400</v>
      </c>
      <c r="R22" s="21">
        <f>0.6*(SQRT((tblM_o[[#This Row],[Ms]]/tblM_o[[#This Row],[M_o]])^2+3)-(tblM_o[[#This Row],[Ms]]/tblM_o[[#This Row],[M_o]]))</f>
        <v>0.97203509321246184</v>
      </c>
      <c r="S22" s="21">
        <f>INDEX(tblalpha_m[αm],MATCH(tblM_o[[#This Row],[Section]],tblalpha_m[Section],0))</f>
        <v>1.606014828731734</v>
      </c>
      <c r="T22" s="17">
        <f>tblM_o[[#This Row],[αs]]*tblM_o[[#This Row],[αm]]*tblM_o[[#This Row],[Ms]]</f>
        <v>2776265.1728313928</v>
      </c>
    </row>
    <row r="23" spans="2:20" x14ac:dyDescent="0.2">
      <c r="B23" s="1" t="s">
        <v>19</v>
      </c>
      <c r="C23" s="10">
        <v>1.0215889232004904</v>
      </c>
      <c r="D23" s="11">
        <v>9.0199999999999997E-5</v>
      </c>
      <c r="E23" s="11">
        <v>1.6300000000000001E-6</v>
      </c>
      <c r="F23" s="12">
        <v>1.9800000000000001E-6</v>
      </c>
      <c r="G23" s="10">
        <v>4.071375607714639E-2</v>
      </c>
      <c r="H23" s="6">
        <v>200000000000</v>
      </c>
      <c r="I23" s="6">
        <v>80000000000</v>
      </c>
      <c r="J23" s="16">
        <f>((PI()^2*tblM_o[[#This Row],[E]]*tblM_o[[#This Row],[Iy]])/(tblM_o[[#This Row],[le]]^2))</f>
        <v>170601925.25226769</v>
      </c>
      <c r="K23" s="14">
        <f>tblM_o[[#This Row],[G]]*tblM_o[[#This Row],[J]]</f>
        <v>130400</v>
      </c>
      <c r="L23" s="14">
        <f>(((PI()^2*tblM_o[[#This Row],[E]]*tblM_o[[#This Row],[Iw]])/(tblM_o[[#This Row],[le]]^2)))</f>
        <v>3744920.3104156326</v>
      </c>
      <c r="M23" s="15">
        <f>0</f>
        <v>0</v>
      </c>
      <c r="N23" s="15">
        <f>tblM_o[[#This Row],[βx]]/2</f>
        <v>2.0356878038573195E-2</v>
      </c>
      <c r="O23" s="17">
        <f>SQRT(tblM_o[[#This Row],[a]])*(SQRT(tblM_o[[#This Row],[b]]+tblM_o[[#This Row],[c]]+(tblM_o[[#This Row],[d0]]^2)*tblM_o[[#This Row],[a]])+tblM_o[[#This Row],[d0]]*SQRT(tblM_o[[#This Row],[a]]))</f>
        <v>25712586.527343422</v>
      </c>
      <c r="P23" s="17">
        <f>SQRT(tblM_o[[#This Row],[a]])*(SQRT(tblM_o[[#This Row],[b]]+tblM_o[[#This Row],[c]]+(tblM_o[[#This Row],[d]]^2)*tblM_o[[#This Row],[a]])+tblM_o[[#This Row],[d]]*SQRT(tblM_o[[#This Row],[a]]))</f>
        <v>29418987.744043078</v>
      </c>
      <c r="Q23" s="17">
        <f>INDEX(tblSection[Msx],MATCH(tblM_o[[#This Row],[Section]],tblSection[Section],0))</f>
        <v>663000</v>
      </c>
      <c r="R23" s="21">
        <f>0.6*(SQRT((tblM_o[[#This Row],[Ms]]/tblM_o[[#This Row],[M_o]])^2+3)-(tblM_o[[#This Row],[Ms]]/tblM_o[[#This Row],[M_o]]))</f>
        <v>1.0257965710883561</v>
      </c>
      <c r="S23" s="21">
        <f>INDEX(tblalpha_m[αm],MATCH(tblM_o[[#This Row],[Section]],tblalpha_m[Section],0))</f>
        <v>1.087678577568266</v>
      </c>
      <c r="T23" s="17">
        <f>tblM_o[[#This Row],[αs]]*tblM_o[[#This Row],[αm]]*tblM_o[[#This Row],[Ms]]</f>
        <v>739733.60137436737</v>
      </c>
    </row>
    <row r="24" spans="2:20" x14ac:dyDescent="0.2">
      <c r="B24" s="1" t="s">
        <v>48</v>
      </c>
      <c r="C24" s="10">
        <v>9.1350130430458663</v>
      </c>
      <c r="D24" s="11">
        <v>1.73E-6</v>
      </c>
      <c r="E24" s="11">
        <v>1.4100000000000001E-7</v>
      </c>
      <c r="F24" s="12">
        <v>0</v>
      </c>
      <c r="G24" s="10">
        <v>6.1145604051748181E-2</v>
      </c>
      <c r="H24" s="6">
        <v>200000000000</v>
      </c>
      <c r="I24" s="6">
        <v>80000000000</v>
      </c>
      <c r="J24" s="16">
        <f>((PI()^2*tblM_o[[#This Row],[E]]*tblM_o[[#This Row],[Iy]])/(tblM_o[[#This Row],[le]]^2))</f>
        <v>40922.061208469393</v>
      </c>
      <c r="K24" s="14">
        <f>tblM_o[[#This Row],[G]]*tblM_o[[#This Row],[J]]</f>
        <v>11280</v>
      </c>
      <c r="L24" s="14">
        <f>(((PI()^2*tblM_o[[#This Row],[E]]*tblM_o[[#This Row],[Iw]])/(tblM_o[[#This Row],[le]]^2)))</f>
        <v>0</v>
      </c>
      <c r="M24" s="15">
        <f>0</f>
        <v>0</v>
      </c>
      <c r="N24" s="15">
        <f>tblM_o[[#This Row],[βx]]/2</f>
        <v>3.0572802025874091E-2</v>
      </c>
      <c r="O24" s="17">
        <f>SQRT(tblM_o[[#This Row],[a]])*(SQRT(tblM_o[[#This Row],[b]]+tblM_o[[#This Row],[c]]+(tblM_o[[#This Row],[d0]]^2)*tblM_o[[#This Row],[a]])+tblM_o[[#This Row],[d0]]*SQRT(tblM_o[[#This Row],[a]]))</f>
        <v>21484.898194581579</v>
      </c>
      <c r="P24" s="17">
        <f>SQRT(tblM_o[[#This Row],[a]])*(SQRT(tblM_o[[#This Row],[b]]+tblM_o[[#This Row],[c]]+(tblM_o[[#This Row],[d]]^2)*tblM_o[[#This Row],[a]])+tblM_o[[#This Row],[d]]*SQRT(tblM_o[[#This Row],[a]]))</f>
        <v>22772.396340699379</v>
      </c>
      <c r="Q24" s="17">
        <f>INDEX(tblSection[Msx],MATCH(tblM_o[[#This Row],[Section]],tblSection[Section],0))</f>
        <v>37060</v>
      </c>
      <c r="R24" s="21">
        <f>0.6*(SQRT((tblM_o[[#This Row],[Ms]]/tblM_o[[#This Row],[M_o]])^2+3)-(tblM_o[[#This Row],[Ms]]/tblM_o[[#This Row],[M_o]]))</f>
        <v>0.4495439703943645</v>
      </c>
      <c r="S24" s="21">
        <f>INDEX(tblalpha_m[αm],MATCH(tblM_o[[#This Row],[Section]],tblalpha_m[Section],0))</f>
        <v>1.3778907800719997</v>
      </c>
      <c r="T24" s="17">
        <f>tblM_o[[#This Row],[αs]]*tblM_o[[#This Row],[αm]]*tblM_o[[#This Row],[Ms]]</f>
        <v>22955.79755512673</v>
      </c>
    </row>
    <row r="25" spans="2:20" x14ac:dyDescent="0.2">
      <c r="B25" s="1" t="s">
        <v>34</v>
      </c>
      <c r="C25" s="10">
        <v>7.7754643459347816</v>
      </c>
      <c r="D25" s="11">
        <v>5.8500000000000001E-7</v>
      </c>
      <c r="E25" s="11">
        <v>1.1000000000000001E-7</v>
      </c>
      <c r="F25" s="12">
        <v>0</v>
      </c>
      <c r="G25" s="10">
        <v>0.21295192832515658</v>
      </c>
      <c r="H25" s="6">
        <v>200000000000</v>
      </c>
      <c r="I25" s="6">
        <v>80000000000</v>
      </c>
      <c r="J25" s="16">
        <f>((PI()^2*tblM_o[[#This Row],[E]]*tblM_o[[#This Row],[Iy]])/(tblM_o[[#This Row],[le]]^2))</f>
        <v>19099.981147935767</v>
      </c>
      <c r="K25" s="14">
        <f>tblM_o[[#This Row],[G]]*tblM_o[[#This Row],[J]]</f>
        <v>8800</v>
      </c>
      <c r="L25" s="14">
        <f>(((PI()^2*tblM_o[[#This Row],[E]]*tblM_o[[#This Row],[Iw]])/(tblM_o[[#This Row],[le]]^2)))</f>
        <v>0</v>
      </c>
      <c r="M25" s="15">
        <f>0</f>
        <v>0</v>
      </c>
      <c r="N25" s="15">
        <f>tblM_o[[#This Row],[βx]]/2</f>
        <v>0.10647596416257829</v>
      </c>
      <c r="O25" s="17">
        <f>SQRT(tblM_o[[#This Row],[a]])*(SQRT(tblM_o[[#This Row],[b]]+tblM_o[[#This Row],[c]]+(tblM_o[[#This Row],[d0]]^2)*tblM_o[[#This Row],[a]])+tblM_o[[#This Row],[d0]]*SQRT(tblM_o[[#This Row],[a]]))</f>
        <v>12964.560698374424</v>
      </c>
      <c r="P25" s="17">
        <f>SQRT(tblM_o[[#This Row],[a]])*(SQRT(tblM_o[[#This Row],[b]]+tblM_o[[#This Row],[c]]+(tblM_o[[#This Row],[d]]^2)*tblM_o[[#This Row],[a]])+tblM_o[[#This Row],[d]]*SQRT(tblM_o[[#This Row],[a]]))</f>
        <v>15156.78780585297</v>
      </c>
      <c r="Q25" s="17">
        <f>INDEX(tblSection[Msx],MATCH(tblM_o[[#This Row],[Section]],tblSection[Section],0))</f>
        <v>22984</v>
      </c>
      <c r="R25" s="21">
        <f>0.6*(SQRT((tblM_o[[#This Row],[Ms]]/tblM_o[[#This Row],[M_o]])^2+3)-(tblM_o[[#This Row],[Ms]]/tblM_o[[#This Row],[M_o]]))</f>
        <v>0.47139119293605014</v>
      </c>
      <c r="S25" s="21">
        <f>INDEX(tblalpha_m[αm],MATCH(tblM_o[[#This Row],[Section]],tblalpha_m[Section],0))</f>
        <v>1.1380924598092685</v>
      </c>
      <c r="T25" s="17">
        <f>tblM_o[[#This Row],[αs]]*tblM_o[[#This Row],[αm]]*tblM_o[[#This Row],[Ms]]</f>
        <v>12330.611744726524</v>
      </c>
    </row>
    <row r="26" spans="2:20" x14ac:dyDescent="0.2">
      <c r="B26" s="1" t="s">
        <v>27</v>
      </c>
      <c r="C26" s="10">
        <v>3.7318328934894165</v>
      </c>
      <c r="D26" s="11">
        <v>2.5500000000000001E-6</v>
      </c>
      <c r="E26" s="11">
        <v>6.7399999999999995E-8</v>
      </c>
      <c r="F26" s="12">
        <v>3.6699999999999998E-8</v>
      </c>
      <c r="G26" s="10">
        <v>-0.12592274557462746</v>
      </c>
      <c r="H26" s="6">
        <v>200000000000</v>
      </c>
      <c r="I26" s="6">
        <v>80000000000</v>
      </c>
      <c r="J26" s="16">
        <f>((PI()^2*tblM_o[[#This Row],[E]]*tblM_o[[#This Row],[Iy]])/(tblM_o[[#This Row],[le]]^2))</f>
        <v>361431.12099591718</v>
      </c>
      <c r="K26" s="14">
        <f>tblM_o[[#This Row],[G]]*tblM_o[[#This Row],[J]]</f>
        <v>5392</v>
      </c>
      <c r="L26" s="14">
        <f>(((PI()^2*tblM_o[[#This Row],[E]]*tblM_o[[#This Row],[Iw]])/(tblM_o[[#This Row],[le]]^2)))</f>
        <v>5201.7733884510417</v>
      </c>
      <c r="M26" s="15">
        <f>0</f>
        <v>0</v>
      </c>
      <c r="N26" s="15">
        <f>tblM_o[[#This Row],[βx]]/2</f>
        <v>-6.296137278731373E-2</v>
      </c>
      <c r="O26" s="17">
        <f>SQRT(tblM_o[[#This Row],[a]])*(SQRT(tblM_o[[#This Row],[b]]+tblM_o[[#This Row],[c]]+(tblM_o[[#This Row],[d0]]^2)*tblM_o[[#This Row],[a]])+tblM_o[[#This Row],[d0]]*SQRT(tblM_o[[#This Row],[a]]))</f>
        <v>61878.262672481171</v>
      </c>
      <c r="P26" s="17">
        <f>SQRT(tblM_o[[#This Row],[a]])*(SQRT(tblM_o[[#This Row],[b]]+tblM_o[[#This Row],[c]]+(tblM_o[[#This Row],[d]]^2)*tblM_o[[#This Row],[a]])+tblM_o[[#This Row],[d]]*SQRT(tblM_o[[#This Row],[a]]))</f>
        <v>43173.793697935238</v>
      </c>
      <c r="Q26" s="17">
        <f>INDEX(tblSection[Msx],MATCH(tblM_o[[#This Row],[Section]],tblSection[Section],0))</f>
        <v>114840</v>
      </c>
      <c r="R26" s="21">
        <f>0.6*(SQRT((tblM_o[[#This Row],[Ms]]/tblM_o[[#This Row],[M_o]])^2+3)-(tblM_o[[#This Row],[Ms]]/tblM_o[[#This Row],[M_o]]))</f>
        <v>0.30853029602352799</v>
      </c>
      <c r="S26" s="21">
        <f>INDEX(tblalpha_m[αm],MATCH(tblM_o[[#This Row],[Section]],tblalpha_m[Section],0))</f>
        <v>1.4775698473112528</v>
      </c>
      <c r="T26" s="17">
        <f>tblM_o[[#This Row],[αs]]*tblM_o[[#This Row],[αm]]*tblM_o[[#This Row],[Ms]]</f>
        <v>52352.692164451873</v>
      </c>
    </row>
    <row r="27" spans="2:20" x14ac:dyDescent="0.2">
      <c r="B27" s="1" t="s">
        <v>23</v>
      </c>
      <c r="C27" s="10">
        <v>7.005314481683639</v>
      </c>
      <c r="D27" s="11">
        <v>4.1999999999999998E-5</v>
      </c>
      <c r="E27" s="11">
        <v>8.2699999999999998E-7</v>
      </c>
      <c r="F27" s="12">
        <v>6.0299999999999999E-7</v>
      </c>
      <c r="G27" s="10">
        <v>-3.8294633993238014E-2</v>
      </c>
      <c r="H27" s="6">
        <v>200000000000</v>
      </c>
      <c r="I27" s="6">
        <v>80000000000</v>
      </c>
      <c r="J27" s="16">
        <f>((PI()^2*tblM_o[[#This Row],[E]]*tblM_o[[#This Row],[Iy]])/(tblM_o[[#This Row],[le]]^2))</f>
        <v>1689366.0364728088</v>
      </c>
      <c r="K27" s="14">
        <f>tblM_o[[#This Row],[G]]*tblM_o[[#This Row],[J]]</f>
        <v>66160</v>
      </c>
      <c r="L27" s="14">
        <f>(((PI()^2*tblM_o[[#This Row],[E]]*tblM_o[[#This Row],[Iw]])/(tblM_o[[#This Row],[le]]^2)))</f>
        <v>24254.469523645326</v>
      </c>
      <c r="M27" s="15">
        <f>0</f>
        <v>0</v>
      </c>
      <c r="N27" s="15">
        <f>tblM_o[[#This Row],[βx]]/2</f>
        <v>-1.9147316996619007E-2</v>
      </c>
      <c r="O27" s="17">
        <f>SQRT(tblM_o[[#This Row],[a]])*(SQRT(tblM_o[[#This Row],[b]]+tblM_o[[#This Row],[c]]+(tblM_o[[#This Row],[d0]]^2)*tblM_o[[#This Row],[a]])+tblM_o[[#This Row],[d0]]*SQRT(tblM_o[[#This Row],[a]]))</f>
        <v>390823.66102751798</v>
      </c>
      <c r="P27" s="17">
        <f>SQRT(tblM_o[[#This Row],[a]])*(SQRT(tblM_o[[#This Row],[b]]+tblM_o[[#This Row],[c]]+(tblM_o[[#This Row],[d]]^2)*tblM_o[[#This Row],[a]])+tblM_o[[#This Row],[d]]*SQRT(tblM_o[[#This Row],[a]]))</f>
        <v>359813.15466422978</v>
      </c>
      <c r="Q27" s="17">
        <f>INDEX(tblSection[Msx],MATCH(tblM_o[[#This Row],[Section]],tblSection[Section],0))</f>
        <v>363800</v>
      </c>
      <c r="R27" s="21">
        <f>0.6*(SQRT((tblM_o[[#This Row],[Ms]]/tblM_o[[#This Row],[M_o]])^2+3)-(tblM_o[[#This Row],[Ms]]/tblM_o[[#This Row],[M_o]]))</f>
        <v>0.59668967741886203</v>
      </c>
      <c r="S27" s="21">
        <f>INDEX(tblalpha_m[αm],MATCH(tblM_o[[#This Row],[Section]],tblalpha_m[Section],0))</f>
        <v>1.1521289079241748</v>
      </c>
      <c r="T27" s="17">
        <f>tblM_o[[#This Row],[αs]]*tblM_o[[#This Row],[αm]]*tblM_o[[#This Row],[Ms]]</f>
        <v>250099.19452949383</v>
      </c>
    </row>
    <row r="28" spans="2:20" x14ac:dyDescent="0.2">
      <c r="B28" s="1" t="s">
        <v>47</v>
      </c>
      <c r="C28" s="10">
        <v>6.7881422970076946</v>
      </c>
      <c r="D28" s="11">
        <v>8.5700000000000001E-7</v>
      </c>
      <c r="E28" s="11">
        <v>1.1000000000000001E-7</v>
      </c>
      <c r="F28" s="12">
        <v>0</v>
      </c>
      <c r="G28" s="10">
        <v>0.11489505543493223</v>
      </c>
      <c r="H28" s="6">
        <v>200000000000</v>
      </c>
      <c r="I28" s="6">
        <v>80000000000</v>
      </c>
      <c r="J28" s="16">
        <f>((PI()^2*tblM_o[[#This Row],[E]]*tblM_o[[#This Row],[Iy]])/(tblM_o[[#This Row],[le]]^2))</f>
        <v>36712.05434911645</v>
      </c>
      <c r="K28" s="14">
        <f>tblM_o[[#This Row],[G]]*tblM_o[[#This Row],[J]]</f>
        <v>8800</v>
      </c>
      <c r="L28" s="14">
        <f>(((PI()^2*tblM_o[[#This Row],[E]]*tblM_o[[#This Row],[Iw]])/(tblM_o[[#This Row],[le]]^2)))</f>
        <v>0</v>
      </c>
      <c r="M28" s="15">
        <f>0</f>
        <v>0</v>
      </c>
      <c r="N28" s="15">
        <f>tblM_o[[#This Row],[βx]]/2</f>
        <v>5.7447527717466113E-2</v>
      </c>
      <c r="O28" s="17">
        <f>SQRT(tblM_o[[#This Row],[a]])*(SQRT(tblM_o[[#This Row],[b]]+tblM_o[[#This Row],[c]]+(tblM_o[[#This Row],[d0]]^2)*tblM_o[[#This Row],[a]])+tblM_o[[#This Row],[d0]]*SQRT(tblM_o[[#This Row],[a]]))</f>
        <v>17974.039008309312</v>
      </c>
      <c r="P28" s="17">
        <f>SQRT(tblM_o[[#This Row],[a]])*(SQRT(tblM_o[[#This Row],[b]]+tblM_o[[#This Row],[c]]+(tblM_o[[#This Row],[d]]^2)*tblM_o[[#This Row],[a]])+tblM_o[[#This Row],[d]]*SQRT(tblM_o[[#This Row],[a]]))</f>
        <v>20206.365459672474</v>
      </c>
      <c r="Q28" s="17">
        <f>INDEX(tblSection[Msx],MATCH(tblM_o[[#This Row],[Section]],tblSection[Section],0))</f>
        <v>23766</v>
      </c>
      <c r="R28" s="21">
        <f>0.6*(SQRT((tblM_o[[#This Row],[Ms]]/tblM_o[[#This Row],[M_o]])^2+3)-(tblM_o[[#This Row],[Ms]]/tblM_o[[#This Row],[M_o]]))</f>
        <v>0.55049036745774627</v>
      </c>
      <c r="S28" s="21">
        <f>INDEX(tblalpha_m[αm],MATCH(tblM_o[[#This Row],[Section]],tblalpha_m[Section],0))</f>
        <v>1.6846694717126811</v>
      </c>
      <c r="T28" s="17">
        <f>tblM_o[[#This Row],[αs]]*tblM_o[[#This Row],[αm]]*tblM_o[[#This Row],[Ms]]</f>
        <v>22040.453326603525</v>
      </c>
    </row>
    <row r="29" spans="2:20" x14ac:dyDescent="0.2">
      <c r="B29" s="1" t="s">
        <v>32</v>
      </c>
      <c r="C29" s="10">
        <v>7.9035087500929846</v>
      </c>
      <c r="D29" s="11">
        <v>9.3600000000000004E-8</v>
      </c>
      <c r="E29" s="11">
        <v>1.7599999999999999E-8</v>
      </c>
      <c r="F29" s="12">
        <v>0</v>
      </c>
      <c r="G29" s="10">
        <v>-8.7427357914032777E-3</v>
      </c>
      <c r="H29" s="6">
        <v>200000000000</v>
      </c>
      <c r="I29" s="6">
        <v>80000000000</v>
      </c>
      <c r="J29" s="16">
        <f>((PI()^2*tblM_o[[#This Row],[E]]*tblM_o[[#This Row],[Iy]])/(tblM_o[[#This Row],[le]]^2))</f>
        <v>2957.7789437803704</v>
      </c>
      <c r="K29" s="14">
        <f>tblM_o[[#This Row],[G]]*tblM_o[[#This Row],[J]]</f>
        <v>1408</v>
      </c>
      <c r="L29" s="14">
        <f>(((PI()^2*tblM_o[[#This Row],[E]]*tblM_o[[#This Row],[Iw]])/(tblM_o[[#This Row],[le]]^2)))</f>
        <v>0</v>
      </c>
      <c r="M29" s="15">
        <f>0</f>
        <v>0</v>
      </c>
      <c r="N29" s="15">
        <f>tblM_o[[#This Row],[βx]]/2</f>
        <v>-4.3713678957016389E-3</v>
      </c>
      <c r="O29" s="17">
        <f>SQRT(tblM_o[[#This Row],[a]])*(SQRT(tblM_o[[#This Row],[b]]+tblM_o[[#This Row],[c]]+(tblM_o[[#This Row],[d0]]^2)*tblM_o[[#This Row],[a]])+tblM_o[[#This Row],[d0]]*SQRT(tblM_o[[#This Row],[a]]))</f>
        <v>2040.7235856045675</v>
      </c>
      <c r="P29" s="17">
        <f>SQRT(tblM_o[[#This Row],[a]])*(SQRT(tblM_o[[#This Row],[b]]+tblM_o[[#This Row],[c]]+(tblM_o[[#This Row],[d]]^2)*tblM_o[[#This Row],[a]])+tblM_o[[#This Row],[d]]*SQRT(tblM_o[[#This Row],[a]]))</f>
        <v>2027.8350045230263</v>
      </c>
      <c r="Q29" s="17">
        <f>INDEX(tblSection[Msx],MATCH(tblM_o[[#This Row],[Section]],tblSection[Section],0))</f>
        <v>5076</v>
      </c>
      <c r="R29" s="21">
        <f>0.6*(SQRT((tblM_o[[#This Row],[Ms]]/tblM_o[[#This Row],[M_o]])^2+3)-(tblM_o[[#This Row],[Ms]]/tblM_o[[#This Row],[M_o]]))</f>
        <v>0.32449134252617423</v>
      </c>
      <c r="S29" s="21">
        <f>INDEX(tblalpha_m[αm],MATCH(tblM_o[[#This Row],[Section]],tblalpha_m[Section],0))</f>
        <v>1.562890694632685</v>
      </c>
      <c r="T29" s="17">
        <f>tblM_o[[#This Row],[αs]]*tblM_o[[#This Row],[αm]]*tblM_o[[#This Row],[Ms]]</f>
        <v>2574.2654805940747</v>
      </c>
    </row>
    <row r="30" spans="2:20" x14ac:dyDescent="0.2">
      <c r="B30" s="1" t="s">
        <v>36</v>
      </c>
      <c r="C30" s="10">
        <v>1.0861476712532603</v>
      </c>
      <c r="D30" s="11">
        <v>1.2899999999999999E-6</v>
      </c>
      <c r="E30" s="11">
        <v>5.4900000000000002E-8</v>
      </c>
      <c r="F30" s="12">
        <v>4.5900000000000001E-9</v>
      </c>
      <c r="G30" s="10">
        <v>-0.17344979293160129</v>
      </c>
      <c r="H30" s="6">
        <v>200000000000</v>
      </c>
      <c r="I30" s="6">
        <v>80000000000</v>
      </c>
      <c r="J30" s="16">
        <f>((PI()^2*tblM_o[[#This Row],[E]]*tblM_o[[#This Row],[Iy]])/(tblM_o[[#This Row],[le]]^2))</f>
        <v>2158448.5477226921</v>
      </c>
      <c r="K30" s="14">
        <f>tblM_o[[#This Row],[G]]*tblM_o[[#This Row],[J]]</f>
        <v>4392</v>
      </c>
      <c r="L30" s="14">
        <f>(((PI()^2*tblM_o[[#This Row],[E]]*tblM_o[[#This Row],[Iw]])/(tblM_o[[#This Row],[le]]^2)))</f>
        <v>7680.0611116644641</v>
      </c>
      <c r="M30" s="15">
        <f>0</f>
        <v>0</v>
      </c>
      <c r="N30" s="15">
        <f>tblM_o[[#This Row],[βx]]/2</f>
        <v>-8.6724896465800644E-2</v>
      </c>
      <c r="O30" s="17">
        <f>SQRT(tblM_o[[#This Row],[a]])*(SQRT(tblM_o[[#This Row],[b]]+tblM_o[[#This Row],[c]]+(tblM_o[[#This Row],[d0]]^2)*tblM_o[[#This Row],[a]])+tblM_o[[#This Row],[d0]]*SQRT(tblM_o[[#This Row],[a]]))</f>
        <v>161421.56849223017</v>
      </c>
      <c r="P30" s="17">
        <f>SQRT(tblM_o[[#This Row],[a]])*(SQRT(tblM_o[[#This Row],[b]]+tblM_o[[#This Row],[c]]+(tblM_o[[#This Row],[d]]^2)*tblM_o[[#This Row],[a]])+tblM_o[[#This Row],[d]]*SQRT(tblM_o[[#This Row],[a]]))</f>
        <v>59987.813901311281</v>
      </c>
      <c r="Q30" s="17">
        <f>INDEX(tblSection[Msx],MATCH(tblM_o[[#This Row],[Section]],tblSection[Section],0))</f>
        <v>46440</v>
      </c>
      <c r="R30" s="21">
        <f>0.6*(SQRT((tblM_o[[#This Row],[Ms]]/tblM_o[[#This Row],[M_o]])^2+3)-(tblM_o[[#This Row],[Ms]]/tblM_o[[#This Row],[M_o]]))</f>
        <v>0.67381800398960301</v>
      </c>
      <c r="S30" s="21">
        <f>INDEX(tblalpha_m[αm],MATCH(tblM_o[[#This Row],[Section]],tblalpha_m[Section],0))</f>
        <v>1.4701668085051394</v>
      </c>
      <c r="T30" s="17">
        <f>tblM_o[[#This Row],[αs]]*tblM_o[[#This Row],[αm]]*tblM_o[[#This Row],[Ms]]</f>
        <v>46004.618704533132</v>
      </c>
    </row>
    <row r="31" spans="2:20" x14ac:dyDescent="0.2">
      <c r="B31" s="1" t="s">
        <v>37</v>
      </c>
      <c r="C31" s="10">
        <v>9.5844968325732616</v>
      </c>
      <c r="D31" s="11">
        <v>1.6500000000000001E-6</v>
      </c>
      <c r="E31" s="11">
        <v>1.01E-7</v>
      </c>
      <c r="F31" s="12">
        <v>1.0600000000000001E-8</v>
      </c>
      <c r="G31" s="10">
        <v>0.23509132247412962</v>
      </c>
      <c r="H31" s="6">
        <v>200000000000</v>
      </c>
      <c r="I31" s="6">
        <v>80000000000</v>
      </c>
      <c r="J31" s="16">
        <f>((PI()^2*tblM_o[[#This Row],[E]]*tblM_o[[#This Row],[Iy]])/(tblM_o[[#This Row],[le]]^2))</f>
        <v>35454.800734916906</v>
      </c>
      <c r="K31" s="14">
        <f>tblM_o[[#This Row],[G]]*tblM_o[[#This Row],[J]]</f>
        <v>8080</v>
      </c>
      <c r="L31" s="14">
        <f>(((PI()^2*tblM_o[[#This Row],[E]]*tblM_o[[#This Row],[Iw]])/(tblM_o[[#This Row],[le]]^2)))</f>
        <v>227.77023502431467</v>
      </c>
      <c r="M31" s="15">
        <f>0</f>
        <v>0</v>
      </c>
      <c r="N31" s="15">
        <f>tblM_o[[#This Row],[βx]]/2</f>
        <v>0.11754566123706481</v>
      </c>
      <c r="O31" s="17">
        <f>SQRT(tblM_o[[#This Row],[a]])*(SQRT(tblM_o[[#This Row],[b]]+tblM_o[[#This Row],[c]]+(tblM_o[[#This Row],[d0]]^2)*tblM_o[[#This Row],[a]])+tblM_o[[#This Row],[d0]]*SQRT(tblM_o[[#This Row],[a]]))</f>
        <v>17162.468885165119</v>
      </c>
      <c r="P31" s="17">
        <f>SQRT(tblM_o[[#This Row],[a]])*(SQRT(tblM_o[[#This Row],[b]]+tblM_o[[#This Row],[c]]+(tblM_o[[#This Row],[d]]^2)*tblM_o[[#This Row],[a]])+tblM_o[[#This Row],[d]]*SQRT(tblM_o[[#This Row],[a]]))</f>
        <v>21828.783262169007</v>
      </c>
      <c r="Q31" s="17">
        <f>INDEX(tblSection[Msx],MATCH(tblM_o[[#This Row],[Section]],tblSection[Section],0))</f>
        <v>75140</v>
      </c>
      <c r="R31" s="21">
        <f>0.6*(SQRT((tblM_o[[#This Row],[Ms]]/tblM_o[[#This Row],[M_o]])^2+3)-(tblM_o[[#This Row],[Ms]]/tblM_o[[#This Row],[M_o]]))</f>
        <v>0.24672101418485476</v>
      </c>
      <c r="S31" s="21">
        <f>INDEX(tblalpha_m[αm],MATCH(tblM_o[[#This Row],[Section]],tblalpha_m[Section],0))</f>
        <v>1.0934350595721805</v>
      </c>
      <c r="T31" s="17">
        <f>tblM_o[[#This Row],[αs]]*tblM_o[[#This Row],[αm]]*tblM_o[[#This Row],[Ms]]</f>
        <v>20270.773790177416</v>
      </c>
    </row>
    <row r="32" spans="2:20" x14ac:dyDescent="0.2">
      <c r="B32" s="1" t="s">
        <v>17</v>
      </c>
      <c r="C32" s="10">
        <v>5.6367905253762451</v>
      </c>
      <c r="D32" s="11">
        <v>3.8800000000000001E-5</v>
      </c>
      <c r="E32" s="11">
        <v>5.8599999999999998E-7</v>
      </c>
      <c r="F32" s="12">
        <v>5.5700000000000002E-7</v>
      </c>
      <c r="G32" s="10">
        <v>1.8946619081317728E-2</v>
      </c>
      <c r="H32" s="6">
        <v>200000000000</v>
      </c>
      <c r="I32" s="6">
        <v>80000000000</v>
      </c>
      <c r="J32" s="16">
        <f>((PI()^2*tblM_o[[#This Row],[E]]*tblM_o[[#This Row],[Iy]])/(tblM_o[[#This Row],[le]]^2))</f>
        <v>2410447.4890987067</v>
      </c>
      <c r="K32" s="14">
        <f>tblM_o[[#This Row],[G]]*tblM_o[[#This Row],[J]]</f>
        <v>46880</v>
      </c>
      <c r="L32" s="14">
        <f>(((PI()^2*tblM_o[[#This Row],[E]]*tblM_o[[#This Row],[Iw]])/(tblM_o[[#This Row],[le]]^2)))</f>
        <v>34603.588954329374</v>
      </c>
      <c r="M32" s="15">
        <f>0</f>
        <v>0</v>
      </c>
      <c r="N32" s="15">
        <f>tblM_o[[#This Row],[βx]]/2</f>
        <v>9.4733095406588641E-3</v>
      </c>
      <c r="O32" s="17">
        <f>SQRT(tblM_o[[#This Row],[a]])*(SQRT(tblM_o[[#This Row],[b]]+tblM_o[[#This Row],[c]]+(tblM_o[[#This Row],[d0]]^2)*tblM_o[[#This Row],[a]])+tblM_o[[#This Row],[d0]]*SQRT(tblM_o[[#This Row],[a]]))</f>
        <v>443183.83589399373</v>
      </c>
      <c r="P32" s="17">
        <f>SQRT(tblM_o[[#This Row],[a]])*(SQRT(tblM_o[[#This Row],[b]]+tblM_o[[#This Row],[c]]+(tblM_o[[#This Row],[d]]^2)*tblM_o[[#This Row],[a]])+tblM_o[[#This Row],[d]]*SQRT(tblM_o[[#This Row],[a]]))</f>
        <v>466606.64226913889</v>
      </c>
      <c r="Q32" s="17">
        <f>INDEX(tblSection[Msx],MATCH(tblM_o[[#This Row],[Section]],tblSection[Section],0))</f>
        <v>332180</v>
      </c>
      <c r="R32" s="21">
        <f>0.6*(SQRT((tblM_o[[#This Row],[Ms]]/tblM_o[[#This Row],[M_o]])^2+3)-(tblM_o[[#This Row],[Ms]]/tblM_o[[#This Row],[M_o]]))</f>
        <v>0.69644519368783386</v>
      </c>
      <c r="S32" s="21">
        <f>INDEX(tblalpha_m[αm],MATCH(tblM_o[[#This Row],[Section]],tblalpha_m[Section],0))</f>
        <v>1.522889732107936</v>
      </c>
      <c r="T32" s="17">
        <f>tblM_o[[#This Row],[αs]]*tblM_o[[#This Row],[αm]]*tblM_o[[#This Row],[Ms]]</f>
        <v>352313.17549731722</v>
      </c>
    </row>
    <row r="33" spans="2:20" x14ac:dyDescent="0.2">
      <c r="B33" s="1" t="s">
        <v>18</v>
      </c>
      <c r="C33" s="10">
        <v>2.3688223785605809</v>
      </c>
      <c r="D33" s="11">
        <v>7.2899999999999997E-5</v>
      </c>
      <c r="E33" s="11">
        <v>9.2800000000000005E-7</v>
      </c>
      <c r="F33" s="12">
        <v>1.5600000000000001E-6</v>
      </c>
      <c r="G33" s="10">
        <v>0.14839370809904429</v>
      </c>
      <c r="H33" s="6">
        <v>200000000000</v>
      </c>
      <c r="I33" s="6">
        <v>80000000000</v>
      </c>
      <c r="J33" s="16">
        <f>((PI()^2*tblM_o[[#This Row],[E]]*tblM_o[[#This Row],[Iy]])/(tblM_o[[#This Row],[le]]^2))</f>
        <v>25644384.206543483</v>
      </c>
      <c r="K33" s="14">
        <f>tblM_o[[#This Row],[G]]*tblM_o[[#This Row],[J]]</f>
        <v>74240</v>
      </c>
      <c r="L33" s="14">
        <f>(((PI()^2*tblM_o[[#This Row],[E]]*tblM_o[[#This Row],[Iw]])/(tblM_o[[#This Row],[le]]^2)))</f>
        <v>548768.71553097165</v>
      </c>
      <c r="M33" s="15">
        <f>0</f>
        <v>0</v>
      </c>
      <c r="N33" s="15">
        <f>tblM_o[[#This Row],[βx]]/2</f>
        <v>7.4196854049522143E-2</v>
      </c>
      <c r="O33" s="17">
        <f>SQRT(tblM_o[[#This Row],[a]])*(SQRT(tblM_o[[#This Row],[b]]+tblM_o[[#This Row],[c]]+(tblM_o[[#This Row],[d0]]^2)*tblM_o[[#This Row],[a]])+tblM_o[[#This Row],[d0]]*SQRT(tblM_o[[#This Row],[a]]))</f>
        <v>3997083.2947414783</v>
      </c>
      <c r="P33" s="17">
        <f>SQRT(tblM_o[[#This Row],[a]])*(SQRT(tblM_o[[#This Row],[b]]+tblM_o[[#This Row],[c]]+(tblM_o[[#This Row],[d]]^2)*tblM_o[[#This Row],[a]])+tblM_o[[#This Row],[d]]*SQRT(tblM_o[[#This Row],[a]]))</f>
        <v>6329590.0202653678</v>
      </c>
      <c r="Q33" s="17">
        <f>INDEX(tblSection[Msx],MATCH(tblM_o[[#This Row],[Section]],tblSection[Section],0))</f>
        <v>527000</v>
      </c>
      <c r="R33" s="21">
        <f>0.6*(SQRT((tblM_o[[#This Row],[Ms]]/tblM_o[[#This Row],[M_o]])^2+3)-(tblM_o[[#This Row],[Ms]]/tblM_o[[#This Row],[M_o]]))</f>
        <v>0.99047463901726251</v>
      </c>
      <c r="S33" s="21">
        <f>INDEX(tblalpha_m[αm],MATCH(tblM_o[[#This Row],[Section]],tblalpha_m[Section],0))</f>
        <v>1.9701467055318678</v>
      </c>
      <c r="T33" s="17">
        <f>tblM_o[[#This Row],[αs]]*tblM_o[[#This Row],[αm]]*tblM_o[[#This Row],[Ms]]</f>
        <v>1028377.4428546265</v>
      </c>
    </row>
    <row r="34" spans="2:20" x14ac:dyDescent="0.2">
      <c r="B34" s="1" t="s">
        <v>8</v>
      </c>
      <c r="C34" s="10">
        <v>1.1862405919482266</v>
      </c>
      <c r="D34" s="11">
        <v>1.7100000000000001E-4</v>
      </c>
      <c r="E34" s="11">
        <v>1.5799999999999999E-6</v>
      </c>
      <c r="F34" s="12">
        <v>5.7200000000000003E-6</v>
      </c>
      <c r="G34" s="10">
        <v>-0.24494910732988207</v>
      </c>
      <c r="H34" s="6">
        <v>200000000000</v>
      </c>
      <c r="I34" s="6">
        <v>80000000000</v>
      </c>
      <c r="J34" s="16">
        <f>((PI()^2*tblM_o[[#This Row],[E]]*tblM_o[[#This Row],[Iy]])/(tblM_o[[#This Row],[le]]^2))</f>
        <v>239872404.91553012</v>
      </c>
      <c r="K34" s="14">
        <f>tblM_o[[#This Row],[G]]*tblM_o[[#This Row],[J]]</f>
        <v>126399.99999999999</v>
      </c>
      <c r="L34" s="14">
        <f>(((PI()^2*tblM_o[[#This Row],[E]]*tblM_o[[#This Row],[Iw]])/(tblM_o[[#This Row],[le]]^2)))</f>
        <v>8023802.0825545741</v>
      </c>
      <c r="M34" s="15">
        <f>0</f>
        <v>0</v>
      </c>
      <c r="N34" s="15">
        <f>tblM_o[[#This Row],[βx]]/2</f>
        <v>-0.12247455366494103</v>
      </c>
      <c r="O34" s="17">
        <f>SQRT(tblM_o[[#This Row],[a]])*(SQRT(tblM_o[[#This Row],[b]]+tblM_o[[#This Row],[c]]+(tblM_o[[#This Row],[d0]]^2)*tblM_o[[#This Row],[a]])+tblM_o[[#This Row],[d0]]*SQRT(tblM_o[[#This Row],[a]]))</f>
        <v>44215478.896987282</v>
      </c>
      <c r="P34" s="17">
        <f>SQRT(tblM_o[[#This Row],[a]])*(SQRT(tblM_o[[#This Row],[b]]+tblM_o[[#This Row],[c]]+(tblM_o[[#This Row],[d]]^2)*tblM_o[[#This Row],[a]])+tblM_o[[#This Row],[d]]*SQRT(tblM_o[[#This Row],[a]]))</f>
        <v>23707429.814660929</v>
      </c>
      <c r="Q34" s="17">
        <f>INDEX(tblSection[Msx],MATCH(tblM_o[[#This Row],[Section]],tblSection[Section],0))</f>
        <v>915799.99999999988</v>
      </c>
      <c r="R34" s="21">
        <f>0.6*(SQRT((tblM_o[[#This Row],[Ms]]/tblM_o[[#This Row],[M_o]])^2+3)-(tblM_o[[#This Row],[Ms]]/tblM_o[[#This Row],[M_o]]))</f>
        <v>1.0163113680836839</v>
      </c>
      <c r="S34" s="21">
        <f>INDEX(tblalpha_m[αm],MATCH(tblM_o[[#This Row],[Section]],tblalpha_m[Section],0))</f>
        <v>1.4657006483798154</v>
      </c>
      <c r="T34" s="17">
        <f>tblM_o[[#This Row],[αs]]*tblM_o[[#This Row],[αm]]*tblM_o[[#This Row],[Ms]]</f>
        <v>1364183.2180926946</v>
      </c>
    </row>
    <row r="35" spans="2:20" x14ac:dyDescent="0.2">
      <c r="B35" s="1" t="s">
        <v>41</v>
      </c>
      <c r="C35" s="10">
        <v>7.1494209501459469</v>
      </c>
      <c r="D35" s="11">
        <v>3.03E-8</v>
      </c>
      <c r="E35" s="11">
        <v>2.9600000000000001E-9</v>
      </c>
      <c r="F35" s="12">
        <v>0</v>
      </c>
      <c r="G35" s="10">
        <v>0.13268382903565945</v>
      </c>
      <c r="H35" s="6">
        <v>200000000000</v>
      </c>
      <c r="I35" s="6">
        <v>80000000000</v>
      </c>
      <c r="J35" s="16">
        <f>((PI()^2*tblM_o[[#This Row],[E]]*tblM_o[[#This Row],[Iy]])/(tblM_o[[#This Row],[le]]^2))</f>
        <v>1170.1206192996688</v>
      </c>
      <c r="K35" s="14">
        <f>tblM_o[[#This Row],[G]]*tblM_o[[#This Row],[J]]</f>
        <v>236.8</v>
      </c>
      <c r="L35" s="14">
        <f>(((PI()^2*tblM_o[[#This Row],[E]]*tblM_o[[#This Row],[Iw]])/(tblM_o[[#This Row],[le]]^2)))</f>
        <v>0</v>
      </c>
      <c r="M35" s="15">
        <f>0</f>
        <v>0</v>
      </c>
      <c r="N35" s="15">
        <f>tblM_o[[#This Row],[βx]]/2</f>
        <v>6.6341914517829725E-2</v>
      </c>
      <c r="O35" s="17">
        <f>SQRT(tblM_o[[#This Row],[a]])*(SQRT(tblM_o[[#This Row],[b]]+tblM_o[[#This Row],[c]]+(tblM_o[[#This Row],[d0]]^2)*tblM_o[[#This Row],[a]])+tblM_o[[#This Row],[d0]]*SQRT(tblM_o[[#This Row],[a]]))</f>
        <v>526.38822427003595</v>
      </c>
      <c r="P35" s="17">
        <f>SQRT(tblM_o[[#This Row],[a]])*(SQRT(tblM_o[[#This Row],[b]]+tblM_o[[#This Row],[c]]+(tblM_o[[#This Row],[d]]^2)*tblM_o[[#This Row],[a]])+tblM_o[[#This Row],[d]]*SQRT(tblM_o[[#This Row],[a]]))</f>
        <v>609.70949786764584</v>
      </c>
      <c r="Q35" s="17">
        <f>INDEX(tblSection[Msx],MATCH(tblM_o[[#This Row],[Section]],tblSection[Section],0))</f>
        <v>1915.2</v>
      </c>
      <c r="R35" s="21">
        <f>0.6*(SQRT((tblM_o[[#This Row],[Ms]]/tblM_o[[#This Row],[M_o]])^2+3)-(tblM_o[[#This Row],[Ms]]/tblM_o[[#This Row],[M_o]]))</f>
        <v>0.26752992335754328</v>
      </c>
      <c r="S35" s="21">
        <f>INDEX(tblalpha_m[αm],MATCH(tblM_o[[#This Row],[Section]],tblalpha_m[Section],0))</f>
        <v>1.4787225818066949</v>
      </c>
      <c r="T35" s="17">
        <f>tblM_o[[#This Row],[αs]]*tblM_o[[#This Row],[αm]]*tblM_o[[#This Row],[Ms]]</f>
        <v>757.65798265030867</v>
      </c>
    </row>
    <row r="36" spans="2:20" x14ac:dyDescent="0.2">
      <c r="B36" s="1" t="s">
        <v>12</v>
      </c>
      <c r="C36" s="10">
        <v>0.92837068195856243</v>
      </c>
      <c r="D36" s="11">
        <v>4.2700000000000002E-4</v>
      </c>
      <c r="E36" s="11">
        <v>1.9199999999999999E-5</v>
      </c>
      <c r="F36" s="12">
        <v>1.6200000000000001E-5</v>
      </c>
      <c r="G36" s="10">
        <v>8.9370921465537101E-2</v>
      </c>
      <c r="H36" s="6">
        <v>200000000000</v>
      </c>
      <c r="I36" s="6">
        <v>80000000000</v>
      </c>
      <c r="J36" s="16">
        <f>((PI()^2*tblM_o[[#This Row],[E]]*tblM_o[[#This Row],[Iy]])/(tblM_o[[#This Row],[le]]^2))</f>
        <v>977945791.77435112</v>
      </c>
      <c r="K36" s="14">
        <f>tblM_o[[#This Row],[G]]*tblM_o[[#This Row],[J]]</f>
        <v>1536000</v>
      </c>
      <c r="L36" s="14">
        <f>(((PI()^2*tblM_o[[#This Row],[E]]*tblM_o[[#This Row],[Iw]])/(tblM_o[[#This Row],[le]]^2)))</f>
        <v>37102393.036872342</v>
      </c>
      <c r="M36" s="15">
        <f>0</f>
        <v>0</v>
      </c>
      <c r="N36" s="15">
        <f>tblM_o[[#This Row],[βx]]/2</f>
        <v>4.468546073276855E-2</v>
      </c>
      <c r="O36" s="17">
        <f>SQRT(tblM_o[[#This Row],[a]])*(SQRT(tblM_o[[#This Row],[b]]+tblM_o[[#This Row],[c]]+(tblM_o[[#This Row],[d0]]^2)*tblM_o[[#This Row],[a]])+tblM_o[[#This Row],[d0]]*SQRT(tblM_o[[#This Row],[a]]))</f>
        <v>194386866.50937274</v>
      </c>
      <c r="P36" s="17">
        <f>SQRT(tblM_o[[#This Row],[a]])*(SQRT(tblM_o[[#This Row],[b]]+tblM_o[[#This Row],[c]]+(tblM_o[[#This Row],[d]]^2)*tblM_o[[#This Row],[a]])+tblM_o[[#This Row],[d]]*SQRT(tblM_o[[#This Row],[a]]))</f>
        <v>242938358.75441101</v>
      </c>
      <c r="Q36" s="17">
        <f>INDEX(tblSection[Msx],MATCH(tblM_o[[#This Row],[Section]],tblSection[Section],0))</f>
        <v>2556000</v>
      </c>
      <c r="R36" s="21">
        <f>0.6*(SQRT((tblM_o[[#This Row],[Ms]]/tblM_o[[#This Row],[M_o]])^2+3)-(tblM_o[[#This Row],[Ms]]/tblM_o[[#This Row],[M_o]]))</f>
        <v>1.0329369449252437</v>
      </c>
      <c r="S36" s="21">
        <f>INDEX(tblalpha_m[αm],MATCH(tblM_o[[#This Row],[Section]],tblalpha_m[Section],0))</f>
        <v>2.5</v>
      </c>
      <c r="T36" s="17">
        <f>tblM_o[[#This Row],[αs]]*tblM_o[[#This Row],[αm]]*tblM_o[[#This Row],[Ms]]</f>
        <v>6600467.0780723067</v>
      </c>
    </row>
    <row r="37" spans="2:20" x14ac:dyDescent="0.2">
      <c r="B37" s="1" t="s">
        <v>2</v>
      </c>
      <c r="C37" s="10">
        <v>8.3148258094870968</v>
      </c>
      <c r="D37" s="11">
        <v>3.93E-5</v>
      </c>
      <c r="E37" s="11">
        <v>1.5600000000000001E-6</v>
      </c>
      <c r="F37" s="12">
        <v>3.45E-6</v>
      </c>
      <c r="G37" s="10">
        <v>4.729885293709063E-2</v>
      </c>
      <c r="H37" s="6">
        <v>200000000000</v>
      </c>
      <c r="I37" s="6">
        <v>80000000000</v>
      </c>
      <c r="J37" s="16">
        <f>((PI()^2*tblM_o[[#This Row],[E]]*tblM_o[[#This Row],[Iy]])/(tblM_o[[#This Row],[le]]^2))</f>
        <v>1122059.7414560022</v>
      </c>
      <c r="K37" s="14">
        <f>tblM_o[[#This Row],[G]]*tblM_o[[#This Row],[J]]</f>
        <v>124800.00000000001</v>
      </c>
      <c r="L37" s="14">
        <f>(((PI()^2*tblM_o[[#This Row],[E]]*tblM_o[[#This Row],[Iw]])/(tblM_o[[#This Row],[le]]^2)))</f>
        <v>98501.427685068906</v>
      </c>
      <c r="M37" s="15">
        <f>0</f>
        <v>0</v>
      </c>
      <c r="N37" s="15">
        <f>tblM_o[[#This Row],[βx]]/2</f>
        <v>2.3649426468545315E-2</v>
      </c>
      <c r="O37" s="17">
        <f>SQRT(tblM_o[[#This Row],[a]])*(SQRT(tblM_o[[#This Row],[b]]+tblM_o[[#This Row],[c]]+(tblM_o[[#This Row],[d0]]^2)*tblM_o[[#This Row],[a]])+tblM_o[[#This Row],[d0]]*SQRT(tblM_o[[#This Row],[a]]))</f>
        <v>500557.23170788836</v>
      </c>
      <c r="P37" s="17">
        <f>SQRT(tblM_o[[#This Row],[a]])*(SQRT(tblM_o[[#This Row],[b]]+tblM_o[[#This Row],[c]]+(tblM_o[[#This Row],[d]]^2)*tblM_o[[#This Row],[a]])+tblM_o[[#This Row],[d]]*SQRT(tblM_o[[#This Row],[a]]))</f>
        <v>527796.18664483225</v>
      </c>
      <c r="Q37" s="17">
        <f>INDEX(tblSection[Msx],MATCH(tblM_o[[#This Row],[Section]],tblSection[Section],0))</f>
        <v>1251200</v>
      </c>
      <c r="R37" s="21">
        <f>0.6*(SQRT((tblM_o[[#This Row],[Ms]]/tblM_o[[#This Row],[M_o]])^2+3)-(tblM_o[[#This Row],[Ms]]/tblM_o[[#This Row],[M_o]]))</f>
        <v>0.33920267692426964</v>
      </c>
      <c r="S37" s="21">
        <f>INDEX(tblalpha_m[αm],MATCH(tblM_o[[#This Row],[Section]],tblalpha_m[Section],0))</f>
        <v>1.4483558531565801</v>
      </c>
      <c r="T37" s="17">
        <f>tblM_o[[#This Row],[αs]]*tblM_o[[#This Row],[αm]]*tblM_o[[#This Row],[Ms]]</f>
        <v>614697.27158109355</v>
      </c>
    </row>
    <row r="38" spans="2:20" x14ac:dyDescent="0.2">
      <c r="B38" s="1" t="s">
        <v>45</v>
      </c>
      <c r="C38" s="10">
        <v>4.033202377994817</v>
      </c>
      <c r="D38" s="11">
        <v>2.8200000000000001E-7</v>
      </c>
      <c r="E38" s="11">
        <v>4.1899999999999998E-8</v>
      </c>
      <c r="F38" s="12">
        <v>0</v>
      </c>
      <c r="G38" s="10">
        <v>-4.3008266672655227E-2</v>
      </c>
      <c r="H38" s="6">
        <v>200000000000</v>
      </c>
      <c r="I38" s="6">
        <v>80000000000</v>
      </c>
      <c r="J38" s="16">
        <f>((PI()^2*tblM_o[[#This Row],[E]]*tblM_o[[#This Row],[Iy]])/(tblM_o[[#This Row],[le]]^2))</f>
        <v>34219.906629327801</v>
      </c>
      <c r="K38" s="14">
        <f>tblM_o[[#This Row],[G]]*tblM_o[[#This Row],[J]]</f>
        <v>3352</v>
      </c>
      <c r="L38" s="14">
        <f>(((PI()^2*tblM_o[[#This Row],[E]]*tblM_o[[#This Row],[Iw]])/(tblM_o[[#This Row],[le]]^2)))</f>
        <v>0</v>
      </c>
      <c r="M38" s="15">
        <f>0</f>
        <v>0</v>
      </c>
      <c r="N38" s="15">
        <f>tblM_o[[#This Row],[βx]]/2</f>
        <v>-2.1504133336327613E-2</v>
      </c>
      <c r="O38" s="17">
        <f>SQRT(tblM_o[[#This Row],[a]])*(SQRT(tblM_o[[#This Row],[b]]+tblM_o[[#This Row],[c]]+(tblM_o[[#This Row],[d0]]^2)*tblM_o[[#This Row],[a]])+tblM_o[[#This Row],[d0]]*SQRT(tblM_o[[#This Row],[a]]))</f>
        <v>10710.047946741732</v>
      </c>
      <c r="P38" s="17">
        <f>SQRT(tblM_o[[#This Row],[a]])*(SQRT(tblM_o[[#This Row],[b]]+tblM_o[[#This Row],[c]]+(tblM_o[[#This Row],[d]]^2)*tblM_o[[#This Row],[a]])+tblM_o[[#This Row],[d]]*SQRT(tblM_o[[#This Row],[a]]))</f>
        <v>9999.4289236204531</v>
      </c>
      <c r="Q38" s="17">
        <f>INDEX(tblSection[Msx],MATCH(tblM_o[[#This Row],[Section]],tblSection[Section],0))</f>
        <v>10980</v>
      </c>
      <c r="R38" s="21">
        <f>0.6*(SQRT((tblM_o[[#This Row],[Ms]]/tblM_o[[#This Row],[M_o]])^2+3)-(tblM_o[[#This Row],[Ms]]/tblM_o[[#This Row],[M_o]]))</f>
        <v>0.57163668050326255</v>
      </c>
      <c r="S38" s="21">
        <f>INDEX(tblalpha_m[αm],MATCH(tblM_o[[#This Row],[Section]],tblalpha_m[Section],0))</f>
        <v>1.2541055741482667</v>
      </c>
      <c r="T38" s="17">
        <f>tblM_o[[#This Row],[αs]]*tblM_o[[#This Row],[αm]]*tblM_o[[#This Row],[Ms]]</f>
        <v>7871.482366526152</v>
      </c>
    </row>
    <row r="39" spans="2:20" x14ac:dyDescent="0.2">
      <c r="B39" s="1" t="s">
        <v>26</v>
      </c>
      <c r="C39" s="10">
        <v>8.6844874800771716</v>
      </c>
      <c r="D39" s="11">
        <v>1.1400000000000001E-6</v>
      </c>
      <c r="E39" s="11">
        <v>3.8600000000000002E-8</v>
      </c>
      <c r="F39" s="12">
        <v>1.04E-8</v>
      </c>
      <c r="G39" s="10">
        <v>-0.14461917695438892</v>
      </c>
      <c r="H39" s="6">
        <v>200000000000</v>
      </c>
      <c r="I39" s="6">
        <v>80000000000</v>
      </c>
      <c r="J39" s="16">
        <f>((PI()^2*tblM_o[[#This Row],[E]]*tblM_o[[#This Row],[Iy]])/(tblM_o[[#This Row],[le]]^2))</f>
        <v>29836.385209670414</v>
      </c>
      <c r="K39" s="14">
        <f>tblM_o[[#This Row],[G]]*tblM_o[[#This Row],[J]]</f>
        <v>3088</v>
      </c>
      <c r="L39" s="14">
        <f>(((PI()^2*tblM_o[[#This Row],[E]]*tblM_o[[#This Row],[Iw]])/(tblM_o[[#This Row],[le]]^2)))</f>
        <v>272.19158436892303</v>
      </c>
      <c r="M39" s="15">
        <f>0</f>
        <v>0</v>
      </c>
      <c r="N39" s="15">
        <f>tblM_o[[#This Row],[βx]]/2</f>
        <v>-7.2309588477194459E-2</v>
      </c>
      <c r="O39" s="17">
        <f>SQRT(tblM_o[[#This Row],[a]])*(SQRT(tblM_o[[#This Row],[b]]+tblM_o[[#This Row],[c]]+(tblM_o[[#This Row],[d0]]^2)*tblM_o[[#This Row],[a]])+tblM_o[[#This Row],[d0]]*SQRT(tblM_o[[#This Row],[a]]))</f>
        <v>10012.790344830153</v>
      </c>
      <c r="P39" s="17">
        <f>SQRT(tblM_o[[#This Row],[a]])*(SQRT(tblM_o[[#This Row],[b]]+tblM_o[[#This Row],[c]]+(tblM_o[[#This Row],[d]]^2)*tblM_o[[#This Row],[a]])+tblM_o[[#This Row],[d]]*SQRT(tblM_o[[#This Row],[a]]))</f>
        <v>8085.1303422081046</v>
      </c>
      <c r="Q39" s="17">
        <f>INDEX(tblSection[Msx],MATCH(tblM_o[[#This Row],[Section]],tblSection[Section],0))</f>
        <v>64800.000000000007</v>
      </c>
      <c r="R39" s="21">
        <f>0.6*(SQRT((tblM_o[[#This Row],[Ms]]/tblM_o[[#This Row],[M_o]])^2+3)-(tblM_o[[#This Row],[Ms]]/tblM_o[[#This Row],[M_o]]))</f>
        <v>0.11101211587802169</v>
      </c>
      <c r="S39" s="21">
        <f>INDEX(tblalpha_m[αm],MATCH(tblM_o[[#This Row],[Section]],tblalpha_m[Section],0))</f>
        <v>1.1664061708913509</v>
      </c>
      <c r="T39" s="17">
        <f>tblM_o[[#This Row],[αs]]*tblM_o[[#This Row],[αm]]*tblM_o[[#This Row],[Ms]]</f>
        <v>8390.6420618481989</v>
      </c>
    </row>
    <row r="40" spans="2:20" x14ac:dyDescent="0.2">
      <c r="B40" s="1" t="s">
        <v>50</v>
      </c>
      <c r="C40" s="10">
        <v>3.6053619609274556</v>
      </c>
      <c r="D40" s="11">
        <v>1.1800000000000001E-5</v>
      </c>
      <c r="E40" s="11">
        <v>1.06E-6</v>
      </c>
      <c r="F40" s="12">
        <v>0</v>
      </c>
      <c r="G40" s="10">
        <v>4.5483544252193642E-2</v>
      </c>
      <c r="H40" s="6">
        <v>200000000000</v>
      </c>
      <c r="I40" s="6">
        <v>80000000000</v>
      </c>
      <c r="J40" s="16">
        <f>((PI()^2*tblM_o[[#This Row],[E]]*tblM_o[[#This Row],[Iy]])/(tblM_o[[#This Row],[le]]^2))</f>
        <v>1791900.9665836114</v>
      </c>
      <c r="K40" s="14">
        <f>tblM_o[[#This Row],[G]]*tblM_o[[#This Row],[J]]</f>
        <v>84800</v>
      </c>
      <c r="L40" s="14">
        <f>(((PI()^2*tblM_o[[#This Row],[E]]*tblM_o[[#This Row],[Iw]])/(tblM_o[[#This Row],[le]]^2)))</f>
        <v>0</v>
      </c>
      <c r="M40" s="15">
        <f>0</f>
        <v>0</v>
      </c>
      <c r="N40" s="15">
        <f>tblM_o[[#This Row],[βx]]/2</f>
        <v>2.2741772126096821E-2</v>
      </c>
      <c r="O40" s="17">
        <f>SQRT(tblM_o[[#This Row],[a]])*(SQRT(tblM_o[[#This Row],[b]]+tblM_o[[#This Row],[c]]+(tblM_o[[#This Row],[d0]]^2)*tblM_o[[#This Row],[a]])+tblM_o[[#This Row],[d0]]*SQRT(tblM_o[[#This Row],[a]]))</f>
        <v>389811.75196021254</v>
      </c>
      <c r="P40" s="17">
        <f>SQRT(tblM_o[[#This Row],[a]])*(SQRT(tblM_o[[#This Row],[b]]+tblM_o[[#This Row],[c]]+(tblM_o[[#This Row],[d]]^2)*tblM_o[[#This Row],[a]])+tblM_o[[#This Row],[d]]*SQRT(tblM_o[[#This Row],[a]]))</f>
        <v>432687.02661249664</v>
      </c>
      <c r="Q40" s="17">
        <f>INDEX(tblSection[Msx],MATCH(tblM_o[[#This Row],[Section]],tblSection[Section],0))</f>
        <v>159460</v>
      </c>
      <c r="R40" s="21">
        <f>0.6*(SQRT((tblM_o[[#This Row],[Ms]]/tblM_o[[#This Row],[M_o]])^2+3)-(tblM_o[[#This Row],[Ms]]/tblM_o[[#This Row],[M_o]]))</f>
        <v>0.84137381308386294</v>
      </c>
      <c r="S40" s="21">
        <f>INDEX(tblalpha_m[αm],MATCH(tblM_o[[#This Row],[Section]],tblalpha_m[Section],0))</f>
        <v>1.1642964317010327</v>
      </c>
      <c r="T40" s="17">
        <f>tblM_o[[#This Row],[αs]]*tblM_o[[#This Row],[αm]]*tblM_o[[#This Row],[Ms]]</f>
        <v>156208.37592275519</v>
      </c>
    </row>
    <row r="41" spans="2:20" x14ac:dyDescent="0.2">
      <c r="B41" s="1" t="s">
        <v>30</v>
      </c>
      <c r="C41" s="10">
        <v>8.1094334587245278</v>
      </c>
      <c r="D41" s="11">
        <v>5.8700000000000003E-8</v>
      </c>
      <c r="E41" s="11">
        <v>3.8700000000000001E-9</v>
      </c>
      <c r="F41" s="12">
        <v>0</v>
      </c>
      <c r="G41" s="10">
        <v>-0.1313367378988039</v>
      </c>
      <c r="H41" s="6">
        <v>200000000000</v>
      </c>
      <c r="I41" s="6">
        <v>80000000000</v>
      </c>
      <c r="J41" s="16">
        <f>((PI()^2*tblM_o[[#This Row],[E]]*tblM_o[[#This Row],[Iy]])/(tblM_o[[#This Row],[le]]^2))</f>
        <v>1761.9225467519443</v>
      </c>
      <c r="K41" s="14">
        <f>tblM_o[[#This Row],[G]]*tblM_o[[#This Row],[J]]</f>
        <v>309.60000000000002</v>
      </c>
      <c r="L41" s="14">
        <f>(((PI()^2*tblM_o[[#This Row],[E]]*tblM_o[[#This Row],[Iw]])/(tblM_o[[#This Row],[le]]^2)))</f>
        <v>0</v>
      </c>
      <c r="M41" s="15">
        <f>0</f>
        <v>0</v>
      </c>
      <c r="N41" s="15">
        <f>tblM_o[[#This Row],[βx]]/2</f>
        <v>-6.5668368949401951E-2</v>
      </c>
      <c r="O41" s="17">
        <f>SQRT(tblM_o[[#This Row],[a]])*(SQRT(tblM_o[[#This Row],[b]]+tblM_o[[#This Row],[c]]+(tblM_o[[#This Row],[d0]]^2)*tblM_o[[#This Row],[a]])+tblM_o[[#This Row],[d0]]*SQRT(tblM_o[[#This Row],[a]]))</f>
        <v>738.57377456446557</v>
      </c>
      <c r="P41" s="17">
        <f>SQRT(tblM_o[[#This Row],[a]])*(SQRT(tblM_o[[#This Row],[b]]+tblM_o[[#This Row],[c]]+(tblM_o[[#This Row],[d]]^2)*tblM_o[[#This Row],[a]])+tblM_o[[#This Row],[d]]*SQRT(tblM_o[[#This Row],[a]]))</f>
        <v>631.87905946789692</v>
      </c>
      <c r="Q41" s="17">
        <f>INDEX(tblSection[Msx],MATCH(tblM_o[[#This Row],[Section]],tblSection[Section],0))</f>
        <v>2732.4</v>
      </c>
      <c r="R41" s="21">
        <f>0.6*(SQRT((tblM_o[[#This Row],[Ms]]/tblM_o[[#This Row],[M_o]])^2+3)-(tblM_o[[#This Row],[Ms]]/tblM_o[[#This Row],[M_o]]))</f>
        <v>0.20039022349283009</v>
      </c>
      <c r="S41" s="21">
        <f>INDEX(tblalpha_m[αm],MATCH(tblM_o[[#This Row],[Section]],tblalpha_m[Section],0))</f>
        <v>1.6616684375706057</v>
      </c>
      <c r="T41" s="17">
        <f>tblM_o[[#This Row],[αs]]*tblM_o[[#This Row],[αm]]*tblM_o[[#This Row],[Ms]]</f>
        <v>909.84031620479425</v>
      </c>
    </row>
    <row r="42" spans="2:20" x14ac:dyDescent="0.2">
      <c r="B42" s="1" t="s">
        <v>13</v>
      </c>
      <c r="C42" s="10">
        <v>3.0434412324018068</v>
      </c>
      <c r="D42" s="11">
        <v>4.1699999999999997E-5</v>
      </c>
      <c r="E42" s="11">
        <v>9.2099999999999995E-7</v>
      </c>
      <c r="F42" s="12">
        <v>6.28E-6</v>
      </c>
      <c r="G42" s="10">
        <v>5.1439072240297534E-2</v>
      </c>
      <c r="H42" s="6">
        <v>200000000000</v>
      </c>
      <c r="I42" s="6">
        <v>80000000000</v>
      </c>
      <c r="J42" s="16">
        <f>((PI()^2*tblM_o[[#This Row],[E]]*tblM_o[[#This Row],[Iy]])/(tblM_o[[#This Row],[le]]^2))</f>
        <v>8886606.6186649669</v>
      </c>
      <c r="K42" s="14">
        <f>tblM_o[[#This Row],[G]]*tblM_o[[#This Row],[J]]</f>
        <v>73680</v>
      </c>
      <c r="L42" s="14">
        <f>(((PI()^2*tblM_o[[#This Row],[E]]*tblM_o[[#This Row],[Iw]])/(tblM_o[[#This Row],[le]]^2)))</f>
        <v>1338318.6946094965</v>
      </c>
      <c r="M42" s="15">
        <f>0</f>
        <v>0</v>
      </c>
      <c r="N42" s="15">
        <f>tblM_o[[#This Row],[βx]]/2</f>
        <v>2.5719536120148767E-2</v>
      </c>
      <c r="O42" s="17">
        <f>SQRT(tblM_o[[#This Row],[a]])*(SQRT(tblM_o[[#This Row],[b]]+tblM_o[[#This Row],[c]]+(tblM_o[[#This Row],[d0]]^2)*tblM_o[[#This Row],[a]])+tblM_o[[#This Row],[d0]]*SQRT(tblM_o[[#This Row],[a]]))</f>
        <v>3542298.2574965428</v>
      </c>
      <c r="P42" s="17">
        <f>SQRT(tblM_o[[#This Row],[a]])*(SQRT(tblM_o[[#This Row],[b]]+tblM_o[[#This Row],[c]]+(tblM_o[[#This Row],[d]]^2)*tblM_o[[#This Row],[a]])+tblM_o[[#This Row],[d]]*SQRT(tblM_o[[#This Row],[a]]))</f>
        <v>3778223.6578902965</v>
      </c>
      <c r="Q42" s="17">
        <f>INDEX(tblSection[Msx],MATCH(tblM_o[[#This Row],[Section]],tblSection[Section],0))</f>
        <v>1649200</v>
      </c>
      <c r="R42" s="21">
        <f>0.6*(SQRT((tblM_o[[#This Row],[Ms]]/tblM_o[[#This Row],[M_o]])^2+3)-(tblM_o[[#This Row],[Ms]]/tblM_o[[#This Row],[M_o]]))</f>
        <v>0.80982301829286463</v>
      </c>
      <c r="S42" s="21">
        <f>INDEX(tblalpha_m[αm],MATCH(tblM_o[[#This Row],[Section]],tblalpha_m[Section],0))</f>
        <v>1.1731484210080103</v>
      </c>
      <c r="T42" s="17">
        <f>tblM_o[[#This Row],[αs]]*tblM_o[[#This Row],[αm]]*tblM_o[[#This Row],[Ms]]</f>
        <v>1566810.2480140901</v>
      </c>
    </row>
    <row r="43" spans="2:20" x14ac:dyDescent="0.2">
      <c r="B43" s="1" t="s">
        <v>31</v>
      </c>
      <c r="C43" s="10">
        <v>4.539654505580625</v>
      </c>
      <c r="D43" s="11">
        <v>6.6600000000000001E-8</v>
      </c>
      <c r="E43" s="11">
        <v>4.32E-9</v>
      </c>
      <c r="F43" s="12">
        <v>0</v>
      </c>
      <c r="G43" s="10">
        <v>-0.13004473881389744</v>
      </c>
      <c r="H43" s="6">
        <v>200000000000</v>
      </c>
      <c r="I43" s="6">
        <v>80000000000</v>
      </c>
      <c r="J43" s="16">
        <f>((PI()^2*tblM_o[[#This Row],[E]]*tblM_o[[#This Row],[Iy]])/(tblM_o[[#This Row],[le]]^2))</f>
        <v>6379.0846717143495</v>
      </c>
      <c r="K43" s="14">
        <f>tblM_o[[#This Row],[G]]*tblM_o[[#This Row],[J]]</f>
        <v>345.6</v>
      </c>
      <c r="L43" s="14">
        <f>(((PI()^2*tblM_o[[#This Row],[E]]*tblM_o[[#This Row],[Iw]])/(tblM_o[[#This Row],[le]]^2)))</f>
        <v>0</v>
      </c>
      <c r="M43" s="15">
        <f>0</f>
        <v>0</v>
      </c>
      <c r="N43" s="15">
        <f>tblM_o[[#This Row],[βx]]/2</f>
        <v>-6.5022369406948721E-2</v>
      </c>
      <c r="O43" s="17">
        <f>SQRT(tblM_o[[#This Row],[a]])*(SQRT(tblM_o[[#This Row],[b]]+tblM_o[[#This Row],[c]]+(tblM_o[[#This Row],[d0]]^2)*tblM_o[[#This Row],[a]])+tblM_o[[#This Row],[d0]]*SQRT(tblM_o[[#This Row],[a]]))</f>
        <v>1484.7934747110385</v>
      </c>
      <c r="P43" s="17">
        <f>SQRT(tblM_o[[#This Row],[a]])*(SQRT(tblM_o[[#This Row],[b]]+tblM_o[[#This Row],[c]]+(tblM_o[[#This Row],[d]]^2)*tblM_o[[#This Row],[a]])+tblM_o[[#This Row],[d]]*SQRT(tblM_o[[#This Row],[a]]))</f>
        <v>1126.8577327535636</v>
      </c>
      <c r="Q43" s="17">
        <f>INDEX(tblSection[Msx],MATCH(tblM_o[[#This Row],[Section]],tblSection[Section],0))</f>
        <v>3117.6</v>
      </c>
      <c r="R43" s="21">
        <f>0.6*(SQRT((tblM_o[[#This Row],[Ms]]/tblM_o[[#This Row],[M_o]])^2+3)-(tblM_o[[#This Row],[Ms]]/tblM_o[[#This Row],[M_o]]))</f>
        <v>0.29847201336402468</v>
      </c>
      <c r="S43" s="21">
        <f>INDEX(tblalpha_m[αm],MATCH(tblM_o[[#This Row],[Section]],tblalpha_m[Section],0))</f>
        <v>1.8706503584274858</v>
      </c>
      <c r="T43" s="17">
        <f>tblM_o[[#This Row],[αs]]*tblM_o[[#This Row],[αm]]*tblM_o[[#This Row],[Ms]]</f>
        <v>1740.6707415244846</v>
      </c>
    </row>
    <row r="44" spans="2:20" x14ac:dyDescent="0.2">
      <c r="B44" s="1" t="s">
        <v>46</v>
      </c>
      <c r="C44" s="10">
        <v>9.0047283243181671</v>
      </c>
      <c r="D44" s="11">
        <v>5.82E-7</v>
      </c>
      <c r="E44" s="11">
        <v>3.1699999999999999E-8</v>
      </c>
      <c r="F44" s="12">
        <v>0</v>
      </c>
      <c r="G44" s="10">
        <v>-8.562069737511574E-2</v>
      </c>
      <c r="H44" s="6">
        <v>200000000000</v>
      </c>
      <c r="I44" s="6">
        <v>80000000000</v>
      </c>
      <c r="J44" s="16">
        <f>((PI()^2*tblM_o[[#This Row],[E]]*tblM_o[[#This Row],[Iy]])/(tblM_o[[#This Row],[le]]^2))</f>
        <v>14168.096187192119</v>
      </c>
      <c r="K44" s="14">
        <f>tblM_o[[#This Row],[G]]*tblM_o[[#This Row],[J]]</f>
        <v>2536</v>
      </c>
      <c r="L44" s="14">
        <f>(((PI()^2*tblM_o[[#This Row],[E]]*tblM_o[[#This Row],[Iw]])/(tblM_o[[#This Row],[le]]^2)))</f>
        <v>0</v>
      </c>
      <c r="M44" s="15">
        <f>0</f>
        <v>0</v>
      </c>
      <c r="N44" s="15">
        <f>tblM_o[[#This Row],[βx]]/2</f>
        <v>-4.281034868755787E-2</v>
      </c>
      <c r="O44" s="17">
        <f>SQRT(tblM_o[[#This Row],[a]])*(SQRT(tblM_o[[#This Row],[b]]+tblM_o[[#This Row],[c]]+(tblM_o[[#This Row],[d0]]^2)*tblM_o[[#This Row],[a]])+tblM_o[[#This Row],[d0]]*SQRT(tblM_o[[#This Row],[a]]))</f>
        <v>5994.1881794550982</v>
      </c>
      <c r="P44" s="17">
        <f>SQRT(tblM_o[[#This Row],[a]])*(SQRT(tblM_o[[#This Row],[b]]+tblM_o[[#This Row],[c]]+(tblM_o[[#This Row],[d]]^2)*tblM_o[[#This Row],[a]])+tblM_o[[#This Row],[d]]*SQRT(tblM_o[[#This Row],[a]]))</f>
        <v>5418.2562928410998</v>
      </c>
      <c r="Q44" s="17">
        <f>INDEX(tblSection[Msx],MATCH(tblM_o[[#This Row],[Section]],tblSection[Section],0))</f>
        <v>15444</v>
      </c>
      <c r="R44" s="21">
        <f>0.6*(SQRT((tblM_o[[#This Row],[Ms]]/tblM_o[[#This Row],[M_o]])^2+3)-(tblM_o[[#This Row],[Ms]]/tblM_o[[#This Row],[M_o]]))</f>
        <v>0.29099302021774109</v>
      </c>
      <c r="S44" s="21">
        <f>INDEX(tblalpha_m[αm],MATCH(tblM_o[[#This Row],[Section]],tblalpha_m[Section],0))</f>
        <v>1.3622913156759073</v>
      </c>
      <c r="T44" s="17">
        <f>tblM_o[[#This Row],[αs]]*tblM_o[[#This Row],[αm]]*tblM_o[[#This Row],[Ms]]</f>
        <v>6122.2682308520161</v>
      </c>
    </row>
    <row r="45" spans="2:20" x14ac:dyDescent="0.2">
      <c r="B45" s="1" t="s">
        <v>35</v>
      </c>
      <c r="C45" s="10">
        <v>1.0580889776533575</v>
      </c>
      <c r="D45" s="11">
        <v>3.3700000000000001E-7</v>
      </c>
      <c r="E45" s="11">
        <v>4.0200000000000003E-8</v>
      </c>
      <c r="F45" s="12">
        <v>1.14E-9</v>
      </c>
      <c r="G45" s="10">
        <v>-0.13883820036535327</v>
      </c>
      <c r="H45" s="6">
        <v>200000000000</v>
      </c>
      <c r="I45" s="6">
        <v>80000000000</v>
      </c>
      <c r="J45" s="16">
        <f>((PI()^2*tblM_o[[#This Row],[E]]*tblM_o[[#This Row],[Iy]])/(tblM_o[[#This Row],[le]]^2))</f>
        <v>594176.21290671604</v>
      </c>
      <c r="K45" s="14">
        <f>tblM_o[[#This Row],[G]]*tblM_o[[#This Row],[J]]</f>
        <v>3216</v>
      </c>
      <c r="L45" s="14">
        <f>(((PI()^2*tblM_o[[#This Row],[E]]*tblM_o[[#This Row],[Iw]])/(tblM_o[[#This Row],[le]]^2)))</f>
        <v>2009.9729457378526</v>
      </c>
      <c r="M45" s="15">
        <f>0</f>
        <v>0</v>
      </c>
      <c r="N45" s="15">
        <f>tblM_o[[#This Row],[βx]]/2</f>
        <v>-6.9419100182676635E-2</v>
      </c>
      <c r="O45" s="17">
        <f>SQRT(tblM_o[[#This Row],[a]])*(SQRT(tblM_o[[#This Row],[b]]+tblM_o[[#This Row],[c]]+(tblM_o[[#This Row],[d0]]^2)*tblM_o[[#This Row],[a]])+tblM_o[[#This Row],[d0]]*SQRT(tblM_o[[#This Row],[a]]))</f>
        <v>55723.862156633331</v>
      </c>
      <c r="P45" s="17">
        <f>SQRT(tblM_o[[#This Row],[a]])*(SQRT(tblM_o[[#This Row],[b]]+tblM_o[[#This Row],[c]]+(tblM_o[[#This Row],[d]]^2)*tblM_o[[#This Row],[a]])+tblM_o[[#This Row],[d]]*SQRT(tblM_o[[#This Row],[a]]))</f>
        <v>28081.593111355083</v>
      </c>
      <c r="Q45" s="17">
        <f>INDEX(tblSection[Msx],MATCH(tblM_o[[#This Row],[Section]],tblSection[Section],0))</f>
        <v>28908</v>
      </c>
      <c r="R45" s="21">
        <f>0.6*(SQRT((tblM_o[[#This Row],[Ms]]/tblM_o[[#This Row],[M_o]])^2+3)-(tblM_o[[#This Row],[Ms]]/tblM_o[[#This Row],[M_o]]))</f>
        <v>0.59126808295294964</v>
      </c>
      <c r="S45" s="21">
        <f>INDEX(tblalpha_m[αm],MATCH(tblM_o[[#This Row],[Section]],tblalpha_m[Section],0))</f>
        <v>1.2298762909230818</v>
      </c>
      <c r="T45" s="17">
        <f>tblM_o[[#This Row],[αs]]*tblM_o[[#This Row],[αm]]*tblM_o[[#This Row],[Ms]]</f>
        <v>21021.510140391958</v>
      </c>
    </row>
    <row r="46" spans="2:20" x14ac:dyDescent="0.2">
      <c r="B46" s="1" t="s">
        <v>1</v>
      </c>
      <c r="C46" s="10">
        <v>8.2944829261764603</v>
      </c>
      <c r="D46" s="11">
        <v>8.34E-4</v>
      </c>
      <c r="E46" s="11">
        <v>2.1999999999999999E-5</v>
      </c>
      <c r="F46" s="12">
        <v>2.7999999999999998E-4</v>
      </c>
      <c r="G46" s="10">
        <v>8.2085432298504346E-2</v>
      </c>
      <c r="H46" s="6">
        <v>200000000000</v>
      </c>
      <c r="I46" s="6">
        <v>80000000000</v>
      </c>
      <c r="J46" s="16">
        <f>((PI()^2*tblM_o[[#This Row],[E]]*tblM_o[[#This Row],[Iy]])/(tblM_o[[#This Row],[le]]^2))</f>
        <v>23928592.658485726</v>
      </c>
      <c r="K46" s="14">
        <f>tblM_o[[#This Row],[G]]*tblM_o[[#This Row],[J]]</f>
        <v>1760000</v>
      </c>
      <c r="L46" s="14">
        <f>(((PI()^2*tblM_o[[#This Row],[E]]*tblM_o[[#This Row],[Iw]])/(tblM_o[[#This Row],[le]]^2)))</f>
        <v>8033580.2690359745</v>
      </c>
      <c r="M46" s="15">
        <f>0</f>
        <v>0</v>
      </c>
      <c r="N46" s="15">
        <f>tblM_o[[#This Row],[βx]]/2</f>
        <v>4.1042716149252173E-2</v>
      </c>
      <c r="O46" s="17">
        <f>SQRT(tblM_o[[#This Row],[a]])*(SQRT(tblM_o[[#This Row],[b]]+tblM_o[[#This Row],[c]]+(tblM_o[[#This Row],[d0]]^2)*tblM_o[[#This Row],[a]])+tblM_o[[#This Row],[d0]]*SQRT(tblM_o[[#This Row],[a]]))</f>
        <v>15308383.093127273</v>
      </c>
      <c r="P46" s="17">
        <f>SQRT(tblM_o[[#This Row],[a]])*(SQRT(tblM_o[[#This Row],[b]]+tblM_o[[#This Row],[c]]+(tblM_o[[#This Row],[d]]^2)*tblM_o[[#This Row],[a]])+tblM_o[[#This Row],[d]]*SQRT(tblM_o[[#This Row],[a]]))</f>
        <v>16321947.83875609</v>
      </c>
      <c r="Q46" s="17">
        <f>INDEX(tblSection[Msx],MATCH(tblM_o[[#This Row],[Section]],tblSection[Section],0))</f>
        <v>10116000</v>
      </c>
      <c r="R46" s="21">
        <f>0.6*(SQRT((tblM_o[[#This Row],[Ms]]/tblM_o[[#This Row],[M_o]])^2+3)-(tblM_o[[#This Row],[Ms]]/tblM_o[[#This Row],[M_o]]))</f>
        <v>0.73189226161188159</v>
      </c>
      <c r="S46" s="21">
        <f>INDEX(tblalpha_m[αm],MATCH(tblM_o[[#This Row],[Section]],tblalpha_m[Section],0))</f>
        <v>1.3979266569721569</v>
      </c>
      <c r="T46" s="17">
        <f>tblM_o[[#This Row],[αs]]*tblM_o[[#This Row],[αm]]*tblM_o[[#This Row],[Ms]]</f>
        <v>10350000.3028834</v>
      </c>
    </row>
    <row r="47" spans="2:20" x14ac:dyDescent="0.2">
      <c r="B47" s="1" t="s">
        <v>29</v>
      </c>
      <c r="C47" s="10">
        <v>2.8892682314493143</v>
      </c>
      <c r="D47" s="11">
        <v>9.0100000000000001E-6</v>
      </c>
      <c r="E47" s="11">
        <v>2.3300000000000001E-7</v>
      </c>
      <c r="F47" s="12">
        <v>1.97E-7</v>
      </c>
      <c r="G47" s="10">
        <v>0.11020676524520689</v>
      </c>
      <c r="H47" s="6">
        <v>200000000000</v>
      </c>
      <c r="I47" s="6">
        <v>80000000000</v>
      </c>
      <c r="J47" s="16">
        <f>((PI()^2*tblM_o[[#This Row],[E]]*tblM_o[[#This Row],[Iy]])/(tblM_o[[#This Row],[le]]^2))</f>
        <v>2130486.6013809559</v>
      </c>
      <c r="K47" s="14">
        <f>tblM_o[[#This Row],[G]]*tblM_o[[#This Row],[J]]</f>
        <v>18640</v>
      </c>
      <c r="L47" s="14">
        <f>(((PI()^2*tblM_o[[#This Row],[E]]*tblM_o[[#This Row],[Iw]])/(tblM_o[[#This Row],[le]]^2)))</f>
        <v>46582.22646748594</v>
      </c>
      <c r="M47" s="15">
        <f>0</f>
        <v>0</v>
      </c>
      <c r="N47" s="15">
        <f>tblM_o[[#This Row],[βx]]/2</f>
        <v>5.5103382622603447E-2</v>
      </c>
      <c r="O47" s="17">
        <f>SQRT(tblM_o[[#This Row],[a]])*(SQRT(tblM_o[[#This Row],[b]]+tblM_o[[#This Row],[c]]+(tblM_o[[#This Row],[d0]]^2)*tblM_o[[#This Row],[a]])+tblM_o[[#This Row],[d0]]*SQRT(tblM_o[[#This Row],[a]]))</f>
        <v>372766.78983140807</v>
      </c>
      <c r="P47" s="17">
        <f>SQRT(tblM_o[[#This Row],[a]])*(SQRT(tblM_o[[#This Row],[b]]+tblM_o[[#This Row],[c]]+(tblM_o[[#This Row],[d]]^2)*tblM_o[[#This Row],[a]])+tblM_o[[#This Row],[d]]*SQRT(tblM_o[[#This Row],[a]]))</f>
        <v>508213.01026589843</v>
      </c>
      <c r="Q47" s="17">
        <f>INDEX(tblSection[Msx],MATCH(tblM_o[[#This Row],[Section]],tblSection[Section],0))</f>
        <v>247860.00000000003</v>
      </c>
      <c r="R47" s="21">
        <f>0.6*(SQRT((tblM_o[[#This Row],[Ms]]/tblM_o[[#This Row],[M_o]])^2+3)-(tblM_o[[#This Row],[Ms]]/tblM_o[[#This Row],[M_o]]))</f>
        <v>0.78701793666730535</v>
      </c>
      <c r="S47" s="21">
        <f>INDEX(tblalpha_m[αm],MATCH(tblM_o[[#This Row],[Section]],tblalpha_m[Section],0))</f>
        <v>1.2465502624628073</v>
      </c>
      <c r="T47" s="17">
        <f>tblM_o[[#This Row],[αs]]*tblM_o[[#This Row],[αm]]*tblM_o[[#This Row],[Ms]]</f>
        <v>243164.89100968835</v>
      </c>
    </row>
    <row r="48" spans="2:20" x14ac:dyDescent="0.2">
      <c r="B48" s="1" t="s">
        <v>43</v>
      </c>
      <c r="C48" s="10">
        <v>6.1787388734517847</v>
      </c>
      <c r="D48" s="11">
        <v>1.8699999999999999E-7</v>
      </c>
      <c r="E48" s="11">
        <v>1.1199999999999999E-8</v>
      </c>
      <c r="F48" s="12">
        <v>0</v>
      </c>
      <c r="G48" s="10">
        <v>0.18629697564513525</v>
      </c>
      <c r="H48" s="6">
        <v>200000000000</v>
      </c>
      <c r="I48" s="6">
        <v>80000000000</v>
      </c>
      <c r="J48" s="16">
        <f>((PI()^2*tblM_o[[#This Row],[E]]*tblM_o[[#This Row],[Iy]])/(tblM_o[[#This Row],[le]]^2))</f>
        <v>9668.7796933411191</v>
      </c>
      <c r="K48" s="14">
        <f>tblM_o[[#This Row],[G]]*tblM_o[[#This Row],[J]]</f>
        <v>896</v>
      </c>
      <c r="L48" s="14">
        <f>(((PI()^2*tblM_o[[#This Row],[E]]*tblM_o[[#This Row],[Iw]])/(tblM_o[[#This Row],[le]]^2)))</f>
        <v>0</v>
      </c>
      <c r="M48" s="15">
        <f>0</f>
        <v>0</v>
      </c>
      <c r="N48" s="15">
        <f>tblM_o[[#This Row],[βx]]/2</f>
        <v>9.3148487822567627E-2</v>
      </c>
      <c r="O48" s="17">
        <f>SQRT(tblM_o[[#This Row],[a]])*(SQRT(tblM_o[[#This Row],[b]]+tblM_o[[#This Row],[c]]+(tblM_o[[#This Row],[d0]]^2)*tblM_o[[#This Row],[a]])+tblM_o[[#This Row],[d0]]*SQRT(tblM_o[[#This Row],[a]]))</f>
        <v>2943.3359654028018</v>
      </c>
      <c r="P48" s="17">
        <f>SQRT(tblM_o[[#This Row],[a]])*(SQRT(tblM_o[[#This Row],[b]]+tblM_o[[#This Row],[c]]+(tblM_o[[#This Row],[d]]^2)*tblM_o[[#This Row],[a]])+tblM_o[[#This Row],[d]]*SQRT(tblM_o[[#This Row],[a]]))</f>
        <v>3978.6778502111547</v>
      </c>
      <c r="Q48" s="17">
        <f>INDEX(tblSection[Msx],MATCH(tblM_o[[#This Row],[Section]],tblSection[Section],0))</f>
        <v>6624</v>
      </c>
      <c r="R48" s="21">
        <f>0.6*(SQRT((tblM_o[[#This Row],[Ms]]/tblM_o[[#This Row],[M_o]])^2+3)-(tblM_o[[#This Row],[Ms]]/tblM_o[[#This Row],[M_o]]))</f>
        <v>0.44255039946355762</v>
      </c>
      <c r="S48" s="21">
        <f>INDEX(tblalpha_m[αm],MATCH(tblM_o[[#This Row],[Section]],tblalpha_m[Section],0))</f>
        <v>1.5280873538617674</v>
      </c>
      <c r="T48" s="17">
        <f>tblM_o[[#This Row],[αs]]*tblM_o[[#This Row],[αm]]*tblM_o[[#This Row],[Ms]]</f>
        <v>4479.5175505732586</v>
      </c>
    </row>
    <row r="50" spans="2:4" x14ac:dyDescent="0.2">
      <c r="B50" s="2" t="str">
        <f t="array" ref="B50:B75">TRANSPOSE(tblM_o[#Headers])</f>
        <v>Section</v>
      </c>
      <c r="C50" s="4" t="str">
        <f t="array" aca="1" ref="C50" ca="1">_xlfn.CONCAT(IF(INDIRECT("tblM_o["&amp;B50&amp;"]")&lt;&gt;"","'"&amp;TEXT(INDIRECT("tblM_o["&amp;B50&amp;"]"),"0.00000E+00")&amp;"', ",""))</f>
        <v xml:space="preserve">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'75x75x6EA', </v>
      </c>
      <c r="D50" s="2" t="str">
        <f ca="1">B50&amp;" = ("&amp;LEFT(C50,LEN(C50)-2)&amp;")"</f>
        <v>Section = ('45x45x3EA',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'75x75x6EA')</v>
      </c>
    </row>
    <row r="51" spans="2:4" x14ac:dyDescent="0.2">
      <c r="B51" s="2" t="str">
        <v>le</v>
      </c>
      <c r="C51" s="4" t="str">
        <f t="array" aca="1" ref="C51" ca="1">_xlfn.CONCAT(IF(INDIRECT("tblM_o["&amp;B51&amp;"]")&lt;&gt;"",TEXT(INDIRECT("tblM_o["&amp;B51&amp;"]"),"0.00000E+00")&amp;", ","0E+0, "))</f>
        <v xml:space="preserve">6.71748E+00, 5.00175E+00, 8.39480E+00, 7.88096E+00, 8.15890E+00, 4.44118E+00, 3.39838E+00, 7.70670E+00, 1.60749E+00, 9.67610E-01, 4.39861E+00, 3.69312E+00, 8.87880E+00, 2.64963E+00, 9.01857E+00, 5.86595E+00, 1.85971E+00, 3.19589E+00, 9.19554E+00, 2.27102E+00, 1.02159E+00, 9.13501E+00, 7.77546E+00, 3.73183E+00, 7.00531E+00, 6.78814E+00, 7.90351E+00, 1.08615E+00, 9.58450E+00, 5.63679E+00, 2.36882E+00, 1.18624E+00, 7.14942E+00, 9.28371E-01, 8.31483E+00, 4.03320E+00, 8.68449E+00, 3.60536E+00, 8.10943E+00, 3.04344E+00, 4.53965E+00, 9.00473E+00, 1.05809E+00, 8.29448E+00, 2.88927E+00, 6.17874E+00, </v>
      </c>
      <c r="D51" s="2" t="str">
        <f t="shared" ref="D51:D75" ca="1" si="0">B51&amp;" = ("&amp;LEFT(C51,LEN(C51)-2)&amp;")"</f>
        <v>le = (6.71748E+00, 5.00175E+00, 8.39480E+00, 7.88096E+00, 8.15890E+00, 4.44118E+00, 3.39838E+00, 7.70670E+00, 1.60749E+00, 9.67610E-01, 4.39861E+00, 3.69312E+00, 8.87880E+00, 2.64963E+00, 9.01857E+00, 5.86595E+00, 1.85971E+00, 3.19589E+00, 9.19554E+00, 2.27102E+00, 1.02159E+00, 9.13501E+00, 7.77546E+00, 3.73183E+00, 7.00531E+00, 6.78814E+00, 7.90351E+00, 1.08615E+00, 9.58450E+00, 5.63679E+00, 2.36882E+00, 1.18624E+00, 7.14942E+00, 9.28371E-01, 8.31483E+00, 4.03320E+00, 8.68449E+00, 3.60536E+00, 8.10943E+00, 3.04344E+00, 4.53965E+00, 9.00473E+00, 1.05809E+00, 8.29448E+00, 2.88927E+00, 6.17874E+00)</v>
      </c>
    </row>
    <row r="52" spans="2:4" x14ac:dyDescent="0.2">
      <c r="B52" s="2" t="str">
        <v>Iy</v>
      </c>
      <c r="C52" s="4" t="str">
        <f t="array" aca="1" ref="C52" ca="1">_xlfn.CONCAT(IF(INDIRECT("tblM_o["&amp;B52&amp;"]")&lt;&gt;"",TEXT(INDIRECT("tblM_o["&amp;B52&amp;"]"),"0.00000E+00")&amp;", ","0E+0, "))</f>
        <v xml:space="preserve">2.06000E-08, 3.06000E-06, 1.07000E-04, 1.06000E-07, 9.71000E-05, 8.67000E-05, 2.14000E-04, 1.49000E-05, 7.65000E-06, 1.25000E-04, 2.65000E-08, 3.42000E-04, 9.75000E-07, 5.21000E-04, 5.55000E-05, 1.54000E-07, 2.97000E-05, 4.69000E-09, 4.04000E-06, 2.86000E-04, 9.02000E-05, 1.73000E-06, 5.85000E-07, 2.55000E-06, 4.20000E-05, 8.57000E-07, 9.36000E-08, 1.29000E-06, 1.65000E-06, 3.88000E-05, 7.29000E-05, 1.71000E-04, 3.03000E-08, 4.27000E-04, 3.93000E-05, 2.82000E-07, 1.14000E-06, 1.18000E-05, 5.87000E-08, 4.17000E-05, 6.66000E-08, 5.82000E-07, 3.37000E-07, 8.34000E-04, 9.01000E-06, 1.87000E-07, </v>
      </c>
      <c r="D52" s="2" t="str">
        <f t="shared" ca="1" si="0"/>
        <v>Iy = (2.06000E-08, 3.06000E-06, 1.07000E-04, 1.06000E-07, 9.71000E-05, 8.67000E-05, 2.14000E-04, 1.49000E-05, 7.65000E-06, 1.25000E-04, 2.65000E-08, 3.42000E-04, 9.75000E-07, 5.21000E-04, 5.55000E-05, 1.54000E-07, 2.97000E-05, 4.69000E-09, 4.04000E-06, 2.86000E-04, 9.02000E-05, 1.73000E-06, 5.85000E-07, 2.55000E-06, 4.20000E-05, 8.57000E-07, 9.36000E-08, 1.29000E-06, 1.65000E-06, 3.88000E-05, 7.29000E-05, 1.71000E-04, 3.03000E-08, 4.27000E-04, 3.93000E-05, 2.82000E-07, 1.14000E-06, 1.18000E-05, 5.87000E-08, 4.17000E-05, 6.66000E-08, 5.82000E-07, 3.37000E-07, 8.34000E-04, 9.01000E-06, 1.87000E-07)</v>
      </c>
    </row>
    <row r="53" spans="2:4" x14ac:dyDescent="0.2">
      <c r="B53" s="2" t="str">
        <v>J</v>
      </c>
      <c r="C53" s="4" t="str">
        <f t="array" aca="1" ref="C53" ca="1">_xlfn.CONCAT(IF(INDIRECT("tblM_o["&amp;B53&amp;"]")&lt;&gt;"",TEXT(INDIRECT("tblM_o["&amp;B53&amp;"]"),"0.00000E+00")&amp;", ","0E+0, "))</f>
        <v xml:space="preserve">8.75000E-10, 1.74000E-07, 2.52000E-06, 1.95000E-08, 4.02000E-06, 2.99000E-06, 3.08000E-06, 2.25000E-06, 1.57000E-07, 3.81000E-06, 5.60000E-09, 9.96000E-06, 4.48000E-08, 6.37000E-06, 5.98000E-06, 2.00000E-08, 3.45000E-07, 1.66000E-09, 2.90000E-07, 1.65000E-05, 1.63000E-06, 1.41000E-07, 1.10000E-07, 6.74000E-08, 8.27000E-07, 1.10000E-07, 1.76000E-08, 5.49000E-08, 1.01000E-07, 5.86000E-07, 9.28000E-07, 1.58000E-06, 2.96000E-09, 1.92000E-05, 1.56000E-06, 4.19000E-08, 3.86000E-08, 1.06000E-06, 3.87000E-09, 9.21000E-07, 4.32000E-09, 3.17000E-08, 4.02000E-08, 2.20000E-05, 2.33000E-07, 1.12000E-08, </v>
      </c>
      <c r="D53" s="2" t="str">
        <f t="shared" ca="1" si="0"/>
        <v>J = (8.75000E-10, 1.74000E-07, 2.52000E-06, 1.95000E-08, 4.02000E-06, 2.99000E-06, 3.08000E-06, 2.25000E-06, 1.57000E-07, 3.81000E-06, 5.60000E-09, 9.96000E-06, 4.48000E-08, 6.37000E-06, 5.98000E-06, 2.00000E-08, 3.45000E-07, 1.66000E-09, 2.90000E-07, 1.65000E-05, 1.63000E-06, 1.41000E-07, 1.10000E-07, 6.74000E-08, 8.27000E-07, 1.10000E-07, 1.76000E-08, 5.49000E-08, 1.01000E-07, 5.86000E-07, 9.28000E-07, 1.58000E-06, 2.96000E-09, 1.92000E-05, 1.56000E-06, 4.19000E-08, 3.86000E-08, 1.06000E-06, 3.87000E-09, 9.21000E-07, 4.32000E-09, 3.17000E-08, 4.02000E-08, 2.20000E-05, 2.33000E-07, 1.12000E-08)</v>
      </c>
    </row>
    <row r="54" spans="2:4" x14ac:dyDescent="0.2">
      <c r="B54" s="2" t="str">
        <v>Iw</v>
      </c>
      <c r="C54" s="4" t="str">
        <f t="array" aca="1" ref="C54" ca="1">_xlfn.CONCAT(IF(INDIRECT("tblM_o["&amp;B54&amp;"]")&lt;&gt;"",TEXT(INDIRECT("tblM_o["&amp;B54&amp;"]"),"0.00000E+00")&amp;", ","0E+0, "))</f>
        <v xml:space="preserve">0.00000E+00, 0.00000E+00, 2.39000E-06, 0.00000E+00, 1.15000E-05, 1.34000E-05, 7.31000E-06, 0.00000E+00, 1.65000E-07, 2.86000E-06, 0.00000E+00, 1.13000E-04, 6.80000E-09, 2.94000E-05, 6.30000E-07, 0.00000E+00, 4.15000E-07, 0.00000E+00, 5.82000E-08, 7.10000E-06, 1.98000E-06, 0.00000E+00, 0.00000E+00, 3.67000E-08, 6.03000E-07, 0.00000E+00, 0.00000E+00, 4.59000E-09, 1.06000E-08, 5.57000E-07, 1.56000E-06, 5.72000E-06, 0.00000E+00, 1.62000E-05, 3.45000E-06, 0.00000E+00, 1.04000E-08, 0.00000E+00, 0.00000E+00, 6.28000E-06, 0.00000E+00, 0.00000E+00, 1.14000E-09, 2.80000E-04, 1.97000E-07, 0.00000E+00, </v>
      </c>
      <c r="D54" s="2" t="str">
        <f t="shared" ca="1" si="0"/>
        <v>Iw = (0.00000E+00, 0.00000E+00, 2.39000E-06, 0.00000E+00, 1.15000E-05, 1.34000E-05, 7.31000E-06, 0.00000E+00, 1.65000E-07, 2.86000E-06, 0.00000E+00, 1.13000E-04, 6.80000E-09, 2.94000E-05, 6.30000E-07, 0.00000E+00, 4.15000E-07, 0.00000E+00, 5.82000E-08, 7.10000E-06, 1.98000E-06, 0.00000E+00, 0.00000E+00, 3.67000E-08, 6.03000E-07, 0.00000E+00, 0.00000E+00, 4.59000E-09, 1.06000E-08, 5.57000E-07, 1.56000E-06, 5.72000E-06, 0.00000E+00, 1.62000E-05, 3.45000E-06, 0.00000E+00, 1.04000E-08, 0.00000E+00, 0.00000E+00, 6.28000E-06, 0.00000E+00, 0.00000E+00, 1.14000E-09, 2.80000E-04, 1.97000E-07, 0.00000E+00)</v>
      </c>
    </row>
    <row r="55" spans="2:4" x14ac:dyDescent="0.2">
      <c r="B55" s="2" t="str">
        <v>βx</v>
      </c>
      <c r="C55" s="4" t="str">
        <f t="array" aca="1" ref="C55" ca="1">_xlfn.CONCAT(IF(INDIRECT("tblM_o["&amp;B55&amp;"]")&lt;&gt;"",TEXT(INDIRECT("tblM_o["&amp;B55&amp;"]"),"0.00000E+00")&amp;", ","0E+0, "))</f>
        <v xml:space="preserve">1.28173E-01, -1.42314E-01, 1.78449E-01, 2.45703E-01, -1.48817E-01, 1.90016E-01, -3.08997E-02, 2.27412E-01, -4.31823E-02, 2.32830E-01, 7.81551E-02, -1.81195E-01, -2.03927E-01, 6.99328E-02, -1.73018E-01, 1.61423E-01, -1.78620E-01, -1.16781E-01, 4.82682E-02, -1.22808E-01, 4.07138E-02, 6.11456E-02, 2.12952E-01, -1.25923E-01, -3.82946E-02, 1.14895E-01, -8.74274E-03, -1.73450E-01, 2.35091E-01, 1.89466E-02, 1.48394E-01, -2.44949E-01, 1.32684E-01, 8.93709E-02, 4.72989E-02, -4.30083E-02, -1.44619E-01, 4.54835E-02, -1.31337E-01, 5.14391E-02, -1.30045E-01, -8.56207E-02, -1.38838E-01, 8.20854E-02, 1.10207E-01, 1.86297E-01, </v>
      </c>
      <c r="D55" s="2" t="str">
        <f t="shared" ca="1" si="0"/>
        <v>βx = (1.28173E-01, -1.42314E-01, 1.78449E-01, 2.45703E-01, -1.48817E-01, 1.90016E-01, -3.08997E-02, 2.27412E-01, -4.31823E-02, 2.32830E-01, 7.81551E-02, -1.81195E-01, -2.03927E-01, 6.99328E-02, -1.73018E-01, 1.61423E-01, -1.78620E-01, -1.16781E-01, 4.82682E-02, -1.22808E-01, 4.07138E-02, 6.11456E-02, 2.12952E-01, -1.25923E-01, -3.82946E-02, 1.14895E-01, -8.74274E-03, -1.73450E-01, 2.35091E-01, 1.89466E-02, 1.48394E-01, -2.44949E-01, 1.32684E-01, 8.93709E-02, 4.72989E-02, -4.30083E-02, -1.44619E-01, 4.54835E-02, -1.31337E-01, 5.14391E-02, -1.30045E-01, -8.56207E-02, -1.38838E-01, 8.20854E-02, 1.10207E-01, 1.86297E-01)</v>
      </c>
    </row>
    <row r="56" spans="2:4" x14ac:dyDescent="0.2">
      <c r="B56" s="2" t="str">
        <v>E</v>
      </c>
      <c r="C56" s="4" t="str">
        <f t="array" aca="1" ref="C56" ca="1">_xlfn.CONCAT(IF(INDIRECT("tblM_o["&amp;B56&amp;"]")&lt;&gt;"",TEXT(INDIRECT("tblM_o["&amp;B56&amp;"]"),"0.00000E+00")&amp;", ","0E+0, "))</f>
        <v xml:space="preserve">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</v>
      </c>
      <c r="D56" s="2" t="str">
        <f t="shared" ca="1" si="0"/>
        <v>E = (2.00000E+11,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2.00000E+11, 2.00000E+11)</v>
      </c>
    </row>
    <row r="57" spans="2:4" x14ac:dyDescent="0.2">
      <c r="B57" s="2" t="str">
        <v>G</v>
      </c>
      <c r="C57" s="4" t="str">
        <f t="array" aca="1" ref="C57" ca="1">_xlfn.CONCAT(IF(INDIRECT("tblM_o["&amp;B57&amp;"]")&lt;&gt;"",TEXT(INDIRECT("tblM_o["&amp;B57&amp;"]"),"0.00000E+00")&amp;", ","0E+0, "))</f>
        <v xml:space="preserve">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</v>
      </c>
      <c r="D57" s="2" t="str">
        <f t="shared" ca="1" si="0"/>
        <v>G = (8.00000E+10,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8.00000E+10, 8.00000E+10)</v>
      </c>
    </row>
    <row r="58" spans="2:4" x14ac:dyDescent="0.2">
      <c r="B58" s="2" t="str">
        <v>a</v>
      </c>
      <c r="C58" s="4" t="str">
        <f t="array" aca="1" ref="C58" ca="1">_xlfn.CONCAT(IF(INDIRECT("tblM_o["&amp;B58&amp;"]")&lt;&gt;"",TEXT(INDIRECT("tblM_o["&amp;B58&amp;"]"),"0.00000E+00")&amp;", ","0E+0, "))</f>
        <v xml:space="preserve">9.01122E+02, 2.41439E+05, 2.99704E+06, 3.36882E+03, 2.87929E+06, 8.67663E+06, 3.65764E+07, 4.95198E+05, 5.84376E+06, 2.63536E+08, 2.70362E+03, 4.94959E+07, 2.44132E+04, 1.46487E+08, 1.34694E+06, 8.83434E+03, 1.69511E+07, 9.06401E+02, 9.43097E+04, 1.09459E+08, 1.70602E+08, 4.09221E+04, 1.91000E+04, 3.61431E+05, 1.68937E+06, 3.67121E+04, 2.95778E+03, 2.15845E+06, 3.54548E+04, 2.41045E+06, 2.56444E+07, 2.39872E+08, 1.17012E+03, 9.77946E+08, 1.12206E+06, 3.42199E+04, 2.98364E+04, 1.79190E+06, 1.76192E+03, 8.88661E+06, 6.37908E+03, 1.41681E+04, 5.94176E+05, 2.39286E+07, 2.13049E+06, 9.66878E+03, </v>
      </c>
      <c r="D58" s="2" t="str">
        <f t="shared" ca="1" si="0"/>
        <v>a = (9.01122E+02, 2.41439E+05, 2.99704E+06, 3.36882E+03, 2.87929E+06, 8.67663E+06, 3.65764E+07, 4.95198E+05, 5.84376E+06, 2.63536E+08, 2.70362E+03, 4.94959E+07, 2.44132E+04, 1.46487E+08, 1.34694E+06, 8.83434E+03, 1.69511E+07, 9.06401E+02, 9.43097E+04, 1.09459E+08, 1.70602E+08, 4.09221E+04, 1.91000E+04, 3.61431E+05, 1.68937E+06, 3.67121E+04, 2.95778E+03, 2.15845E+06, 3.54548E+04, 2.41045E+06, 2.56444E+07, 2.39872E+08, 1.17012E+03, 9.77946E+08, 1.12206E+06, 3.42199E+04, 2.98364E+04, 1.79190E+06, 1.76192E+03, 8.88661E+06, 6.37908E+03, 1.41681E+04, 5.94176E+05, 2.39286E+07, 2.13049E+06, 9.66878E+03)</v>
      </c>
    </row>
    <row r="59" spans="2:4" x14ac:dyDescent="0.2">
      <c r="B59" s="2" t="str">
        <v>b</v>
      </c>
      <c r="C59" s="4" t="str">
        <f t="array" aca="1" ref="C59" ca="1">_xlfn.CONCAT(IF(INDIRECT("tblM_o["&amp;B59&amp;"]")&lt;&gt;"",TEXT(INDIRECT("tblM_o["&amp;B59&amp;"]"),"0.00000E+00")&amp;", ","0E+0, "))</f>
        <v xml:space="preserve">7.00000E+01, 1.39200E+04, 2.01600E+05, 1.56000E+03, 3.21600E+05, 2.39200E+05, 2.46400E+05, 1.80000E+05, 1.25600E+04, 3.04800E+05, 4.48000E+02, 7.96800E+05, 3.58400E+03, 5.09600E+05, 4.78400E+05, 1.60000E+03, 2.76000E+04, 1.32800E+02, 2.32000E+04, 1.32000E+06, 1.30400E+05, 1.12800E+04, 8.80000E+03, 5.39200E+03, 6.61600E+04, 8.80000E+03, 1.40800E+03, 4.39200E+03, 8.08000E+03, 4.68800E+04, 7.42400E+04, 1.26400E+05, 2.36800E+02, 1.53600E+06, 1.24800E+05, 3.35200E+03, 3.08800E+03, 8.48000E+04, 3.09600E+02, 7.36800E+04, 3.45600E+02, 2.53600E+03, 3.21600E+03, 1.76000E+06, 1.86400E+04, 8.96000E+02, </v>
      </c>
      <c r="D59" s="2" t="str">
        <f t="shared" ca="1" si="0"/>
        <v>b = (7.00000E+01, 1.39200E+04, 2.01600E+05, 1.56000E+03, 3.21600E+05, 2.39200E+05, 2.46400E+05, 1.80000E+05, 1.25600E+04, 3.04800E+05, 4.48000E+02, 7.96800E+05, 3.58400E+03, 5.09600E+05, 4.78400E+05, 1.60000E+03, 2.76000E+04, 1.32800E+02, 2.32000E+04, 1.32000E+06, 1.30400E+05, 1.12800E+04, 8.80000E+03, 5.39200E+03, 6.61600E+04, 8.80000E+03, 1.40800E+03, 4.39200E+03, 8.08000E+03, 4.68800E+04, 7.42400E+04, 1.26400E+05, 2.36800E+02, 1.53600E+06, 1.24800E+05, 3.35200E+03, 3.08800E+03, 8.48000E+04, 3.09600E+02, 7.36800E+04, 3.45600E+02, 2.53600E+03, 3.21600E+03, 1.76000E+06, 1.86400E+04, 8.96000E+02)</v>
      </c>
    </row>
    <row r="60" spans="2:4" x14ac:dyDescent="0.2">
      <c r="B60" s="2" t="str">
        <v>c</v>
      </c>
      <c r="C60" s="4" t="str">
        <f t="array" aca="1" ref="C60" ca="1">_xlfn.CONCAT(IF(INDIRECT("tblM_o["&amp;B60&amp;"]")&lt;&gt;"",TEXT(INDIRECT("tblM_o["&amp;B60&amp;"]"),"0.00000E+00")&amp;", ","0E+0, "))</f>
        <v xml:space="preserve">0.00000E+00, 0.00000E+00, 6.69432E+04, 0.00000E+00, 3.41008E+05, 1.34103E+06, 1.24941E+06, 0.00000E+00, 1.26042E+05, 6.02970E+06, 0.00000E+00, 1.63539E+07, 1.70267E+02, 8.26623E+06, 1.52896E+04, 0.00000E+00, 2.36859E+05, 0.00000E+00, 1.35862E+03, 2.71735E+06, 3.74492E+06, 0.00000E+00, 0.00000E+00, 5.20177E+03, 2.42545E+04, 0.00000E+00, 0.00000E+00, 7.68006E+03, 2.27770E+02, 3.46036E+04, 5.48769E+05, 8.02380E+06, 0.00000E+00, 3.71024E+07, 9.85014E+04, 0.00000E+00, 2.72192E+02, 0.00000E+00, 0.00000E+00, 1.33832E+06, 0.00000E+00, 0.00000E+00, 2.00997E+03, 8.03358E+06, 4.65822E+04, 0.00000E+00, </v>
      </c>
      <c r="D60" s="2" t="str">
        <f t="shared" ca="1" si="0"/>
        <v>c = (0.00000E+00, 0.00000E+00, 6.69432E+04, 0.00000E+00, 3.41008E+05, 1.34103E+06, 1.24941E+06, 0.00000E+00, 1.26042E+05, 6.02970E+06, 0.00000E+00, 1.63539E+07, 1.70267E+02, 8.26623E+06, 1.52896E+04, 0.00000E+00, 2.36859E+05, 0.00000E+00, 1.35862E+03, 2.71735E+06, 3.74492E+06, 0.00000E+00, 0.00000E+00, 5.20177E+03, 2.42545E+04, 0.00000E+00, 0.00000E+00, 7.68006E+03, 2.27770E+02, 3.46036E+04, 5.48769E+05, 8.02380E+06, 0.00000E+00, 3.71024E+07, 9.85014E+04, 0.00000E+00, 2.72192E+02, 0.00000E+00, 0.00000E+00, 1.33832E+06, 0.00000E+00, 0.00000E+00, 2.00997E+03, 8.03358E+06, 4.65822E+04, 0.00000E+00)</v>
      </c>
    </row>
    <row r="61" spans="2:4" x14ac:dyDescent="0.2">
      <c r="B61" s="2" t="str">
        <v>d0</v>
      </c>
      <c r="C61" s="4" t="str">
        <f t="array" aca="1" ref="C61" ca="1">_xlfn.CONCAT(IF(INDIRECT("tblM_o["&amp;B61&amp;"]")&lt;&gt;"",TEXT(INDIRECT("tblM_o["&amp;B61&amp;"]"),"0.00000E+00")&amp;", ","0E+0, "))</f>
        <v xml:space="preserve">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</v>
      </c>
      <c r="D61" s="2" t="str">
        <f t="shared" ca="1" si="0"/>
        <v>d0 = (0.00000E+00,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0.00000E+00, 0.00000E+00)</v>
      </c>
    </row>
    <row r="62" spans="2:4" x14ac:dyDescent="0.2">
      <c r="B62" s="2" t="str">
        <v>d</v>
      </c>
      <c r="C62" s="4" t="str">
        <f t="array" aca="1" ref="C62" ca="1">_xlfn.CONCAT(IF(INDIRECT("tblM_o["&amp;B62&amp;"]")&lt;&gt;"",TEXT(INDIRECT("tblM_o["&amp;B62&amp;"]"),"0.00000E+00")&amp;", ","0E+0, "))</f>
        <v xml:space="preserve">6.40867E-02, -7.11568E-02, 8.92243E-02, 1.22852E-01, -7.44084E-02, 9.50078E-02, -1.54499E-02, 1.13706E-01, -2.15911E-02, 1.16415E-01, 3.90775E-02, -9.05974E-02, -1.01963E-01, 3.49664E-02, -8.65092E-02, 8.07115E-02, -8.93098E-02, -5.83907E-02, 2.41341E-02, -6.14039E-02, 2.03569E-02, 3.05728E-02, 1.06476E-01, -6.29614E-02, -1.91473E-02, 5.74475E-02, -4.37137E-03, -8.67249E-02, 1.17546E-01, 9.47331E-03, 7.41969E-02, -1.22475E-01, 6.63419E-02, 4.46855E-02, 2.36494E-02, -2.15041E-02, -7.23096E-02, 2.27418E-02, -6.56684E-02, 2.57195E-02, -6.50224E-02, -4.28103E-02, -6.94191E-02, 4.10427E-02, 5.51034E-02, 9.31485E-02, </v>
      </c>
      <c r="D62" s="2" t="str">
        <f t="shared" ca="1" si="0"/>
        <v>d = (6.40867E-02, -7.11568E-02, 8.92243E-02, 1.22852E-01, -7.44084E-02, 9.50078E-02, -1.54499E-02, 1.13706E-01, -2.15911E-02, 1.16415E-01, 3.90775E-02, -9.05974E-02, -1.01963E-01, 3.49664E-02, -8.65092E-02, 8.07115E-02, -8.93098E-02, -5.83907E-02, 2.41341E-02, -6.14039E-02, 2.03569E-02, 3.05728E-02, 1.06476E-01, -6.29614E-02, -1.91473E-02, 5.74475E-02, -4.37137E-03, -8.67249E-02, 1.17546E-01, 9.47331E-03, 7.41969E-02, -1.22475E-01, 6.63419E-02, 4.46855E-02, 2.36494E-02, -2.15041E-02, -7.23096E-02, 2.27418E-02, -6.56684E-02, 2.57195E-02, -6.50224E-02, -4.28103E-02, -6.94191E-02, 4.10427E-02, 5.51034E-02, 9.31485E-02)</v>
      </c>
    </row>
    <row r="63" spans="2:4" x14ac:dyDescent="0.2">
      <c r="B63" s="2" t="str">
        <v>M_o0</v>
      </c>
      <c r="C63" s="4" t="str">
        <f t="array" aca="1" ref="C63" ca="1">_xlfn.CONCAT(IF(INDIRECT("tblM_o["&amp;B63&amp;"]")&lt;&gt;"",TEXT(INDIRECT("tblM_o["&amp;B63&amp;"]"),"0.00000E+00")&amp;", ","0E+0, "))</f>
        <v xml:space="preserve">2.51154E+02, 5.79727E+04, 8.97126E+05, 2.29246E+03, 1.38125E+06, 3.70284E+06, 7.39670E+06, 2.98556E+05, 8.99975E+05, 4.08579E+07, 1.10055E+03, 2.91357E+07, 9.57360E+03, 3.58544E+07, 8.15457E+05, 3.75965E+03, 2.11728E+06, 3.46944E+02, 4.81261E+04, 2.10220E+07, 2.57126E+07, 2.14849E+04, 1.29646E+04, 6.18783E+04, 3.90824E+05, 1.79740E+04, 2.04072E+03, 1.61422E+05, 1.71625E+04, 4.43184E+05, 3.99708E+06, 4.42155E+07, 5.26388E+02, 1.94387E+08, 5.00557E+05, 1.07100E+04, 1.00128E+04, 3.89812E+05, 7.38574E+02, 3.54230E+06, 1.48479E+03, 5.99419E+03, 5.57239E+04, 1.53084E+07, 3.72767E+05, 2.94334E+03, </v>
      </c>
      <c r="D63" s="2" t="str">
        <f t="shared" ca="1" si="0"/>
        <v>M_o0 = (2.51154E+02, 5.79727E+04, 8.97126E+05, 2.29246E+03, 1.38125E+06, 3.70284E+06, 7.39670E+06, 2.98556E+05, 8.99975E+05, 4.08579E+07, 1.10055E+03, 2.91357E+07, 9.57360E+03, 3.58544E+07, 8.15457E+05, 3.75965E+03, 2.11728E+06, 3.46944E+02, 4.81261E+04, 2.10220E+07, 2.57126E+07, 2.14849E+04, 1.29646E+04, 6.18783E+04, 3.90824E+05, 1.79740E+04, 2.04072E+03, 1.61422E+05, 1.71625E+04, 4.43184E+05, 3.99708E+06, 4.42155E+07, 5.26388E+02, 1.94387E+08, 5.00557E+05, 1.07100E+04, 1.00128E+04, 3.89812E+05, 7.38574E+02, 3.54230E+06, 1.48479E+03, 5.99419E+03, 5.57239E+04, 1.53084E+07, 3.72767E+05, 2.94334E+03)</v>
      </c>
    </row>
    <row r="64" spans="2:4" x14ac:dyDescent="0.2">
      <c r="B64" s="2" t="str">
        <v>M_o</v>
      </c>
      <c r="C64" s="4" t="str">
        <f t="array" aca="1" ref="C64" ca="1">_xlfn.CONCAT(IF(INDIRECT("tblM_o["&amp;B64&amp;"]")&lt;&gt;"",TEXT(INDIRECT("tblM_o["&amp;B64&amp;"]"),"0.00000E+00")&amp;", ","0E+0, "))</f>
        <v xml:space="preserve">3.15458E+02, 4.32847E+04, 1.20354E+06, 2.74338E+03, 1.18352E+06, 4.61784E+06, 6.85316E+06, 3.60126E+05, 7.82603E+05, 8.17736E+07, 1.21126E+03, 2.49946E+07, 7.40267E+03, 4.13406E+07, 7.07217E+05, 4.53970E+03, 1.08894E+06, 2.98032E+02, 5.04559E+04, 1.53491E+07, 2.94190E+07, 2.27724E+04, 1.51568E+04, 4.31738E+04, 3.59813E+05, 2.02064E+04, 2.02784E+03, 5.99878E+04, 2.18288E+04, 4.66607E+05, 6.32959E+06, 2.37074E+07, 6.09709E+02, 2.42938E+08, 5.27796E+05, 9.99943E+03, 8.08513E+03, 4.32687E+05, 6.31879E+02, 3.77822E+06, 1.12686E+03, 5.41826E+03, 2.80816E+04, 1.63219E+07, 5.08213E+05, 3.97868E+03, </v>
      </c>
      <c r="D64" s="2" t="str">
        <f t="shared" ca="1" si="0"/>
        <v>M_o = (3.15458E+02, 4.32847E+04, 1.20354E+06, 2.74338E+03, 1.18352E+06, 4.61784E+06, 6.85316E+06, 3.60126E+05, 7.82603E+05, 8.17736E+07, 1.21126E+03, 2.49946E+07, 7.40267E+03, 4.13406E+07, 7.07217E+05, 4.53970E+03, 1.08894E+06, 2.98032E+02, 5.04559E+04, 1.53491E+07, 2.94190E+07, 2.27724E+04, 1.51568E+04, 4.31738E+04, 3.59813E+05, 2.02064E+04, 2.02784E+03, 5.99878E+04, 2.18288E+04, 4.66607E+05, 6.32959E+06, 2.37074E+07, 6.09709E+02, 2.42938E+08, 5.27796E+05, 9.99943E+03, 8.08513E+03, 4.32687E+05, 6.31879E+02, 3.77822E+06, 1.12686E+03, 5.41826E+03, 2.80816E+04, 1.63219E+07, 5.08213E+05, 3.97868E+03)</v>
      </c>
    </row>
    <row r="65" spans="2:4" x14ac:dyDescent="0.2">
      <c r="B65" s="2" t="str">
        <v>Ms</v>
      </c>
      <c r="C65" s="4" t="str">
        <f t="array" aca="1" ref="C65" ca="1">_xlfn.CONCAT(IF(INDIRECT("tblM_o["&amp;B65&amp;"]")&lt;&gt;"",TEXT(INDIRECT("tblM_o["&amp;B65&amp;"]"),"0.00000E+00")&amp;", ","0E+0, "))</f>
        <v xml:space="preserve">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6.62400E+03, </v>
      </c>
      <c r="D65" s="2" t="str">
        <f t="shared" ca="1" si="0"/>
        <v>Ms = (1.02080E+03, 4.65000E+04, 6.44000E+05, 5.44000E+03, 1.78920E+06, 1.91520E+06, 1.02300E+06, 1.68560E+05, 2.02560E+05, 7.50400E+05, 1.69280E+03, 5.54400E+06, 5.02400E+04, 1.87600E+06, 4.76000E+05, 6.14400E+03, 2.39040E+05, 4.70400E+02, 1.91760E+05, 1.77840E+06, 6.63000E+05, 3.70600E+04, 2.29840E+04, 1.14840E+05, 3.63800E+05, 2.37660E+04, 5.07600E+03, 4.64400E+04, 7.51400E+04, 3.32180E+05, 5.27000E+05, 9.15800E+05, 1.91520E+03, 2.55600E+06, 1.25120E+06, 1.09800E+04, 6.48000E+04, 1.59460E+05, 2.73240E+03, 1.64920E+06, 3.11760E+03, 1.54440E+04, 2.89080E+04, 1.01160E+07, 2.47860E+05, 6.62400E+03)</v>
      </c>
    </row>
    <row r="66" spans="2:4" x14ac:dyDescent="0.2">
      <c r="B66" s="2" t="str">
        <v>αs</v>
      </c>
      <c r="C66" s="4" t="str">
        <f t="array" aca="1" ref="C66" ca="1">_xlfn.CONCAT(IF(INDIRECT("tblM_o["&amp;B66&amp;"]")&lt;&gt;"",TEXT(INDIRECT("tblM_o["&amp;B66&amp;"]"),"0.00000E+00")&amp;", ","0E+0, "))</f>
        <v xml:space="preserve">2.60634E-01, 5.78325E-01, 7.66640E-01, 3.89961E-01, 4.72346E-01, 8.19764E-01, 9.53518E-01, 7.95673E-01, 8.95473E-01, 1.03374E+00, 4.96810E-01, 9.14632E-01, 1.30520E-01, 1.01236E+00, 7.11100E-01, 5.06828E-01, 9.15833E-01, 4.58986E-01, 2.25644E-01, 9.72035E-01, 1.02580E+00, 4.49544E-01, 4.71391E-01, 3.08530E-01, 5.96690E-01, 5.50490E-01, 3.24491E-01, 6.73818E-01, 2.46721E-01, 6.96445E-01, 9.90475E-01, 1.01631E+00, 2.67530E-01, 1.03294E+00, 3.39203E-01, 5.71637E-01, 1.11012E-01, 8.41374E-01, 2.00390E-01, 8.09823E-01, 2.98472E-01, 2.90993E-01, 5.91268E-01, 7.31892E-01, 7.87018E-01, 4.42550E-01, </v>
      </c>
      <c r="D66" s="2" t="str">
        <f t="shared" ca="1" si="0"/>
        <v>αs = (2.60634E-01, 5.78325E-01, 7.66640E-01, 3.89961E-01, 4.72346E-01, 8.19764E-01, 9.53518E-01, 7.95673E-01, 8.95473E-01, 1.03374E+00, 4.96810E-01, 9.14632E-01, 1.30520E-01, 1.01236E+00, 7.11100E-01, 5.06828E-01, 9.15833E-01, 4.58986E-01, 2.25644E-01, 9.72035E-01, 1.02580E+00, 4.49544E-01, 4.71391E-01, 3.08530E-01, 5.96690E-01, 5.50490E-01, 3.24491E-01, 6.73818E-01, 2.46721E-01, 6.96445E-01, 9.90475E-01, 1.01631E+00, 2.67530E-01, 1.03294E+00, 3.39203E-01, 5.71637E-01, 1.11012E-01, 8.41374E-01, 2.00390E-01, 8.09823E-01, 2.98472E-01, 2.90993E-01, 5.91268E-01, 7.31892E-01, 7.87018E-01, 4.42550E-01)</v>
      </c>
    </row>
    <row r="67" spans="2:4" x14ac:dyDescent="0.2">
      <c r="B67" s="2" t="str">
        <v>αm</v>
      </c>
      <c r="C67" s="4" t="str">
        <f t="array" aca="1" ref="C67" ca="1">_xlfn.CONCAT(IF(INDIRECT("tblM_o["&amp;B67&amp;"]")&lt;&gt;"",TEXT(INDIRECT("tblM_o["&amp;B67&amp;"]"),"0.00000E+00")&amp;", ","0E+0, "))</f>
        <v xml:space="preserve">1.18518E+00, 1.27622E+00, 2.50000E+00, 1.38878E+00, 1.36323E+00, 1.21823E+00, 1.18200E+00, 1.31280E+00, 1.11879E+00, 1.38300E+00, 1.23594E+00, 2.36334E+00, 1.14069E+00, 1.20478E+00, 1.18923E+00, 1.20980E+00, 1.29163E+00, 1.42896E+00, 1.22991E+00, 1.60601E+00, 1.08768E+00, 1.37789E+00, 1.13809E+00, 1.47757E+00, 1.15213E+00, 1.68467E+00, 1.56289E+00, 1.47017E+00, 1.09344E+00, 1.52289E+00, 1.97015E+00, 1.46570E+00, 1.47872E+00, 2.50000E+00, 1.44836E+00, 1.25411E+00, 1.16641E+00, 1.16430E+00, 1.66167E+00, 1.17315E+00, 1.87065E+00, 1.36229E+00, 1.22988E+00, 1.39793E+00, 1.24655E+00, 1.52809E+00, </v>
      </c>
      <c r="D67" s="2" t="str">
        <f t="shared" ca="1" si="0"/>
        <v>αm = (1.18518E+00, 1.27622E+00, 2.50000E+00, 1.38878E+00, 1.36323E+00, 1.21823E+00, 1.18200E+00, 1.31280E+00, 1.11879E+00, 1.38300E+00, 1.23594E+00, 2.36334E+00, 1.14069E+00, 1.20478E+00, 1.18923E+00, 1.20980E+00, 1.29163E+00, 1.42896E+00, 1.22991E+00, 1.60601E+00, 1.08768E+00, 1.37789E+00, 1.13809E+00, 1.47757E+00, 1.15213E+00, 1.68467E+00, 1.56289E+00, 1.47017E+00, 1.09344E+00, 1.52289E+00, 1.97015E+00, 1.46570E+00, 1.47872E+00, 2.50000E+00, 1.44836E+00, 1.25411E+00, 1.16641E+00, 1.16430E+00, 1.66167E+00, 1.17315E+00, 1.87065E+00, 1.36229E+00, 1.22988E+00, 1.39793E+00, 1.24655E+00, 1.52809E+00)</v>
      </c>
    </row>
    <row r="68" spans="2:4" x14ac:dyDescent="0.2">
      <c r="B68" s="2" t="str">
        <v>Mb</v>
      </c>
      <c r="C68" s="4" t="str">
        <f t="array" aca="1" ref="C68" ca="1">_xlfn.CONCAT(IF(INDIRECT("tblM_o["&amp;B68&amp;"]")&lt;&gt;"",TEXT(INDIRECT("tblM_o["&amp;B68&amp;"]"),"0.00000E+00")&amp;", ","0E+0, "))</f>
        <v xml:space="preserve">3.15323E+02, 3.43201E+04, 1.23429E+06, 2.94613E+03, 1.15209E+06, 1.91264E+06, 1.15298E+06, 1.76071E+05, 2.02933E+05, 1.07282E+06, 1.03943E+03, 1.19838E+07, 7.47989E+03, 2.28810E+06, 4.02535E+05, 3.76726E+03, 2.82765E+05, 3.08524E+02, 5.32176E+04, 2.77627E+06, 7.39734E+05, 2.29558E+04, 1.23306E+04, 5.23527E+04, 2.50099E+05, 2.20405E+04, 2.57427E+03, 4.60046E+04, 2.02708E+04, 3.52313E+05, 1.02838E+06, 1.36418E+06, 7.57658E+02, 6.60047E+06, 6.14697E+05, 7.87148E+03, 8.39064E+03, 1.56208E+05, 9.09840E+02, 1.56681E+06, 1.74067E+03, 6.12227E+03, 2.10215E+04, 1.03500E+07, 2.43165E+05, 4.47952E+03, </v>
      </c>
      <c r="D68" s="2" t="str">
        <f t="shared" ca="1" si="0"/>
        <v>Mb = (3.15323E+02, 3.43201E+04, 1.23429E+06, 2.94613E+03, 1.15209E+06, 1.91264E+06, 1.15298E+06, 1.76071E+05, 2.02933E+05, 1.07282E+06, 1.03943E+03, 1.19838E+07, 7.47989E+03, 2.28810E+06, 4.02535E+05, 3.76726E+03, 2.82765E+05, 3.08524E+02, 5.32176E+04, 2.77627E+06, 7.39734E+05, 2.29558E+04, 1.23306E+04, 5.23527E+04, 2.50099E+05, 2.20405E+04, 2.57427E+03, 4.60046E+04, 2.02708E+04, 3.52313E+05, 1.02838E+06, 1.36418E+06, 7.57658E+02, 6.60047E+06, 6.14697E+05, 7.87148E+03, 8.39064E+03, 1.56208E+05, 9.09840E+02, 1.56681E+06, 1.74067E+03, 6.12227E+03, 2.10215E+04, 1.03500E+07, 2.43165E+05, 4.47952E+03)</v>
      </c>
    </row>
    <row r="69" spans="2:4" x14ac:dyDescent="0.2">
      <c r="B69" s="2" t="e">
        <v>#N/A</v>
      </c>
      <c r="C69" s="4" t="e">
        <f t="array" aca="1" ref="C69" ca="1">_xlfn.CONCAT(IF(INDIRECT("tblM_o["&amp;B69&amp;"]")&lt;&gt;"",TEXT(INDIRECT("tblM_o["&amp;B69&amp;"]"),"0.00000E+00")&amp;", ","0E+0, "))</f>
        <v>#N/A</v>
      </c>
      <c r="D69" s="2" t="e">
        <f t="shared" ca="1" si="0"/>
        <v>#N/A</v>
      </c>
    </row>
    <row r="70" spans="2:4" x14ac:dyDescent="0.2">
      <c r="B70" s="2" t="e">
        <v>#N/A</v>
      </c>
      <c r="C70" s="4" t="e">
        <f t="array" aca="1" ref="C70" ca="1">_xlfn.CONCAT(IF(INDIRECT("tblM_o["&amp;B70&amp;"]")&lt;&gt;"",TEXT(INDIRECT("tblM_o["&amp;B70&amp;"]"),"0.00000E+00")&amp;", ","0E+0, "))</f>
        <v>#N/A</v>
      </c>
      <c r="D70" s="2" t="e">
        <f t="shared" ca="1" si="0"/>
        <v>#N/A</v>
      </c>
    </row>
    <row r="71" spans="2:4" x14ac:dyDescent="0.2">
      <c r="B71" s="2" t="e">
        <v>#N/A</v>
      </c>
      <c r="C71" s="4" t="e">
        <f t="array" aca="1" ref="C71" ca="1">_xlfn.CONCAT(IF(INDIRECT("tblM_o["&amp;B71&amp;"]")&lt;&gt;"",TEXT(INDIRECT("tblM_o["&amp;B71&amp;"]"),"0.00000E+00")&amp;", ","0E+0, "))</f>
        <v>#N/A</v>
      </c>
      <c r="D71" s="2" t="e">
        <f t="shared" ca="1" si="0"/>
        <v>#N/A</v>
      </c>
    </row>
    <row r="72" spans="2:4" x14ac:dyDescent="0.2">
      <c r="B72" s="2" t="e">
        <v>#N/A</v>
      </c>
      <c r="C72" s="4" t="e">
        <f t="array" aca="1" ref="C72" ca="1">_xlfn.CONCAT(IF(INDIRECT("tblM_o["&amp;B72&amp;"]")&lt;&gt;"",TEXT(INDIRECT("tblM_o["&amp;B72&amp;"]"),"0.00000E+00")&amp;", ","0E+0, "))</f>
        <v>#N/A</v>
      </c>
      <c r="D72" s="2" t="e">
        <f t="shared" ca="1" si="0"/>
        <v>#N/A</v>
      </c>
    </row>
    <row r="73" spans="2:4" x14ac:dyDescent="0.2">
      <c r="B73" s="2" t="e">
        <v>#N/A</v>
      </c>
      <c r="C73" s="4" t="e">
        <f t="array" aca="1" ref="C73" ca="1">_xlfn.CONCAT(IF(INDIRECT("tblM_o["&amp;B73&amp;"]")&lt;&gt;"",TEXT(INDIRECT("tblM_o["&amp;B73&amp;"]"),"0.00000E+00")&amp;", ","0E+0, "))</f>
        <v>#N/A</v>
      </c>
      <c r="D73" s="2" t="e">
        <f t="shared" ca="1" si="0"/>
        <v>#N/A</v>
      </c>
    </row>
    <row r="74" spans="2:4" x14ac:dyDescent="0.2">
      <c r="B74" s="2" t="e">
        <v>#N/A</v>
      </c>
      <c r="C74" s="4" t="e">
        <f t="array" aca="1" ref="C74" ca="1">_xlfn.CONCAT(IF(INDIRECT("tblM_o["&amp;B74&amp;"]")&lt;&gt;"",TEXT(INDIRECT("tblM_o["&amp;B74&amp;"]"),"0.00000E+00")&amp;", ","0E+0, "))</f>
        <v>#N/A</v>
      </c>
      <c r="D74" s="2" t="e">
        <f t="shared" ca="1" si="0"/>
        <v>#N/A</v>
      </c>
    </row>
    <row r="75" spans="2:4" x14ac:dyDescent="0.2">
      <c r="B75" s="2" t="e">
        <v>#N/A</v>
      </c>
      <c r="C75" s="4" t="e">
        <f t="array" aca="1" ref="C75" ca="1">_xlfn.CONCAT(IF(INDIRECT("tblM_o["&amp;B75&amp;"]")&lt;&gt;"",TEXT(INDIRECT("tblM_o["&amp;B75&amp;"]"),"0.00000E+00")&amp;", ","0E+0, "))</f>
        <v>#N/A</v>
      </c>
      <c r="D75" s="2" t="e">
        <f t="shared" ca="1" si="0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5"/>
  <sheetViews>
    <sheetView workbookViewId="0">
      <selection activeCell="H3" sqref="H3"/>
    </sheetView>
  </sheetViews>
  <sheetFormatPr defaultColWidth="9" defaultRowHeight="11.25" x14ac:dyDescent="0.2"/>
  <cols>
    <col min="1" max="1" width="3.85546875" style="2" customWidth="1"/>
    <col min="2" max="2" width="10.140625" style="2" customWidth="1"/>
    <col min="3" max="7" width="14.140625" style="2" customWidth="1"/>
    <col min="8" max="8" width="16.7109375" style="2" customWidth="1"/>
    <col min="9" max="16384" width="9" style="2"/>
  </cols>
  <sheetData>
    <row r="1" spans="2:8" x14ac:dyDescent="0.2">
      <c r="D1" s="5"/>
      <c r="E1" s="5"/>
      <c r="F1" s="5"/>
      <c r="G1" s="5"/>
    </row>
    <row r="2" spans="2:8" ht="12.75" x14ac:dyDescent="0.25">
      <c r="B2" s="3" t="s">
        <v>0</v>
      </c>
      <c r="C2" s="3" t="s">
        <v>62</v>
      </c>
      <c r="D2" s="3" t="s">
        <v>63</v>
      </c>
      <c r="E2" s="3" t="s">
        <v>64</v>
      </c>
      <c r="F2" s="3" t="s">
        <v>66</v>
      </c>
      <c r="G2" s="3" t="s">
        <v>61</v>
      </c>
      <c r="H2" s="3" t="s">
        <v>65</v>
      </c>
    </row>
    <row r="3" spans="2:8" x14ac:dyDescent="0.2">
      <c r="B3" s="1" t="s">
        <v>40</v>
      </c>
      <c r="C3" s="19">
        <v>467469.33178514382</v>
      </c>
      <c r="D3" s="19">
        <v>-467469.33178514382</v>
      </c>
      <c r="E3" s="19">
        <v>309832.21790736692</v>
      </c>
      <c r="F3" s="19">
        <v>-367539.91585863155</v>
      </c>
      <c r="G3" s="18">
        <v>2.5</v>
      </c>
      <c r="H3" s="20">
        <f>MIN((1.7*tblalpha_m[[#This Row],[Mmax]])/SQRT(tblalpha_m[[#This Row],[M2]]^2+tblalpha_m[[#This Row],[M3]]^2+tblalpha_m[[#This Row],[M4]]^2),2.5)</f>
        <v>1.185180414451122</v>
      </c>
    </row>
    <row r="4" spans="2:8" x14ac:dyDescent="0.2">
      <c r="B4" s="1" t="s">
        <v>49</v>
      </c>
      <c r="C4" s="19">
        <v>349510.14228425699</v>
      </c>
      <c r="D4" s="19">
        <v>-142941.45165516349</v>
      </c>
      <c r="E4" s="19">
        <v>349510.14228425699</v>
      </c>
      <c r="F4" s="19">
        <v>-272333.14025197655</v>
      </c>
      <c r="G4" s="18">
        <v>2.5</v>
      </c>
      <c r="H4" s="20">
        <f>MIN((1.7*tblalpha_m[[#This Row],[Mmax]])/SQRT(tblalpha_m[[#This Row],[M2]]^2+tblalpha_m[[#This Row],[M3]]^2+tblalpha_m[[#This Row],[M4]]^2),2.5)</f>
        <v>1.2762160577217003</v>
      </c>
    </row>
    <row r="5" spans="2:8" x14ac:dyDescent="0.2">
      <c r="B5" s="1" t="s">
        <v>20</v>
      </c>
      <c r="C5" s="19">
        <v>347664.29452958249</v>
      </c>
      <c r="D5" s="19">
        <v>33789.301898081438</v>
      </c>
      <c r="E5" s="19">
        <v>39942.320132845431</v>
      </c>
      <c r="F5" s="19">
        <v>134665.06374812103</v>
      </c>
      <c r="G5" s="18">
        <v>2.5</v>
      </c>
      <c r="H5" s="20">
        <f>MIN((1.7*tblalpha_m[[#This Row],[Mmax]])/SQRT(tblalpha_m[[#This Row],[M2]]^2+tblalpha_m[[#This Row],[M3]]^2+tblalpha_m[[#This Row],[M4]]^2),2.5)</f>
        <v>2.5</v>
      </c>
    </row>
    <row r="6" spans="2:8" x14ac:dyDescent="0.2">
      <c r="B6" s="1" t="s">
        <v>33</v>
      </c>
      <c r="C6" s="19">
        <v>267262.5158401177</v>
      </c>
      <c r="D6" s="19">
        <v>-79308.845029648743</v>
      </c>
      <c r="E6" s="19">
        <v>-267262.5158401177</v>
      </c>
      <c r="F6" s="19">
        <v>-171206.95707884105</v>
      </c>
      <c r="G6" s="18">
        <v>2.5</v>
      </c>
      <c r="H6" s="20">
        <f>MIN((1.7*tblalpha_m[[#This Row],[Mmax]])/SQRT(tblalpha_m[[#This Row],[M2]]^2+tblalpha_m[[#This Row],[M3]]^2+tblalpha_m[[#This Row],[M4]]^2),2.5)</f>
        <v>1.3887761455116625</v>
      </c>
    </row>
    <row r="7" spans="2:8" x14ac:dyDescent="0.2">
      <c r="B7" s="1" t="s">
        <v>15</v>
      </c>
      <c r="C7" s="19">
        <v>232883.63638832315</v>
      </c>
      <c r="D7" s="19">
        <v>232883.63638832315</v>
      </c>
      <c r="E7" s="19">
        <v>152121.692551738</v>
      </c>
      <c r="F7" s="19">
        <v>-83458.466726363054</v>
      </c>
      <c r="G7" s="18">
        <v>2.5</v>
      </c>
      <c r="H7" s="20">
        <f>MIN((1.7*tblalpha_m[[#This Row],[Mmax]])/SQRT(tblalpha_m[[#This Row],[M2]]^2+tblalpha_m[[#This Row],[M3]]^2+tblalpha_m[[#This Row],[M4]]^2),2.5)</f>
        <v>1.363227162833111</v>
      </c>
    </row>
    <row r="8" spans="2:8" x14ac:dyDescent="0.2">
      <c r="B8" s="1" t="s">
        <v>14</v>
      </c>
      <c r="C8" s="19">
        <v>344565.84760497557</v>
      </c>
      <c r="D8" s="19">
        <v>-330326.0242480567</v>
      </c>
      <c r="E8" s="19">
        <v>344565.84760497557</v>
      </c>
      <c r="F8" s="19">
        <v>57935.618969373638</v>
      </c>
      <c r="G8" s="18">
        <v>2.5</v>
      </c>
      <c r="H8" s="20">
        <f>MIN((1.7*tblalpha_m[[#This Row],[Mmax]])/SQRT(tblalpha_m[[#This Row],[M2]]^2+tblalpha_m[[#This Row],[M3]]^2+tblalpha_m[[#This Row],[M4]]^2),2.5)</f>
        <v>1.2182309774300986</v>
      </c>
    </row>
    <row r="9" spans="2:8" x14ac:dyDescent="0.2">
      <c r="B9" s="1" t="s">
        <v>9</v>
      </c>
      <c r="C9" s="19">
        <v>272960.17044696049</v>
      </c>
      <c r="D9" s="19">
        <v>-225569.23171404022</v>
      </c>
      <c r="E9" s="19">
        <v>272960.17044696049</v>
      </c>
      <c r="F9" s="19">
        <v>-169507.42047289456</v>
      </c>
      <c r="G9" s="18">
        <v>2.5</v>
      </c>
      <c r="H9" s="20">
        <f>MIN((1.7*tblalpha_m[[#This Row],[Mmax]])/SQRT(tblalpha_m[[#This Row],[M2]]^2+tblalpha_m[[#This Row],[M3]]^2+tblalpha_m[[#This Row],[M4]]^2),2.5)</f>
        <v>1.1819975885651193</v>
      </c>
    </row>
    <row r="10" spans="2:8" x14ac:dyDescent="0.2">
      <c r="B10" s="1" t="s">
        <v>51</v>
      </c>
      <c r="C10" s="19">
        <v>164726.45662960049</v>
      </c>
      <c r="D10" s="19">
        <v>148657.81471680012</v>
      </c>
      <c r="E10" s="19">
        <v>-151185.92931463249</v>
      </c>
      <c r="F10" s="19">
        <v>23350.003128087439</v>
      </c>
      <c r="G10" s="18">
        <v>2.5</v>
      </c>
      <c r="H10" s="20">
        <f>MIN((1.7*tblalpha_m[[#This Row],[Mmax]])/SQRT(tblalpha_m[[#This Row],[M2]]^2+tblalpha_m[[#This Row],[M3]]^2+tblalpha_m[[#This Row],[M4]]^2),2.5)</f>
        <v>1.3128018031641686</v>
      </c>
    </row>
    <row r="11" spans="2:8" x14ac:dyDescent="0.2">
      <c r="B11" s="1" t="s">
        <v>28</v>
      </c>
      <c r="C11" s="19">
        <v>200471.89618848002</v>
      </c>
      <c r="D11" s="19">
        <v>185336.03657680086</v>
      </c>
      <c r="E11" s="19">
        <v>-200471.89618848002</v>
      </c>
      <c r="F11" s="19">
        <v>135105.61813726812</v>
      </c>
      <c r="G11" s="18">
        <v>2.5</v>
      </c>
      <c r="H11" s="20">
        <f>MIN((1.7*tblalpha_m[[#This Row],[Mmax]])/SQRT(tblalpha_m[[#This Row],[M2]]^2+tblalpha_m[[#This Row],[M3]]^2+tblalpha_m[[#This Row],[M4]]^2),2.5)</f>
        <v>1.1187865988723222</v>
      </c>
    </row>
    <row r="12" spans="2:8" x14ac:dyDescent="0.2">
      <c r="B12" s="1" t="s">
        <v>21</v>
      </c>
      <c r="C12" s="19">
        <v>420863.91984137846</v>
      </c>
      <c r="D12" s="19">
        <v>299774.33172979916</v>
      </c>
      <c r="E12" s="19">
        <v>25313.229913121555</v>
      </c>
      <c r="F12" s="19">
        <v>-420863.91984137846</v>
      </c>
      <c r="G12" s="18">
        <v>2.5</v>
      </c>
      <c r="H12" s="20">
        <f>MIN((1.7*tblalpha_m[[#This Row],[Mmax]])/SQRT(tblalpha_m[[#This Row],[M2]]^2+tblalpha_m[[#This Row],[M3]]^2+tblalpha_m[[#This Row],[M4]]^2),2.5)</f>
        <v>1.382998535558704</v>
      </c>
    </row>
    <row r="13" spans="2:8" x14ac:dyDescent="0.2">
      <c r="B13" s="1" t="s">
        <v>42</v>
      </c>
      <c r="C13" s="19">
        <v>426129.8614656076</v>
      </c>
      <c r="D13" s="19">
        <v>-166170.29089425207</v>
      </c>
      <c r="E13" s="19">
        <v>-426129.8614656076</v>
      </c>
      <c r="F13" s="19">
        <v>-366533.57099260687</v>
      </c>
      <c r="G13" s="18">
        <v>2.5</v>
      </c>
      <c r="H13" s="20">
        <f>MIN((1.7*tblalpha_m[[#This Row],[Mmax]])/SQRT(tblalpha_m[[#This Row],[M2]]^2+tblalpha_m[[#This Row],[M3]]^2+tblalpha_m[[#This Row],[M4]]^2),2.5)</f>
        <v>1.2359428504499019</v>
      </c>
    </row>
    <row r="14" spans="2:8" x14ac:dyDescent="0.2">
      <c r="B14" s="1" t="s">
        <v>16</v>
      </c>
      <c r="C14" s="19">
        <v>424465.45475631801</v>
      </c>
      <c r="D14" s="19">
        <v>184504.43087779521</v>
      </c>
      <c r="E14" s="19">
        <v>37589.485224999604</v>
      </c>
      <c r="F14" s="19">
        <v>-240352.91006463554</v>
      </c>
      <c r="G14" s="18">
        <v>2.5</v>
      </c>
      <c r="H14" s="20">
        <f>MIN((1.7*tblalpha_m[[#This Row],[Mmax]])/SQRT(tblalpha_m[[#This Row],[M2]]^2+tblalpha_m[[#This Row],[M3]]^2+tblalpha_m[[#This Row],[M4]]^2),2.5)</f>
        <v>2.3633417664742749</v>
      </c>
    </row>
    <row r="15" spans="2:8" x14ac:dyDescent="0.2">
      <c r="B15" s="1" t="s">
        <v>25</v>
      </c>
      <c r="C15" s="19">
        <v>407898.88585695246</v>
      </c>
      <c r="D15" s="19">
        <v>-284170.44949149957</v>
      </c>
      <c r="E15" s="19">
        <v>-349868.37987294351</v>
      </c>
      <c r="F15" s="19">
        <v>-407898.88585695246</v>
      </c>
      <c r="G15" s="18">
        <v>2.5</v>
      </c>
      <c r="H15" s="20">
        <f>MIN((1.7*tblalpha_m[[#This Row],[Mmax]])/SQRT(tblalpha_m[[#This Row],[M2]]^2+tblalpha_m[[#This Row],[M3]]^2+tblalpha_m[[#This Row],[M4]]^2),2.5)</f>
        <v>1.1406946472669683</v>
      </c>
    </row>
    <row r="16" spans="2:8" x14ac:dyDescent="0.2">
      <c r="B16" s="1" t="s">
        <v>10</v>
      </c>
      <c r="C16" s="19">
        <v>287866.93591597868</v>
      </c>
      <c r="D16" s="19">
        <v>-287866.93591597868</v>
      </c>
      <c r="E16" s="19">
        <v>232965.12259391288</v>
      </c>
      <c r="F16" s="19">
        <v>-166891.5637744788</v>
      </c>
      <c r="G16" s="18">
        <v>2.5</v>
      </c>
      <c r="H16" s="20">
        <f>MIN((1.7*tblalpha_m[[#This Row],[Mmax]])/SQRT(tblalpha_m[[#This Row],[M2]]^2+tblalpha_m[[#This Row],[M3]]^2+tblalpha_m[[#This Row],[M4]]^2),2.5)</f>
        <v>1.2047808575836263</v>
      </c>
    </row>
    <row r="17" spans="2:8" x14ac:dyDescent="0.2">
      <c r="B17" s="1" t="s">
        <v>24</v>
      </c>
      <c r="C17" s="19">
        <v>414762.68696002761</v>
      </c>
      <c r="D17" s="19">
        <v>-414762.68696002761</v>
      </c>
      <c r="E17" s="19">
        <v>354572.32206079725</v>
      </c>
      <c r="F17" s="19">
        <v>-231913.01809251832</v>
      </c>
      <c r="G17" s="18">
        <v>2.5</v>
      </c>
      <c r="H17" s="20">
        <f>MIN((1.7*tblalpha_m[[#This Row],[Mmax]])/SQRT(tblalpha_m[[#This Row],[M2]]^2+tblalpha_m[[#This Row],[M3]]^2+tblalpha_m[[#This Row],[M4]]^2),2.5)</f>
        <v>1.1892287123512624</v>
      </c>
    </row>
    <row r="18" spans="2:8" x14ac:dyDescent="0.2">
      <c r="B18" s="1" t="s">
        <v>44</v>
      </c>
      <c r="C18" s="19">
        <v>282994.5478730069</v>
      </c>
      <c r="D18" s="19">
        <v>278503.1681062103</v>
      </c>
      <c r="E18" s="19">
        <v>-282994.5478730069</v>
      </c>
      <c r="F18" s="19">
        <v>22014.822838536522</v>
      </c>
      <c r="G18" s="18">
        <v>2.5</v>
      </c>
      <c r="H18" s="20">
        <f>MIN((1.7*tblalpha_m[[#This Row],[Mmax]])/SQRT(tblalpha_m[[#This Row],[M2]]^2+tblalpha_m[[#This Row],[M3]]^2+tblalpha_m[[#This Row],[M4]]^2),2.5)</f>
        <v>1.2097999537587358</v>
      </c>
    </row>
    <row r="19" spans="2:8" x14ac:dyDescent="0.2">
      <c r="B19" s="1" t="s">
        <v>22</v>
      </c>
      <c r="C19" s="19">
        <v>478968.65112472116</v>
      </c>
      <c r="D19" s="19">
        <v>478968.65112472116</v>
      </c>
      <c r="E19" s="19">
        <v>-335896.98067721643</v>
      </c>
      <c r="F19" s="19">
        <v>234880.9984710688</v>
      </c>
      <c r="G19" s="18">
        <v>2.5</v>
      </c>
      <c r="H19" s="20">
        <f>MIN((1.7*tblalpha_m[[#This Row],[Mmax]])/SQRT(tblalpha_m[[#This Row],[M2]]^2+tblalpha_m[[#This Row],[M3]]^2+tblalpha_m[[#This Row],[M4]]^2),2.5)</f>
        <v>1.2916306594252831</v>
      </c>
    </row>
    <row r="20" spans="2:8" x14ac:dyDescent="0.2">
      <c r="B20" s="1" t="s">
        <v>39</v>
      </c>
      <c r="C20" s="19">
        <v>400383.89722423785</v>
      </c>
      <c r="D20" s="19">
        <v>-198291.45452909271</v>
      </c>
      <c r="E20" s="19">
        <v>165104.22180372407</v>
      </c>
      <c r="F20" s="19">
        <v>-400383.89722423785</v>
      </c>
      <c r="G20" s="18">
        <v>2.5</v>
      </c>
      <c r="H20" s="20">
        <f>MIN((1.7*tblalpha_m[[#This Row],[Mmax]])/SQRT(tblalpha_m[[#This Row],[M2]]^2+tblalpha_m[[#This Row],[M3]]^2+tblalpha_m[[#This Row],[M4]]^2),2.5)</f>
        <v>1.4289647373051482</v>
      </c>
    </row>
    <row r="21" spans="2:8" x14ac:dyDescent="0.2">
      <c r="B21" s="1" t="s">
        <v>38</v>
      </c>
      <c r="C21" s="19">
        <v>99253.531037784996</v>
      </c>
      <c r="D21" s="19">
        <v>99253.531037784996</v>
      </c>
      <c r="E21" s="19">
        <v>-94612.714307095623</v>
      </c>
      <c r="F21" s="19">
        <v>-4262.0094475988299</v>
      </c>
      <c r="G21" s="18">
        <v>2.5</v>
      </c>
      <c r="H21" s="20">
        <f>MIN((1.7*tblalpha_m[[#This Row],[Mmax]])/SQRT(tblalpha_m[[#This Row],[M2]]^2+tblalpha_m[[#This Row],[M3]]^2+tblalpha_m[[#This Row],[M4]]^2),2.5)</f>
        <v>1.2299107884831475</v>
      </c>
    </row>
    <row r="22" spans="2:8" x14ac:dyDescent="0.2">
      <c r="B22" s="1" t="s">
        <v>11</v>
      </c>
      <c r="C22" s="19">
        <v>189386.51292503346</v>
      </c>
      <c r="D22" s="19">
        <v>65724.887857740279</v>
      </c>
      <c r="E22" s="19">
        <v>-1014.3005179106258</v>
      </c>
      <c r="F22" s="19">
        <v>189386.51292503346</v>
      </c>
      <c r="G22" s="18">
        <v>2.5</v>
      </c>
      <c r="H22" s="20">
        <f>MIN((1.7*tblalpha_m[[#This Row],[Mmax]])/SQRT(tblalpha_m[[#This Row],[M2]]^2+tblalpha_m[[#This Row],[M3]]^2+tblalpha_m[[#This Row],[M4]]^2),2.5)</f>
        <v>1.606014828731734</v>
      </c>
    </row>
    <row r="23" spans="2:8" x14ac:dyDescent="0.2">
      <c r="B23" s="1" t="s">
        <v>19</v>
      </c>
      <c r="C23" s="19">
        <v>460723.96871552651</v>
      </c>
      <c r="D23" s="19">
        <v>432001.0085740746</v>
      </c>
      <c r="E23" s="19">
        <v>-345895.68992250971</v>
      </c>
      <c r="F23" s="19">
        <v>460723.96871552651</v>
      </c>
      <c r="G23" s="18">
        <v>2.5</v>
      </c>
      <c r="H23" s="20">
        <f>MIN((1.7*tblalpha_m[[#This Row],[Mmax]])/SQRT(tblalpha_m[[#This Row],[M2]]^2+tblalpha_m[[#This Row],[M3]]^2+tblalpha_m[[#This Row],[M4]]^2),2.5)</f>
        <v>1.087678577568266</v>
      </c>
    </row>
    <row r="24" spans="2:8" x14ac:dyDescent="0.2">
      <c r="B24" s="1" t="s">
        <v>48</v>
      </c>
      <c r="C24" s="19">
        <v>486888.6336313393</v>
      </c>
      <c r="D24" s="19">
        <v>328002.53913456807</v>
      </c>
      <c r="E24" s="19">
        <v>486888.6336313393</v>
      </c>
      <c r="F24" s="19">
        <v>-127296.7856583104</v>
      </c>
      <c r="G24" s="18">
        <v>2.5</v>
      </c>
      <c r="H24" s="20">
        <f>MIN((1.7*tblalpha_m[[#This Row],[Mmax]])/SQRT(tblalpha_m[[#This Row],[M2]]^2+tblalpha_m[[#This Row],[M3]]^2+tblalpha_m[[#This Row],[M4]]^2),2.5)</f>
        <v>1.3778907800719997</v>
      </c>
    </row>
    <row r="25" spans="2:8" x14ac:dyDescent="0.2">
      <c r="B25" s="1" t="s">
        <v>34</v>
      </c>
      <c r="C25" s="19">
        <v>291128.01861111063</v>
      </c>
      <c r="D25" s="19">
        <v>145176.24855138361</v>
      </c>
      <c r="E25" s="19">
        <v>-288577.03894793586</v>
      </c>
      <c r="F25" s="19">
        <v>291128.01861111063</v>
      </c>
      <c r="G25" s="18">
        <v>2.5</v>
      </c>
      <c r="H25" s="20">
        <f>MIN((1.7*tblalpha_m[[#This Row],[Mmax]])/SQRT(tblalpha_m[[#This Row],[M2]]^2+tblalpha_m[[#This Row],[M3]]^2+tblalpha_m[[#This Row],[M4]]^2),2.5)</f>
        <v>1.1380924598092685</v>
      </c>
    </row>
    <row r="26" spans="2:8" x14ac:dyDescent="0.2">
      <c r="B26" s="1" t="s">
        <v>27</v>
      </c>
      <c r="C26" s="19">
        <v>304558.9492679931</v>
      </c>
      <c r="D26" s="19">
        <v>-304558.9492679931</v>
      </c>
      <c r="E26" s="19">
        <v>160938.77382039616</v>
      </c>
      <c r="F26" s="19">
        <v>-64244.352283669519</v>
      </c>
      <c r="G26" s="18">
        <v>2.5</v>
      </c>
      <c r="H26" s="20">
        <f>MIN((1.7*tblalpha_m[[#This Row],[Mmax]])/SQRT(tblalpha_m[[#This Row],[M2]]^2+tblalpha_m[[#This Row],[M3]]^2+tblalpha_m[[#This Row],[M4]]^2),2.5)</f>
        <v>1.4775698473112528</v>
      </c>
    </row>
    <row r="27" spans="2:8" x14ac:dyDescent="0.2">
      <c r="B27" s="1" t="s">
        <v>23</v>
      </c>
      <c r="C27" s="19">
        <v>467599.60252829618</v>
      </c>
      <c r="D27" s="19">
        <v>-443804.44126641395</v>
      </c>
      <c r="E27" s="19">
        <v>-310001.00221834274</v>
      </c>
      <c r="F27" s="19">
        <v>427758.76591577532</v>
      </c>
      <c r="G27" s="18">
        <v>2.5</v>
      </c>
      <c r="H27" s="20">
        <f>MIN((1.7*tblalpha_m[[#This Row],[Mmax]])/SQRT(tblalpha_m[[#This Row],[M2]]^2+tblalpha_m[[#This Row],[M3]]^2+tblalpha_m[[#This Row],[M4]]^2),2.5)</f>
        <v>1.1521289079241748</v>
      </c>
    </row>
    <row r="28" spans="2:8" x14ac:dyDescent="0.2">
      <c r="B28" s="1" t="s">
        <v>47</v>
      </c>
      <c r="C28" s="19">
        <v>360334.93422578846</v>
      </c>
      <c r="D28" s="19">
        <v>360334.93422578846</v>
      </c>
      <c r="E28" s="19">
        <v>28589.618862812291</v>
      </c>
      <c r="F28" s="19">
        <v>39452.534552828525</v>
      </c>
      <c r="G28" s="18">
        <v>2.5</v>
      </c>
      <c r="H28" s="20">
        <f>MIN((1.7*tblalpha_m[[#This Row],[Mmax]])/SQRT(tblalpha_m[[#This Row],[M2]]^2+tblalpha_m[[#This Row],[M3]]^2+tblalpha_m[[#This Row],[M4]]^2),2.5)</f>
        <v>1.6846694717126811</v>
      </c>
    </row>
    <row r="29" spans="2:8" x14ac:dyDescent="0.2">
      <c r="B29" s="1" t="s">
        <v>32</v>
      </c>
      <c r="C29" s="19">
        <v>488651.74208660034</v>
      </c>
      <c r="D29" s="19">
        <v>-488651.74208660034</v>
      </c>
      <c r="E29" s="19">
        <v>-160857.02024646295</v>
      </c>
      <c r="F29" s="19">
        <v>-133634.60678391159</v>
      </c>
      <c r="G29" s="18">
        <v>2.5</v>
      </c>
      <c r="H29" s="20">
        <f>MIN((1.7*tblalpha_m[[#This Row],[Mmax]])/SQRT(tblalpha_m[[#This Row],[M2]]^2+tblalpha_m[[#This Row],[M3]]^2+tblalpha_m[[#This Row],[M4]]^2),2.5)</f>
        <v>1.562890694632685</v>
      </c>
    </row>
    <row r="30" spans="2:8" x14ac:dyDescent="0.2">
      <c r="B30" s="1" t="s">
        <v>36</v>
      </c>
      <c r="C30" s="19">
        <v>496791.82729256601</v>
      </c>
      <c r="D30" s="19">
        <v>188432.48757256591</v>
      </c>
      <c r="E30" s="19">
        <v>-496791.82729256601</v>
      </c>
      <c r="F30" s="19">
        <v>-218382.10640544054</v>
      </c>
      <c r="G30" s="18">
        <v>2.5</v>
      </c>
      <c r="H30" s="20">
        <f>MIN((1.7*tblalpha_m[[#This Row],[Mmax]])/SQRT(tblalpha_m[[#This Row],[M2]]^2+tblalpha_m[[#This Row],[M3]]^2+tblalpha_m[[#This Row],[M4]]^2),2.5)</f>
        <v>1.4701668085051394</v>
      </c>
    </row>
    <row r="31" spans="2:8" x14ac:dyDescent="0.2">
      <c r="B31" s="1" t="s">
        <v>37</v>
      </c>
      <c r="C31" s="19">
        <v>386503.66287119477</v>
      </c>
      <c r="D31" s="19">
        <v>-350843.66867337201</v>
      </c>
      <c r="E31" s="19">
        <v>-297685.48579161905</v>
      </c>
      <c r="F31" s="19">
        <v>-386503.66287119477</v>
      </c>
      <c r="G31" s="18">
        <v>2.5</v>
      </c>
      <c r="H31" s="20">
        <f>MIN((1.7*tblalpha_m[[#This Row],[Mmax]])/SQRT(tblalpha_m[[#This Row],[M2]]^2+tblalpha_m[[#This Row],[M3]]^2+tblalpha_m[[#This Row],[M4]]^2),2.5)</f>
        <v>1.0934350595721805</v>
      </c>
    </row>
    <row r="32" spans="2:8" x14ac:dyDescent="0.2">
      <c r="B32" s="1" t="s">
        <v>17</v>
      </c>
      <c r="C32" s="19">
        <v>457667.0276765849</v>
      </c>
      <c r="D32" s="19">
        <v>457667.0276765849</v>
      </c>
      <c r="E32" s="19">
        <v>-35565.033487819252</v>
      </c>
      <c r="F32" s="19">
        <v>-224249.50559128186</v>
      </c>
      <c r="G32" s="18">
        <v>2.5</v>
      </c>
      <c r="H32" s="20">
        <f>MIN((1.7*tblalpha_m[[#This Row],[Mmax]])/SQRT(tblalpha_m[[#This Row],[M2]]^2+tblalpha_m[[#This Row],[M3]]^2+tblalpha_m[[#This Row],[M4]]^2),2.5)</f>
        <v>1.522889732107936</v>
      </c>
    </row>
    <row r="33" spans="2:8" x14ac:dyDescent="0.2">
      <c r="B33" s="1" t="s">
        <v>18</v>
      </c>
      <c r="C33" s="19">
        <v>439645.30654909182</v>
      </c>
      <c r="D33" s="19">
        <v>-279432.17097869067</v>
      </c>
      <c r="E33" s="19">
        <v>-70831.85487798159</v>
      </c>
      <c r="F33" s="19">
        <v>-246607.69302283702</v>
      </c>
      <c r="G33" s="18">
        <v>2.5</v>
      </c>
      <c r="H33" s="20">
        <f>MIN((1.7*tblalpha_m[[#This Row],[Mmax]])/SQRT(tblalpha_m[[#This Row],[M2]]^2+tblalpha_m[[#This Row],[M3]]^2+tblalpha_m[[#This Row],[M4]]^2),2.5)</f>
        <v>1.9701467055318678</v>
      </c>
    </row>
    <row r="34" spans="2:8" x14ac:dyDescent="0.2">
      <c r="B34" s="1" t="s">
        <v>8</v>
      </c>
      <c r="C34" s="19">
        <v>393074.74460657197</v>
      </c>
      <c r="D34" s="19">
        <v>56393.642115526716</v>
      </c>
      <c r="E34" s="19">
        <v>223976.80436867545</v>
      </c>
      <c r="F34" s="19">
        <v>393074.74460657197</v>
      </c>
      <c r="G34" s="18">
        <v>2.5</v>
      </c>
      <c r="H34" s="20">
        <f>MIN((1.7*tblalpha_m[[#This Row],[Mmax]])/SQRT(tblalpha_m[[#This Row],[M2]]^2+tblalpha_m[[#This Row],[M3]]^2+tblalpha_m[[#This Row],[M4]]^2),2.5)</f>
        <v>1.4657006483798154</v>
      </c>
    </row>
    <row r="35" spans="2:8" x14ac:dyDescent="0.2">
      <c r="B35" s="1" t="s">
        <v>41</v>
      </c>
      <c r="C35" s="19">
        <v>90378.162333960994</v>
      </c>
      <c r="D35" s="19">
        <v>28545.707702202024</v>
      </c>
      <c r="E35" s="19">
        <v>42575.182998143253</v>
      </c>
      <c r="F35" s="19">
        <v>90378.162333960994</v>
      </c>
      <c r="G35" s="18">
        <v>2.5</v>
      </c>
      <c r="H35" s="20">
        <f>MIN((1.7*tblalpha_m[[#This Row],[Mmax]])/SQRT(tblalpha_m[[#This Row],[M2]]^2+tblalpha_m[[#This Row],[M3]]^2+tblalpha_m[[#This Row],[M4]]^2),2.5)</f>
        <v>1.4787225818066949</v>
      </c>
    </row>
    <row r="36" spans="2:8" x14ac:dyDescent="0.2">
      <c r="B36" s="1" t="s">
        <v>12</v>
      </c>
      <c r="C36" s="19">
        <v>393285.67029121844</v>
      </c>
      <c r="D36" s="19">
        <v>-35499.525182949204</v>
      </c>
      <c r="E36" s="19">
        <v>34780.54477595014</v>
      </c>
      <c r="F36" s="19">
        <v>-149941.29345645913</v>
      </c>
      <c r="G36" s="18">
        <v>2.5</v>
      </c>
      <c r="H36" s="20">
        <f>MIN((1.7*tblalpha_m[[#This Row],[Mmax]])/SQRT(tblalpha_m[[#This Row],[M2]]^2+tblalpha_m[[#This Row],[M3]]^2+tblalpha_m[[#This Row],[M4]]^2),2.5)</f>
        <v>2.5</v>
      </c>
    </row>
    <row r="37" spans="2:8" x14ac:dyDescent="0.2">
      <c r="B37" s="1" t="s">
        <v>2</v>
      </c>
      <c r="C37" s="19">
        <v>440848.83256897033</v>
      </c>
      <c r="D37" s="19">
        <v>-214386.70166716166</v>
      </c>
      <c r="E37" s="19">
        <v>-440848.83256897033</v>
      </c>
      <c r="F37" s="19">
        <v>165646.9745007524</v>
      </c>
      <c r="G37" s="18">
        <v>2.5</v>
      </c>
      <c r="H37" s="20">
        <f>MIN((1.7*tblalpha_m[[#This Row],[Mmax]])/SQRT(tblalpha_m[[#This Row],[M2]]^2+tblalpha_m[[#This Row],[M3]]^2+tblalpha_m[[#This Row],[M4]]^2),2.5)</f>
        <v>1.4483558531565801</v>
      </c>
    </row>
    <row r="38" spans="2:8" x14ac:dyDescent="0.2">
      <c r="B38" s="1" t="s">
        <v>45</v>
      </c>
      <c r="C38" s="19">
        <v>328920.13906211406</v>
      </c>
      <c r="D38" s="19">
        <v>190844.66829319741</v>
      </c>
      <c r="E38" s="19">
        <v>328920.13906211406</v>
      </c>
      <c r="F38" s="19">
        <v>232781.43882957986</v>
      </c>
      <c r="G38" s="18">
        <v>2.5</v>
      </c>
      <c r="H38" s="20">
        <f>MIN((1.7*tblalpha_m[[#This Row],[Mmax]])/SQRT(tblalpha_m[[#This Row],[M2]]^2+tblalpha_m[[#This Row],[M3]]^2+tblalpha_m[[#This Row],[M4]]^2),2.5)</f>
        <v>1.2541055741482667</v>
      </c>
    </row>
    <row r="39" spans="2:8" x14ac:dyDescent="0.2">
      <c r="B39" s="1" t="s">
        <v>26</v>
      </c>
      <c r="C39" s="19">
        <v>456774.86950109643</v>
      </c>
      <c r="D39" s="19">
        <v>456774.86950109643</v>
      </c>
      <c r="E39" s="19">
        <v>-231484.79071704322</v>
      </c>
      <c r="F39" s="19">
        <v>425410.9160455619</v>
      </c>
      <c r="G39" s="18">
        <v>2.5</v>
      </c>
      <c r="H39" s="20">
        <f>MIN((1.7*tblalpha_m[[#This Row],[Mmax]])/SQRT(tblalpha_m[[#This Row],[M2]]^2+tblalpha_m[[#This Row],[M3]]^2+tblalpha_m[[#This Row],[M4]]^2),2.5)</f>
        <v>1.1664061708913509</v>
      </c>
    </row>
    <row r="40" spans="2:8" x14ac:dyDescent="0.2">
      <c r="B40" s="1" t="s">
        <v>50</v>
      </c>
      <c r="C40" s="19">
        <v>412963.79622878722</v>
      </c>
      <c r="D40" s="19">
        <v>-189878.20673391665</v>
      </c>
      <c r="E40" s="19">
        <v>-396210.44774176471</v>
      </c>
      <c r="F40" s="19">
        <v>-412963.79622878722</v>
      </c>
      <c r="G40" s="18">
        <v>2.5</v>
      </c>
      <c r="H40" s="20">
        <f>MIN((1.7*tblalpha_m[[#This Row],[Mmax]])/SQRT(tblalpha_m[[#This Row],[M2]]^2+tblalpha_m[[#This Row],[M3]]^2+tblalpha_m[[#This Row],[M4]]^2),2.5)</f>
        <v>1.1642964317010327</v>
      </c>
    </row>
    <row r="41" spans="2:8" x14ac:dyDescent="0.2">
      <c r="B41" s="1" t="s">
        <v>30</v>
      </c>
      <c r="C41" s="19">
        <v>401556.07866690296</v>
      </c>
      <c r="D41" s="19">
        <v>-125863.94394665578</v>
      </c>
      <c r="E41" s="19">
        <v>141539.07658195542</v>
      </c>
      <c r="F41" s="19">
        <v>-364550.94305091596</v>
      </c>
      <c r="G41" s="18">
        <v>2.5</v>
      </c>
      <c r="H41" s="20">
        <f>MIN((1.7*tblalpha_m[[#This Row],[Mmax]])/SQRT(tblalpha_m[[#This Row],[M2]]^2+tblalpha_m[[#This Row],[M3]]^2+tblalpha_m[[#This Row],[M4]]^2),2.5)</f>
        <v>1.6616684375706057</v>
      </c>
    </row>
    <row r="42" spans="2:8" x14ac:dyDescent="0.2">
      <c r="B42" s="1" t="s">
        <v>13</v>
      </c>
      <c r="C42" s="19">
        <v>461275.96682282712</v>
      </c>
      <c r="D42" s="19">
        <v>-191055.25599598314</v>
      </c>
      <c r="E42" s="19">
        <v>461275.96682282712</v>
      </c>
      <c r="F42" s="19">
        <v>-444435.3682748655</v>
      </c>
      <c r="G42" s="18">
        <v>2.5</v>
      </c>
      <c r="H42" s="20">
        <f>MIN((1.7*tblalpha_m[[#This Row],[Mmax]])/SQRT(tblalpha_m[[#This Row],[M2]]^2+tblalpha_m[[#This Row],[M3]]^2+tblalpha_m[[#This Row],[M4]]^2),2.5)</f>
        <v>1.1731484210080103</v>
      </c>
    </row>
    <row r="43" spans="2:8" x14ac:dyDescent="0.2">
      <c r="B43" s="1" t="s">
        <v>31</v>
      </c>
      <c r="C43" s="19">
        <v>465964.98751160642</v>
      </c>
      <c r="D43" s="19">
        <v>361255.80330106954</v>
      </c>
      <c r="E43" s="19">
        <v>-116695.34114464809</v>
      </c>
      <c r="F43" s="19">
        <v>187596.62736927171</v>
      </c>
      <c r="G43" s="18">
        <v>2.5</v>
      </c>
      <c r="H43" s="20">
        <f>MIN((1.7*tblalpha_m[[#This Row],[Mmax]])/SQRT(tblalpha_m[[#This Row],[M2]]^2+tblalpha_m[[#This Row],[M3]]^2+tblalpha_m[[#This Row],[M4]]^2),2.5)</f>
        <v>1.8706503584274858</v>
      </c>
    </row>
    <row r="44" spans="2:8" x14ac:dyDescent="0.2">
      <c r="B44" s="1" t="s">
        <v>46</v>
      </c>
      <c r="C44" s="19">
        <v>485649.32087850187</v>
      </c>
      <c r="D44" s="19">
        <v>-280687.90206773556</v>
      </c>
      <c r="E44" s="19">
        <v>485649.32087850187</v>
      </c>
      <c r="F44" s="19">
        <v>-229443.34130623878</v>
      </c>
      <c r="G44" s="18">
        <v>2.5</v>
      </c>
      <c r="H44" s="20">
        <f>MIN((1.7*tblalpha_m[[#This Row],[Mmax]])/SQRT(tblalpha_m[[#This Row],[M2]]^2+tblalpha_m[[#This Row],[M3]]^2+tblalpha_m[[#This Row],[M4]]^2),2.5)</f>
        <v>1.3622913156759073</v>
      </c>
    </row>
    <row r="45" spans="2:8" x14ac:dyDescent="0.2">
      <c r="B45" s="1" t="s">
        <v>35</v>
      </c>
      <c r="C45" s="19">
        <v>269757.60639827582</v>
      </c>
      <c r="D45" s="19">
        <v>269757.60639827582</v>
      </c>
      <c r="E45" s="19">
        <v>44876.016883783625</v>
      </c>
      <c r="F45" s="19">
        <v>253478.62617432908</v>
      </c>
      <c r="G45" s="18">
        <v>2.5</v>
      </c>
      <c r="H45" s="20">
        <f>MIN((1.7*tblalpha_m[[#This Row],[Mmax]])/SQRT(tblalpha_m[[#This Row],[M2]]^2+tblalpha_m[[#This Row],[M3]]^2+tblalpha_m[[#This Row],[M4]]^2),2.5)</f>
        <v>1.2298762909230818</v>
      </c>
    </row>
    <row r="46" spans="2:8" x14ac:dyDescent="0.2">
      <c r="B46" s="1" t="s">
        <v>1</v>
      </c>
      <c r="C46" s="19">
        <v>276626.51726431295</v>
      </c>
      <c r="D46" s="19">
        <v>145843.99946442444</v>
      </c>
      <c r="E46" s="19">
        <v>276626.51726431295</v>
      </c>
      <c r="F46" s="19">
        <v>-123989.86240828148</v>
      </c>
      <c r="G46" s="18">
        <v>2.5</v>
      </c>
      <c r="H46" s="20">
        <f>MIN((1.7*tblalpha_m[[#This Row],[Mmax]])/SQRT(tblalpha_m[[#This Row],[M2]]^2+tblalpha_m[[#This Row],[M3]]^2+tblalpha_m[[#This Row],[M4]]^2),2.5)</f>
        <v>1.3979266569721569</v>
      </c>
    </row>
    <row r="47" spans="2:8" x14ac:dyDescent="0.2">
      <c r="B47" s="1" t="s">
        <v>29</v>
      </c>
      <c r="C47" s="19">
        <v>430286.03354892012</v>
      </c>
      <c r="D47" s="19">
        <v>49316.557022188674</v>
      </c>
      <c r="E47" s="19">
        <v>395936.85287168692</v>
      </c>
      <c r="F47" s="19">
        <v>-430286.03354892012</v>
      </c>
      <c r="G47" s="18">
        <v>2.5</v>
      </c>
      <c r="H47" s="20">
        <f>MIN((1.7*tblalpha_m[[#This Row],[Mmax]])/SQRT(tblalpha_m[[#This Row],[M2]]^2+tblalpha_m[[#This Row],[M3]]^2+tblalpha_m[[#This Row],[M4]]^2),2.5)</f>
        <v>1.2465502624628073</v>
      </c>
    </row>
    <row r="48" spans="2:8" x14ac:dyDescent="0.2">
      <c r="B48" s="1" t="s">
        <v>43</v>
      </c>
      <c r="C48" s="19">
        <v>485566.31592848164</v>
      </c>
      <c r="D48" s="19">
        <v>-366315.58531614952</v>
      </c>
      <c r="E48" s="19">
        <v>-252988.97761278704</v>
      </c>
      <c r="F48" s="19">
        <v>305971.24461556715</v>
      </c>
      <c r="G48" s="18">
        <v>2.5</v>
      </c>
      <c r="H48" s="20">
        <f>MIN((1.7*tblalpha_m[[#This Row],[Mmax]])/SQRT(tblalpha_m[[#This Row],[M2]]^2+tblalpha_m[[#This Row],[M3]]^2+tblalpha_m[[#This Row],[M4]]^2),2.5)</f>
        <v>1.5280873538617674</v>
      </c>
    </row>
    <row r="50" spans="2:4" x14ac:dyDescent="0.2">
      <c r="B50" s="2" t="str">
        <f t="array" ref="B50:B75">TRANSPOSE(tblalpha_m[#Headers])</f>
        <v>Section</v>
      </c>
      <c r="C50" s="4" t="str">
        <f t="array" aca="1" ref="C50" ca="1">_xlfn.CONCAT(IF(INDIRECT("tblalpha_m["&amp;B50&amp;"]")&lt;&gt;"","'"&amp;TEXT(INDIRECT("tblalpha_m["&amp;B50&amp;"]"),"0.00000E+00")&amp;"', ",""))</f>
        <v xml:space="preserve">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'75x75x6EA', </v>
      </c>
      <c r="D50" s="2" t="str">
        <f ca="1">B50&amp;" = ("&amp;LEFT(C50,LEN(C50)-2)&amp;")"</f>
        <v>Section = ('45x45x3EA', '150x150x12EA', '310UC137', '75x50x8UA', '700WB173', '800WB168', '400WC181', '200x200x26EA', '310UB40.4', '310UC158', '40x40x6EA', '1200WB342', '180UB18.1', '500WC267', '200UBP146', '65x65x8EA', '250UBP62.6', '25x25x5EA', '300PFC', '350WC280', '310UC118', '125x125x12EA', '125x75x12UA', '250UB25.7', '250UBP84.9', '100x100x12EA', '65x50x8UA', '150PFC', '200PFC', '250UC72.9', '310UC96.8', '400WC144', '45x45x5EA', '400WC328', '610UB125', '75x75x10EA', '200UB18.2', '200x200x20EA', '65x50x5UA', '800WB122', '75x50x5UA', '100x100x8EA', '125TFB', '1200WB455', '310UB46.2', '75x75x6EA')</v>
      </c>
    </row>
    <row r="51" spans="2:4" x14ac:dyDescent="0.2">
      <c r="B51" s="2" t="str">
        <v>Mmax</v>
      </c>
      <c r="C51" s="4" t="str">
        <f t="array" aca="1" ref="C51" ca="1">_xlfn.CONCAT(IF(INDIRECT("tblalpha_m["&amp;B51&amp;"]")&lt;&gt;"",TEXT(INDIRECT("tblalpha_m["&amp;B51&amp;"]"),"0.00000E+00")&amp;", ","0E+0, "))</f>
        <v xml:space="preserve">4.67469E+05, 3.49510E+05, 3.47664E+05, 2.67263E+05, 2.32884E+05, 3.44566E+05, 2.72960E+05, 1.64726E+05, 2.00472E+05, 4.20864E+05, 4.26130E+05, 4.24465E+05, 4.07899E+05, 2.87867E+05, 4.14763E+05, 2.82995E+05, 4.78969E+05, 4.00384E+05, 9.92535E+04, 1.89387E+05, 4.60724E+05, 4.86889E+05, 2.91128E+05, 3.04559E+05, 4.67600E+05, 3.60335E+05, 4.88652E+05, 4.96792E+05, 3.86504E+05, 4.57667E+05, 4.39645E+05, 3.93075E+05, 9.03782E+04, 3.93286E+05, 4.40849E+05, 3.28920E+05, 4.56775E+05, 4.12964E+05, 4.01556E+05, 4.61276E+05, 4.65965E+05, 4.85649E+05, 2.69758E+05, 2.76627E+05, 4.30286E+05, 4.85566E+05, </v>
      </c>
      <c r="D51" s="2" t="str">
        <f t="shared" ref="D51:D75" ca="1" si="0">B51&amp;" = ("&amp;LEFT(C51,LEN(C51)-2)&amp;")"</f>
        <v>Mmax = (4.67469E+05, 3.49510E+05, 3.47664E+05, 2.67263E+05, 2.32884E+05, 3.44566E+05, 2.72960E+05, 1.64726E+05, 2.00472E+05, 4.20864E+05, 4.26130E+05, 4.24465E+05, 4.07899E+05, 2.87867E+05, 4.14763E+05, 2.82995E+05, 4.78969E+05, 4.00384E+05, 9.92535E+04, 1.89387E+05, 4.60724E+05, 4.86889E+05, 2.91128E+05, 3.04559E+05, 4.67600E+05, 3.60335E+05, 4.88652E+05, 4.96792E+05, 3.86504E+05, 4.57667E+05, 4.39645E+05, 3.93075E+05, 9.03782E+04, 3.93286E+05, 4.40849E+05, 3.28920E+05, 4.56775E+05, 4.12964E+05, 4.01556E+05, 4.61276E+05, 4.65965E+05, 4.85649E+05, 2.69758E+05, 2.76627E+05, 4.30286E+05, 4.85566E+05)</v>
      </c>
    </row>
    <row r="52" spans="2:4" x14ac:dyDescent="0.2">
      <c r="B52" s="2" t="str">
        <v>M2</v>
      </c>
      <c r="C52" s="4" t="str">
        <f t="array" aca="1" ref="C52" ca="1">_xlfn.CONCAT(IF(INDIRECT("tblalpha_m["&amp;B52&amp;"]")&lt;&gt;"",TEXT(INDIRECT("tblalpha_m["&amp;B52&amp;"]"),"0.00000E+00")&amp;", ","0E+0, "))</f>
        <v xml:space="preserve">-4.67469E+05, -1.42941E+05, 3.37893E+04, -7.93088E+04, 2.32884E+05, -3.30326E+05, -2.25569E+05, 1.48658E+05, 1.85336E+05, 2.99774E+05, -1.66170E+05, 1.84504E+05, -2.84170E+05, -2.87867E+05, -4.14763E+05, 2.78503E+05, 4.78969E+05, -1.98291E+05, 9.92535E+04, 6.57249E+04, 4.32001E+05, 3.28003E+05, 1.45176E+05, -3.04559E+05, -4.43804E+05, 3.60335E+05, -4.88652E+05, 1.88432E+05, -3.50844E+05, 4.57667E+05, -2.79432E+05, 5.63936E+04, 2.85457E+04, -3.54995E+04, -2.14387E+05, 1.90845E+05, 4.56775E+05, -1.89878E+05, -1.25864E+05, -1.91055E+05, 3.61256E+05, -2.80688E+05, 2.69758E+05, 1.45844E+05, 4.93166E+04, -3.66316E+05, </v>
      </c>
      <c r="D52" s="2" t="str">
        <f t="shared" ca="1" si="0"/>
        <v>M2 = (-4.67469E+05, -1.42941E+05, 3.37893E+04, -7.93088E+04, 2.32884E+05, -3.30326E+05, -2.25569E+05, 1.48658E+05, 1.85336E+05, 2.99774E+05, -1.66170E+05, 1.84504E+05, -2.84170E+05, -2.87867E+05, -4.14763E+05, 2.78503E+05, 4.78969E+05, -1.98291E+05, 9.92535E+04, 6.57249E+04, 4.32001E+05, 3.28003E+05, 1.45176E+05, -3.04559E+05, -4.43804E+05, 3.60335E+05, -4.88652E+05, 1.88432E+05, -3.50844E+05, 4.57667E+05, -2.79432E+05, 5.63936E+04, 2.85457E+04, -3.54995E+04, -2.14387E+05, 1.90845E+05, 4.56775E+05, -1.89878E+05, -1.25864E+05, -1.91055E+05, 3.61256E+05, -2.80688E+05, 2.69758E+05, 1.45844E+05, 4.93166E+04, -3.66316E+05)</v>
      </c>
    </row>
    <row r="53" spans="2:4" x14ac:dyDescent="0.2">
      <c r="B53" s="2" t="str">
        <v>M3</v>
      </c>
      <c r="C53" s="4" t="str">
        <f t="array" aca="1" ref="C53" ca="1">_xlfn.CONCAT(IF(INDIRECT("tblalpha_m["&amp;B53&amp;"]")&lt;&gt;"",TEXT(INDIRECT("tblalpha_m["&amp;B53&amp;"]"),"0.00000E+00")&amp;", ","0E+0, "))</f>
        <v xml:space="preserve">3.09832E+05, 3.49510E+05, 3.99423E+04, -2.67263E+05, 1.52122E+05, 3.44566E+05, 2.72960E+05, -1.51186E+05, -2.00472E+05, 2.53132E+04, -4.26130E+05, 3.75895E+04, -3.49868E+05, 2.32965E+05, 3.54572E+05, -2.82995E+05, -3.35897E+05, 1.65104E+05, -9.46127E+04, -1.01430E+03, -3.45896E+05, 4.86889E+05, -2.88577E+05, 1.60939E+05, -3.10001E+05, 2.85896E+04, -1.60857E+05, -4.96792E+05, -2.97685E+05, -3.55650E+04, -7.08319E+04, 2.23977E+05, 4.25752E+04, 3.47805E+04, -4.40849E+05, 3.28920E+05, -2.31485E+05, -3.96210E+05, 1.41539E+05, 4.61276E+05, -1.16695E+05, 4.85649E+05, 4.48760E+04, 2.76627E+05, 3.95937E+05, -2.52989E+05, </v>
      </c>
      <c r="D53" s="2" t="str">
        <f t="shared" ca="1" si="0"/>
        <v>M3 = (3.09832E+05, 3.49510E+05, 3.99423E+04, -2.67263E+05, 1.52122E+05, 3.44566E+05, 2.72960E+05, -1.51186E+05, -2.00472E+05, 2.53132E+04, -4.26130E+05, 3.75895E+04, -3.49868E+05, 2.32965E+05, 3.54572E+05, -2.82995E+05, -3.35897E+05, 1.65104E+05, -9.46127E+04, -1.01430E+03, -3.45896E+05, 4.86889E+05, -2.88577E+05, 1.60939E+05, -3.10001E+05, 2.85896E+04, -1.60857E+05, -4.96792E+05, -2.97685E+05, -3.55650E+04, -7.08319E+04, 2.23977E+05, 4.25752E+04, 3.47805E+04, -4.40849E+05, 3.28920E+05, -2.31485E+05, -3.96210E+05, 1.41539E+05, 4.61276E+05, -1.16695E+05, 4.85649E+05, 4.48760E+04, 2.76627E+05, 3.95937E+05, -2.52989E+05)</v>
      </c>
    </row>
    <row r="54" spans="2:4" x14ac:dyDescent="0.2">
      <c r="B54" s="2" t="str">
        <v>M4</v>
      </c>
      <c r="C54" s="4" t="str">
        <f t="array" aca="1" ref="C54" ca="1">_xlfn.CONCAT(IF(INDIRECT("tblalpha_m["&amp;B54&amp;"]")&lt;&gt;"",TEXT(INDIRECT("tblalpha_m["&amp;B54&amp;"]"),"0.00000E+00")&amp;", ","0E+0, "))</f>
        <v xml:space="preserve">-3.67540E+05, -2.72333E+05, 1.34665E+05, -1.71207E+05, -8.34585E+04, 5.79356E+04, -1.69507E+05, 2.33500E+04, 1.35106E+05, -4.20864E+05, -3.66534E+05, -2.40353E+05, -4.07899E+05, -1.66892E+05, -2.31913E+05, 2.20148E+04, 2.34881E+05, -4.00384E+05, -4.26201E+03, 1.89387E+05, 4.60724E+05, -1.27297E+05, 2.91128E+05, -6.42444E+04, 4.27759E+05, 3.94525E+04, -1.33635E+05, -2.18382E+05, -3.86504E+05, -2.24250E+05, -2.46608E+05, 3.93075E+05, 9.03782E+04, -1.49941E+05, 1.65647E+05, 2.32781E+05, 4.25411E+05, -4.12964E+05, -3.64551E+05, -4.44435E+05, 1.87597E+05, -2.29443E+05, 2.53479E+05, -1.23990E+05, -4.30286E+05, 3.05971E+05, </v>
      </c>
      <c r="D54" s="2" t="str">
        <f t="shared" ca="1" si="0"/>
        <v>M4 = (-3.67540E+05, -2.72333E+05, 1.34665E+05, -1.71207E+05, -8.34585E+04, 5.79356E+04, -1.69507E+05, 2.33500E+04, 1.35106E+05, -4.20864E+05, -3.66534E+05, -2.40353E+05, -4.07899E+05, -1.66892E+05, -2.31913E+05, 2.20148E+04, 2.34881E+05, -4.00384E+05, -4.26201E+03, 1.89387E+05, 4.60724E+05, -1.27297E+05, 2.91128E+05, -6.42444E+04, 4.27759E+05, 3.94525E+04, -1.33635E+05, -2.18382E+05, -3.86504E+05, -2.24250E+05, -2.46608E+05, 3.93075E+05, 9.03782E+04, -1.49941E+05, 1.65647E+05, 2.32781E+05, 4.25411E+05, -4.12964E+05, -3.64551E+05, -4.44435E+05, 1.87597E+05, -2.29443E+05, 2.53479E+05, -1.23990E+05, -4.30286E+05, 3.05971E+05)</v>
      </c>
    </row>
    <row r="55" spans="2:4" x14ac:dyDescent="0.2">
      <c r="B55" s="2" t="str">
        <v>αm_max</v>
      </c>
      <c r="C55" s="4" t="str">
        <f t="array" aca="1" ref="C55" ca="1">_xlfn.CONCAT(IF(INDIRECT("tblalpha_m["&amp;B55&amp;"]")&lt;&gt;"",TEXT(INDIRECT("tblalpha_m["&amp;B55&amp;"]"),"0.00000E+00")&amp;", ","0E+0, "))</f>
        <v xml:space="preserve">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</v>
      </c>
      <c r="D55" s="2" t="str">
        <f t="shared" ca="1" si="0"/>
        <v>αm_max = (2.50000E+00,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2.50000E+00, 2.50000E+00)</v>
      </c>
    </row>
    <row r="56" spans="2:4" x14ac:dyDescent="0.2">
      <c r="B56" s="2" t="str">
        <v>αm</v>
      </c>
      <c r="C56" s="4" t="str">
        <f t="array" aca="1" ref="C56" ca="1">_xlfn.CONCAT(IF(INDIRECT("tblalpha_m["&amp;B56&amp;"]")&lt;&gt;"",TEXT(INDIRECT("tblalpha_m["&amp;B56&amp;"]"),"0.00000E+00")&amp;", ","0E+0, "))</f>
        <v xml:space="preserve">1.18518E+00, 1.27622E+00, 2.50000E+00, 1.38878E+00, 1.36323E+00, 1.21823E+00, 1.18200E+00, 1.31280E+00, 1.11879E+00, 1.38300E+00, 1.23594E+00, 2.36334E+00, 1.14069E+00, 1.20478E+00, 1.18923E+00, 1.20980E+00, 1.29163E+00, 1.42896E+00, 1.22991E+00, 1.60601E+00, 1.08768E+00, 1.37789E+00, 1.13809E+00, 1.47757E+00, 1.15213E+00, 1.68467E+00, 1.56289E+00, 1.47017E+00, 1.09344E+00, 1.52289E+00, 1.97015E+00, 1.46570E+00, 1.47872E+00, 2.50000E+00, 1.44836E+00, 1.25411E+00, 1.16641E+00, 1.16430E+00, 1.66167E+00, 1.17315E+00, 1.87065E+00, 1.36229E+00, 1.22988E+00, 1.39793E+00, 1.24655E+00, 1.52809E+00, </v>
      </c>
      <c r="D56" s="2" t="str">
        <f t="shared" ca="1" si="0"/>
        <v>αm = (1.18518E+00, 1.27622E+00, 2.50000E+00, 1.38878E+00, 1.36323E+00, 1.21823E+00, 1.18200E+00, 1.31280E+00, 1.11879E+00, 1.38300E+00, 1.23594E+00, 2.36334E+00, 1.14069E+00, 1.20478E+00, 1.18923E+00, 1.20980E+00, 1.29163E+00, 1.42896E+00, 1.22991E+00, 1.60601E+00, 1.08768E+00, 1.37789E+00, 1.13809E+00, 1.47757E+00, 1.15213E+00, 1.68467E+00, 1.56289E+00, 1.47017E+00, 1.09344E+00, 1.52289E+00, 1.97015E+00, 1.46570E+00, 1.47872E+00, 2.50000E+00, 1.44836E+00, 1.25411E+00, 1.16641E+00, 1.16430E+00, 1.66167E+00, 1.17315E+00, 1.87065E+00, 1.36229E+00, 1.22988E+00, 1.39793E+00, 1.24655E+00, 1.52809E+00)</v>
      </c>
    </row>
    <row r="57" spans="2:4" x14ac:dyDescent="0.2">
      <c r="B57" s="2" t="e">
        <v>#N/A</v>
      </c>
      <c r="C57" s="4" t="e">
        <f t="array" aca="1" ref="C57" ca="1">_xlfn.CONCAT(IF(INDIRECT("tblalpha_m["&amp;B57&amp;"]")&lt;&gt;"",TEXT(INDIRECT("tblalpha_m["&amp;B57&amp;"]"),"0.00000E+00")&amp;", ","0E+0, "))</f>
        <v>#N/A</v>
      </c>
      <c r="D57" s="2" t="e">
        <f t="shared" ca="1" si="0"/>
        <v>#N/A</v>
      </c>
    </row>
    <row r="58" spans="2:4" x14ac:dyDescent="0.2">
      <c r="B58" s="2" t="e">
        <v>#N/A</v>
      </c>
      <c r="C58" s="4" t="e">
        <f t="array" aca="1" ref="C58" ca="1">_xlfn.CONCAT(IF(INDIRECT("tblalpha_m["&amp;B58&amp;"]")&lt;&gt;"",TEXT(INDIRECT("tblalpha_m["&amp;B58&amp;"]"),"0.00000E+00")&amp;", ","0E+0, "))</f>
        <v>#N/A</v>
      </c>
      <c r="D58" s="2" t="e">
        <f t="shared" ca="1" si="0"/>
        <v>#N/A</v>
      </c>
    </row>
    <row r="59" spans="2:4" x14ac:dyDescent="0.2">
      <c r="B59" s="2" t="e">
        <v>#N/A</v>
      </c>
      <c r="C59" s="4" t="e">
        <f t="array" aca="1" ref="C59" ca="1">_xlfn.CONCAT(IF(INDIRECT("tblalpha_m["&amp;B59&amp;"]")&lt;&gt;"",TEXT(INDIRECT("tblalpha_m["&amp;B59&amp;"]"),"0.00000E+00")&amp;", ","0E+0, "))</f>
        <v>#N/A</v>
      </c>
      <c r="D59" s="2" t="e">
        <f t="shared" ca="1" si="0"/>
        <v>#N/A</v>
      </c>
    </row>
    <row r="60" spans="2:4" x14ac:dyDescent="0.2">
      <c r="B60" s="2" t="e">
        <v>#N/A</v>
      </c>
      <c r="C60" s="4" t="e">
        <f t="array" aca="1" ref="C60" ca="1">_xlfn.CONCAT(IF(INDIRECT("tblalpha_m["&amp;B60&amp;"]")&lt;&gt;"",TEXT(INDIRECT("tblalpha_m["&amp;B60&amp;"]"),"0.00000E+00")&amp;", ","0E+0, "))</f>
        <v>#N/A</v>
      </c>
      <c r="D60" s="2" t="e">
        <f t="shared" ca="1" si="0"/>
        <v>#N/A</v>
      </c>
    </row>
    <row r="61" spans="2:4" x14ac:dyDescent="0.2">
      <c r="B61" s="2" t="e">
        <v>#N/A</v>
      </c>
      <c r="C61" s="4" t="e">
        <f t="array" aca="1" ref="C61" ca="1">_xlfn.CONCAT(IF(INDIRECT("tblalpha_m["&amp;B61&amp;"]")&lt;&gt;"",TEXT(INDIRECT("tblalpha_m["&amp;B61&amp;"]"),"0.00000E+00")&amp;", ","0E+0, "))</f>
        <v>#N/A</v>
      </c>
      <c r="D61" s="2" t="e">
        <f t="shared" ca="1" si="0"/>
        <v>#N/A</v>
      </c>
    </row>
    <row r="62" spans="2:4" x14ac:dyDescent="0.2">
      <c r="B62" s="2" t="e">
        <v>#N/A</v>
      </c>
      <c r="C62" s="4" t="e">
        <f t="array" aca="1" ref="C62" ca="1">_xlfn.CONCAT(IF(INDIRECT("tblalpha_m["&amp;B62&amp;"]")&lt;&gt;"",TEXT(INDIRECT("tblalpha_m["&amp;B62&amp;"]"),"0.00000E+00")&amp;", ","0E+0, "))</f>
        <v>#N/A</v>
      </c>
      <c r="D62" s="2" t="e">
        <f t="shared" ca="1" si="0"/>
        <v>#N/A</v>
      </c>
    </row>
    <row r="63" spans="2:4" x14ac:dyDescent="0.2">
      <c r="B63" s="2" t="e">
        <v>#N/A</v>
      </c>
      <c r="C63" s="4" t="e">
        <f t="array" aca="1" ref="C63" ca="1">_xlfn.CONCAT(IF(INDIRECT("tblalpha_m["&amp;B63&amp;"]")&lt;&gt;"",TEXT(INDIRECT("tblalpha_m["&amp;B63&amp;"]"),"0.00000E+00")&amp;", ","0E+0, "))</f>
        <v>#N/A</v>
      </c>
      <c r="D63" s="2" t="e">
        <f t="shared" ca="1" si="0"/>
        <v>#N/A</v>
      </c>
    </row>
    <row r="64" spans="2:4" x14ac:dyDescent="0.2">
      <c r="B64" s="2" t="e">
        <v>#N/A</v>
      </c>
      <c r="C64" s="4" t="e">
        <f t="array" aca="1" ref="C64" ca="1">_xlfn.CONCAT(IF(INDIRECT("tblalpha_m["&amp;B64&amp;"]")&lt;&gt;"",TEXT(INDIRECT("tblalpha_m["&amp;B64&amp;"]"),"0.00000E+00")&amp;", ","0E+0, "))</f>
        <v>#N/A</v>
      </c>
      <c r="D64" s="2" t="e">
        <f t="shared" ca="1" si="0"/>
        <v>#N/A</v>
      </c>
    </row>
    <row r="65" spans="2:4" x14ac:dyDescent="0.2">
      <c r="B65" s="2" t="e">
        <v>#N/A</v>
      </c>
      <c r="C65" s="4" t="e">
        <f t="array" aca="1" ref="C65" ca="1">_xlfn.CONCAT(IF(INDIRECT("tblalpha_m["&amp;B65&amp;"]")&lt;&gt;"",TEXT(INDIRECT("tblalpha_m["&amp;B65&amp;"]"),"0.00000E+00")&amp;", ","0E+0, "))</f>
        <v>#N/A</v>
      </c>
      <c r="D65" s="2" t="e">
        <f t="shared" ca="1" si="0"/>
        <v>#N/A</v>
      </c>
    </row>
    <row r="66" spans="2:4" x14ac:dyDescent="0.2">
      <c r="B66" s="2" t="e">
        <v>#N/A</v>
      </c>
      <c r="C66" s="4" t="e">
        <f t="array" aca="1" ref="C66" ca="1">_xlfn.CONCAT(IF(INDIRECT("tblalpha_m["&amp;B66&amp;"]")&lt;&gt;"",TEXT(INDIRECT("tblalpha_m["&amp;B66&amp;"]"),"0.00000E+00")&amp;", ","0E+0, "))</f>
        <v>#N/A</v>
      </c>
      <c r="D66" s="2" t="e">
        <f t="shared" ca="1" si="0"/>
        <v>#N/A</v>
      </c>
    </row>
    <row r="67" spans="2:4" x14ac:dyDescent="0.2">
      <c r="B67" s="2" t="e">
        <v>#N/A</v>
      </c>
      <c r="C67" s="4" t="e">
        <f t="array" aca="1" ref="C67" ca="1">_xlfn.CONCAT(IF(INDIRECT("tblalpha_m["&amp;B67&amp;"]")&lt;&gt;"",TEXT(INDIRECT("tblalpha_m["&amp;B67&amp;"]"),"0.00000E+00")&amp;", ","0E+0, "))</f>
        <v>#N/A</v>
      </c>
      <c r="D67" s="2" t="e">
        <f t="shared" ca="1" si="0"/>
        <v>#N/A</v>
      </c>
    </row>
    <row r="68" spans="2:4" x14ac:dyDescent="0.2">
      <c r="B68" s="2" t="e">
        <v>#N/A</v>
      </c>
      <c r="C68" s="4" t="e">
        <f t="array" aca="1" ref="C68" ca="1">_xlfn.CONCAT(IF(INDIRECT("tblalpha_m["&amp;B68&amp;"]")&lt;&gt;"",TEXT(INDIRECT("tblalpha_m["&amp;B68&amp;"]"),"0.00000E+00")&amp;", ","0E+0, "))</f>
        <v>#N/A</v>
      </c>
      <c r="D68" s="2" t="e">
        <f t="shared" ca="1" si="0"/>
        <v>#N/A</v>
      </c>
    </row>
    <row r="69" spans="2:4" x14ac:dyDescent="0.2">
      <c r="B69" s="2" t="e">
        <v>#N/A</v>
      </c>
      <c r="C69" s="4" t="e">
        <f t="array" aca="1" ref="C69" ca="1">_xlfn.CONCAT(IF(INDIRECT("tblalpha_m["&amp;B69&amp;"]")&lt;&gt;"",TEXT(INDIRECT("tblalpha_m["&amp;B69&amp;"]"),"0.00000E+00")&amp;", ","0E+0, "))</f>
        <v>#N/A</v>
      </c>
      <c r="D69" s="2" t="e">
        <f t="shared" ca="1" si="0"/>
        <v>#N/A</v>
      </c>
    </row>
    <row r="70" spans="2:4" x14ac:dyDescent="0.2">
      <c r="B70" s="2" t="e">
        <v>#N/A</v>
      </c>
      <c r="C70" s="4" t="e">
        <f t="array" aca="1" ref="C70" ca="1">_xlfn.CONCAT(IF(INDIRECT("tblalpha_m["&amp;B70&amp;"]")&lt;&gt;"",TEXT(INDIRECT("tblalpha_m["&amp;B70&amp;"]"),"0.00000E+00")&amp;", ","0E+0, "))</f>
        <v>#N/A</v>
      </c>
      <c r="D70" s="2" t="e">
        <f t="shared" ca="1" si="0"/>
        <v>#N/A</v>
      </c>
    </row>
    <row r="71" spans="2:4" x14ac:dyDescent="0.2">
      <c r="B71" s="2" t="e">
        <v>#N/A</v>
      </c>
      <c r="C71" s="4" t="e">
        <f t="array" aca="1" ref="C71" ca="1">_xlfn.CONCAT(IF(INDIRECT("tblalpha_m["&amp;B71&amp;"]")&lt;&gt;"",TEXT(INDIRECT("tblalpha_m["&amp;B71&amp;"]"),"0.00000E+00")&amp;", ","0E+0, "))</f>
        <v>#N/A</v>
      </c>
      <c r="D71" s="2" t="e">
        <f t="shared" ca="1" si="0"/>
        <v>#N/A</v>
      </c>
    </row>
    <row r="72" spans="2:4" x14ac:dyDescent="0.2">
      <c r="B72" s="2" t="e">
        <v>#N/A</v>
      </c>
      <c r="C72" s="4" t="e">
        <f t="array" aca="1" ref="C72" ca="1">_xlfn.CONCAT(IF(INDIRECT("tblalpha_m["&amp;B72&amp;"]")&lt;&gt;"",TEXT(INDIRECT("tblalpha_m["&amp;B72&amp;"]"),"0.00000E+00")&amp;", ","0E+0, "))</f>
        <v>#N/A</v>
      </c>
      <c r="D72" s="2" t="e">
        <f t="shared" ca="1" si="0"/>
        <v>#N/A</v>
      </c>
    </row>
    <row r="73" spans="2:4" x14ac:dyDescent="0.2">
      <c r="B73" s="2" t="e">
        <v>#N/A</v>
      </c>
      <c r="C73" s="4" t="e">
        <f t="array" aca="1" ref="C73" ca="1">_xlfn.CONCAT(IF(INDIRECT("tblalpha_m["&amp;B73&amp;"]")&lt;&gt;"",TEXT(INDIRECT("tblalpha_m["&amp;B73&amp;"]"),"0.00000E+00")&amp;", ","0E+0, "))</f>
        <v>#N/A</v>
      </c>
      <c r="D73" s="2" t="e">
        <f t="shared" ca="1" si="0"/>
        <v>#N/A</v>
      </c>
    </row>
    <row r="74" spans="2:4" x14ac:dyDescent="0.2">
      <c r="B74" s="2" t="e">
        <v>#N/A</v>
      </c>
      <c r="C74" s="4" t="e">
        <f t="array" aca="1" ref="C74" ca="1">_xlfn.CONCAT(IF(INDIRECT("tblalpha_m["&amp;B74&amp;"]")&lt;&gt;"",TEXT(INDIRECT("tblalpha_m["&amp;B74&amp;"]"),"0.00000E+00")&amp;", ","0E+0, "))</f>
        <v>#N/A</v>
      </c>
      <c r="D74" s="2" t="e">
        <f t="shared" ca="1" si="0"/>
        <v>#N/A</v>
      </c>
    </row>
    <row r="75" spans="2:4" x14ac:dyDescent="0.2">
      <c r="B75" s="2" t="e">
        <v>#N/A</v>
      </c>
      <c r="C75" s="4" t="e">
        <f t="array" aca="1" ref="C75" ca="1">_xlfn.CONCAT(IF(INDIRECT("tblalpha_m["&amp;B75&amp;"]")&lt;&gt;"",TEXT(INDIRECT("tblalpha_m["&amp;B75&amp;"]"),"0.00000E+00")&amp;", ","0E+0, "))</f>
        <v>#N/A</v>
      </c>
      <c r="D75" s="2" t="e">
        <f t="shared" ca="1" si="0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9"/>
  <sheetViews>
    <sheetView tabSelected="1" topLeftCell="A70" workbookViewId="0">
      <selection activeCell="D98" sqref="D98"/>
    </sheetView>
  </sheetViews>
  <sheetFormatPr defaultColWidth="9" defaultRowHeight="11.25" x14ac:dyDescent="0.2"/>
  <cols>
    <col min="1" max="1" width="3.85546875" style="2" customWidth="1"/>
    <col min="2" max="2" width="10.140625" style="2" customWidth="1"/>
    <col min="3" max="9" width="14.140625" style="2" customWidth="1"/>
    <col min="10" max="10" width="16.7109375" style="2" customWidth="1"/>
    <col min="11" max="15" width="9" style="2"/>
    <col min="16" max="16" width="10.140625" style="2" bestFit="1" customWidth="1"/>
    <col min="17" max="16384" width="9" style="2"/>
  </cols>
  <sheetData>
    <row r="1" spans="2:16" x14ac:dyDescent="0.2">
      <c r="D1" s="5"/>
      <c r="E1" s="5"/>
      <c r="F1" s="5"/>
      <c r="G1" s="5"/>
      <c r="H1" s="5"/>
      <c r="I1" s="5"/>
    </row>
    <row r="2" spans="2:16" ht="12.75" x14ac:dyDescent="0.25">
      <c r="B2" s="3" t="s">
        <v>0</v>
      </c>
      <c r="C2" s="3" t="s">
        <v>76</v>
      </c>
      <c r="D2" s="3" t="s">
        <v>77</v>
      </c>
      <c r="E2" s="3" t="s">
        <v>78</v>
      </c>
      <c r="F2" s="3" t="s">
        <v>79</v>
      </c>
      <c r="G2" s="22" t="s">
        <v>80</v>
      </c>
      <c r="H2" s="22" t="s">
        <v>81</v>
      </c>
      <c r="I2" s="22" t="s">
        <v>74</v>
      </c>
      <c r="J2" s="3" t="s">
        <v>107</v>
      </c>
      <c r="K2" s="3" t="s">
        <v>108</v>
      </c>
      <c r="L2" s="3" t="s">
        <v>109</v>
      </c>
      <c r="M2" s="13" t="s">
        <v>106</v>
      </c>
      <c r="N2" s="13" t="s">
        <v>112</v>
      </c>
      <c r="O2" s="13" t="s">
        <v>113</v>
      </c>
      <c r="P2" s="13" t="s">
        <v>53</v>
      </c>
    </row>
    <row r="3" spans="2:16" x14ac:dyDescent="0.2">
      <c r="B3" s="1" t="s">
        <v>20</v>
      </c>
      <c r="C3" s="1" t="s">
        <v>103</v>
      </c>
      <c r="D3" s="23">
        <v>0.27760000000000001</v>
      </c>
      <c r="E3" s="23">
        <v>2.130344012119215</v>
      </c>
      <c r="F3" s="23">
        <v>2.1700000000000001E-2</v>
      </c>
      <c r="G3" s="23">
        <v>1.3800000000000002E-2</v>
      </c>
      <c r="H3" s="24">
        <v>1</v>
      </c>
      <c r="I3" s="24"/>
      <c r="J3" s="20">
        <f>1</f>
        <v>1</v>
      </c>
      <c r="K3" s="20">
        <f>1+(((tblkt[[#This Row],[d1]]/tblkt[[#This Row],[l]])*(tblkt[[#This Row],[tf]]/(2*tblkt[[#This Row],[tw]]))^3)/(tblkt[[#This Row],[nw]]))</f>
        <v>1.0633317774989812</v>
      </c>
      <c r="L3" s="20">
        <f>1+(2*((tblkt[[#This Row],[d1]]/tblkt[[#This Row],[l]])*(tblkt[[#This Row],[tf]]/(2*tblkt[[#This Row],[tw]]))^3)/(tblkt[[#This Row],[nw]]))</f>
        <v>1.1266635549979624</v>
      </c>
      <c r="M3" s="20">
        <f>IF(tblkt[[#This Row],[Restraint]]="PP",tblkt[[#This Row],[kt_PP]],IF(OR(tblkt[[#This Row],[Restraint]]="FP",tblkt[[#This Row],[Restraint]]="PL",tblkt[[#This Row],[Restraint]]="PU"),tblkt[[#This Row],[kt_FP]],tblkt[[#This Row],[kt_FF]]))</f>
        <v>1.0633317774989812</v>
      </c>
      <c r="N3" s="20">
        <v>1</v>
      </c>
      <c r="O3" s="20">
        <v>1</v>
      </c>
      <c r="P3" s="27">
        <f>tblkt[[#This Row],[l]]*tblkt[[#This Row],[kt]]*tblkt[[#This Row],[kl]]*tblkt[[#This Row],[kr]]</f>
        <v>2.2652624850910361</v>
      </c>
    </row>
    <row r="4" spans="2:16" x14ac:dyDescent="0.2">
      <c r="B4" s="1" t="s">
        <v>15</v>
      </c>
      <c r="C4" s="1" t="s">
        <v>103</v>
      </c>
      <c r="D4" s="23">
        <v>0.65999999999999992</v>
      </c>
      <c r="E4" s="23">
        <v>6.7379524997625868</v>
      </c>
      <c r="F4" s="23">
        <v>2.8000000000000001E-2</v>
      </c>
      <c r="G4" s="23">
        <v>0.01</v>
      </c>
      <c r="H4" s="24">
        <v>1</v>
      </c>
      <c r="I4" s="24"/>
      <c r="J4" s="20">
        <f>1</f>
        <v>1</v>
      </c>
      <c r="K4" s="20">
        <f>1+(((tblkt[[#This Row],[d1]]/tblkt[[#This Row],[l]])*(tblkt[[#This Row],[tf]]/(2*tblkt[[#This Row],[tw]]))^3)/(tblkt[[#This Row],[nw]]))</f>
        <v>1.2687819482348401</v>
      </c>
      <c r="L4" s="20">
        <f>1+(2*((tblkt[[#This Row],[d1]]/tblkt[[#This Row],[l]])*(tblkt[[#This Row],[tf]]/(2*tblkt[[#This Row],[tw]]))^3)/(tblkt[[#This Row],[nw]]))</f>
        <v>1.5375638964696803</v>
      </c>
      <c r="M4" s="20">
        <f>IF(tblkt[[#This Row],[Restraint]]="PP",tblkt[[#This Row],[kt_PP]],IF(OR(tblkt[[#This Row],[Restraint]]="FP",tblkt[[#This Row],[Restraint]]="PL",tblkt[[#This Row],[Restraint]]="PU"),tblkt[[#This Row],[kt_FP]],tblkt[[#This Row],[kt_FF]]))</f>
        <v>1.2687819482348401</v>
      </c>
      <c r="N4" s="20">
        <v>2</v>
      </c>
      <c r="O4" s="20">
        <v>1</v>
      </c>
      <c r="P4" s="27">
        <f>tblkt[[#This Row],[l]]*tblkt[[#This Row],[kt]]*tblkt[[#This Row],[kl]]*tblkt[[#This Row],[kr]]</f>
        <v>17.097984999525174</v>
      </c>
    </row>
    <row r="5" spans="2:16" x14ac:dyDescent="0.2">
      <c r="B5" s="1" t="s">
        <v>14</v>
      </c>
      <c r="C5" s="1" t="s">
        <v>102</v>
      </c>
      <c r="D5" s="23">
        <v>0.76</v>
      </c>
      <c r="E5" s="23">
        <v>2.0004107373396165</v>
      </c>
      <c r="F5" s="23">
        <v>2.5000000000000001E-2</v>
      </c>
      <c r="G5" s="23">
        <v>0.01</v>
      </c>
      <c r="H5" s="24">
        <v>1</v>
      </c>
      <c r="I5" s="24"/>
      <c r="J5" s="20">
        <f>1</f>
        <v>1</v>
      </c>
      <c r="K5" s="20">
        <f>1+(((tblkt[[#This Row],[d1]]/tblkt[[#This Row],[l]])*(tblkt[[#This Row],[tf]]/(2*tblkt[[#This Row],[tw]]))^3)/(tblkt[[#This Row],[nw]]))</f>
        <v>1.742035109236665</v>
      </c>
      <c r="L5" s="20">
        <f>1+(2*((tblkt[[#This Row],[d1]]/tblkt[[#This Row],[l]])*(tblkt[[#This Row],[tf]]/(2*tblkt[[#This Row],[tw]]))^3)/(tblkt[[#This Row],[nw]]))</f>
        <v>2.4840702184733301</v>
      </c>
      <c r="M5" s="20">
        <f>IF(tblkt[[#This Row],[Restraint]]="PP",tblkt[[#This Row],[kt_PP]],IF(OR(tblkt[[#This Row],[Restraint]]="FP",tblkt[[#This Row],[Restraint]]="PL",tblkt[[#This Row],[Restraint]]="PU"),tblkt[[#This Row],[kt_FP]],tblkt[[#This Row],[kt_FF]]))</f>
        <v>1.742035109236665</v>
      </c>
      <c r="N5" s="20">
        <v>1.4</v>
      </c>
      <c r="O5" s="20">
        <v>0.85</v>
      </c>
      <c r="P5" s="27">
        <f>tblkt[[#This Row],[l]]*tblkt[[#This Row],[kt]]*tblkt[[#This Row],[kl]]*tblkt[[#This Row],[kr]]</f>
        <v>4.1468950274341427</v>
      </c>
    </row>
    <row r="6" spans="2:16" x14ac:dyDescent="0.2">
      <c r="B6" s="1" t="s">
        <v>9</v>
      </c>
      <c r="C6" s="1" t="s">
        <v>102</v>
      </c>
      <c r="D6" s="23">
        <v>0.35000000000000003</v>
      </c>
      <c r="E6" s="23">
        <v>8.8516090353956862</v>
      </c>
      <c r="F6" s="23">
        <v>0.02</v>
      </c>
      <c r="G6" s="23">
        <v>0.02</v>
      </c>
      <c r="H6" s="24">
        <v>1</v>
      </c>
      <c r="I6" s="24"/>
      <c r="J6" s="20">
        <f>1</f>
        <v>1</v>
      </c>
      <c r="K6" s="20">
        <f>1+(((tblkt[[#This Row],[d1]]/tblkt[[#This Row],[l]])*(tblkt[[#This Row],[tf]]/(2*tblkt[[#This Row],[tw]]))^3)/(tblkt[[#This Row],[nw]]))</f>
        <v>1.0049426042005531</v>
      </c>
      <c r="L6" s="20">
        <f>1+(2*((tblkt[[#This Row],[d1]]/tblkt[[#This Row],[l]])*(tblkt[[#This Row],[tf]]/(2*tblkt[[#This Row],[tw]]))^3)/(tblkt[[#This Row],[nw]]))</f>
        <v>1.0098852084011061</v>
      </c>
      <c r="M6" s="20">
        <f>IF(tblkt[[#This Row],[Restraint]]="PP",tblkt[[#This Row],[kt_PP]],IF(OR(tblkt[[#This Row],[Restraint]]="FP",tblkt[[#This Row],[Restraint]]="PL",tblkt[[#This Row],[Restraint]]="PU"),tblkt[[#This Row],[kt_FP]],tblkt[[#This Row],[kt_FF]]))</f>
        <v>1.0049426042005531</v>
      </c>
      <c r="N6" s="20">
        <v>2</v>
      </c>
      <c r="O6" s="20">
        <v>1</v>
      </c>
      <c r="P6" s="27">
        <f>tblkt[[#This Row],[l]]*tblkt[[#This Row],[kt]]*tblkt[[#This Row],[kl]]*tblkt[[#This Row],[kr]]</f>
        <v>17.790718070791375</v>
      </c>
    </row>
    <row r="7" spans="2:16" x14ac:dyDescent="0.2">
      <c r="B7" s="1" t="s">
        <v>28</v>
      </c>
      <c r="C7" s="1" t="s">
        <v>98</v>
      </c>
      <c r="D7" s="23">
        <v>0.28360000000000002</v>
      </c>
      <c r="E7" s="23">
        <v>6.4646475019571046</v>
      </c>
      <c r="F7" s="23">
        <v>1.0199999999999999E-2</v>
      </c>
      <c r="G7" s="23">
        <v>6.0999999999999995E-3</v>
      </c>
      <c r="H7" s="24">
        <v>1</v>
      </c>
      <c r="I7" s="24"/>
      <c r="J7" s="20">
        <f>1</f>
        <v>1</v>
      </c>
      <c r="K7" s="20">
        <f>1+(((tblkt[[#This Row],[d1]]/tblkt[[#This Row],[l]])*(tblkt[[#This Row],[tf]]/(2*tblkt[[#This Row],[tw]]))^3)/(tblkt[[#This Row],[nw]]))</f>
        <v>1.0256378971339606</v>
      </c>
      <c r="L7" s="20">
        <f>1+(2*((tblkt[[#This Row],[d1]]/tblkt[[#This Row],[l]])*(tblkt[[#This Row],[tf]]/(2*tblkt[[#This Row],[tw]]))^3)/(tblkt[[#This Row],[nw]]))</f>
        <v>1.0512757942679212</v>
      </c>
      <c r="M7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7" s="20">
        <v>1.4</v>
      </c>
      <c r="O7" s="20">
        <v>0.85</v>
      </c>
      <c r="P7" s="27">
        <f>tblkt[[#This Row],[l]]*tblkt[[#This Row],[kt]]*tblkt[[#This Row],[kl]]*tblkt[[#This Row],[kr]]</f>
        <v>7.6929305273289543</v>
      </c>
    </row>
    <row r="8" spans="2:16" x14ac:dyDescent="0.2">
      <c r="B8" s="1" t="s">
        <v>21</v>
      </c>
      <c r="C8" s="1" t="s">
        <v>104</v>
      </c>
      <c r="D8" s="23">
        <v>0.27700000000000002</v>
      </c>
      <c r="E8" s="23">
        <v>4.9293641067395368</v>
      </c>
      <c r="F8" s="23">
        <v>2.5000000000000001E-2</v>
      </c>
      <c r="G8" s="23">
        <v>1.5699999999999999E-2</v>
      </c>
      <c r="H8" s="24">
        <v>1</v>
      </c>
      <c r="I8" s="24"/>
      <c r="J8" s="20">
        <f>1</f>
        <v>1</v>
      </c>
      <c r="K8" s="20">
        <f>1+(((tblkt[[#This Row],[d1]]/tblkt[[#This Row],[l]])*(tblkt[[#This Row],[tf]]/(2*tblkt[[#This Row],[tw]]))^3)/(tblkt[[#This Row],[nw]]))</f>
        <v>1.0283608963343513</v>
      </c>
      <c r="L8" s="20">
        <f>1+(2*((tblkt[[#This Row],[d1]]/tblkt[[#This Row],[l]])*(tblkt[[#This Row],[tf]]/(2*tblkt[[#This Row],[tw]]))^3)/(tblkt[[#This Row],[nw]]))</f>
        <v>1.0567217926687027</v>
      </c>
      <c r="M8" s="20">
        <f>IF(tblkt[[#This Row],[Restraint]]="PP",tblkt[[#This Row],[kt_PP]],IF(OR(tblkt[[#This Row],[Restraint]]="FP",tblkt[[#This Row],[Restraint]]="PL",tblkt[[#This Row],[Restraint]]="PU"),tblkt[[#This Row],[kt_FP]],tblkt[[#This Row],[kt_FF]]))</f>
        <v>1.0283608963343513</v>
      </c>
      <c r="N8" s="20">
        <v>2</v>
      </c>
      <c r="O8" s="20">
        <v>0.85</v>
      </c>
      <c r="P8" s="27">
        <f>tblkt[[#This Row],[l]]*tblkt[[#This Row],[kt]]*tblkt[[#This Row],[kl]]*tblkt[[#This Row],[kr]]</f>
        <v>8.6175809949805835</v>
      </c>
    </row>
    <row r="9" spans="2:16" x14ac:dyDescent="0.2">
      <c r="B9" s="1" t="s">
        <v>16</v>
      </c>
      <c r="C9" s="1" t="s">
        <v>105</v>
      </c>
      <c r="D9" s="23">
        <v>1.1199999999999999</v>
      </c>
      <c r="E9" s="23">
        <v>3.4660284074430914</v>
      </c>
      <c r="F9" s="23">
        <v>3.2000000000000001E-2</v>
      </c>
      <c r="G9" s="23">
        <v>1.6E-2</v>
      </c>
      <c r="H9" s="24">
        <v>1</v>
      </c>
      <c r="I9" s="24"/>
      <c r="J9" s="20">
        <f>1</f>
        <v>1</v>
      </c>
      <c r="K9" s="20">
        <f>1+(((tblkt[[#This Row],[d1]]/tblkt[[#This Row],[l]])*(tblkt[[#This Row],[tf]]/(2*tblkt[[#This Row],[tw]]))^3)/(tblkt[[#This Row],[nw]]))</f>
        <v>1.3231364167687911</v>
      </c>
      <c r="L9" s="20">
        <f>1+(2*((tblkt[[#This Row],[d1]]/tblkt[[#This Row],[l]])*(tblkt[[#This Row],[tf]]/(2*tblkt[[#This Row],[tw]]))^3)/(tblkt[[#This Row],[nw]]))</f>
        <v>1.6462728335375822</v>
      </c>
      <c r="M9" s="20">
        <f>IF(tblkt[[#This Row],[Restraint]]="PP",tblkt[[#This Row],[kt_PP]],IF(OR(tblkt[[#This Row],[Restraint]]="FP",tblkt[[#This Row],[Restraint]]="PL",tblkt[[#This Row],[Restraint]]="PU"),tblkt[[#This Row],[kt_FP]],tblkt[[#This Row],[kt_FF]]))</f>
        <v>1.6462728335375822</v>
      </c>
      <c r="N9" s="20">
        <v>1.4</v>
      </c>
      <c r="O9" s="20">
        <v>0.85</v>
      </c>
      <c r="P9" s="27">
        <f>tblkt[[#This Row],[l]]*tblkt[[#This Row],[kt]]*tblkt[[#This Row],[kl]]*tblkt[[#This Row],[kr]]</f>
        <v>6.7901738048572788</v>
      </c>
    </row>
    <row r="10" spans="2:16" x14ac:dyDescent="0.2">
      <c r="B10" s="1" t="s">
        <v>25</v>
      </c>
      <c r="C10" s="1" t="s">
        <v>105</v>
      </c>
      <c r="D10" s="23">
        <v>0.15899999999999997</v>
      </c>
      <c r="E10" s="23">
        <v>4.7256255198043267</v>
      </c>
      <c r="F10" s="23">
        <v>8.0000000000000002E-3</v>
      </c>
      <c r="G10" s="23">
        <v>5.0000000000000001E-3</v>
      </c>
      <c r="H10" s="24">
        <v>1</v>
      </c>
      <c r="I10" s="24"/>
      <c r="J10" s="20">
        <f>1</f>
        <v>1</v>
      </c>
      <c r="K10" s="20">
        <f>1+(((tblkt[[#This Row],[d1]]/tblkt[[#This Row],[l]])*(tblkt[[#This Row],[tf]]/(2*tblkt[[#This Row],[tw]]))^3)/(tblkt[[#This Row],[nw]]))</f>
        <v>1.0172269257601629</v>
      </c>
      <c r="L10" s="20">
        <f>1+(2*((tblkt[[#This Row],[d1]]/tblkt[[#This Row],[l]])*(tblkt[[#This Row],[tf]]/(2*tblkt[[#This Row],[tw]]))^3)/(tblkt[[#This Row],[nw]]))</f>
        <v>1.0344538515203257</v>
      </c>
      <c r="M10" s="20">
        <f>IF(tblkt[[#This Row],[Restraint]]="PP",tblkt[[#This Row],[kt_PP]],IF(OR(tblkt[[#This Row],[Restraint]]="FP",tblkt[[#This Row],[Restraint]]="PL",tblkt[[#This Row],[Restraint]]="PU"),tblkt[[#This Row],[kt_FP]],tblkt[[#This Row],[kt_FF]]))</f>
        <v>1.0344538515203257</v>
      </c>
      <c r="N10" s="20">
        <v>1.4</v>
      </c>
      <c r="O10" s="20">
        <v>0.85</v>
      </c>
      <c r="P10" s="27">
        <f>tblkt[[#This Row],[l]]*tblkt[[#This Row],[kt]]*tblkt[[#This Row],[kl]]*tblkt[[#This Row],[kr]]</f>
        <v>5.8172454085671479</v>
      </c>
    </row>
    <row r="11" spans="2:16" x14ac:dyDescent="0.2">
      <c r="B11" s="1" t="s">
        <v>10</v>
      </c>
      <c r="C11" s="1" t="s">
        <v>105</v>
      </c>
      <c r="D11" s="23">
        <v>0.45</v>
      </c>
      <c r="E11" s="23">
        <v>0.79179046033355238</v>
      </c>
      <c r="F11" s="23">
        <v>2.5000000000000001E-2</v>
      </c>
      <c r="G11" s="23">
        <v>0.02</v>
      </c>
      <c r="H11" s="24">
        <v>1</v>
      </c>
      <c r="I11" s="24"/>
      <c r="J11" s="20">
        <f>1</f>
        <v>1</v>
      </c>
      <c r="K11" s="20">
        <f>1+(((tblkt[[#This Row],[d1]]/tblkt[[#This Row],[l]])*(tblkt[[#This Row],[tf]]/(2*tblkt[[#This Row],[tw]]))^3)/(tblkt[[#This Row],[nw]]))</f>
        <v>1.13875297411858</v>
      </c>
      <c r="L11" s="20">
        <f>1+(2*((tblkt[[#This Row],[d1]]/tblkt[[#This Row],[l]])*(tblkt[[#This Row],[tf]]/(2*tblkt[[#This Row],[tw]]))^3)/(tblkt[[#This Row],[nw]]))</f>
        <v>1.2775059482371602</v>
      </c>
      <c r="M11" s="20">
        <f>IF(tblkt[[#This Row],[Restraint]]="PP",tblkt[[#This Row],[kt_PP]],IF(OR(tblkt[[#This Row],[Restraint]]="FP",tblkt[[#This Row],[Restraint]]="PL",tblkt[[#This Row],[Restraint]]="PU"),tblkt[[#This Row],[kt_FP]],tblkt[[#This Row],[kt_FF]]))</f>
        <v>1.2775059482371602</v>
      </c>
      <c r="N11" s="20">
        <v>2</v>
      </c>
      <c r="O11" s="20">
        <v>0.85</v>
      </c>
      <c r="P11" s="27">
        <f>tblkt[[#This Row],[l]]*tblkt[[#This Row],[kt]]*tblkt[[#This Row],[kl]]*tblkt[[#This Row],[kr]]</f>
        <v>1.719578938817039</v>
      </c>
    </row>
    <row r="12" spans="2:16" x14ac:dyDescent="0.2">
      <c r="B12" s="1" t="s">
        <v>24</v>
      </c>
      <c r="C12" s="1" t="s">
        <v>98</v>
      </c>
      <c r="D12" s="23">
        <v>0.18099999999999999</v>
      </c>
      <c r="E12" s="23">
        <v>4.9549456336628941</v>
      </c>
      <c r="F12" s="23">
        <v>3.2000000000000001E-2</v>
      </c>
      <c r="G12" s="23">
        <v>2.5000000000000001E-2</v>
      </c>
      <c r="H12" s="24">
        <v>1</v>
      </c>
      <c r="I12" s="24"/>
      <c r="J12" s="20">
        <f>1</f>
        <v>1</v>
      </c>
      <c r="K12" s="20">
        <f>1+(((tblkt[[#This Row],[d1]]/tblkt[[#This Row],[l]])*(tblkt[[#This Row],[tf]]/(2*tblkt[[#This Row],[tw]]))^3)/(tblkt[[#This Row],[nw]]))</f>
        <v>1.0095759000215154</v>
      </c>
      <c r="L12" s="20">
        <f>1+(2*((tblkt[[#This Row],[d1]]/tblkt[[#This Row],[l]])*(tblkt[[#This Row],[tf]]/(2*tblkt[[#This Row],[tw]]))^3)/(tblkt[[#This Row],[nw]]))</f>
        <v>1.0191518000430309</v>
      </c>
      <c r="M12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12" s="20">
        <v>2</v>
      </c>
      <c r="O12" s="20">
        <v>0.7</v>
      </c>
      <c r="P12" s="27">
        <f>tblkt[[#This Row],[l]]*tblkt[[#This Row],[kt]]*tblkt[[#This Row],[kl]]*tblkt[[#This Row],[kr]]</f>
        <v>6.9369238871280512</v>
      </c>
    </row>
    <row r="13" spans="2:16" x14ac:dyDescent="0.2">
      <c r="B13" s="1" t="s">
        <v>22</v>
      </c>
      <c r="C13" s="1" t="s">
        <v>100</v>
      </c>
      <c r="D13" s="23">
        <v>0.2258</v>
      </c>
      <c r="E13" s="23">
        <v>0.95341361020751858</v>
      </c>
      <c r="F13" s="23">
        <v>1.06E-2</v>
      </c>
      <c r="G13" s="23">
        <v>1.06E-2</v>
      </c>
      <c r="H13" s="24">
        <v>1</v>
      </c>
      <c r="I13" s="24"/>
      <c r="J13" s="20">
        <f>1</f>
        <v>1</v>
      </c>
      <c r="K13" s="20">
        <f>1+(((tblkt[[#This Row],[d1]]/tblkt[[#This Row],[l]])*(tblkt[[#This Row],[tf]]/(2*tblkt[[#This Row],[tw]]))^3)/(tblkt[[#This Row],[nw]]))</f>
        <v>1.0296041504944078</v>
      </c>
      <c r="L13" s="20">
        <f>1+(2*((tblkt[[#This Row],[d1]]/tblkt[[#This Row],[l]])*(tblkt[[#This Row],[tf]]/(2*tblkt[[#This Row],[tw]]))^3)/(tblkt[[#This Row],[nw]]))</f>
        <v>1.0592083009888156</v>
      </c>
      <c r="M13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13" s="20">
        <v>1</v>
      </c>
      <c r="O13" s="20">
        <v>1</v>
      </c>
      <c r="P13" s="27">
        <f>tblkt[[#This Row],[l]]*tblkt[[#This Row],[kt]]*tblkt[[#This Row],[kl]]*tblkt[[#This Row],[kr]]</f>
        <v>0.95341361020751858</v>
      </c>
    </row>
    <row r="14" spans="2:16" x14ac:dyDescent="0.2">
      <c r="B14" s="1" t="s">
        <v>38</v>
      </c>
      <c r="C14" s="1" t="s">
        <v>103</v>
      </c>
      <c r="D14" s="23">
        <v>0.26800000000000002</v>
      </c>
      <c r="E14" s="23">
        <v>2.4011461082341254</v>
      </c>
      <c r="F14" s="23">
        <v>1.6E-2</v>
      </c>
      <c r="G14" s="23">
        <v>8.0000000000000002E-3</v>
      </c>
      <c r="H14" s="24">
        <v>1</v>
      </c>
      <c r="I14" s="24"/>
      <c r="J14" s="20">
        <f>1</f>
        <v>1</v>
      </c>
      <c r="K14" s="20">
        <f>1+(((tblkt[[#This Row],[d1]]/tblkt[[#This Row],[l]])*(tblkt[[#This Row],[tf]]/(2*tblkt[[#This Row],[tw]]))^3)/(tblkt[[#This Row],[nw]]))</f>
        <v>1.1116133662507923</v>
      </c>
      <c r="L14" s="20">
        <f>1+(2*((tblkt[[#This Row],[d1]]/tblkt[[#This Row],[l]])*(tblkt[[#This Row],[tf]]/(2*tblkt[[#This Row],[tw]]))^3)/(tblkt[[#This Row],[nw]]))</f>
        <v>1.2232267325015846</v>
      </c>
      <c r="M14" s="20">
        <f>IF(tblkt[[#This Row],[Restraint]]="PP",tblkt[[#This Row],[kt_PP]],IF(OR(tblkt[[#This Row],[Restraint]]="FP",tblkt[[#This Row],[Restraint]]="PL",tblkt[[#This Row],[Restraint]]="PU"),tblkt[[#This Row],[kt_FP]],tblkt[[#This Row],[kt_FF]]))</f>
        <v>1.1116133662507923</v>
      </c>
      <c r="N14" s="20">
        <v>1.4</v>
      </c>
      <c r="O14" s="20">
        <v>0.85</v>
      </c>
      <c r="P14" s="27">
        <f>tblkt[[#This Row],[l]]*tblkt[[#This Row],[kt]]*tblkt[[#This Row],[kl]]*tblkt[[#This Row],[kr]]</f>
        <v>3.1762838687986092</v>
      </c>
    </row>
    <row r="15" spans="2:16" x14ac:dyDescent="0.2">
      <c r="B15" s="1" t="s">
        <v>11</v>
      </c>
      <c r="C15" s="1" t="s">
        <v>98</v>
      </c>
      <c r="D15" s="23">
        <v>0.27499999999999997</v>
      </c>
      <c r="E15" s="23">
        <v>8.9967516490117472</v>
      </c>
      <c r="F15" s="23">
        <v>0.04</v>
      </c>
      <c r="G15" s="23">
        <v>2.8000000000000001E-2</v>
      </c>
      <c r="H15" s="24">
        <v>1</v>
      </c>
      <c r="I15" s="24"/>
      <c r="J15" s="20">
        <f>1</f>
        <v>1</v>
      </c>
      <c r="K15" s="20">
        <f>1+(((tblkt[[#This Row],[d1]]/tblkt[[#This Row],[l]])*(tblkt[[#This Row],[tf]]/(2*tblkt[[#This Row],[tw]]))^3)/(tblkt[[#This Row],[nw]]))</f>
        <v>1.0111394270734524</v>
      </c>
      <c r="L15" s="20">
        <f>1+(2*((tblkt[[#This Row],[d1]]/tblkt[[#This Row],[l]])*(tblkt[[#This Row],[tf]]/(2*tblkt[[#This Row],[tw]]))^3)/(tblkt[[#This Row],[nw]]))</f>
        <v>1.0222788541469046</v>
      </c>
      <c r="M15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15" s="20">
        <v>2</v>
      </c>
      <c r="O15" s="20">
        <v>1</v>
      </c>
      <c r="P15" s="27">
        <f>tblkt[[#This Row],[l]]*tblkt[[#This Row],[kt]]*tblkt[[#This Row],[kl]]*tblkt[[#This Row],[kr]]</f>
        <v>17.993503298023494</v>
      </c>
    </row>
    <row r="16" spans="2:16" x14ac:dyDescent="0.2">
      <c r="B16" s="1" t="s">
        <v>19</v>
      </c>
      <c r="C16" s="1" t="s">
        <v>103</v>
      </c>
      <c r="D16" s="23">
        <v>0.27760000000000001</v>
      </c>
      <c r="E16" s="23">
        <v>4.3743349296549736</v>
      </c>
      <c r="F16" s="23">
        <v>1.8699999999999998E-2</v>
      </c>
      <c r="G16" s="23">
        <v>1.1900000000000001E-2</v>
      </c>
      <c r="H16" s="24">
        <v>1</v>
      </c>
      <c r="I16" s="24"/>
      <c r="J16" s="20">
        <f>1</f>
        <v>1</v>
      </c>
      <c r="K16" s="20">
        <f>1+(((tblkt[[#This Row],[d1]]/tblkt[[#This Row],[l]])*(tblkt[[#This Row],[tf]]/(2*tblkt[[#This Row],[tw]]))^3)/(tblkt[[#This Row],[nw]]))</f>
        <v>1.0307823220567938</v>
      </c>
      <c r="L16" s="20">
        <f>1+(2*((tblkt[[#This Row],[d1]]/tblkt[[#This Row],[l]])*(tblkt[[#This Row],[tf]]/(2*tblkt[[#This Row],[tw]]))^3)/(tblkt[[#This Row],[nw]]))</f>
        <v>1.0615646441135873</v>
      </c>
      <c r="M16" s="20">
        <f>IF(tblkt[[#This Row],[Restraint]]="PP",tblkt[[#This Row],[kt_PP]],IF(OR(tblkt[[#This Row],[Restraint]]="FP",tblkt[[#This Row],[Restraint]]="PL",tblkt[[#This Row],[Restraint]]="PU"),tblkt[[#This Row],[kt_FP]],tblkt[[#This Row],[kt_FF]]))</f>
        <v>1.0307823220567938</v>
      </c>
      <c r="N16" s="20">
        <v>2</v>
      </c>
      <c r="O16" s="20">
        <v>0.85</v>
      </c>
      <c r="P16" s="27">
        <f>tblkt[[#This Row],[l]]*tblkt[[#This Row],[kt]]*tblkt[[#This Row],[kl]]*tblkt[[#This Row],[kr]]</f>
        <v>7.6652780976146229</v>
      </c>
    </row>
    <row r="17" spans="2:16" x14ac:dyDescent="0.2">
      <c r="B17" s="1" t="s">
        <v>27</v>
      </c>
      <c r="C17" s="1" t="s">
        <v>103</v>
      </c>
      <c r="D17" s="23">
        <v>0.23199999999999998</v>
      </c>
      <c r="E17" s="23">
        <v>4.4716299736567953</v>
      </c>
      <c r="F17" s="23">
        <v>8.0000000000000002E-3</v>
      </c>
      <c r="G17" s="23">
        <v>5.0000000000000001E-3</v>
      </c>
      <c r="H17" s="24">
        <v>1</v>
      </c>
      <c r="I17" s="24"/>
      <c r="J17" s="20">
        <f>1</f>
        <v>1</v>
      </c>
      <c r="K17" s="20">
        <f>1+(((tblkt[[#This Row],[d1]]/tblkt[[#This Row],[l]])*(tblkt[[#This Row],[tf]]/(2*tblkt[[#This Row],[tw]]))^3)/(tblkt[[#This Row],[nw]]))</f>
        <v>1.0265639153283654</v>
      </c>
      <c r="L17" s="20">
        <f>1+(2*((tblkt[[#This Row],[d1]]/tblkt[[#This Row],[l]])*(tblkt[[#This Row],[tf]]/(2*tblkt[[#This Row],[tw]]))^3)/(tblkt[[#This Row],[nw]]))</f>
        <v>1.0531278306567309</v>
      </c>
      <c r="M17" s="20">
        <f>IF(tblkt[[#This Row],[Restraint]]="PP",tblkt[[#This Row],[kt_PP]],IF(OR(tblkt[[#This Row],[Restraint]]="FP",tblkt[[#This Row],[Restraint]]="PL",tblkt[[#This Row],[Restraint]]="PU"),tblkt[[#This Row],[kt_FP]],tblkt[[#This Row],[kt_FF]]))</f>
        <v>1.0265639153283654</v>
      </c>
      <c r="N17" s="20">
        <v>2</v>
      </c>
      <c r="O17" s="20">
        <v>0.85</v>
      </c>
      <c r="P17" s="27">
        <f>tblkt[[#This Row],[l]]*tblkt[[#This Row],[kt]]*tblkt[[#This Row],[kl]]*tblkt[[#This Row],[kr]]</f>
        <v>7.8037037552165511</v>
      </c>
    </row>
    <row r="18" spans="2:16" x14ac:dyDescent="0.2">
      <c r="B18" s="1" t="s">
        <v>23</v>
      </c>
      <c r="C18" s="1" t="s">
        <v>103</v>
      </c>
      <c r="D18" s="23">
        <v>0.22539999999999999</v>
      </c>
      <c r="E18" s="23">
        <v>9.1183970003194332</v>
      </c>
      <c r="F18" s="23">
        <v>1.43E-2</v>
      </c>
      <c r="G18" s="23">
        <v>1.43E-2</v>
      </c>
      <c r="H18" s="24">
        <v>1</v>
      </c>
      <c r="I18" s="24"/>
      <c r="J18" s="20">
        <f>1</f>
        <v>1</v>
      </c>
      <c r="K18" s="20">
        <f>1+(((tblkt[[#This Row],[d1]]/tblkt[[#This Row],[l]])*(tblkt[[#This Row],[tf]]/(2*tblkt[[#This Row],[tw]]))^3)/(tblkt[[#This Row],[nw]]))</f>
        <v>1.0030899071403683</v>
      </c>
      <c r="L18" s="20">
        <f>1+(2*((tblkt[[#This Row],[d1]]/tblkt[[#This Row],[l]])*(tblkt[[#This Row],[tf]]/(2*tblkt[[#This Row],[tw]]))^3)/(tblkt[[#This Row],[nw]]))</f>
        <v>1.0061798142807366</v>
      </c>
      <c r="M18" s="20">
        <f>IF(tblkt[[#This Row],[Restraint]]="PP",tblkt[[#This Row],[kt_PP]],IF(OR(tblkt[[#This Row],[Restraint]]="FP",tblkt[[#This Row],[Restraint]]="PL",tblkt[[#This Row],[Restraint]]="PU"),tblkt[[#This Row],[kt_FP]],tblkt[[#This Row],[kt_FF]]))</f>
        <v>1.0030899071403683</v>
      </c>
      <c r="N18" s="20">
        <v>1.4</v>
      </c>
      <c r="O18" s="20">
        <v>0.7</v>
      </c>
      <c r="P18" s="27">
        <f>tblkt[[#This Row],[l]]*tblkt[[#This Row],[kt]]*tblkt[[#This Row],[kl]]*tblkt[[#This Row],[kr]]</f>
        <v>8.963640560313042</v>
      </c>
    </row>
    <row r="19" spans="2:16" x14ac:dyDescent="0.2">
      <c r="B19" s="1" t="s">
        <v>36</v>
      </c>
      <c r="C19" s="1" t="s">
        <v>101</v>
      </c>
      <c r="D19" s="23">
        <v>0.13100000000000001</v>
      </c>
      <c r="E19" s="23">
        <v>5.8712505826378365</v>
      </c>
      <c r="F19" s="23">
        <v>9.4999999999999998E-3</v>
      </c>
      <c r="G19" s="23">
        <v>6.0000000000000001E-3</v>
      </c>
      <c r="H19" s="24">
        <v>1</v>
      </c>
      <c r="I19" s="24"/>
      <c r="J19" s="20">
        <f>1</f>
        <v>1</v>
      </c>
      <c r="K19" s="20">
        <f>1+(((tblkt[[#This Row],[d1]]/tblkt[[#This Row],[l]])*(tblkt[[#This Row],[tf]]/(2*tblkt[[#This Row],[tw]]))^3)/(tblkt[[#This Row],[nw]]))</f>
        <v>1.011070513276227</v>
      </c>
      <c r="L19" s="20">
        <f>1+(2*((tblkt[[#This Row],[d1]]/tblkt[[#This Row],[l]])*(tblkt[[#This Row],[tf]]/(2*tblkt[[#This Row],[tw]]))^3)/(tblkt[[#This Row],[nw]]))</f>
        <v>1.0221410265524542</v>
      </c>
      <c r="M19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19" s="20">
        <v>2</v>
      </c>
      <c r="O19" s="20">
        <v>0.85</v>
      </c>
      <c r="P19" s="27">
        <f>tblkt[[#This Row],[l]]*tblkt[[#This Row],[kt]]*tblkt[[#This Row],[kl]]*tblkt[[#This Row],[kr]]</f>
        <v>9.9811259904843226</v>
      </c>
    </row>
    <row r="20" spans="2:16" x14ac:dyDescent="0.2">
      <c r="B20" s="1" t="s">
        <v>37</v>
      </c>
      <c r="C20" s="1" t="s">
        <v>104</v>
      </c>
      <c r="D20" s="23">
        <v>0.17600000000000002</v>
      </c>
      <c r="E20" s="23">
        <v>5.6142500041544805</v>
      </c>
      <c r="F20" s="23">
        <v>1.2E-2</v>
      </c>
      <c r="G20" s="23">
        <v>6.0000000000000001E-3</v>
      </c>
      <c r="H20" s="24">
        <v>1</v>
      </c>
      <c r="I20" s="24"/>
      <c r="J20" s="20">
        <f>1</f>
        <v>1</v>
      </c>
      <c r="K20" s="20">
        <f>1+(((tblkt[[#This Row],[d1]]/tblkt[[#This Row],[l]])*(tblkt[[#This Row],[tf]]/(2*tblkt[[#This Row],[tw]]))^3)/(tblkt[[#This Row],[nw]]))</f>
        <v>1.0313487999055551</v>
      </c>
      <c r="L20" s="20">
        <f>1+(2*((tblkt[[#This Row],[d1]]/tblkt[[#This Row],[l]])*(tblkt[[#This Row],[tf]]/(2*tblkt[[#This Row],[tw]]))^3)/(tblkt[[#This Row],[nw]]))</f>
        <v>1.0626975998111099</v>
      </c>
      <c r="M20" s="20">
        <f>IF(tblkt[[#This Row],[Restraint]]="PP",tblkt[[#This Row],[kt_PP]],IF(OR(tblkt[[#This Row],[Restraint]]="FP",tblkt[[#This Row],[Restraint]]="PL",tblkt[[#This Row],[Restraint]]="PU"),tblkt[[#This Row],[kt_FP]],tblkt[[#This Row],[kt_FF]]))</f>
        <v>1.0313487999055551</v>
      </c>
      <c r="N20" s="20">
        <v>2</v>
      </c>
      <c r="O20" s="20">
        <v>0.85</v>
      </c>
      <c r="P20" s="27">
        <f>tblkt[[#This Row],[l]]*tblkt[[#This Row],[kt]]*tblkt[[#This Row],[kl]]*tblkt[[#This Row],[kr]]</f>
        <v>9.843425007062617</v>
      </c>
    </row>
    <row r="21" spans="2:16" x14ac:dyDescent="0.2">
      <c r="B21" s="1" t="s">
        <v>17</v>
      </c>
      <c r="C21" s="1" t="s">
        <v>102</v>
      </c>
      <c r="D21" s="23">
        <v>0.22559999999999999</v>
      </c>
      <c r="E21" s="23">
        <v>5.8431366891325931</v>
      </c>
      <c r="F21" s="23">
        <v>1.4199999999999999E-2</v>
      </c>
      <c r="G21" s="23">
        <v>8.6E-3</v>
      </c>
      <c r="H21" s="24">
        <v>1</v>
      </c>
      <c r="I21" s="24"/>
      <c r="J21" s="20">
        <f>1</f>
        <v>1</v>
      </c>
      <c r="K21" s="20">
        <f>1+(((tblkt[[#This Row],[d1]]/tblkt[[#This Row],[l]])*(tblkt[[#This Row],[tf]]/(2*tblkt[[#This Row],[tw]]))^3)/(tblkt[[#This Row],[nw]]))</f>
        <v>1.0217256481507353</v>
      </c>
      <c r="L21" s="20">
        <f>1+(2*((tblkt[[#This Row],[d1]]/tblkt[[#This Row],[l]])*(tblkt[[#This Row],[tf]]/(2*tblkt[[#This Row],[tw]]))^3)/(tblkt[[#This Row],[nw]]))</f>
        <v>1.0434512963014704</v>
      </c>
      <c r="M21" s="20">
        <f>IF(tblkt[[#This Row],[Restraint]]="PP",tblkt[[#This Row],[kt_PP]],IF(OR(tblkt[[#This Row],[Restraint]]="FP",tblkt[[#This Row],[Restraint]]="PL",tblkt[[#This Row],[Restraint]]="PU"),tblkt[[#This Row],[kt_FP]],tblkt[[#This Row],[kt_FF]]))</f>
        <v>1.0217256481507353</v>
      </c>
      <c r="N21" s="20">
        <v>1</v>
      </c>
      <c r="O21" s="20">
        <v>1</v>
      </c>
      <c r="P21" s="27">
        <f>tblkt[[#This Row],[l]]*tblkt[[#This Row],[kt]]*tblkt[[#This Row],[kl]]*tblkt[[#This Row],[kr]]</f>
        <v>5.9700826209373403</v>
      </c>
    </row>
    <row r="22" spans="2:16" x14ac:dyDescent="0.2">
      <c r="B22" s="1" t="s">
        <v>18</v>
      </c>
      <c r="C22" s="1" t="s">
        <v>100</v>
      </c>
      <c r="D22" s="23">
        <v>0.2772</v>
      </c>
      <c r="E22" s="23">
        <v>4.9300505980669271</v>
      </c>
      <c r="F22" s="23">
        <v>1.54E-2</v>
      </c>
      <c r="G22" s="23">
        <v>9.9000000000000008E-3</v>
      </c>
      <c r="H22" s="24">
        <v>1</v>
      </c>
      <c r="I22" s="24"/>
      <c r="J22" s="20">
        <f>1</f>
        <v>1</v>
      </c>
      <c r="K22" s="20">
        <f>1+(((tblkt[[#This Row],[d1]]/tblkt[[#This Row],[l]])*(tblkt[[#This Row],[tf]]/(2*tblkt[[#This Row],[tw]]))^3)/(tblkt[[#This Row],[nw]]))</f>
        <v>1.0264550411326741</v>
      </c>
      <c r="L22" s="20">
        <f>1+(2*((tblkt[[#This Row],[d1]]/tblkt[[#This Row],[l]])*(tblkt[[#This Row],[tf]]/(2*tblkt[[#This Row],[tw]]))^3)/(tblkt[[#This Row],[nw]]))</f>
        <v>1.0529100822653481</v>
      </c>
      <c r="M22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22" s="20">
        <v>1.4</v>
      </c>
      <c r="O22" s="20">
        <v>0.85</v>
      </c>
      <c r="P22" s="27">
        <f>tblkt[[#This Row],[l]]*tblkt[[#This Row],[kt]]*tblkt[[#This Row],[kl]]*tblkt[[#This Row],[kr]]</f>
        <v>5.8667602116996429</v>
      </c>
    </row>
    <row r="23" spans="2:16" x14ac:dyDescent="0.2">
      <c r="B23" s="1" t="s">
        <v>8</v>
      </c>
      <c r="C23" s="1" t="s">
        <v>99</v>
      </c>
      <c r="D23" s="23">
        <v>0.35</v>
      </c>
      <c r="E23" s="23">
        <v>7.5373144732263073</v>
      </c>
      <c r="F23" s="23">
        <v>1.6E-2</v>
      </c>
      <c r="G23" s="23">
        <v>1.6E-2</v>
      </c>
      <c r="H23" s="24">
        <v>1</v>
      </c>
      <c r="I23" s="24"/>
      <c r="J23" s="20">
        <f>1</f>
        <v>1</v>
      </c>
      <c r="K23" s="20">
        <f>1+(((tblkt[[#This Row],[d1]]/tblkt[[#This Row],[l]])*(tblkt[[#This Row],[tf]]/(2*tblkt[[#This Row],[tw]]))^3)/(tblkt[[#This Row],[nw]]))</f>
        <v>1.0058044546443441</v>
      </c>
      <c r="L23" s="20">
        <f>1+(2*((tblkt[[#This Row],[d1]]/tblkt[[#This Row],[l]])*(tblkt[[#This Row],[tf]]/(2*tblkt[[#This Row],[tw]]))^3)/(tblkt[[#This Row],[nw]]))</f>
        <v>1.0116089092886882</v>
      </c>
      <c r="M23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23" s="20">
        <v>2</v>
      </c>
      <c r="O23" s="20">
        <v>1</v>
      </c>
      <c r="P23" s="27">
        <f>tblkt[[#This Row],[l]]*tblkt[[#This Row],[kt]]*tblkt[[#This Row],[kl]]*tblkt[[#This Row],[kr]]</f>
        <v>15.074628946452615</v>
      </c>
    </row>
    <row r="24" spans="2:16" x14ac:dyDescent="0.2">
      <c r="B24" s="1" t="s">
        <v>12</v>
      </c>
      <c r="C24" s="1" t="s">
        <v>102</v>
      </c>
      <c r="D24" s="23">
        <v>0.35</v>
      </c>
      <c r="E24" s="23">
        <v>7.4591269708700452</v>
      </c>
      <c r="F24" s="23">
        <v>0.04</v>
      </c>
      <c r="G24" s="23">
        <v>2.8000000000000001E-2</v>
      </c>
      <c r="H24" s="24">
        <v>1</v>
      </c>
      <c r="I24" s="24"/>
      <c r="J24" s="20">
        <f>1</f>
        <v>1</v>
      </c>
      <c r="K24" s="20">
        <f>1+(((tblkt[[#This Row],[d1]]/tblkt[[#This Row],[l]])*(tblkt[[#This Row],[tf]]/(2*tblkt[[#This Row],[tw]]))^3)/(tblkt[[#This Row],[nw]]))</f>
        <v>1.0170999931903941</v>
      </c>
      <c r="L24" s="20">
        <f>1+(2*((tblkt[[#This Row],[d1]]/tblkt[[#This Row],[l]])*(tblkt[[#This Row],[tf]]/(2*tblkt[[#This Row],[tw]]))^3)/(tblkt[[#This Row],[nw]]))</f>
        <v>1.0341999863807882</v>
      </c>
      <c r="M24" s="20">
        <f>IF(tblkt[[#This Row],[Restraint]]="PP",tblkt[[#This Row],[kt_PP]],IF(OR(tblkt[[#This Row],[Restraint]]="FP",tblkt[[#This Row],[Restraint]]="PL",tblkt[[#This Row],[Restraint]]="PU"),tblkt[[#This Row],[kt_FP]],tblkt[[#This Row],[kt_FF]]))</f>
        <v>1.0170999931903941</v>
      </c>
      <c r="N24" s="20">
        <v>1.4</v>
      </c>
      <c r="O24" s="20">
        <v>0.85</v>
      </c>
      <c r="P24" s="27">
        <f>tblkt[[#This Row],[l]]*tblkt[[#This Row],[kt]]*tblkt[[#This Row],[kl]]*tblkt[[#This Row],[kr]]</f>
        <v>9.0281468096210666</v>
      </c>
    </row>
    <row r="25" spans="2:16" x14ac:dyDescent="0.2">
      <c r="B25" s="1" t="s">
        <v>2</v>
      </c>
      <c r="C25" s="1" t="s">
        <v>103</v>
      </c>
      <c r="D25" s="23">
        <v>0.57279999999999998</v>
      </c>
      <c r="E25" s="23">
        <v>0.84607735104589854</v>
      </c>
      <c r="F25" s="23">
        <v>1.9600000000000003E-2</v>
      </c>
      <c r="G25" s="23">
        <v>1.1900000000000001E-2</v>
      </c>
      <c r="H25" s="24">
        <v>1</v>
      </c>
      <c r="I25" s="24"/>
      <c r="J25" s="20">
        <f>1</f>
        <v>1</v>
      </c>
      <c r="K25" s="20">
        <f>1+(((tblkt[[#This Row],[d1]]/tblkt[[#This Row],[l]])*(tblkt[[#This Row],[tf]]/(2*tblkt[[#This Row],[tw]]))^3)/(tblkt[[#This Row],[nw]]))</f>
        <v>1.3781205516115247</v>
      </c>
      <c r="L25" s="20">
        <f>1+(2*((tblkt[[#This Row],[d1]]/tblkt[[#This Row],[l]])*(tblkt[[#This Row],[tf]]/(2*tblkt[[#This Row],[tw]]))^3)/(tblkt[[#This Row],[nw]]))</f>
        <v>1.7562411032230494</v>
      </c>
      <c r="M25" s="20">
        <f>IF(tblkt[[#This Row],[Restraint]]="PP",tblkt[[#This Row],[kt_PP]],IF(OR(tblkt[[#This Row],[Restraint]]="FP",tblkt[[#This Row],[Restraint]]="PL",tblkt[[#This Row],[Restraint]]="PU"),tblkt[[#This Row],[kt_FP]],tblkt[[#This Row],[kt_FF]]))</f>
        <v>1.3781205516115247</v>
      </c>
      <c r="N25" s="20">
        <v>1.4</v>
      </c>
      <c r="O25" s="20">
        <v>0.7</v>
      </c>
      <c r="P25" s="27">
        <f>tblkt[[#This Row],[l]]*tblkt[[#This Row],[kt]]*tblkt[[#This Row],[kl]]*tblkt[[#This Row],[kr]]</f>
        <v>1.1426766540148032</v>
      </c>
    </row>
    <row r="26" spans="2:16" x14ac:dyDescent="0.2">
      <c r="B26" s="1" t="s">
        <v>26</v>
      </c>
      <c r="C26" s="1" t="s">
        <v>100</v>
      </c>
      <c r="D26" s="23">
        <v>0.184</v>
      </c>
      <c r="E26" s="23">
        <v>0.34159194389852487</v>
      </c>
      <c r="F26" s="23">
        <v>7.0000000000000001E-3</v>
      </c>
      <c r="G26" s="23">
        <v>4.4999999999999997E-3</v>
      </c>
      <c r="H26" s="24">
        <v>1</v>
      </c>
      <c r="I26" s="24"/>
      <c r="J26" s="20">
        <f>1</f>
        <v>1</v>
      </c>
      <c r="K26" s="20">
        <f>1+(((tblkt[[#This Row],[d1]]/tblkt[[#This Row],[l]])*(tblkt[[#This Row],[tf]]/(2*tblkt[[#This Row],[tw]]))^3)/(tblkt[[#This Row],[nw]]))</f>
        <v>1.2534409541834388</v>
      </c>
      <c r="L26" s="20">
        <f>1+(2*((tblkt[[#This Row],[d1]]/tblkt[[#This Row],[l]])*(tblkt[[#This Row],[tf]]/(2*tblkt[[#This Row],[tw]]))^3)/(tblkt[[#This Row],[nw]]))</f>
        <v>1.5068819083668779</v>
      </c>
      <c r="M26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26" s="20">
        <v>1</v>
      </c>
      <c r="O26" s="20">
        <v>1</v>
      </c>
      <c r="P26" s="27">
        <f>tblkt[[#This Row],[l]]*tblkt[[#This Row],[kt]]*tblkt[[#This Row],[kl]]*tblkt[[#This Row],[kr]]</f>
        <v>0.34159194389852487</v>
      </c>
    </row>
    <row r="27" spans="2:16" x14ac:dyDescent="0.2">
      <c r="B27" s="1" t="s">
        <v>13</v>
      </c>
      <c r="C27" s="1" t="s">
        <v>101</v>
      </c>
      <c r="D27" s="23">
        <v>0.76</v>
      </c>
      <c r="E27" s="23">
        <v>5.9719202503001787</v>
      </c>
      <c r="F27" s="23">
        <v>1.6E-2</v>
      </c>
      <c r="G27" s="23">
        <v>0.01</v>
      </c>
      <c r="H27" s="24">
        <v>1</v>
      </c>
      <c r="I27" s="24"/>
      <c r="J27" s="20">
        <f>1</f>
        <v>1</v>
      </c>
      <c r="K27" s="20">
        <f>1+(((tblkt[[#This Row],[d1]]/tblkt[[#This Row],[l]])*(tblkt[[#This Row],[tf]]/(2*tblkt[[#This Row],[tw]]))^3)/(tblkt[[#This Row],[nw]]))</f>
        <v>1.0651582713249463</v>
      </c>
      <c r="L27" s="20">
        <f>1+(2*((tblkt[[#This Row],[d1]]/tblkt[[#This Row],[l]])*(tblkt[[#This Row],[tf]]/(2*tblkt[[#This Row],[tw]]))^3)/(tblkt[[#This Row],[nw]]))</f>
        <v>1.1303165426498925</v>
      </c>
      <c r="M27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27" s="20">
        <v>1</v>
      </c>
      <c r="O27" s="20">
        <v>1</v>
      </c>
      <c r="P27" s="27">
        <f>tblkt[[#This Row],[l]]*tblkt[[#This Row],[kt]]*tblkt[[#This Row],[kl]]*tblkt[[#This Row],[kr]]</f>
        <v>5.9719202503001787</v>
      </c>
    </row>
    <row r="28" spans="2:16" x14ac:dyDescent="0.2">
      <c r="B28" s="1" t="s">
        <v>35</v>
      </c>
      <c r="C28" s="1" t="s">
        <v>99</v>
      </c>
      <c r="D28" s="23">
        <v>0.108</v>
      </c>
      <c r="E28" s="23">
        <v>1.0490289718368573</v>
      </c>
      <c r="F28" s="23">
        <v>8.5000000000000006E-3</v>
      </c>
      <c r="G28" s="23">
        <v>5.0000000000000001E-3</v>
      </c>
      <c r="H28" s="24">
        <v>1</v>
      </c>
      <c r="I28" s="24"/>
      <c r="J28" s="20">
        <f>1</f>
        <v>1</v>
      </c>
      <c r="K28" s="20">
        <f>1+(((tblkt[[#This Row],[d1]]/tblkt[[#This Row],[l]])*(tblkt[[#This Row],[tf]]/(2*tblkt[[#This Row],[tw]]))^3)/(tblkt[[#This Row],[nw]]))</f>
        <v>1.0632256131914675</v>
      </c>
      <c r="L28" s="20">
        <f>1+(2*((tblkt[[#This Row],[d1]]/tblkt[[#This Row],[l]])*(tblkt[[#This Row],[tf]]/(2*tblkt[[#This Row],[tw]]))^3)/(tblkt[[#This Row],[nw]]))</f>
        <v>1.1264512263829349</v>
      </c>
      <c r="M28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28" s="20">
        <v>1.4</v>
      </c>
      <c r="O28" s="20">
        <v>0.7</v>
      </c>
      <c r="P28" s="27">
        <f>tblkt[[#This Row],[l]]*tblkt[[#This Row],[kt]]*tblkt[[#This Row],[kl]]*tblkt[[#This Row],[kr]]</f>
        <v>1.02804839240012</v>
      </c>
    </row>
    <row r="29" spans="2:16" x14ac:dyDescent="0.2">
      <c r="B29" s="1" t="s">
        <v>1</v>
      </c>
      <c r="C29" s="1" t="s">
        <v>99</v>
      </c>
      <c r="D29" s="23">
        <v>1.1199999999999999</v>
      </c>
      <c r="E29" s="23">
        <v>5.3475710662719047</v>
      </c>
      <c r="F29" s="23">
        <v>0.04</v>
      </c>
      <c r="G29" s="23">
        <v>1.6E-2</v>
      </c>
      <c r="H29" s="24">
        <v>1</v>
      </c>
      <c r="I29" s="24"/>
      <c r="J29" s="20">
        <f>1</f>
        <v>1</v>
      </c>
      <c r="K29" s="20">
        <f>1+(((tblkt[[#This Row],[d1]]/tblkt[[#This Row],[l]])*(tblkt[[#This Row],[tf]]/(2*tblkt[[#This Row],[tw]]))^3)/(tblkt[[#This Row],[nw]]))</f>
        <v>1.4090642224087413</v>
      </c>
      <c r="L29" s="20">
        <f>1+(2*((tblkt[[#This Row],[d1]]/tblkt[[#This Row],[l]])*(tblkt[[#This Row],[tf]]/(2*tblkt[[#This Row],[tw]]))^3)/(tblkt[[#This Row],[nw]]))</f>
        <v>1.8181284448174826</v>
      </c>
      <c r="M29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29" s="20">
        <v>2</v>
      </c>
      <c r="O29" s="20">
        <v>0.85</v>
      </c>
      <c r="P29" s="27">
        <f>tblkt[[#This Row],[l]]*tblkt[[#This Row],[kt]]*tblkt[[#This Row],[kl]]*tblkt[[#This Row],[kr]]</f>
        <v>9.0908708126622386</v>
      </c>
    </row>
    <row r="30" spans="2:16" x14ac:dyDescent="0.2">
      <c r="B30" s="1" t="s">
        <v>29</v>
      </c>
      <c r="C30" s="1" t="s">
        <v>103</v>
      </c>
      <c r="D30" s="23">
        <v>0.28339999999999999</v>
      </c>
      <c r="E30" s="23">
        <v>6.7451524416584565</v>
      </c>
      <c r="F30" s="23">
        <v>1.1800000000000001E-2</v>
      </c>
      <c r="G30" s="23">
        <v>6.7000000000000002E-3</v>
      </c>
      <c r="H30" s="24">
        <v>1</v>
      </c>
      <c r="I30" s="24"/>
      <c r="J30" s="20">
        <f>1</f>
        <v>1</v>
      </c>
      <c r="K30" s="20">
        <f>1+(((tblkt[[#This Row],[d1]]/tblkt[[#This Row],[l]])*(tblkt[[#This Row],[tf]]/(2*tblkt[[#This Row],[tw]]))^3)/(tblkt[[#This Row],[nw]]))</f>
        <v>1.028690604812019</v>
      </c>
      <c r="L30" s="20">
        <f>1+(2*((tblkt[[#This Row],[d1]]/tblkt[[#This Row],[l]])*(tblkt[[#This Row],[tf]]/(2*tblkt[[#This Row],[tw]]))^3)/(tblkt[[#This Row],[nw]]))</f>
        <v>1.057381209624038</v>
      </c>
      <c r="M30" s="20">
        <f>IF(tblkt[[#This Row],[Restraint]]="PP",tblkt[[#This Row],[kt_PP]],IF(OR(tblkt[[#This Row],[Restraint]]="FP",tblkt[[#This Row],[Restraint]]="PL",tblkt[[#This Row],[Restraint]]="PU"),tblkt[[#This Row],[kt_FP]],tblkt[[#This Row],[kt_FF]]))</f>
        <v>1.028690604812019</v>
      </c>
      <c r="N30" s="20">
        <v>1</v>
      </c>
      <c r="O30" s="20">
        <v>0.85</v>
      </c>
      <c r="P30" s="27">
        <f>tblkt[[#This Row],[l]]*tblkt[[#This Row],[kt]]*tblkt[[#This Row],[kl]]*tblkt[[#This Row],[kr]]</f>
        <v>5.897873703045069</v>
      </c>
    </row>
    <row r="31" spans="2:16" x14ac:dyDescent="0.2">
      <c r="B31" s="1" t="s">
        <v>82</v>
      </c>
      <c r="C31" s="1" t="s">
        <v>103</v>
      </c>
      <c r="D31" s="23">
        <v>0.18100000000000002</v>
      </c>
      <c r="E31" s="23">
        <v>4.6707429206996434</v>
      </c>
      <c r="F31" s="23">
        <v>1.0999999999999999E-2</v>
      </c>
      <c r="G31" s="23">
        <v>7.3000000000000001E-3</v>
      </c>
      <c r="H31" s="24">
        <v>1</v>
      </c>
      <c r="I31" s="24"/>
      <c r="J31" s="20">
        <f>1</f>
        <v>1</v>
      </c>
      <c r="K31" s="20">
        <f>1+(((tblkt[[#This Row],[d1]]/tblkt[[#This Row],[l]])*(tblkt[[#This Row],[tf]]/(2*tblkt[[#This Row],[tw]]))^3)/(tblkt[[#This Row],[nw]]))</f>
        <v>1.0165734185677817</v>
      </c>
      <c r="L31" s="20">
        <f>1+(2*((tblkt[[#This Row],[d1]]/tblkt[[#This Row],[l]])*(tblkt[[#This Row],[tf]]/(2*tblkt[[#This Row],[tw]]))^3)/(tblkt[[#This Row],[nw]]))</f>
        <v>1.0331468371355632</v>
      </c>
      <c r="M31" s="20">
        <f>IF(tblkt[[#This Row],[Restraint]]="PP",tblkt[[#This Row],[kt_PP]],IF(OR(tblkt[[#This Row],[Restraint]]="FP",tblkt[[#This Row],[Restraint]]="PL",tblkt[[#This Row],[Restraint]]="PU"),tblkt[[#This Row],[kt_FP]],tblkt[[#This Row],[kt_FF]]))</f>
        <v>1.0165734185677817</v>
      </c>
      <c r="N31" s="20">
        <v>2</v>
      </c>
      <c r="O31" s="20">
        <v>0.85</v>
      </c>
      <c r="P31" s="27">
        <f>tblkt[[#This Row],[l]]*tblkt[[#This Row],[kt]]*tblkt[[#This Row],[kl]]*tblkt[[#This Row],[kr]]</f>
        <v>8.0718602668497326</v>
      </c>
    </row>
    <row r="32" spans="2:16" x14ac:dyDescent="0.2">
      <c r="B32" s="1" t="s">
        <v>83</v>
      </c>
      <c r="C32" s="1" t="s">
        <v>103</v>
      </c>
      <c r="D32" s="23">
        <v>0.23480000000000001</v>
      </c>
      <c r="E32" s="23">
        <v>1.9611808964483668</v>
      </c>
      <c r="F32" s="23">
        <v>8.6E-3</v>
      </c>
      <c r="G32" s="23">
        <v>6.0999999999999995E-3</v>
      </c>
      <c r="H32" s="24">
        <v>1</v>
      </c>
      <c r="I32" s="24"/>
      <c r="J32" s="20">
        <f>1</f>
        <v>1</v>
      </c>
      <c r="K32" s="20">
        <f>1+(((tblkt[[#This Row],[d1]]/tblkt[[#This Row],[l]])*(tblkt[[#This Row],[tf]]/(2*tblkt[[#This Row],[tw]]))^3)/(tblkt[[#This Row],[nw]]))</f>
        <v>1.0419368976887906</v>
      </c>
      <c r="L32" s="20">
        <f>1+(2*((tblkt[[#This Row],[d1]]/tblkt[[#This Row],[l]])*(tblkt[[#This Row],[tf]]/(2*tblkt[[#This Row],[tw]]))^3)/(tblkt[[#This Row],[nw]]))</f>
        <v>1.0838737953775814</v>
      </c>
      <c r="M32" s="20">
        <f>IF(tblkt[[#This Row],[Restraint]]="PP",tblkt[[#This Row],[kt_PP]],IF(OR(tblkt[[#This Row],[Restraint]]="FP",tblkt[[#This Row],[Restraint]]="PL",tblkt[[#This Row],[Restraint]]="PU"),tblkt[[#This Row],[kt_FP]],tblkt[[#This Row],[kt_FF]]))</f>
        <v>1.0419368976887906</v>
      </c>
      <c r="N32" s="20">
        <v>2</v>
      </c>
      <c r="O32" s="20">
        <v>0.85</v>
      </c>
      <c r="P32" s="27">
        <f>tblkt[[#This Row],[l]]*tblkt[[#This Row],[kt]]*tblkt[[#This Row],[kl]]*tblkt[[#This Row],[kr]]</f>
        <v>3.4738254563882855</v>
      </c>
    </row>
    <row r="33" spans="2:16" x14ac:dyDescent="0.2">
      <c r="B33" s="1" t="s">
        <v>84</v>
      </c>
      <c r="C33" s="1" t="s">
        <v>101</v>
      </c>
      <c r="D33" s="23">
        <v>0.45</v>
      </c>
      <c r="E33" s="23">
        <v>0.2603970198230221</v>
      </c>
      <c r="F33" s="23">
        <v>3.2000000000000001E-2</v>
      </c>
      <c r="G33" s="23">
        <v>2.5000000000000001E-2</v>
      </c>
      <c r="H33" s="24">
        <v>1</v>
      </c>
      <c r="I33" s="24"/>
      <c r="J33" s="20">
        <f>1</f>
        <v>1</v>
      </c>
      <c r="K33" s="20">
        <f>1+(((tblkt[[#This Row],[d1]]/tblkt[[#This Row],[l]])*(tblkt[[#This Row],[tf]]/(2*tblkt[[#This Row],[tw]]))^3)/(tblkt[[#This Row],[nw]]))</f>
        <v>1.453019009511608</v>
      </c>
      <c r="L33" s="20">
        <f>1+(2*((tblkt[[#This Row],[d1]]/tblkt[[#This Row],[l]])*(tblkt[[#This Row],[tf]]/(2*tblkt[[#This Row],[tw]]))^3)/(tblkt[[#This Row],[nw]]))</f>
        <v>1.906038019023216</v>
      </c>
      <c r="M33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33" s="20">
        <v>1</v>
      </c>
      <c r="O33" s="20">
        <v>0.7</v>
      </c>
      <c r="P33" s="27">
        <f>tblkt[[#This Row],[l]]*tblkt[[#This Row],[kt]]*tblkt[[#This Row],[kl]]*tblkt[[#This Row],[kr]]</f>
        <v>0.18227791387611547</v>
      </c>
    </row>
    <row r="34" spans="2:16" x14ac:dyDescent="0.2">
      <c r="B34" s="1" t="s">
        <v>85</v>
      </c>
      <c r="C34" s="1" t="s">
        <v>105</v>
      </c>
      <c r="D34" s="23">
        <v>0.42800000000000005</v>
      </c>
      <c r="E34" s="23">
        <v>9.0174562389266182</v>
      </c>
      <c r="F34" s="23">
        <v>1.6E-2</v>
      </c>
      <c r="G34" s="23">
        <v>9.9000000000000008E-3</v>
      </c>
      <c r="H34" s="24">
        <v>1</v>
      </c>
      <c r="I34" s="24"/>
      <c r="J34" s="20">
        <f>1</f>
        <v>1</v>
      </c>
      <c r="K34" s="20">
        <f>1+(((tblkt[[#This Row],[d1]]/tblkt[[#This Row],[l]])*(tblkt[[#This Row],[tf]]/(2*tblkt[[#This Row],[tw]]))^3)/(tblkt[[#This Row],[nw]]))</f>
        <v>1.0250451768561823</v>
      </c>
      <c r="L34" s="20">
        <f>1+(2*((tblkt[[#This Row],[d1]]/tblkt[[#This Row],[l]])*(tblkt[[#This Row],[tf]]/(2*tblkt[[#This Row],[tw]]))^3)/(tblkt[[#This Row],[nw]]))</f>
        <v>1.0500903537123645</v>
      </c>
      <c r="M34" s="20">
        <f>IF(tblkt[[#This Row],[Restraint]]="PP",tblkt[[#This Row],[kt_PP]],IF(OR(tblkt[[#This Row],[Restraint]]="FP",tblkt[[#This Row],[Restraint]]="PL",tblkt[[#This Row],[Restraint]]="PU"),tblkt[[#This Row],[kt_FP]],tblkt[[#This Row],[kt_FF]]))</f>
        <v>1.0500903537123645</v>
      </c>
      <c r="N34" s="20">
        <v>1</v>
      </c>
      <c r="O34" s="20">
        <v>0.85</v>
      </c>
      <c r="P34" s="27">
        <f>tblkt[[#This Row],[l]]*tblkt[[#This Row],[kt]]*tblkt[[#This Row],[kl]]*tblkt[[#This Row],[kr]]</f>
        <v>8.0487722397921875</v>
      </c>
    </row>
    <row r="35" spans="2:16" x14ac:dyDescent="0.2">
      <c r="B35" s="1" t="s">
        <v>86</v>
      </c>
      <c r="C35" s="1" t="s">
        <v>98</v>
      </c>
      <c r="D35" s="23">
        <v>8.8000000000000009E-2</v>
      </c>
      <c r="E35" s="23">
        <v>2.9311771891548464</v>
      </c>
      <c r="F35" s="23">
        <v>6.0000000000000001E-3</v>
      </c>
      <c r="G35" s="23">
        <v>4.0000000000000001E-3</v>
      </c>
      <c r="H35" s="24">
        <v>1</v>
      </c>
      <c r="I35" s="24"/>
      <c r="J35" s="20">
        <f>1</f>
        <v>1</v>
      </c>
      <c r="K35" s="20">
        <f>1+(((tblkt[[#This Row],[d1]]/tblkt[[#This Row],[l]])*(tblkt[[#This Row],[tf]]/(2*tblkt[[#This Row],[tw]]))^3)/(tblkt[[#This Row],[nw]]))</f>
        <v>1.0126655598089942</v>
      </c>
      <c r="L35" s="20">
        <f>1+(2*((tblkt[[#This Row],[d1]]/tblkt[[#This Row],[l]])*(tblkt[[#This Row],[tf]]/(2*tblkt[[#This Row],[tw]]))^3)/(tblkt[[#This Row],[nw]]))</f>
        <v>1.0253311196179882</v>
      </c>
      <c r="M35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35" s="20">
        <v>1.4</v>
      </c>
      <c r="O35" s="20">
        <v>0.85</v>
      </c>
      <c r="P35" s="27">
        <f>tblkt[[#This Row],[l]]*tblkt[[#This Row],[kt]]*tblkt[[#This Row],[kl]]*tblkt[[#This Row],[kr]]</f>
        <v>3.4881008550942667</v>
      </c>
    </row>
    <row r="36" spans="2:16" x14ac:dyDescent="0.2">
      <c r="B36" s="1" t="s">
        <v>87</v>
      </c>
      <c r="C36" s="1" t="s">
        <v>102</v>
      </c>
      <c r="D36" s="23">
        <v>0.22540000000000002</v>
      </c>
      <c r="E36" s="23">
        <v>5.8978806270140458</v>
      </c>
      <c r="F36" s="23">
        <v>1.7299999999999999E-2</v>
      </c>
      <c r="G36" s="23">
        <v>1.0500000000000001E-2</v>
      </c>
      <c r="H36" s="24">
        <v>1</v>
      </c>
      <c r="I36" s="24"/>
      <c r="J36" s="20">
        <f>1</f>
        <v>1</v>
      </c>
      <c r="K36" s="20">
        <f>1+(((tblkt[[#This Row],[d1]]/tblkt[[#This Row],[l]])*(tblkt[[#This Row],[tf]]/(2*tblkt[[#This Row],[tw]]))^3)/(tblkt[[#This Row],[nw]]))</f>
        <v>1.0213667445925418</v>
      </c>
      <c r="L36" s="20">
        <f>1+(2*((tblkt[[#This Row],[d1]]/tblkt[[#This Row],[l]])*(tblkt[[#This Row],[tf]]/(2*tblkt[[#This Row],[tw]]))^3)/(tblkt[[#This Row],[nw]]))</f>
        <v>1.0427334891850835</v>
      </c>
      <c r="M36" s="20">
        <f>IF(tblkt[[#This Row],[Restraint]]="PP",tblkt[[#This Row],[kt_PP]],IF(OR(tblkt[[#This Row],[Restraint]]="FP",tblkt[[#This Row],[Restraint]]="PL",tblkt[[#This Row],[Restraint]]="PU"),tblkt[[#This Row],[kt_FP]],tblkt[[#This Row],[kt_FF]]))</f>
        <v>1.0213667445925418</v>
      </c>
      <c r="N36" s="20">
        <v>1</v>
      </c>
      <c r="O36" s="20">
        <v>0.85</v>
      </c>
      <c r="P36" s="27">
        <f>tblkt[[#This Row],[l]]*tblkt[[#This Row],[kt]]*tblkt[[#This Row],[kl]]*tblkt[[#This Row],[kr]]</f>
        <v>5.1203142656074423</v>
      </c>
    </row>
    <row r="37" spans="2:16" x14ac:dyDescent="0.2">
      <c r="B37" s="1" t="s">
        <v>88</v>
      </c>
      <c r="C37" s="1" t="s">
        <v>103</v>
      </c>
      <c r="D37" s="23">
        <v>0.42799999999999999</v>
      </c>
      <c r="E37" s="23">
        <v>7.8735134343629296</v>
      </c>
      <c r="F37" s="23">
        <v>1.4500000000000001E-2</v>
      </c>
      <c r="G37" s="23">
        <v>9.1000000000000004E-3</v>
      </c>
      <c r="H37" s="24">
        <v>1</v>
      </c>
      <c r="I37" s="24"/>
      <c r="J37" s="20">
        <f>1</f>
        <v>1</v>
      </c>
      <c r="K37" s="20">
        <f>1+(((tblkt[[#This Row],[d1]]/tblkt[[#This Row],[l]])*(tblkt[[#This Row],[tf]]/(2*tblkt[[#This Row],[tw]]))^3)/(tblkt[[#This Row],[nw]]))</f>
        <v>1.0274893859567698</v>
      </c>
      <c r="L37" s="20">
        <f>1+(2*((tblkt[[#This Row],[d1]]/tblkt[[#This Row],[l]])*(tblkt[[#This Row],[tf]]/(2*tblkt[[#This Row],[tw]]))^3)/(tblkt[[#This Row],[nw]]))</f>
        <v>1.0549787719135395</v>
      </c>
      <c r="M37" s="20">
        <f>IF(tblkt[[#This Row],[Restraint]]="PP",tblkt[[#This Row],[kt_PP]],IF(OR(tblkt[[#This Row],[Restraint]]="FP",tblkt[[#This Row],[Restraint]]="PL",tblkt[[#This Row],[Restraint]]="PU"),tblkt[[#This Row],[kt_FP]],tblkt[[#This Row],[kt_FF]]))</f>
        <v>1.0274893859567698</v>
      </c>
      <c r="N37" s="20">
        <v>1.4</v>
      </c>
      <c r="O37" s="20">
        <v>0.85</v>
      </c>
      <c r="P37" s="27">
        <f>tblkt[[#This Row],[l]]*tblkt[[#This Row],[kt]]*tblkt[[#This Row],[kl]]*tblkt[[#This Row],[kr]]</f>
        <v>9.6270422659551738</v>
      </c>
    </row>
    <row r="38" spans="2:16" x14ac:dyDescent="0.2">
      <c r="B38" s="1" t="s">
        <v>89</v>
      </c>
      <c r="C38" s="1" t="s">
        <v>100</v>
      </c>
      <c r="D38" s="23">
        <v>8.660000000000001E-2</v>
      </c>
      <c r="E38" s="23">
        <v>8.1989140182660893</v>
      </c>
      <c r="F38" s="23">
        <v>6.7000000000000002E-3</v>
      </c>
      <c r="G38" s="23">
        <v>4.2000000000000006E-3</v>
      </c>
      <c r="H38" s="24">
        <v>1</v>
      </c>
      <c r="I38" s="24"/>
      <c r="J38" s="20">
        <f>1</f>
        <v>1</v>
      </c>
      <c r="K38" s="20">
        <f>1+(((tblkt[[#This Row],[d1]]/tblkt[[#This Row],[l]])*(tblkt[[#This Row],[tf]]/(2*tblkt[[#This Row],[tw]]))^3)/(tblkt[[#This Row],[nw]]))</f>
        <v>1.0053597941447152</v>
      </c>
      <c r="L38" s="20">
        <f>1+(2*((tblkt[[#This Row],[d1]]/tblkt[[#This Row],[l]])*(tblkt[[#This Row],[tf]]/(2*tblkt[[#This Row],[tw]]))^3)/(tblkt[[#This Row],[nw]]))</f>
        <v>1.0107195882894306</v>
      </c>
      <c r="M38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38" s="20">
        <v>1.4</v>
      </c>
      <c r="O38" s="20">
        <v>0.7</v>
      </c>
      <c r="P38" s="27">
        <f>tblkt[[#This Row],[l]]*tblkt[[#This Row],[kt]]*tblkt[[#This Row],[kl]]*tblkt[[#This Row],[kr]]</f>
        <v>8.0349357379007653</v>
      </c>
    </row>
    <row r="39" spans="2:16" x14ac:dyDescent="0.2">
      <c r="B39" s="1" t="s">
        <v>90</v>
      </c>
      <c r="C39" s="1" t="s">
        <v>98</v>
      </c>
      <c r="D39" s="23">
        <v>0.23420000000000002</v>
      </c>
      <c r="E39" s="23">
        <v>4.504964722237248</v>
      </c>
      <c r="F39" s="23">
        <v>1.09E-2</v>
      </c>
      <c r="G39" s="23">
        <v>6.4000000000000003E-3</v>
      </c>
      <c r="H39" s="24">
        <v>1</v>
      </c>
      <c r="I39" s="24"/>
      <c r="J39" s="20">
        <f>1</f>
        <v>1</v>
      </c>
      <c r="K39" s="20">
        <f>1+(((tblkt[[#This Row],[d1]]/tblkt[[#This Row],[l]])*(tblkt[[#This Row],[tf]]/(2*tblkt[[#This Row],[tw]]))^3)/(tblkt[[#This Row],[nw]]))</f>
        <v>1.0321029602613749</v>
      </c>
      <c r="L39" s="20">
        <f>1+(2*((tblkt[[#This Row],[d1]]/tblkt[[#This Row],[l]])*(tblkt[[#This Row],[tf]]/(2*tblkt[[#This Row],[tw]]))^3)/(tblkt[[#This Row],[nw]]))</f>
        <v>1.0642059205227501</v>
      </c>
      <c r="M39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39" s="20">
        <v>1</v>
      </c>
      <c r="O39" s="20">
        <v>0.85</v>
      </c>
      <c r="P39" s="27">
        <f>tblkt[[#This Row],[l]]*tblkt[[#This Row],[kt]]*tblkt[[#This Row],[kl]]*tblkt[[#This Row],[kr]]</f>
        <v>3.8292200139016606</v>
      </c>
    </row>
    <row r="40" spans="2:16" x14ac:dyDescent="0.2">
      <c r="B40" s="1" t="s">
        <v>91</v>
      </c>
      <c r="C40" s="1" t="s">
        <v>104</v>
      </c>
      <c r="D40" s="23">
        <v>0.35000000000000003</v>
      </c>
      <c r="E40" s="23">
        <v>2.2958812070537049</v>
      </c>
      <c r="F40" s="23">
        <v>2.5000000000000001E-2</v>
      </c>
      <c r="G40" s="23">
        <v>0.02</v>
      </c>
      <c r="H40" s="24">
        <v>1</v>
      </c>
      <c r="I40" s="24"/>
      <c r="J40" s="20">
        <f>1</f>
        <v>1</v>
      </c>
      <c r="K40" s="20">
        <f>1+(((tblkt[[#This Row],[d1]]/tblkt[[#This Row],[l]])*(tblkt[[#This Row],[tf]]/(2*tblkt[[#This Row],[tw]]))^3)/(tblkt[[#This Row],[nw]]))</f>
        <v>1.037218484339465</v>
      </c>
      <c r="L40" s="20">
        <f>1+(2*((tblkt[[#This Row],[d1]]/tblkt[[#This Row],[l]])*(tblkt[[#This Row],[tf]]/(2*tblkt[[#This Row],[tw]]))^3)/(tblkt[[#This Row],[nw]]))</f>
        <v>1.0744369686789297</v>
      </c>
      <c r="M40" s="20">
        <f>IF(tblkt[[#This Row],[Restraint]]="PP",tblkt[[#This Row],[kt_PP]],IF(OR(tblkt[[#This Row],[Restraint]]="FP",tblkt[[#This Row],[Restraint]]="PL",tblkt[[#This Row],[Restraint]]="PU"),tblkt[[#This Row],[kt_FP]],tblkt[[#This Row],[kt_FF]]))</f>
        <v>1.037218484339465</v>
      </c>
      <c r="N40" s="20">
        <v>2</v>
      </c>
      <c r="O40" s="20">
        <v>1</v>
      </c>
      <c r="P40" s="27">
        <f>tblkt[[#This Row],[l]]*tblkt[[#This Row],[kt]]*tblkt[[#This Row],[kl]]*tblkt[[#This Row],[kr]]</f>
        <v>4.7626608516074098</v>
      </c>
    </row>
    <row r="41" spans="2:16" x14ac:dyDescent="0.2">
      <c r="B41" s="1" t="s">
        <v>92</v>
      </c>
      <c r="C41" s="1" t="s">
        <v>104</v>
      </c>
      <c r="D41" s="23">
        <v>0.15899999999999997</v>
      </c>
      <c r="E41" s="23">
        <v>0.35817226732249408</v>
      </c>
      <c r="F41" s="23">
        <v>7.0000000000000001E-3</v>
      </c>
      <c r="G41" s="23">
        <v>4.4999999999999997E-3</v>
      </c>
      <c r="H41" s="24">
        <v>1</v>
      </c>
      <c r="I41" s="24"/>
      <c r="J41" s="20">
        <f>1</f>
        <v>1</v>
      </c>
      <c r="K41" s="20">
        <f>1+(((tblkt[[#This Row],[d1]]/tblkt[[#This Row],[l]])*(tblkt[[#This Row],[tf]]/(2*tblkt[[#This Row],[tw]]))^3)/(tblkt[[#This Row],[nw]]))</f>
        <v>1.2088679286861668</v>
      </c>
      <c r="L41" s="20">
        <f>1+(2*((tblkt[[#This Row],[d1]]/tblkt[[#This Row],[l]])*(tblkt[[#This Row],[tf]]/(2*tblkt[[#This Row],[tw]]))^3)/(tblkt[[#This Row],[nw]]))</f>
        <v>1.4177358573723338</v>
      </c>
      <c r="M41" s="20">
        <f>IF(tblkt[[#This Row],[Restraint]]="PP",tblkt[[#This Row],[kt_PP]],IF(OR(tblkt[[#This Row],[Restraint]]="FP",tblkt[[#This Row],[Restraint]]="PL",tblkt[[#This Row],[Restraint]]="PU"),tblkt[[#This Row],[kt_FP]],tblkt[[#This Row],[kt_FF]]))</f>
        <v>1.2088679286861668</v>
      </c>
      <c r="N41" s="20">
        <v>1.4</v>
      </c>
      <c r="O41" s="20">
        <v>0.7</v>
      </c>
      <c r="P41" s="27">
        <f>tblkt[[#This Row],[l]]*tblkt[[#This Row],[kt]]*tblkt[[#This Row],[kl]]*tblkt[[#This Row],[kr]]</f>
        <v>0.42432330757275194</v>
      </c>
    </row>
    <row r="42" spans="2:16" x14ac:dyDescent="0.2">
      <c r="B42" s="1" t="s">
        <v>93</v>
      </c>
      <c r="C42" s="1" t="s">
        <v>102</v>
      </c>
      <c r="D42" s="23">
        <v>1.1199999999999999</v>
      </c>
      <c r="E42" s="23">
        <v>3.5975002039376158</v>
      </c>
      <c r="F42" s="23">
        <v>2.5000000000000001E-2</v>
      </c>
      <c r="G42" s="23">
        <v>1.6E-2</v>
      </c>
      <c r="H42" s="24">
        <v>1</v>
      </c>
      <c r="I42" s="24"/>
      <c r="J42" s="20">
        <f>1</f>
        <v>1</v>
      </c>
      <c r="K42" s="20">
        <f>1+(((tblkt[[#This Row],[d1]]/tblkt[[#This Row],[l]])*(tblkt[[#This Row],[tf]]/(2*tblkt[[#This Row],[tw]]))^3)/(tblkt[[#This Row],[nw]]))</f>
        <v>1.1484524216573919</v>
      </c>
      <c r="L42" s="20">
        <f>1+(2*((tblkt[[#This Row],[d1]]/tblkt[[#This Row],[l]])*(tblkt[[#This Row],[tf]]/(2*tblkt[[#This Row],[tw]]))^3)/(tblkt[[#This Row],[nw]]))</f>
        <v>1.2969048433147836</v>
      </c>
      <c r="M42" s="20">
        <f>IF(tblkt[[#This Row],[Restraint]]="PP",tblkt[[#This Row],[kt_PP]],IF(OR(tblkt[[#This Row],[Restraint]]="FP",tblkt[[#This Row],[Restraint]]="PL",tblkt[[#This Row],[Restraint]]="PU"),tblkt[[#This Row],[kt_FP]],tblkt[[#This Row],[kt_FF]]))</f>
        <v>1.1484524216573919</v>
      </c>
      <c r="N42" s="20">
        <v>1.4</v>
      </c>
      <c r="O42" s="20">
        <v>0.7</v>
      </c>
      <c r="P42" s="27">
        <f>tblkt[[#This Row],[l]]*tblkt[[#This Row],[kt]]*tblkt[[#This Row],[kl]]*tblkt[[#This Row],[kr]]</f>
        <v>4.0489266647026136</v>
      </c>
    </row>
    <row r="43" spans="2:16" x14ac:dyDescent="0.2">
      <c r="B43" s="1" t="s">
        <v>95</v>
      </c>
      <c r="C43" s="1" t="s">
        <v>105</v>
      </c>
      <c r="D43" s="23">
        <v>0.33260000000000001</v>
      </c>
      <c r="E43" s="23">
        <v>1.824575575282682</v>
      </c>
      <c r="F43" s="23">
        <v>9.6999999999999986E-3</v>
      </c>
      <c r="G43" s="23">
        <v>6.9000000000000008E-3</v>
      </c>
      <c r="H43" s="24">
        <v>1</v>
      </c>
      <c r="I43" s="24"/>
      <c r="J43" s="20">
        <f>1</f>
        <v>1</v>
      </c>
      <c r="K43" s="20">
        <f>1+(((tblkt[[#This Row],[d1]]/tblkt[[#This Row],[l]])*(tblkt[[#This Row],[tf]]/(2*tblkt[[#This Row],[tw]]))^3)/(tblkt[[#This Row],[nw]]))</f>
        <v>1.0633050464232352</v>
      </c>
      <c r="L43" s="20">
        <f>1+(2*((tblkt[[#This Row],[d1]]/tblkt[[#This Row],[l]])*(tblkt[[#This Row],[tf]]/(2*tblkt[[#This Row],[tw]]))^3)/(tblkt[[#This Row],[nw]]))</f>
        <v>1.1266100928464702</v>
      </c>
      <c r="M43" s="20">
        <f>IF(tblkt[[#This Row],[Restraint]]="PP",tblkt[[#This Row],[kt_PP]],IF(OR(tblkt[[#This Row],[Restraint]]="FP",tblkt[[#This Row],[Restraint]]="PL",tblkt[[#This Row],[Restraint]]="PU"),tblkt[[#This Row],[kt_FP]],tblkt[[#This Row],[kt_FF]]))</f>
        <v>1.1266100928464702</v>
      </c>
      <c r="N43" s="20">
        <v>2</v>
      </c>
      <c r="O43" s="20">
        <v>0.7</v>
      </c>
      <c r="P43" s="27">
        <f>tblkt[[#This Row],[l]]*tblkt[[#This Row],[kt]]*tblkt[[#This Row],[kl]]*tblkt[[#This Row],[kr]]</f>
        <v>2.8778193615844736</v>
      </c>
    </row>
    <row r="44" spans="2:16" x14ac:dyDescent="0.2">
      <c r="B44" s="1" t="s">
        <v>96</v>
      </c>
      <c r="C44" s="1" t="s">
        <v>100</v>
      </c>
      <c r="D44" s="23">
        <v>0.27499999999999997</v>
      </c>
      <c r="E44" s="23">
        <v>2.7399911460892978</v>
      </c>
      <c r="F44" s="23">
        <v>3.5999999999999997E-2</v>
      </c>
      <c r="G44" s="23">
        <v>2.8000000000000001E-2</v>
      </c>
      <c r="H44" s="24">
        <v>1</v>
      </c>
      <c r="I44" s="24"/>
      <c r="J44" s="20">
        <f>1</f>
        <v>1</v>
      </c>
      <c r="K44" s="20">
        <f>1+(((tblkt[[#This Row],[d1]]/tblkt[[#This Row],[l]])*(tblkt[[#This Row],[tf]]/(2*tblkt[[#This Row],[tw]]))^3)/(tblkt[[#This Row],[nw]]))</f>
        <v>1.0266641016109257</v>
      </c>
      <c r="L44" s="20">
        <f>1+(2*((tblkt[[#This Row],[d1]]/tblkt[[#This Row],[l]])*(tblkt[[#This Row],[tf]]/(2*tblkt[[#This Row],[tw]]))^3)/(tblkt[[#This Row],[nw]]))</f>
        <v>1.0533282032218512</v>
      </c>
      <c r="M44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44" s="20">
        <v>1</v>
      </c>
      <c r="O44" s="20">
        <v>1</v>
      </c>
      <c r="P44" s="27">
        <f>tblkt[[#This Row],[l]]*tblkt[[#This Row],[kt]]*tblkt[[#This Row],[kl]]*tblkt[[#This Row],[kr]]</f>
        <v>2.7399911460892978</v>
      </c>
    </row>
    <row r="45" spans="2:16" x14ac:dyDescent="0.2">
      <c r="B45" s="1" t="s">
        <v>20</v>
      </c>
      <c r="C45" s="1" t="s">
        <v>103</v>
      </c>
      <c r="D45" s="23">
        <v>0.27760000000000001</v>
      </c>
      <c r="E45" s="23">
        <v>2.130344012119215</v>
      </c>
      <c r="F45" s="23">
        <v>2.1700000000000001E-2</v>
      </c>
      <c r="G45" s="23">
        <v>1.3800000000000002E-2</v>
      </c>
      <c r="H45" s="24">
        <v>3</v>
      </c>
      <c r="I45" s="24"/>
      <c r="J45" s="20">
        <f>1</f>
        <v>1</v>
      </c>
      <c r="K45" s="20">
        <f>1+(((tblkt[[#This Row],[d1]]/tblkt[[#This Row],[l]])*(tblkt[[#This Row],[tf]]/(2*tblkt[[#This Row],[tw]]))^3)/(tblkt[[#This Row],[nw]]))</f>
        <v>1.0211105924996604</v>
      </c>
      <c r="L45" s="20">
        <f>1+(2*((tblkt[[#This Row],[d1]]/tblkt[[#This Row],[l]])*(tblkt[[#This Row],[tf]]/(2*tblkt[[#This Row],[tw]]))^3)/(tblkt[[#This Row],[nw]]))</f>
        <v>1.0422211849993208</v>
      </c>
      <c r="M45" s="20">
        <f>IF(tblkt[[#This Row],[Restraint]]="PP",tblkt[[#This Row],[kt_PP]],IF(OR(tblkt[[#This Row],[Restraint]]="FP",tblkt[[#This Row],[Restraint]]="PL",tblkt[[#This Row],[Restraint]]="PU"),tblkt[[#This Row],[kt_FP]],tblkt[[#This Row],[kt_FF]]))</f>
        <v>1.0211105924996604</v>
      </c>
      <c r="N45" s="20">
        <v>1.4</v>
      </c>
      <c r="O45" s="20">
        <v>0.85</v>
      </c>
      <c r="P45" s="27">
        <f>tblkt[[#This Row],[l]]*tblkt[[#This Row],[kt]]*tblkt[[#This Row],[kl]]*tblkt[[#This Row],[kr]]</f>
        <v>2.5886270353673546</v>
      </c>
    </row>
    <row r="46" spans="2:16" x14ac:dyDescent="0.2">
      <c r="B46" s="1" t="s">
        <v>15</v>
      </c>
      <c r="C46" s="1" t="s">
        <v>103</v>
      </c>
      <c r="D46" s="23">
        <v>0.65999999999999992</v>
      </c>
      <c r="E46" s="23">
        <v>6.7379524997625868</v>
      </c>
      <c r="F46" s="23">
        <v>2.8000000000000001E-2</v>
      </c>
      <c r="G46" s="23">
        <v>0.01</v>
      </c>
      <c r="H46" s="24">
        <v>1</v>
      </c>
      <c r="I46" s="24"/>
      <c r="J46" s="20">
        <f>1</f>
        <v>1</v>
      </c>
      <c r="K46" s="20">
        <f>1+(((tblkt[[#This Row],[d1]]/tblkt[[#This Row],[l]])*(tblkt[[#This Row],[tf]]/(2*tblkt[[#This Row],[tw]]))^3)/(tblkt[[#This Row],[nw]]))</f>
        <v>1.2687819482348401</v>
      </c>
      <c r="L46" s="20">
        <f>1+(2*((tblkt[[#This Row],[d1]]/tblkt[[#This Row],[l]])*(tblkt[[#This Row],[tf]]/(2*tblkt[[#This Row],[tw]]))^3)/(tblkt[[#This Row],[nw]]))</f>
        <v>1.5375638964696803</v>
      </c>
      <c r="M46" s="20">
        <f>IF(tblkt[[#This Row],[Restraint]]="PP",tblkt[[#This Row],[kt_PP]],IF(OR(tblkt[[#This Row],[Restraint]]="FP",tblkt[[#This Row],[Restraint]]="PL",tblkt[[#This Row],[Restraint]]="PU"),tblkt[[#This Row],[kt_FP]],tblkt[[#This Row],[kt_FF]]))</f>
        <v>1.2687819482348401</v>
      </c>
      <c r="N46" s="20">
        <v>1.4</v>
      </c>
      <c r="O46" s="20">
        <v>0.7</v>
      </c>
      <c r="P46" s="27">
        <f>tblkt[[#This Row],[l]]*tblkt[[#This Row],[kt]]*tblkt[[#This Row],[kl]]*tblkt[[#This Row],[kr]]</f>
        <v>8.3780126497673333</v>
      </c>
    </row>
    <row r="47" spans="2:16" x14ac:dyDescent="0.2">
      <c r="B47" s="1" t="s">
        <v>14</v>
      </c>
      <c r="C47" s="1" t="s">
        <v>102</v>
      </c>
      <c r="D47" s="23">
        <v>0.76</v>
      </c>
      <c r="E47" s="23">
        <v>2.0004107373396165</v>
      </c>
      <c r="F47" s="23">
        <v>2.5000000000000001E-2</v>
      </c>
      <c r="G47" s="23">
        <v>0.01</v>
      </c>
      <c r="H47" s="24">
        <v>2</v>
      </c>
      <c r="I47" s="24"/>
      <c r="J47" s="20">
        <f>1</f>
        <v>1</v>
      </c>
      <c r="K47" s="20">
        <f>1+(((tblkt[[#This Row],[d1]]/tblkt[[#This Row],[l]])*(tblkt[[#This Row],[tf]]/(2*tblkt[[#This Row],[tw]]))^3)/(tblkt[[#This Row],[nw]]))</f>
        <v>1.3710175546183325</v>
      </c>
      <c r="L47" s="20">
        <f>1+(2*((tblkt[[#This Row],[d1]]/tblkt[[#This Row],[l]])*(tblkt[[#This Row],[tf]]/(2*tblkt[[#This Row],[tw]]))^3)/(tblkt[[#This Row],[nw]]))</f>
        <v>1.742035109236665</v>
      </c>
      <c r="M47" s="20">
        <f>IF(tblkt[[#This Row],[Restraint]]="PP",tblkt[[#This Row],[kt_PP]],IF(OR(tblkt[[#This Row],[Restraint]]="FP",tblkt[[#This Row],[Restraint]]="PL",tblkt[[#This Row],[Restraint]]="PU"),tblkt[[#This Row],[kt_FP]],tblkt[[#This Row],[kt_FF]]))</f>
        <v>1.3710175546183325</v>
      </c>
      <c r="N47" s="20">
        <v>2</v>
      </c>
      <c r="O47" s="20">
        <v>1</v>
      </c>
      <c r="P47" s="27">
        <f>tblkt[[#This Row],[l]]*tblkt[[#This Row],[kt]]*tblkt[[#This Row],[kl]]*tblkt[[#This Row],[kr]]</f>
        <v>5.485196474679233</v>
      </c>
    </row>
    <row r="48" spans="2:16" x14ac:dyDescent="0.2">
      <c r="B48" s="1" t="s">
        <v>9</v>
      </c>
      <c r="C48" s="1" t="s">
        <v>102</v>
      </c>
      <c r="D48" s="23">
        <v>0.35000000000000003</v>
      </c>
      <c r="E48" s="23">
        <v>8.8516090353956862</v>
      </c>
      <c r="F48" s="23">
        <v>0.02</v>
      </c>
      <c r="G48" s="23">
        <v>0.02</v>
      </c>
      <c r="H48" s="24">
        <v>1</v>
      </c>
      <c r="I48" s="24"/>
      <c r="J48" s="20">
        <f>1</f>
        <v>1</v>
      </c>
      <c r="K48" s="20">
        <f>1+(((tblkt[[#This Row],[d1]]/tblkt[[#This Row],[l]])*(tblkt[[#This Row],[tf]]/(2*tblkt[[#This Row],[tw]]))^3)/(tblkt[[#This Row],[nw]]))</f>
        <v>1.0049426042005531</v>
      </c>
      <c r="L48" s="20">
        <f>1+(2*((tblkt[[#This Row],[d1]]/tblkt[[#This Row],[l]])*(tblkt[[#This Row],[tf]]/(2*tblkt[[#This Row],[tw]]))^3)/(tblkt[[#This Row],[nw]]))</f>
        <v>1.0098852084011061</v>
      </c>
      <c r="M48" s="20">
        <f>IF(tblkt[[#This Row],[Restraint]]="PP",tblkt[[#This Row],[kt_PP]],IF(OR(tblkt[[#This Row],[Restraint]]="FP",tblkt[[#This Row],[Restraint]]="PL",tblkt[[#This Row],[Restraint]]="PU"),tblkt[[#This Row],[kt_FP]],tblkt[[#This Row],[kt_FF]]))</f>
        <v>1.0049426042005531</v>
      </c>
      <c r="N48" s="20">
        <v>2</v>
      </c>
      <c r="O48" s="20">
        <v>1</v>
      </c>
      <c r="P48" s="27">
        <f>tblkt[[#This Row],[l]]*tblkt[[#This Row],[kt]]*tblkt[[#This Row],[kl]]*tblkt[[#This Row],[kr]]</f>
        <v>17.790718070791375</v>
      </c>
    </row>
    <row r="49" spans="2:16" x14ac:dyDescent="0.2">
      <c r="B49" s="1" t="s">
        <v>28</v>
      </c>
      <c r="C49" s="1" t="s">
        <v>98</v>
      </c>
      <c r="D49" s="23">
        <v>0.28360000000000002</v>
      </c>
      <c r="E49" s="23">
        <v>6.4646475019571046</v>
      </c>
      <c r="F49" s="23">
        <v>1.0199999999999999E-2</v>
      </c>
      <c r="G49" s="23">
        <v>6.0999999999999995E-3</v>
      </c>
      <c r="H49" s="24">
        <v>2</v>
      </c>
      <c r="I49" s="24"/>
      <c r="J49" s="20">
        <f>1</f>
        <v>1</v>
      </c>
      <c r="K49" s="20">
        <f>1+(((tblkt[[#This Row],[d1]]/tblkt[[#This Row],[l]])*(tblkt[[#This Row],[tf]]/(2*tblkt[[#This Row],[tw]]))^3)/(tblkt[[#This Row],[nw]]))</f>
        <v>1.0128189485669803</v>
      </c>
      <c r="L49" s="20">
        <f>1+(2*((tblkt[[#This Row],[d1]]/tblkt[[#This Row],[l]])*(tblkt[[#This Row],[tf]]/(2*tblkt[[#This Row],[tw]]))^3)/(tblkt[[#This Row],[nw]]))</f>
        <v>1.0256378971339606</v>
      </c>
      <c r="M49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49" s="20">
        <v>1.4</v>
      </c>
      <c r="O49" s="20">
        <v>0.85</v>
      </c>
      <c r="P49" s="27">
        <f>tblkt[[#This Row],[l]]*tblkt[[#This Row],[kt]]*tblkt[[#This Row],[kl]]*tblkt[[#This Row],[kr]]</f>
        <v>7.6929305273289543</v>
      </c>
    </row>
    <row r="50" spans="2:16" x14ac:dyDescent="0.2">
      <c r="B50" s="1" t="s">
        <v>21</v>
      </c>
      <c r="C50" s="1" t="s">
        <v>104</v>
      </c>
      <c r="D50" s="23">
        <v>0.27700000000000002</v>
      </c>
      <c r="E50" s="23">
        <v>4.9293641067395368</v>
      </c>
      <c r="F50" s="23">
        <v>2.5000000000000001E-2</v>
      </c>
      <c r="G50" s="23">
        <v>1.5699999999999999E-2</v>
      </c>
      <c r="H50" s="24">
        <v>3</v>
      </c>
      <c r="I50" s="24"/>
      <c r="J50" s="20">
        <f>1</f>
        <v>1</v>
      </c>
      <c r="K50" s="20">
        <f>1+(((tblkt[[#This Row],[d1]]/tblkt[[#This Row],[l]])*(tblkt[[#This Row],[tf]]/(2*tblkt[[#This Row],[tw]]))^3)/(tblkt[[#This Row],[nw]]))</f>
        <v>1.0094536321114504</v>
      </c>
      <c r="L50" s="20">
        <f>1+(2*((tblkt[[#This Row],[d1]]/tblkt[[#This Row],[l]])*(tblkt[[#This Row],[tf]]/(2*tblkt[[#This Row],[tw]]))^3)/(tblkt[[#This Row],[nw]]))</f>
        <v>1.0189072642229009</v>
      </c>
      <c r="M50" s="20">
        <f>IF(tblkt[[#This Row],[Restraint]]="PP",tblkt[[#This Row],[kt_PP]],IF(OR(tblkt[[#This Row],[Restraint]]="FP",tblkt[[#This Row],[Restraint]]="PL",tblkt[[#This Row],[Restraint]]="PU"),tblkt[[#This Row],[kt_FP]],tblkt[[#This Row],[kt_FF]]))</f>
        <v>1.0094536321114504</v>
      </c>
      <c r="N50" s="20">
        <v>1</v>
      </c>
      <c r="O50" s="20">
        <v>1</v>
      </c>
      <c r="P50" s="27">
        <f>tblkt[[#This Row],[l]]*tblkt[[#This Row],[kt]]*tblkt[[#This Row],[kl]]*tblkt[[#This Row],[kr]]</f>
        <v>4.9759645015480407</v>
      </c>
    </row>
    <row r="51" spans="2:16" x14ac:dyDescent="0.2">
      <c r="B51" s="1" t="s">
        <v>25</v>
      </c>
      <c r="C51" s="1" t="s">
        <v>105</v>
      </c>
      <c r="D51" s="23">
        <v>0.15899999999999997</v>
      </c>
      <c r="E51" s="23">
        <v>4.7256255198043267</v>
      </c>
      <c r="F51" s="23">
        <v>8.0000000000000002E-3</v>
      </c>
      <c r="G51" s="23">
        <v>5.0000000000000001E-3</v>
      </c>
      <c r="H51" s="24">
        <v>3</v>
      </c>
      <c r="I51" s="24"/>
      <c r="J51" s="20">
        <f>1</f>
        <v>1</v>
      </c>
      <c r="K51" s="20">
        <f>1+(((tblkt[[#This Row],[d1]]/tblkt[[#This Row],[l]])*(tblkt[[#This Row],[tf]]/(2*tblkt[[#This Row],[tw]]))^3)/(tblkt[[#This Row],[nw]]))</f>
        <v>1.005742308586721</v>
      </c>
      <c r="L51" s="20">
        <f>1+(2*((tblkt[[#This Row],[d1]]/tblkt[[#This Row],[l]])*(tblkt[[#This Row],[tf]]/(2*tblkt[[#This Row],[tw]]))^3)/(tblkt[[#This Row],[nw]]))</f>
        <v>1.011484617173442</v>
      </c>
      <c r="M51" s="20">
        <f>IF(tblkt[[#This Row],[Restraint]]="PP",tblkt[[#This Row],[kt_PP]],IF(OR(tblkt[[#This Row],[Restraint]]="FP",tblkt[[#This Row],[Restraint]]="PL",tblkt[[#This Row],[Restraint]]="PU"),tblkt[[#This Row],[kt_FP]],tblkt[[#This Row],[kt_FF]]))</f>
        <v>1.011484617173442</v>
      </c>
      <c r="N51" s="20">
        <v>1</v>
      </c>
      <c r="O51" s="20">
        <v>0.85</v>
      </c>
      <c r="P51" s="27">
        <f>tblkt[[#This Row],[l]]*tblkt[[#This Row],[kt]]*tblkt[[#This Row],[kl]]*tblkt[[#This Row],[kr]]</f>
        <v>4.0629128918336779</v>
      </c>
    </row>
    <row r="52" spans="2:16" x14ac:dyDescent="0.2">
      <c r="B52" s="1" t="s">
        <v>10</v>
      </c>
      <c r="C52" s="1" t="s">
        <v>105</v>
      </c>
      <c r="D52" s="23">
        <v>0.45</v>
      </c>
      <c r="E52" s="23">
        <v>0.79179046033355238</v>
      </c>
      <c r="F52" s="23">
        <v>2.5000000000000001E-2</v>
      </c>
      <c r="G52" s="23">
        <v>0.02</v>
      </c>
      <c r="H52" s="24">
        <v>3</v>
      </c>
      <c r="I52" s="24"/>
      <c r="J52" s="20">
        <f>1</f>
        <v>1</v>
      </c>
      <c r="K52" s="20">
        <f>1+(((tblkt[[#This Row],[d1]]/tblkt[[#This Row],[l]])*(tblkt[[#This Row],[tf]]/(2*tblkt[[#This Row],[tw]]))^3)/(tblkt[[#This Row],[nw]]))</f>
        <v>1.0462509913728599</v>
      </c>
      <c r="L52" s="20">
        <f>1+(2*((tblkt[[#This Row],[d1]]/tblkt[[#This Row],[l]])*(tblkt[[#This Row],[tf]]/(2*tblkt[[#This Row],[tw]]))^3)/(tblkt[[#This Row],[nw]]))</f>
        <v>1.0925019827457201</v>
      </c>
      <c r="M52" s="20">
        <f>IF(tblkt[[#This Row],[Restraint]]="PP",tblkt[[#This Row],[kt_PP]],IF(OR(tblkt[[#This Row],[Restraint]]="FP",tblkt[[#This Row],[Restraint]]="PL",tblkt[[#This Row],[Restraint]]="PU"),tblkt[[#This Row],[kt_FP]],tblkt[[#This Row],[kt_FF]]))</f>
        <v>1.0925019827457201</v>
      </c>
      <c r="N52" s="20">
        <v>1.4</v>
      </c>
      <c r="O52" s="20">
        <v>0.85</v>
      </c>
      <c r="P52" s="27">
        <f>tblkt[[#This Row],[l]]*tblkt[[#This Row],[kt]]*tblkt[[#This Row],[kl]]*tblkt[[#This Row],[kr]]</f>
        <v>1.0293888509219273</v>
      </c>
    </row>
    <row r="53" spans="2:16" x14ac:dyDescent="0.2">
      <c r="B53" s="1" t="s">
        <v>24</v>
      </c>
      <c r="C53" s="1" t="s">
        <v>98</v>
      </c>
      <c r="D53" s="23">
        <v>0.18099999999999999</v>
      </c>
      <c r="E53" s="23">
        <v>4.9549456336628941</v>
      </c>
      <c r="F53" s="23">
        <v>3.2000000000000001E-2</v>
      </c>
      <c r="G53" s="23">
        <v>2.5000000000000001E-2</v>
      </c>
      <c r="H53" s="24">
        <v>3</v>
      </c>
      <c r="I53" s="24"/>
      <c r="J53" s="20">
        <f>1</f>
        <v>1</v>
      </c>
      <c r="K53" s="20">
        <f>1+(((tblkt[[#This Row],[d1]]/tblkt[[#This Row],[l]])*(tblkt[[#This Row],[tf]]/(2*tblkt[[#This Row],[tw]]))^3)/(tblkt[[#This Row],[nw]]))</f>
        <v>1.0031919666738385</v>
      </c>
      <c r="L53" s="20">
        <f>1+(2*((tblkt[[#This Row],[d1]]/tblkt[[#This Row],[l]])*(tblkt[[#This Row],[tf]]/(2*tblkt[[#This Row],[tw]]))^3)/(tblkt[[#This Row],[nw]]))</f>
        <v>1.006383933347677</v>
      </c>
      <c r="M53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53" s="20">
        <v>1.4</v>
      </c>
      <c r="O53" s="20">
        <v>1</v>
      </c>
      <c r="P53" s="27">
        <f>tblkt[[#This Row],[l]]*tblkt[[#This Row],[kt]]*tblkt[[#This Row],[kl]]*tblkt[[#This Row],[kr]]</f>
        <v>6.9369238871280512</v>
      </c>
    </row>
    <row r="54" spans="2:16" x14ac:dyDescent="0.2">
      <c r="B54" s="1" t="s">
        <v>22</v>
      </c>
      <c r="C54" s="1" t="s">
        <v>100</v>
      </c>
      <c r="D54" s="23">
        <v>0.2258</v>
      </c>
      <c r="E54" s="23">
        <v>0.95341361020751858</v>
      </c>
      <c r="F54" s="23">
        <v>1.06E-2</v>
      </c>
      <c r="G54" s="23">
        <v>1.06E-2</v>
      </c>
      <c r="H54" s="24">
        <v>1</v>
      </c>
      <c r="I54" s="24"/>
      <c r="J54" s="20">
        <f>1</f>
        <v>1</v>
      </c>
      <c r="K54" s="20">
        <f>1+(((tblkt[[#This Row],[d1]]/tblkt[[#This Row],[l]])*(tblkt[[#This Row],[tf]]/(2*tblkt[[#This Row],[tw]]))^3)/(tblkt[[#This Row],[nw]]))</f>
        <v>1.0296041504944078</v>
      </c>
      <c r="L54" s="20">
        <f>1+(2*((tblkt[[#This Row],[d1]]/tblkt[[#This Row],[l]])*(tblkt[[#This Row],[tf]]/(2*tblkt[[#This Row],[tw]]))^3)/(tblkt[[#This Row],[nw]]))</f>
        <v>1.0592083009888156</v>
      </c>
      <c r="M54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54" s="20">
        <v>1</v>
      </c>
      <c r="O54" s="20">
        <v>0.7</v>
      </c>
      <c r="P54" s="27">
        <f>tblkt[[#This Row],[l]]*tblkt[[#This Row],[kt]]*tblkt[[#This Row],[kl]]*tblkt[[#This Row],[kr]]</f>
        <v>0.66738952714526301</v>
      </c>
    </row>
    <row r="55" spans="2:16" x14ac:dyDescent="0.2">
      <c r="B55" s="1" t="s">
        <v>38</v>
      </c>
      <c r="C55" s="1" t="s">
        <v>103</v>
      </c>
      <c r="D55" s="23">
        <v>0.26800000000000002</v>
      </c>
      <c r="E55" s="23">
        <v>2.4011461082341254</v>
      </c>
      <c r="F55" s="23">
        <v>1.6E-2</v>
      </c>
      <c r="G55" s="23">
        <v>8.0000000000000002E-3</v>
      </c>
      <c r="H55" s="24">
        <v>3</v>
      </c>
      <c r="I55" s="24"/>
      <c r="J55" s="20">
        <f>1</f>
        <v>1</v>
      </c>
      <c r="K55" s="20">
        <f>1+(((tblkt[[#This Row],[d1]]/tblkt[[#This Row],[l]])*(tblkt[[#This Row],[tf]]/(2*tblkt[[#This Row],[tw]]))^3)/(tblkt[[#This Row],[nw]]))</f>
        <v>1.0372044554169308</v>
      </c>
      <c r="L55" s="20">
        <f>1+(2*((tblkt[[#This Row],[d1]]/tblkt[[#This Row],[l]])*(tblkt[[#This Row],[tf]]/(2*tblkt[[#This Row],[tw]]))^3)/(tblkt[[#This Row],[nw]]))</f>
        <v>1.0744089108338615</v>
      </c>
      <c r="M55" s="20">
        <f>IF(tblkt[[#This Row],[Restraint]]="PP",tblkt[[#This Row],[kt_PP]],IF(OR(tblkt[[#This Row],[Restraint]]="FP",tblkt[[#This Row],[Restraint]]="PL",tblkt[[#This Row],[Restraint]]="PU"),tblkt[[#This Row],[kt_FP]],tblkt[[#This Row],[kt_FF]]))</f>
        <v>1.0372044554169308</v>
      </c>
      <c r="N55" s="20">
        <v>2</v>
      </c>
      <c r="O55" s="20">
        <v>0.7</v>
      </c>
      <c r="P55" s="27">
        <f>tblkt[[#This Row],[l]]*tblkt[[#This Row],[kt]]*tblkt[[#This Row],[kl]]*tblkt[[#This Row],[kr]]</f>
        <v>3.4866712181944428</v>
      </c>
    </row>
    <row r="56" spans="2:16" x14ac:dyDescent="0.2">
      <c r="B56" s="1" t="s">
        <v>11</v>
      </c>
      <c r="C56" s="1" t="s">
        <v>98</v>
      </c>
      <c r="D56" s="23">
        <v>0.27499999999999997</v>
      </c>
      <c r="E56" s="23">
        <v>8.9967516490117472</v>
      </c>
      <c r="F56" s="23">
        <v>0.04</v>
      </c>
      <c r="G56" s="23">
        <v>2.8000000000000001E-2</v>
      </c>
      <c r="H56" s="24">
        <v>3</v>
      </c>
      <c r="I56" s="24"/>
      <c r="J56" s="20">
        <f>1</f>
        <v>1</v>
      </c>
      <c r="K56" s="20">
        <f>1+(((tblkt[[#This Row],[d1]]/tblkt[[#This Row],[l]])*(tblkt[[#This Row],[tf]]/(2*tblkt[[#This Row],[tw]]))^3)/(tblkt[[#This Row],[nw]]))</f>
        <v>1.0037131423578174</v>
      </c>
      <c r="L56" s="20">
        <f>1+(2*((tblkt[[#This Row],[d1]]/tblkt[[#This Row],[l]])*(tblkt[[#This Row],[tf]]/(2*tblkt[[#This Row],[tw]]))^3)/(tblkt[[#This Row],[nw]]))</f>
        <v>1.0074262847156348</v>
      </c>
      <c r="M56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56" s="20">
        <v>1.4</v>
      </c>
      <c r="O56" s="20">
        <v>0.7</v>
      </c>
      <c r="P56" s="27">
        <f>tblkt[[#This Row],[l]]*tblkt[[#This Row],[kt]]*tblkt[[#This Row],[kl]]*tblkt[[#This Row],[kr]]</f>
        <v>8.8168166160315113</v>
      </c>
    </row>
    <row r="57" spans="2:16" x14ac:dyDescent="0.2">
      <c r="B57" s="1" t="s">
        <v>19</v>
      </c>
      <c r="C57" s="1" t="s">
        <v>103</v>
      </c>
      <c r="D57" s="23">
        <v>0.27760000000000001</v>
      </c>
      <c r="E57" s="23">
        <v>4.3743349296549736</v>
      </c>
      <c r="F57" s="23">
        <v>1.8699999999999998E-2</v>
      </c>
      <c r="G57" s="23">
        <v>1.1900000000000001E-2</v>
      </c>
      <c r="H57" s="24">
        <v>2</v>
      </c>
      <c r="I57" s="24"/>
      <c r="J57" s="20">
        <f>1</f>
        <v>1</v>
      </c>
      <c r="K57" s="20">
        <f>1+(((tblkt[[#This Row],[d1]]/tblkt[[#This Row],[l]])*(tblkt[[#This Row],[tf]]/(2*tblkt[[#This Row],[tw]]))^3)/(tblkt[[#This Row],[nw]]))</f>
        <v>1.0153911610283968</v>
      </c>
      <c r="L57" s="20">
        <f>1+(2*((tblkt[[#This Row],[d1]]/tblkt[[#This Row],[l]])*(tblkt[[#This Row],[tf]]/(2*tblkt[[#This Row],[tw]]))^3)/(tblkt[[#This Row],[nw]]))</f>
        <v>1.0307823220567938</v>
      </c>
      <c r="M57" s="20">
        <f>IF(tblkt[[#This Row],[Restraint]]="PP",tblkt[[#This Row],[kt_PP]],IF(OR(tblkt[[#This Row],[Restraint]]="FP",tblkt[[#This Row],[Restraint]]="PL",tblkt[[#This Row],[Restraint]]="PU"),tblkt[[#This Row],[kt_FP]],tblkt[[#This Row],[kt_FF]]))</f>
        <v>1.0153911610283968</v>
      </c>
      <c r="N57" s="20">
        <v>1.4</v>
      </c>
      <c r="O57" s="20">
        <v>1</v>
      </c>
      <c r="P57" s="27">
        <f>tblkt[[#This Row],[l]]*tblkt[[#This Row],[kt]]*tblkt[[#This Row],[kl]]*tblkt[[#This Row],[kr]]</f>
        <v>6.2183254321292072</v>
      </c>
    </row>
    <row r="58" spans="2:16" x14ac:dyDescent="0.2">
      <c r="B58" s="1" t="s">
        <v>23</v>
      </c>
      <c r="C58" s="1" t="s">
        <v>103</v>
      </c>
      <c r="D58" s="23">
        <v>0.22539999999999999</v>
      </c>
      <c r="E58" s="23">
        <v>9.1183970003194332</v>
      </c>
      <c r="F58" s="23">
        <v>1.43E-2</v>
      </c>
      <c r="G58" s="23">
        <v>1.43E-2</v>
      </c>
      <c r="H58" s="24">
        <v>3</v>
      </c>
      <c r="I58" s="24"/>
      <c r="J58" s="20">
        <f>1</f>
        <v>1</v>
      </c>
      <c r="K58" s="20">
        <f>1+(((tblkt[[#This Row],[d1]]/tblkt[[#This Row],[l]])*(tblkt[[#This Row],[tf]]/(2*tblkt[[#This Row],[tw]]))^3)/(tblkt[[#This Row],[nw]]))</f>
        <v>1.0010299690467894</v>
      </c>
      <c r="L58" s="20">
        <f>1+(2*((tblkt[[#This Row],[d1]]/tblkt[[#This Row],[l]])*(tblkt[[#This Row],[tf]]/(2*tblkt[[#This Row],[tw]]))^3)/(tblkt[[#This Row],[nw]]))</f>
        <v>1.0020599380935789</v>
      </c>
      <c r="M58" s="20">
        <f>IF(tblkt[[#This Row],[Restraint]]="PP",tblkt[[#This Row],[kt_PP]],IF(OR(tblkt[[#This Row],[Restraint]]="FP",tblkt[[#This Row],[Restraint]]="PL",tblkt[[#This Row],[Restraint]]="PU"),tblkt[[#This Row],[kt_FP]],tblkt[[#This Row],[kt_FF]]))</f>
        <v>1.0010299690467894</v>
      </c>
      <c r="N58" s="20">
        <v>2</v>
      </c>
      <c r="O58" s="20">
        <v>1</v>
      </c>
      <c r="P58" s="27">
        <f>tblkt[[#This Row],[l]]*tblkt[[#This Row],[kt]]*tblkt[[#This Row],[kl]]*tblkt[[#This Row],[kr]]</f>
        <v>18.255577333972198</v>
      </c>
    </row>
    <row r="59" spans="2:16" x14ac:dyDescent="0.2">
      <c r="B59" s="1" t="s">
        <v>36</v>
      </c>
      <c r="C59" s="1" t="s">
        <v>101</v>
      </c>
      <c r="D59" s="23">
        <v>0.13100000000000001</v>
      </c>
      <c r="E59" s="23">
        <v>5.8712505826378365</v>
      </c>
      <c r="F59" s="23">
        <v>9.4999999999999998E-3</v>
      </c>
      <c r="G59" s="23">
        <v>6.0000000000000001E-3</v>
      </c>
      <c r="H59" s="24">
        <v>2</v>
      </c>
      <c r="I59" s="24"/>
      <c r="J59" s="20">
        <f>1</f>
        <v>1</v>
      </c>
      <c r="K59" s="20">
        <f>1+(((tblkt[[#This Row],[d1]]/tblkt[[#This Row],[l]])*(tblkt[[#This Row],[tf]]/(2*tblkt[[#This Row],[tw]]))^3)/(tblkt[[#This Row],[nw]]))</f>
        <v>1.0055352566381135</v>
      </c>
      <c r="L59" s="20">
        <f>1+(2*((tblkt[[#This Row],[d1]]/tblkt[[#This Row],[l]])*(tblkt[[#This Row],[tf]]/(2*tblkt[[#This Row],[tw]]))^3)/(tblkt[[#This Row],[nw]]))</f>
        <v>1.011070513276227</v>
      </c>
      <c r="M59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59" s="20">
        <v>2</v>
      </c>
      <c r="O59" s="20">
        <v>0.85</v>
      </c>
      <c r="P59" s="27">
        <f>tblkt[[#This Row],[l]]*tblkt[[#This Row],[kt]]*tblkt[[#This Row],[kl]]*tblkt[[#This Row],[kr]]</f>
        <v>9.9811259904843226</v>
      </c>
    </row>
    <row r="60" spans="2:16" x14ac:dyDescent="0.2">
      <c r="B60" s="1" t="s">
        <v>37</v>
      </c>
      <c r="C60" s="1" t="s">
        <v>104</v>
      </c>
      <c r="D60" s="23">
        <v>0.17600000000000002</v>
      </c>
      <c r="E60" s="23">
        <v>5.6142500041544805</v>
      </c>
      <c r="F60" s="23">
        <v>1.2E-2</v>
      </c>
      <c r="G60" s="23">
        <v>6.0000000000000001E-3</v>
      </c>
      <c r="H60" s="24">
        <v>3</v>
      </c>
      <c r="I60" s="24"/>
      <c r="J60" s="20">
        <f>1</f>
        <v>1</v>
      </c>
      <c r="K60" s="20">
        <f>1+(((tblkt[[#This Row],[d1]]/tblkt[[#This Row],[l]])*(tblkt[[#This Row],[tf]]/(2*tblkt[[#This Row],[tw]]))^3)/(tblkt[[#This Row],[nw]]))</f>
        <v>1.0104495999685184</v>
      </c>
      <c r="L60" s="20">
        <f>1+(2*((tblkt[[#This Row],[d1]]/tblkt[[#This Row],[l]])*(tblkt[[#This Row],[tf]]/(2*tblkt[[#This Row],[tw]]))^3)/(tblkt[[#This Row],[nw]]))</f>
        <v>1.0208991999370367</v>
      </c>
      <c r="M60" s="20">
        <f>IF(tblkt[[#This Row],[Restraint]]="PP",tblkt[[#This Row],[kt_PP]],IF(OR(tblkt[[#This Row],[Restraint]]="FP",tblkt[[#This Row],[Restraint]]="PL",tblkt[[#This Row],[Restraint]]="PU"),tblkt[[#This Row],[kt_FP]],tblkt[[#This Row],[kt_FF]]))</f>
        <v>1.0104495999685184</v>
      </c>
      <c r="N60" s="20">
        <v>1</v>
      </c>
      <c r="O60" s="20">
        <v>1</v>
      </c>
      <c r="P60" s="27">
        <f>tblkt[[#This Row],[l]]*tblkt[[#This Row],[kt]]*tblkt[[#This Row],[kl]]*tblkt[[#This Row],[kr]]</f>
        <v>5.6729166708211469</v>
      </c>
    </row>
    <row r="61" spans="2:16" x14ac:dyDescent="0.2">
      <c r="B61" s="1" t="s">
        <v>17</v>
      </c>
      <c r="C61" s="1" t="s">
        <v>102</v>
      </c>
      <c r="D61" s="23">
        <v>0.22559999999999999</v>
      </c>
      <c r="E61" s="23">
        <v>5.8431366891325931</v>
      </c>
      <c r="F61" s="23">
        <v>1.4199999999999999E-2</v>
      </c>
      <c r="G61" s="23">
        <v>8.6E-3</v>
      </c>
      <c r="H61" s="24">
        <v>1</v>
      </c>
      <c r="I61" s="24"/>
      <c r="J61" s="20">
        <f>1</f>
        <v>1</v>
      </c>
      <c r="K61" s="20">
        <f>1+(((tblkt[[#This Row],[d1]]/tblkt[[#This Row],[l]])*(tblkt[[#This Row],[tf]]/(2*tblkt[[#This Row],[tw]]))^3)/(tblkt[[#This Row],[nw]]))</f>
        <v>1.0217256481507353</v>
      </c>
      <c r="L61" s="20">
        <f>1+(2*((tblkt[[#This Row],[d1]]/tblkt[[#This Row],[l]])*(tblkt[[#This Row],[tf]]/(2*tblkt[[#This Row],[tw]]))^3)/(tblkt[[#This Row],[nw]]))</f>
        <v>1.0434512963014704</v>
      </c>
      <c r="M61" s="20">
        <f>IF(tblkt[[#This Row],[Restraint]]="PP",tblkt[[#This Row],[kt_PP]],IF(OR(tblkt[[#This Row],[Restraint]]="FP",tblkt[[#This Row],[Restraint]]="PL",tblkt[[#This Row],[Restraint]]="PU"),tblkt[[#This Row],[kt_FP]],tblkt[[#This Row],[kt_FF]]))</f>
        <v>1.0217256481507353</v>
      </c>
      <c r="N61" s="20">
        <v>2</v>
      </c>
      <c r="O61" s="20">
        <v>0.85</v>
      </c>
      <c r="P61" s="27">
        <f>tblkt[[#This Row],[l]]*tblkt[[#This Row],[kt]]*tblkt[[#This Row],[kl]]*tblkt[[#This Row],[kr]]</f>
        <v>10.149140455593479</v>
      </c>
    </row>
    <row r="62" spans="2:16" x14ac:dyDescent="0.2">
      <c r="B62" s="1" t="s">
        <v>18</v>
      </c>
      <c r="C62" s="1" t="s">
        <v>100</v>
      </c>
      <c r="D62" s="23">
        <v>0.2772</v>
      </c>
      <c r="E62" s="23">
        <v>4.9300505980669271</v>
      </c>
      <c r="F62" s="23">
        <v>1.54E-2</v>
      </c>
      <c r="G62" s="23">
        <v>9.9000000000000008E-3</v>
      </c>
      <c r="H62" s="24">
        <v>1</v>
      </c>
      <c r="I62" s="24"/>
      <c r="J62" s="20">
        <f>1</f>
        <v>1</v>
      </c>
      <c r="K62" s="20">
        <f>1+(((tblkt[[#This Row],[d1]]/tblkt[[#This Row],[l]])*(tblkt[[#This Row],[tf]]/(2*tblkt[[#This Row],[tw]]))^3)/(tblkt[[#This Row],[nw]]))</f>
        <v>1.0264550411326741</v>
      </c>
      <c r="L62" s="20">
        <f>1+(2*((tblkt[[#This Row],[d1]]/tblkt[[#This Row],[l]])*(tblkt[[#This Row],[tf]]/(2*tblkt[[#This Row],[tw]]))^3)/(tblkt[[#This Row],[nw]]))</f>
        <v>1.0529100822653481</v>
      </c>
      <c r="M62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62" s="20">
        <v>1</v>
      </c>
      <c r="O62" s="20">
        <v>0.85</v>
      </c>
      <c r="P62" s="27">
        <f>tblkt[[#This Row],[l]]*tblkt[[#This Row],[kt]]*tblkt[[#This Row],[kl]]*tblkt[[#This Row],[kr]]</f>
        <v>4.1905430083568875</v>
      </c>
    </row>
    <row r="63" spans="2:16" x14ac:dyDescent="0.2">
      <c r="B63" s="1" t="s">
        <v>8</v>
      </c>
      <c r="C63" s="1" t="s">
        <v>99</v>
      </c>
      <c r="D63" s="23">
        <v>0.35</v>
      </c>
      <c r="E63" s="23">
        <v>7.5373144732263073</v>
      </c>
      <c r="F63" s="23">
        <v>1.6E-2</v>
      </c>
      <c r="G63" s="23">
        <v>1.6E-2</v>
      </c>
      <c r="H63" s="24">
        <v>1</v>
      </c>
      <c r="I63" s="24"/>
      <c r="J63" s="20">
        <f>1</f>
        <v>1</v>
      </c>
      <c r="K63" s="20">
        <f>1+(((tblkt[[#This Row],[d1]]/tblkt[[#This Row],[l]])*(tblkt[[#This Row],[tf]]/(2*tblkt[[#This Row],[tw]]))^3)/(tblkt[[#This Row],[nw]]))</f>
        <v>1.0058044546443441</v>
      </c>
      <c r="L63" s="20">
        <f>1+(2*((tblkt[[#This Row],[d1]]/tblkt[[#This Row],[l]])*(tblkt[[#This Row],[tf]]/(2*tblkt[[#This Row],[tw]]))^3)/(tblkt[[#This Row],[nw]]))</f>
        <v>1.0116089092886882</v>
      </c>
      <c r="M63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63" s="20">
        <v>2</v>
      </c>
      <c r="O63" s="20">
        <v>1</v>
      </c>
      <c r="P63" s="27">
        <f>tblkt[[#This Row],[l]]*tblkt[[#This Row],[kt]]*tblkt[[#This Row],[kl]]*tblkt[[#This Row],[kr]]</f>
        <v>15.074628946452615</v>
      </c>
    </row>
    <row r="64" spans="2:16" x14ac:dyDescent="0.2">
      <c r="B64" s="1" t="s">
        <v>2</v>
      </c>
      <c r="C64" s="1" t="s">
        <v>103</v>
      </c>
      <c r="D64" s="23">
        <v>0.57279999999999998</v>
      </c>
      <c r="E64" s="23">
        <v>0.84607735104589854</v>
      </c>
      <c r="F64" s="23">
        <v>1.9600000000000003E-2</v>
      </c>
      <c r="G64" s="23">
        <v>1.1900000000000001E-2</v>
      </c>
      <c r="H64" s="24">
        <v>2</v>
      </c>
      <c r="I64" s="24"/>
      <c r="J64" s="20">
        <f>1</f>
        <v>1</v>
      </c>
      <c r="K64" s="20">
        <f>1+(((tblkt[[#This Row],[d1]]/tblkt[[#This Row],[l]])*(tblkt[[#This Row],[tf]]/(2*tblkt[[#This Row],[tw]]))^3)/(tblkt[[#This Row],[nw]]))</f>
        <v>1.1890602758057625</v>
      </c>
      <c r="L64" s="20">
        <f>1+(2*((tblkt[[#This Row],[d1]]/tblkt[[#This Row],[l]])*(tblkt[[#This Row],[tf]]/(2*tblkt[[#This Row],[tw]]))^3)/(tblkt[[#This Row],[nw]]))</f>
        <v>1.3781205516115247</v>
      </c>
      <c r="M64" s="20">
        <f>IF(tblkt[[#This Row],[Restraint]]="PP",tblkt[[#This Row],[kt_PP]],IF(OR(tblkt[[#This Row],[Restraint]]="FP",tblkt[[#This Row],[Restraint]]="PL",tblkt[[#This Row],[Restraint]]="PU"),tblkt[[#This Row],[kt_FP]],tblkt[[#This Row],[kt_FF]]))</f>
        <v>1.1890602758057625</v>
      </c>
      <c r="N64" s="20">
        <v>2</v>
      </c>
      <c r="O64" s="20">
        <v>1</v>
      </c>
      <c r="P64" s="27">
        <f>tblkt[[#This Row],[l]]*tblkt[[#This Row],[kt]]*tblkt[[#This Row],[kl]]*tblkt[[#This Row],[kr]]</f>
        <v>2.0120739367752902</v>
      </c>
    </row>
    <row r="65" spans="2:16" x14ac:dyDescent="0.2">
      <c r="B65" s="1" t="s">
        <v>26</v>
      </c>
      <c r="C65" s="1" t="s">
        <v>100</v>
      </c>
      <c r="D65" s="23">
        <v>0.184</v>
      </c>
      <c r="E65" s="23">
        <v>0.34159194389852487</v>
      </c>
      <c r="F65" s="23">
        <v>7.0000000000000001E-3</v>
      </c>
      <c r="G65" s="23">
        <v>4.4999999999999997E-3</v>
      </c>
      <c r="H65" s="24">
        <v>2</v>
      </c>
      <c r="I65" s="24"/>
      <c r="J65" s="20">
        <f>1</f>
        <v>1</v>
      </c>
      <c r="K65" s="20">
        <f>1+(((tblkt[[#This Row],[d1]]/tblkt[[#This Row],[l]])*(tblkt[[#This Row],[tf]]/(2*tblkt[[#This Row],[tw]]))^3)/(tblkt[[#This Row],[nw]]))</f>
        <v>1.1267204770917194</v>
      </c>
      <c r="L65" s="20">
        <f>1+(2*((tblkt[[#This Row],[d1]]/tblkt[[#This Row],[l]])*(tblkt[[#This Row],[tf]]/(2*tblkt[[#This Row],[tw]]))^3)/(tblkt[[#This Row],[nw]]))</f>
        <v>1.2534409541834388</v>
      </c>
      <c r="M65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65" s="20">
        <v>1</v>
      </c>
      <c r="O65" s="20">
        <v>0.7</v>
      </c>
      <c r="P65" s="27">
        <f>tblkt[[#This Row],[l]]*tblkt[[#This Row],[kt]]*tblkt[[#This Row],[kl]]*tblkt[[#This Row],[kr]]</f>
        <v>0.23911436072896738</v>
      </c>
    </row>
    <row r="66" spans="2:16" x14ac:dyDescent="0.2">
      <c r="B66" s="1" t="s">
        <v>13</v>
      </c>
      <c r="C66" s="1" t="s">
        <v>101</v>
      </c>
      <c r="D66" s="23">
        <v>0.76</v>
      </c>
      <c r="E66" s="23">
        <v>5.9719202503001787</v>
      </c>
      <c r="F66" s="23">
        <v>1.6E-2</v>
      </c>
      <c r="G66" s="23">
        <v>0.01</v>
      </c>
      <c r="H66" s="24">
        <v>1</v>
      </c>
      <c r="I66" s="24"/>
      <c r="J66" s="20">
        <f>1</f>
        <v>1</v>
      </c>
      <c r="K66" s="20">
        <f>1+(((tblkt[[#This Row],[d1]]/tblkt[[#This Row],[l]])*(tblkt[[#This Row],[tf]]/(2*tblkt[[#This Row],[tw]]))^3)/(tblkt[[#This Row],[nw]]))</f>
        <v>1.0651582713249463</v>
      </c>
      <c r="L66" s="20">
        <f>1+(2*((tblkt[[#This Row],[d1]]/tblkt[[#This Row],[l]])*(tblkt[[#This Row],[tf]]/(2*tblkt[[#This Row],[tw]]))^3)/(tblkt[[#This Row],[nw]]))</f>
        <v>1.1303165426498925</v>
      </c>
      <c r="M66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66" s="20">
        <v>1.4</v>
      </c>
      <c r="O66" s="20">
        <v>0.85</v>
      </c>
      <c r="P66" s="27">
        <f>tblkt[[#This Row],[l]]*tblkt[[#This Row],[kt]]*tblkt[[#This Row],[kl]]*tblkt[[#This Row],[kr]]</f>
        <v>7.1065850978572112</v>
      </c>
    </row>
    <row r="67" spans="2:16" x14ac:dyDescent="0.2">
      <c r="B67" s="1" t="s">
        <v>35</v>
      </c>
      <c r="C67" s="1" t="s">
        <v>99</v>
      </c>
      <c r="D67" s="23">
        <v>0.108</v>
      </c>
      <c r="E67" s="23">
        <v>1.0490289718368573</v>
      </c>
      <c r="F67" s="23">
        <v>8.5000000000000006E-3</v>
      </c>
      <c r="G67" s="23">
        <v>5.0000000000000001E-3</v>
      </c>
      <c r="H67" s="24">
        <v>3</v>
      </c>
      <c r="I67" s="24"/>
      <c r="J67" s="20">
        <f>1</f>
        <v>1</v>
      </c>
      <c r="K67" s="20">
        <f>1+(((tblkt[[#This Row],[d1]]/tblkt[[#This Row],[l]])*(tblkt[[#This Row],[tf]]/(2*tblkt[[#This Row],[tw]]))^3)/(tblkt[[#This Row],[nw]]))</f>
        <v>1.0210752043971558</v>
      </c>
      <c r="L67" s="20">
        <f>1+(2*((tblkt[[#This Row],[d1]]/tblkt[[#This Row],[l]])*(tblkt[[#This Row],[tf]]/(2*tblkt[[#This Row],[tw]]))^3)/(tblkt[[#This Row],[nw]]))</f>
        <v>1.0421504087943116</v>
      </c>
      <c r="M67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67" s="20">
        <v>2</v>
      </c>
      <c r="O67" s="20">
        <v>1</v>
      </c>
      <c r="P67" s="27">
        <f>tblkt[[#This Row],[l]]*tblkt[[#This Row],[kt]]*tblkt[[#This Row],[kl]]*tblkt[[#This Row],[kr]]</f>
        <v>2.0980579436737146</v>
      </c>
    </row>
    <row r="68" spans="2:16" x14ac:dyDescent="0.2">
      <c r="B68" s="1" t="s">
        <v>1</v>
      </c>
      <c r="C68" s="1" t="s">
        <v>99</v>
      </c>
      <c r="D68" s="23">
        <v>1.1199999999999999</v>
      </c>
      <c r="E68" s="23">
        <v>5.3475710662719047</v>
      </c>
      <c r="F68" s="23">
        <v>0.04</v>
      </c>
      <c r="G68" s="23">
        <v>1.6E-2</v>
      </c>
      <c r="H68" s="24">
        <v>2</v>
      </c>
      <c r="I68" s="24"/>
      <c r="J68" s="20">
        <f>1</f>
        <v>1</v>
      </c>
      <c r="K68" s="20">
        <f>1+(((tblkt[[#This Row],[d1]]/tblkt[[#This Row],[l]])*(tblkt[[#This Row],[tf]]/(2*tblkt[[#This Row],[tw]]))^3)/(tblkt[[#This Row],[nw]]))</f>
        <v>1.2045321112043705</v>
      </c>
      <c r="L68" s="20">
        <f>1+(2*((tblkt[[#This Row],[d1]]/tblkt[[#This Row],[l]])*(tblkt[[#This Row],[tf]]/(2*tblkt[[#This Row],[tw]]))^3)/(tblkt[[#This Row],[nw]]))</f>
        <v>1.4090642224087413</v>
      </c>
      <c r="M68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68" s="20">
        <v>1.4</v>
      </c>
      <c r="O68" s="20">
        <v>0.85</v>
      </c>
      <c r="P68" s="27">
        <f>tblkt[[#This Row],[l]]*tblkt[[#This Row],[kt]]*tblkt[[#This Row],[kl]]*tblkt[[#This Row],[kr]]</f>
        <v>6.3636095688635663</v>
      </c>
    </row>
    <row r="69" spans="2:16" x14ac:dyDescent="0.2">
      <c r="B69" s="1" t="s">
        <v>29</v>
      </c>
      <c r="C69" s="1" t="s">
        <v>103</v>
      </c>
      <c r="D69" s="23">
        <v>0.28339999999999999</v>
      </c>
      <c r="E69" s="23">
        <v>6.7451524416584565</v>
      </c>
      <c r="F69" s="23">
        <v>1.1800000000000001E-2</v>
      </c>
      <c r="G69" s="23">
        <v>6.7000000000000002E-3</v>
      </c>
      <c r="H69" s="24">
        <v>1</v>
      </c>
      <c r="I69" s="24"/>
      <c r="J69" s="20">
        <f>1</f>
        <v>1</v>
      </c>
      <c r="K69" s="20">
        <f>1+(((tblkt[[#This Row],[d1]]/tblkt[[#This Row],[l]])*(tblkt[[#This Row],[tf]]/(2*tblkt[[#This Row],[tw]]))^3)/(tblkt[[#This Row],[nw]]))</f>
        <v>1.028690604812019</v>
      </c>
      <c r="L69" s="20">
        <f>1+(2*((tblkt[[#This Row],[d1]]/tblkt[[#This Row],[l]])*(tblkt[[#This Row],[tf]]/(2*tblkt[[#This Row],[tw]]))^3)/(tblkt[[#This Row],[nw]]))</f>
        <v>1.057381209624038</v>
      </c>
      <c r="M69" s="20">
        <f>IF(tblkt[[#This Row],[Restraint]]="PP",tblkt[[#This Row],[kt_PP]],IF(OR(tblkt[[#This Row],[Restraint]]="FP",tblkt[[#This Row],[Restraint]]="PL",tblkt[[#This Row],[Restraint]]="PU"),tblkt[[#This Row],[kt_FP]],tblkt[[#This Row],[kt_FF]]))</f>
        <v>1.028690604812019</v>
      </c>
      <c r="N69" s="20">
        <v>1</v>
      </c>
      <c r="O69" s="20">
        <v>0.7</v>
      </c>
      <c r="P69" s="27">
        <f>tblkt[[#This Row],[l]]*tblkt[[#This Row],[kt]]*tblkt[[#This Row],[kl]]*tblkt[[#This Row],[kr]]</f>
        <v>4.8570724613312333</v>
      </c>
    </row>
    <row r="70" spans="2:16" x14ac:dyDescent="0.2">
      <c r="B70" s="1" t="s">
        <v>82</v>
      </c>
      <c r="C70" s="1" t="s">
        <v>103</v>
      </c>
      <c r="D70" s="23">
        <v>0.18100000000000002</v>
      </c>
      <c r="E70" s="23">
        <v>4.6707429206996434</v>
      </c>
      <c r="F70" s="23">
        <v>1.0999999999999999E-2</v>
      </c>
      <c r="G70" s="23">
        <v>7.3000000000000001E-3</v>
      </c>
      <c r="H70" s="24">
        <v>3</v>
      </c>
      <c r="I70" s="24"/>
      <c r="J70" s="20">
        <f>1</f>
        <v>1</v>
      </c>
      <c r="K70" s="20">
        <f>1+(((tblkt[[#This Row],[d1]]/tblkt[[#This Row],[l]])*(tblkt[[#This Row],[tf]]/(2*tblkt[[#This Row],[tw]]))^3)/(tblkt[[#This Row],[nw]]))</f>
        <v>1.0055244728559272</v>
      </c>
      <c r="L70" s="20">
        <f>1+(2*((tblkt[[#This Row],[d1]]/tblkt[[#This Row],[l]])*(tblkt[[#This Row],[tf]]/(2*tblkt[[#This Row],[tw]]))^3)/(tblkt[[#This Row],[nw]]))</f>
        <v>1.0110489457118543</v>
      </c>
      <c r="M70" s="20">
        <f>IF(tblkt[[#This Row],[Restraint]]="PP",tblkt[[#This Row],[kt_PP]],IF(OR(tblkt[[#This Row],[Restraint]]="FP",tblkt[[#This Row],[Restraint]]="PL",tblkt[[#This Row],[Restraint]]="PU"),tblkt[[#This Row],[kt_FP]],tblkt[[#This Row],[kt_FF]]))</f>
        <v>1.0055244728559272</v>
      </c>
      <c r="N70" s="20">
        <v>1</v>
      </c>
      <c r="O70" s="20">
        <v>1</v>
      </c>
      <c r="P70" s="27">
        <f>tblkt[[#This Row],[l]]*tblkt[[#This Row],[kt]]*tblkt[[#This Row],[kl]]*tblkt[[#This Row],[kr]]</f>
        <v>4.6965463131820622</v>
      </c>
    </row>
    <row r="71" spans="2:16" x14ac:dyDescent="0.2">
      <c r="B71" s="1" t="s">
        <v>83</v>
      </c>
      <c r="C71" s="1" t="s">
        <v>103</v>
      </c>
      <c r="D71" s="23">
        <v>0.23480000000000001</v>
      </c>
      <c r="E71" s="23">
        <v>1.9611808964483668</v>
      </c>
      <c r="F71" s="23">
        <v>8.6E-3</v>
      </c>
      <c r="G71" s="23">
        <v>6.0999999999999995E-3</v>
      </c>
      <c r="H71" s="24">
        <v>3</v>
      </c>
      <c r="I71" s="24"/>
      <c r="J71" s="20">
        <f>1</f>
        <v>1</v>
      </c>
      <c r="K71" s="20">
        <f>1+(((tblkt[[#This Row],[d1]]/tblkt[[#This Row],[l]])*(tblkt[[#This Row],[tf]]/(2*tblkt[[#This Row],[tw]]))^3)/(tblkt[[#This Row],[nw]]))</f>
        <v>1.0139789658962635</v>
      </c>
      <c r="L71" s="20">
        <f>1+(2*((tblkt[[#This Row],[d1]]/tblkt[[#This Row],[l]])*(tblkt[[#This Row],[tf]]/(2*tblkt[[#This Row],[tw]]))^3)/(tblkt[[#This Row],[nw]]))</f>
        <v>1.0279579317925271</v>
      </c>
      <c r="M71" s="20">
        <f>IF(tblkt[[#This Row],[Restraint]]="PP",tblkt[[#This Row],[kt_PP]],IF(OR(tblkt[[#This Row],[Restraint]]="FP",tblkt[[#This Row],[Restraint]]="PL",tblkt[[#This Row],[Restraint]]="PU"),tblkt[[#This Row],[kt_FP]],tblkt[[#This Row],[kt_FF]]))</f>
        <v>1.0139789658962635</v>
      </c>
      <c r="N71" s="20">
        <v>1</v>
      </c>
      <c r="O71" s="20">
        <v>0.85</v>
      </c>
      <c r="P71" s="27">
        <f>tblkt[[#This Row],[l]]*tblkt[[#This Row],[kt]]*tblkt[[#This Row],[kl]]*tblkt[[#This Row],[kr]]</f>
        <v>1.6903067507187886</v>
      </c>
    </row>
    <row r="72" spans="2:16" x14ac:dyDescent="0.2">
      <c r="B72" s="1" t="s">
        <v>84</v>
      </c>
      <c r="C72" s="1" t="s">
        <v>101</v>
      </c>
      <c r="D72" s="23">
        <v>0.45</v>
      </c>
      <c r="E72" s="23">
        <v>0.2603970198230221</v>
      </c>
      <c r="F72" s="23">
        <v>3.2000000000000001E-2</v>
      </c>
      <c r="G72" s="23">
        <v>2.5000000000000001E-2</v>
      </c>
      <c r="H72" s="24">
        <v>3</v>
      </c>
      <c r="I72" s="24"/>
      <c r="J72" s="20">
        <f>1</f>
        <v>1</v>
      </c>
      <c r="K72" s="20">
        <f>1+(((tblkt[[#This Row],[d1]]/tblkt[[#This Row],[l]])*(tblkt[[#This Row],[tf]]/(2*tblkt[[#This Row],[tw]]))^3)/(tblkt[[#This Row],[nw]]))</f>
        <v>1.1510063365038694</v>
      </c>
      <c r="L72" s="20">
        <f>1+(2*((tblkt[[#This Row],[d1]]/tblkt[[#This Row],[l]])*(tblkt[[#This Row],[tf]]/(2*tblkt[[#This Row],[tw]]))^3)/(tblkt[[#This Row],[nw]]))</f>
        <v>1.3020126730077386</v>
      </c>
      <c r="M72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72" s="20">
        <v>1.4</v>
      </c>
      <c r="O72" s="20">
        <v>0.7</v>
      </c>
      <c r="P72" s="27">
        <f>tblkt[[#This Row],[l]]*tblkt[[#This Row],[kt]]*tblkt[[#This Row],[kl]]*tblkt[[#This Row],[kr]]</f>
        <v>0.25518907942656166</v>
      </c>
    </row>
    <row r="73" spans="2:16" x14ac:dyDescent="0.2">
      <c r="B73" s="1" t="s">
        <v>86</v>
      </c>
      <c r="C73" s="1" t="s">
        <v>98</v>
      </c>
      <c r="D73" s="23">
        <v>8.8000000000000009E-2</v>
      </c>
      <c r="E73" s="23">
        <v>2.9311771891548464</v>
      </c>
      <c r="F73" s="23">
        <v>6.0000000000000001E-3</v>
      </c>
      <c r="G73" s="23">
        <v>4.0000000000000001E-3</v>
      </c>
      <c r="H73" s="24">
        <v>1</v>
      </c>
      <c r="I73" s="24"/>
      <c r="J73" s="20">
        <f>1</f>
        <v>1</v>
      </c>
      <c r="K73" s="20">
        <f>1+(((tblkt[[#This Row],[d1]]/tblkt[[#This Row],[l]])*(tblkt[[#This Row],[tf]]/(2*tblkt[[#This Row],[tw]]))^3)/(tblkt[[#This Row],[nw]]))</f>
        <v>1.0126655598089942</v>
      </c>
      <c r="L73" s="20">
        <f>1+(2*((tblkt[[#This Row],[d1]]/tblkt[[#This Row],[l]])*(tblkt[[#This Row],[tf]]/(2*tblkt[[#This Row],[tw]]))^3)/(tblkt[[#This Row],[nw]]))</f>
        <v>1.0253311196179882</v>
      </c>
      <c r="M73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73" s="20">
        <v>2</v>
      </c>
      <c r="O73" s="20">
        <v>0.85</v>
      </c>
      <c r="P73" s="27">
        <f>tblkt[[#This Row],[l]]*tblkt[[#This Row],[kt]]*tblkt[[#This Row],[kl]]*tblkt[[#This Row],[kr]]</f>
        <v>4.9830012215632387</v>
      </c>
    </row>
    <row r="74" spans="2:16" x14ac:dyDescent="0.2">
      <c r="B74" s="1" t="s">
        <v>87</v>
      </c>
      <c r="C74" s="1" t="s">
        <v>102</v>
      </c>
      <c r="D74" s="23">
        <v>0.22540000000000002</v>
      </c>
      <c r="E74" s="23">
        <v>5.8978806270140458</v>
      </c>
      <c r="F74" s="23">
        <v>1.7299999999999999E-2</v>
      </c>
      <c r="G74" s="23">
        <v>1.0500000000000001E-2</v>
      </c>
      <c r="H74" s="24">
        <v>2</v>
      </c>
      <c r="I74" s="24"/>
      <c r="J74" s="20">
        <f>1</f>
        <v>1</v>
      </c>
      <c r="K74" s="20">
        <f>1+(((tblkt[[#This Row],[d1]]/tblkt[[#This Row],[l]])*(tblkt[[#This Row],[tf]]/(2*tblkt[[#This Row],[tw]]))^3)/(tblkt[[#This Row],[nw]]))</f>
        <v>1.0106833722962709</v>
      </c>
      <c r="L74" s="20">
        <f>1+(2*((tblkt[[#This Row],[d1]]/tblkt[[#This Row],[l]])*(tblkt[[#This Row],[tf]]/(2*tblkt[[#This Row],[tw]]))^3)/(tblkt[[#This Row],[nw]]))</f>
        <v>1.0213667445925418</v>
      </c>
      <c r="M74" s="20">
        <f>IF(tblkt[[#This Row],[Restraint]]="PP",tblkt[[#This Row],[kt_PP]],IF(OR(tblkt[[#This Row],[Restraint]]="FP",tblkt[[#This Row],[Restraint]]="PL",tblkt[[#This Row],[Restraint]]="PU"),tblkt[[#This Row],[kt_FP]],tblkt[[#This Row],[kt_FF]]))</f>
        <v>1.0106833722962709</v>
      </c>
      <c r="N74" s="20">
        <v>1.4</v>
      </c>
      <c r="O74" s="20">
        <v>0.7</v>
      </c>
      <c r="P74" s="27">
        <f>tblkt[[#This Row],[l]]*tblkt[[#This Row],[kt]]*tblkt[[#This Row],[kl]]*tblkt[[#This Row],[kr]]</f>
        <v>5.8416720838811722</v>
      </c>
    </row>
    <row r="75" spans="2:16" x14ac:dyDescent="0.2">
      <c r="B75" s="1" t="s">
        <v>88</v>
      </c>
      <c r="C75" s="1" t="s">
        <v>103</v>
      </c>
      <c r="D75" s="23">
        <v>0.42799999999999999</v>
      </c>
      <c r="E75" s="23">
        <v>7.8735134343629296</v>
      </c>
      <c r="F75" s="23">
        <v>1.4500000000000001E-2</v>
      </c>
      <c r="G75" s="23">
        <v>9.1000000000000004E-3</v>
      </c>
      <c r="H75" s="24">
        <v>2</v>
      </c>
      <c r="I75" s="24"/>
      <c r="J75" s="20">
        <f>1</f>
        <v>1</v>
      </c>
      <c r="K75" s="20">
        <f>1+(((tblkt[[#This Row],[d1]]/tblkt[[#This Row],[l]])*(tblkt[[#This Row],[tf]]/(2*tblkt[[#This Row],[tw]]))^3)/(tblkt[[#This Row],[nw]]))</f>
        <v>1.0137446929783849</v>
      </c>
      <c r="L75" s="20">
        <f>1+(2*((tblkt[[#This Row],[d1]]/tblkt[[#This Row],[l]])*(tblkt[[#This Row],[tf]]/(2*tblkt[[#This Row],[tw]]))^3)/(tblkt[[#This Row],[nw]]))</f>
        <v>1.0274893859567698</v>
      </c>
      <c r="M75" s="20">
        <f>IF(tblkt[[#This Row],[Restraint]]="PP",tblkt[[#This Row],[kt_PP]],IF(OR(tblkt[[#This Row],[Restraint]]="FP",tblkt[[#This Row],[Restraint]]="PL",tblkt[[#This Row],[Restraint]]="PU"),tblkt[[#This Row],[kt_FP]],tblkt[[#This Row],[kt_FF]]))</f>
        <v>1.0137446929783849</v>
      </c>
      <c r="N75" s="20">
        <v>1.4</v>
      </c>
      <c r="O75" s="20">
        <v>0.7</v>
      </c>
      <c r="P75" s="27">
        <f>tblkt[[#This Row],[l]]*tblkt[[#This Row],[kt]]*tblkt[[#This Row],[kl]]*tblkt[[#This Row],[kr]]</f>
        <v>7.8220978099958476</v>
      </c>
    </row>
    <row r="76" spans="2:16" x14ac:dyDescent="0.2">
      <c r="B76" s="1" t="s">
        <v>89</v>
      </c>
      <c r="C76" s="1" t="s">
        <v>100</v>
      </c>
      <c r="D76" s="23">
        <v>8.660000000000001E-2</v>
      </c>
      <c r="E76" s="23">
        <v>8.1989140182660893</v>
      </c>
      <c r="F76" s="23">
        <v>6.7000000000000002E-3</v>
      </c>
      <c r="G76" s="23">
        <v>4.2000000000000006E-3</v>
      </c>
      <c r="H76" s="24">
        <v>2</v>
      </c>
      <c r="I76" s="24"/>
      <c r="J76" s="20">
        <f>1</f>
        <v>1</v>
      </c>
      <c r="K76" s="20">
        <f>1+(((tblkt[[#This Row],[d1]]/tblkt[[#This Row],[l]])*(tblkt[[#This Row],[tf]]/(2*tblkt[[#This Row],[tw]]))^3)/(tblkt[[#This Row],[nw]]))</f>
        <v>1.0026798970723576</v>
      </c>
      <c r="L76" s="20">
        <f>1+(2*((tblkt[[#This Row],[d1]]/tblkt[[#This Row],[l]])*(tblkt[[#This Row],[tf]]/(2*tblkt[[#This Row],[tw]]))^3)/(tblkt[[#This Row],[nw]]))</f>
        <v>1.0053597941447152</v>
      </c>
      <c r="M76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76" s="20">
        <v>2</v>
      </c>
      <c r="O76" s="20">
        <v>0.7</v>
      </c>
      <c r="P76" s="27">
        <f>tblkt[[#This Row],[l]]*tblkt[[#This Row],[kt]]*tblkt[[#This Row],[kl]]*tblkt[[#This Row],[kr]]</f>
        <v>11.478479625572524</v>
      </c>
    </row>
    <row r="77" spans="2:16" x14ac:dyDescent="0.2">
      <c r="B77" s="1" t="s">
        <v>90</v>
      </c>
      <c r="C77" s="1" t="s">
        <v>98</v>
      </c>
      <c r="D77" s="23">
        <v>0.23420000000000002</v>
      </c>
      <c r="E77" s="23">
        <v>4.504964722237248</v>
      </c>
      <c r="F77" s="23">
        <v>1.09E-2</v>
      </c>
      <c r="G77" s="23">
        <v>6.4000000000000003E-3</v>
      </c>
      <c r="H77" s="24">
        <v>1</v>
      </c>
      <c r="I77" s="24"/>
      <c r="J77" s="20">
        <f>1</f>
        <v>1</v>
      </c>
      <c r="K77" s="20">
        <f>1+(((tblkt[[#This Row],[d1]]/tblkt[[#This Row],[l]])*(tblkt[[#This Row],[tf]]/(2*tblkt[[#This Row],[tw]]))^3)/(tblkt[[#This Row],[nw]]))</f>
        <v>1.0321029602613749</v>
      </c>
      <c r="L77" s="20">
        <f>1+(2*((tblkt[[#This Row],[d1]]/tblkt[[#This Row],[l]])*(tblkt[[#This Row],[tf]]/(2*tblkt[[#This Row],[tw]]))^3)/(tblkt[[#This Row],[nw]]))</f>
        <v>1.0642059205227501</v>
      </c>
      <c r="M77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77" s="20">
        <v>1.4</v>
      </c>
      <c r="O77" s="20">
        <v>1</v>
      </c>
      <c r="P77" s="27">
        <f>tblkt[[#This Row],[l]]*tblkt[[#This Row],[kt]]*tblkt[[#This Row],[kl]]*tblkt[[#This Row],[kr]]</f>
        <v>6.3069506111321472</v>
      </c>
    </row>
    <row r="78" spans="2:16" x14ac:dyDescent="0.2">
      <c r="B78" s="1" t="s">
        <v>91</v>
      </c>
      <c r="C78" s="1" t="s">
        <v>104</v>
      </c>
      <c r="D78" s="23">
        <v>0.35000000000000003</v>
      </c>
      <c r="E78" s="23">
        <v>2.2958812070537049</v>
      </c>
      <c r="F78" s="23">
        <v>2.5000000000000001E-2</v>
      </c>
      <c r="G78" s="23">
        <v>0.02</v>
      </c>
      <c r="H78" s="24">
        <v>3</v>
      </c>
      <c r="I78" s="24"/>
      <c r="J78" s="20">
        <f>1</f>
        <v>1</v>
      </c>
      <c r="K78" s="20">
        <f>1+(((tblkt[[#This Row],[d1]]/tblkt[[#This Row],[l]])*(tblkt[[#This Row],[tf]]/(2*tblkt[[#This Row],[tw]]))^3)/(tblkt[[#This Row],[nw]]))</f>
        <v>1.0124061614464883</v>
      </c>
      <c r="L78" s="20">
        <f>1+(2*((tblkt[[#This Row],[d1]]/tblkt[[#This Row],[l]])*(tblkt[[#This Row],[tf]]/(2*tblkt[[#This Row],[tw]]))^3)/(tblkt[[#This Row],[nw]]))</f>
        <v>1.0248123228929766</v>
      </c>
      <c r="M78" s="20">
        <f>IF(tblkt[[#This Row],[Restraint]]="PP",tblkt[[#This Row],[kt_PP]],IF(OR(tblkt[[#This Row],[Restraint]]="FP",tblkt[[#This Row],[Restraint]]="PL",tblkt[[#This Row],[Restraint]]="PU"),tblkt[[#This Row],[kt_FP]],tblkt[[#This Row],[kt_FF]]))</f>
        <v>1.0124061614464883</v>
      </c>
      <c r="N78" s="20">
        <v>2</v>
      </c>
      <c r="O78" s="20">
        <v>1</v>
      </c>
      <c r="P78" s="27">
        <f>tblkt[[#This Row],[l]]*tblkt[[#This Row],[kt]]*tblkt[[#This Row],[kl]]*tblkt[[#This Row],[kr]]</f>
        <v>4.6487285599407429</v>
      </c>
    </row>
    <row r="79" spans="2:16" x14ac:dyDescent="0.2">
      <c r="B79" s="1" t="s">
        <v>92</v>
      </c>
      <c r="C79" s="1" t="s">
        <v>104</v>
      </c>
      <c r="D79" s="23">
        <v>0.15899999999999997</v>
      </c>
      <c r="E79" s="23">
        <v>0.35817226732249408</v>
      </c>
      <c r="F79" s="23">
        <v>7.0000000000000001E-3</v>
      </c>
      <c r="G79" s="23">
        <v>4.4999999999999997E-3</v>
      </c>
      <c r="H79" s="24">
        <v>1</v>
      </c>
      <c r="I79" s="24"/>
      <c r="J79" s="20">
        <f>1</f>
        <v>1</v>
      </c>
      <c r="K79" s="20">
        <f>1+(((tblkt[[#This Row],[d1]]/tblkt[[#This Row],[l]])*(tblkt[[#This Row],[tf]]/(2*tblkt[[#This Row],[tw]]))^3)/(tblkt[[#This Row],[nw]]))</f>
        <v>1.2088679286861668</v>
      </c>
      <c r="L79" s="20">
        <f>1+(2*((tblkt[[#This Row],[d1]]/tblkt[[#This Row],[l]])*(tblkt[[#This Row],[tf]]/(2*tblkt[[#This Row],[tw]]))^3)/(tblkt[[#This Row],[nw]]))</f>
        <v>1.4177358573723338</v>
      </c>
      <c r="M79" s="20">
        <f>IF(tblkt[[#This Row],[Restraint]]="PP",tblkt[[#This Row],[kt_PP]],IF(OR(tblkt[[#This Row],[Restraint]]="FP",tblkt[[#This Row],[Restraint]]="PL",tblkt[[#This Row],[Restraint]]="PU"),tblkt[[#This Row],[kt_FP]],tblkt[[#This Row],[kt_FF]]))</f>
        <v>1.2088679286861668</v>
      </c>
      <c r="N79" s="20">
        <v>1.4</v>
      </c>
      <c r="O79" s="20">
        <v>1</v>
      </c>
      <c r="P79" s="27">
        <f>tblkt[[#This Row],[l]]*tblkt[[#This Row],[kt]]*tblkt[[#This Row],[kl]]*tblkt[[#This Row],[kr]]</f>
        <v>0.60617615367535993</v>
      </c>
    </row>
    <row r="80" spans="2:16" x14ac:dyDescent="0.2">
      <c r="B80" s="1" t="s">
        <v>93</v>
      </c>
      <c r="C80" s="1" t="s">
        <v>102</v>
      </c>
      <c r="D80" s="23">
        <v>1.1199999999999999</v>
      </c>
      <c r="E80" s="23">
        <v>3.5975002039376158</v>
      </c>
      <c r="F80" s="23">
        <v>2.5000000000000001E-2</v>
      </c>
      <c r="G80" s="23">
        <v>1.6E-2</v>
      </c>
      <c r="H80" s="24">
        <v>1</v>
      </c>
      <c r="I80" s="24"/>
      <c r="J80" s="20">
        <f>1</f>
        <v>1</v>
      </c>
      <c r="K80" s="20">
        <f>1+(((tblkt[[#This Row],[d1]]/tblkt[[#This Row],[l]])*(tblkt[[#This Row],[tf]]/(2*tblkt[[#This Row],[tw]]))^3)/(tblkt[[#This Row],[nw]]))</f>
        <v>1.1484524216573919</v>
      </c>
      <c r="L80" s="20">
        <f>1+(2*((tblkt[[#This Row],[d1]]/tblkt[[#This Row],[l]])*(tblkt[[#This Row],[tf]]/(2*tblkt[[#This Row],[tw]]))^3)/(tblkt[[#This Row],[nw]]))</f>
        <v>1.2969048433147836</v>
      </c>
      <c r="M80" s="20">
        <f>IF(tblkt[[#This Row],[Restraint]]="PP",tblkt[[#This Row],[kt_PP]],IF(OR(tblkt[[#This Row],[Restraint]]="FP",tblkt[[#This Row],[Restraint]]="PL",tblkt[[#This Row],[Restraint]]="PU"),tblkt[[#This Row],[kt_FP]],tblkt[[#This Row],[kt_FF]]))</f>
        <v>1.1484524216573919</v>
      </c>
      <c r="N80" s="20">
        <v>1</v>
      </c>
      <c r="O80" s="20">
        <v>1</v>
      </c>
      <c r="P80" s="27">
        <f>tblkt[[#This Row],[l]]*tblkt[[#This Row],[kt]]*tblkt[[#This Row],[kl]]*tblkt[[#This Row],[kr]]</f>
        <v>4.1315578211251163</v>
      </c>
    </row>
    <row r="81" spans="2:16" x14ac:dyDescent="0.2">
      <c r="B81" s="1" t="s">
        <v>94</v>
      </c>
      <c r="C81" s="1" t="s">
        <v>100</v>
      </c>
      <c r="D81" s="23">
        <v>0.13599999999999998</v>
      </c>
      <c r="E81" s="23">
        <v>8.0255003061692154</v>
      </c>
      <c r="F81" s="23">
        <v>7.0000000000000001E-3</v>
      </c>
      <c r="G81" s="23">
        <v>5.0000000000000001E-3</v>
      </c>
      <c r="H81" s="24">
        <v>3</v>
      </c>
      <c r="I81" s="24"/>
      <c r="J81" s="20">
        <f>1</f>
        <v>1</v>
      </c>
      <c r="K81" s="20">
        <f>1+(((tblkt[[#This Row],[d1]]/tblkt[[#This Row],[l]])*(tblkt[[#This Row],[tf]]/(2*tblkt[[#This Row],[tw]]))^3)/(tblkt[[#This Row],[nw]]))</f>
        <v>1.0019374908404626</v>
      </c>
      <c r="L81" s="20">
        <f>1+(2*((tblkt[[#This Row],[d1]]/tblkt[[#This Row],[l]])*(tblkt[[#This Row],[tf]]/(2*tblkt[[#This Row],[tw]]))^3)/(tblkt[[#This Row],[nw]]))</f>
        <v>1.0038749816809254</v>
      </c>
      <c r="M81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81" s="20">
        <v>2</v>
      </c>
      <c r="O81" s="20">
        <v>1</v>
      </c>
      <c r="P81" s="27">
        <f>tblkt[[#This Row],[l]]*tblkt[[#This Row],[kt]]*tblkt[[#This Row],[kl]]*tblkt[[#This Row],[kr]]</f>
        <v>16.051000612338431</v>
      </c>
    </row>
    <row r="82" spans="2:16" x14ac:dyDescent="0.2">
      <c r="B82" s="1" t="s">
        <v>96</v>
      </c>
      <c r="C82" s="1" t="s">
        <v>100</v>
      </c>
      <c r="D82" s="23">
        <v>0.27499999999999997</v>
      </c>
      <c r="E82" s="23">
        <v>2.7399911460892978</v>
      </c>
      <c r="F82" s="23">
        <v>3.5999999999999997E-2</v>
      </c>
      <c r="G82" s="23">
        <v>2.8000000000000001E-2</v>
      </c>
      <c r="H82" s="24">
        <v>3</v>
      </c>
      <c r="I82" s="24"/>
      <c r="J82" s="20">
        <f>1</f>
        <v>1</v>
      </c>
      <c r="K82" s="20">
        <f>1+(((tblkt[[#This Row],[d1]]/tblkt[[#This Row],[l]])*(tblkt[[#This Row],[tf]]/(2*tblkt[[#This Row],[tw]]))^3)/(tblkt[[#This Row],[nw]]))</f>
        <v>1.0088880338703086</v>
      </c>
      <c r="L82" s="20">
        <f>1+(2*((tblkt[[#This Row],[d1]]/tblkt[[#This Row],[l]])*(tblkt[[#This Row],[tf]]/(2*tblkt[[#This Row],[tw]]))^3)/(tblkt[[#This Row],[nw]]))</f>
        <v>1.0177760677406171</v>
      </c>
      <c r="M82" s="20">
        <f>IF(tblkt[[#This Row],[Restraint]]="PP",tblkt[[#This Row],[kt_PP]],IF(OR(tblkt[[#This Row],[Restraint]]="FP",tblkt[[#This Row],[Restraint]]="PL",tblkt[[#This Row],[Restraint]]="PU"),tblkt[[#This Row],[kt_FP]],tblkt[[#This Row],[kt_FF]]))</f>
        <v>1</v>
      </c>
      <c r="N82" s="20">
        <v>1</v>
      </c>
      <c r="O82" s="20">
        <v>1</v>
      </c>
      <c r="P82" s="27">
        <f>tblkt[[#This Row],[l]]*tblkt[[#This Row],[kt]]*tblkt[[#This Row],[kl]]*tblkt[[#This Row],[kr]]</f>
        <v>2.7399911460892978</v>
      </c>
    </row>
    <row r="84" spans="2:16" x14ac:dyDescent="0.2">
      <c r="B84" s="2" t="str">
        <f t="array" ref="B84:B109">TRANSPOSE(tblkt[#Headers])</f>
        <v>Section</v>
      </c>
      <c r="C84" s="4" t="str">
        <f t="array" aca="1" ref="C84" ca="1">_xlfn.CONCAT(IF(INDIRECT("tblkt["&amp;B84&amp;"]")&lt;&gt;"","'"&amp;TEXT(INDIRECT("tblkt["&amp;B84&amp;"]"),"0.00000E+00")&amp;"', ",""))</f>
        <v xml:space="preserve">'310UC137', '700WB173', '800WB168', '400WC181', '310UB40.4', '310UC158', '1200WB342', '180UB18.1', '500WC267', '200UBP146', '250UBP62.6', '300PFC', '350WC280', '310UC118', '250UB25.7', '250UBP84.9', '150PFC', '200PFC', '250UC72.9', '310UC96.8', '400WC144', '400WC328', '610UB125', '200UB18.2', '800WB122', '125TFB', '1200WB455', '310UB46.2', '200UC46.2', '250UB31.4', '500WC340', '460UB82.1', '100TFB', '250UC89.5', '460UB74.6', '100PFC', '250UB37.3', '400WC212', '180UB16.1', '1200WB249', '360UB44.7', '350WC258', '310UC137', '700WB173', '800WB168', '400WC181', '310UB40.4', '310UC158', '180UB18.1', '500WC267', '200UBP146', '250UBP62.6', '300PFC', '350WC280', '310UC118', '250UBP84.9', '150PFC', '200PFC', '250UC72.9', '310UC96.8', '400WC144', '610UB125', '200UB18.2', '800WB122', '125TFB', '1200WB455', '310UB46.2', '200UC46.2', '250UB31.4', '500WC340', '100TFB', '250UC89.5', '460UB74.6', '100PFC', '250UB37.3', '400WC212', '180UB16.1', '1200WB249', '150UB14.0', '350WC258', </v>
      </c>
      <c r="D84" s="2" t="str">
        <f ca="1">B84&amp;" = ("&amp;LEFT(C84,LEN(C84)-2)&amp;")"</f>
        <v>Section = ('310UC137', '700WB173', '800WB168', '400WC181', '310UB40.4', '310UC158', '1200WB342', '180UB18.1', '500WC267', '200UBP146', '250UBP62.6', '300PFC', '350WC280', '310UC118', '250UB25.7', '250UBP84.9', '150PFC', '200PFC', '250UC72.9', '310UC96.8', '400WC144', '400WC328', '610UB125', '200UB18.2', '800WB122', '125TFB', '1200WB455', '310UB46.2', '200UC46.2', '250UB31.4', '500WC340', '460UB82.1', '100TFB', '250UC89.5', '460UB74.6', '100PFC', '250UB37.3', '400WC212', '180UB16.1', '1200WB249', '360UB44.7', '350WC258', '310UC137', '700WB173', '800WB168', '400WC181', '310UB40.4', '310UC158', '180UB18.1', '500WC267', '200UBP146', '250UBP62.6', '300PFC', '350WC280', '310UC118', '250UBP84.9', '150PFC', '200PFC', '250UC72.9', '310UC96.8', '400WC144', '610UB125', '200UB18.2', '800WB122', '125TFB', '1200WB455', '310UB46.2', '200UC46.2', '250UB31.4', '500WC340', '100TFB', '250UC89.5', '460UB74.6', '100PFC', '250UB37.3', '400WC212', '180UB16.1', '1200WB249', '150UB14.0', '350WC258')</v>
      </c>
    </row>
    <row r="85" spans="2:16" x14ac:dyDescent="0.2">
      <c r="B85" s="2" t="str">
        <v>Restraint</v>
      </c>
      <c r="C85" s="4" t="str">
        <f t="array" aca="1" ref="C85" ca="1">_xlfn.CONCAT(IF(INDIRECT("tblkt["&amp;B85&amp;"]")&lt;&gt;"","'"&amp;TEXT(INDIRECT("tblkt["&amp;B85&amp;"]"),"0.00000E+00")&amp;"', ",""))</f>
        <v xml:space="preserve">'PL', 'PL', 'FP', 'FP', 'FF', 'PU', 'PP', 'PP', 'PP', 'FF', 'LL', 'PL', 'FF', 'PL', 'PL', 'PL', 'FU', 'PU', 'FP', 'LL', 'FL', 'FP', 'PL', 'LL', 'FU', 'FL', 'FL', 'PL', 'PL', 'PL', 'FU', 'PP', 'FF', 'FP', 'PL', 'LL', 'FF', 'PU', 'PU', 'FP', 'PP', 'LL', 'PL', 'PL', 'FP', 'FP', 'FF', 'PU', 'PP', 'PP', 'FF', 'LL', 'PL', 'FF', 'PL', 'PL', 'FU', 'PU', 'FP', 'LL', 'FL', 'PL', 'LL', 'FU', 'FL', 'FL', 'PL', 'PL', 'PL', 'FU', 'FF', 'FP', 'PL', 'LL', 'FF', 'PU', 'PU', 'FP', 'LL', 'LL', </v>
      </c>
      <c r="D85" s="2" t="str">
        <f t="shared" ref="D85:D109" ca="1" si="0">B85&amp;" = ("&amp;LEFT(C85,LEN(C85)-2)&amp;")"</f>
        <v>Restraint = ('PL', 'PL', 'FP', 'FP', 'FF', 'PU', 'PP', 'PP', 'PP', 'FF', 'LL', 'PL', 'FF', 'PL', 'PL', 'PL', 'FU', 'PU', 'FP', 'LL', 'FL', 'FP', 'PL', 'LL', 'FU', 'FL', 'FL', 'PL', 'PL', 'PL', 'FU', 'PP', 'FF', 'FP', 'PL', 'LL', 'FF', 'PU', 'PU', 'FP', 'PP', 'LL', 'PL', 'PL', 'FP', 'FP', 'FF', 'PU', 'PP', 'PP', 'FF', 'LL', 'PL', 'FF', 'PL', 'PL', 'FU', 'PU', 'FP', 'LL', 'FL', 'PL', 'LL', 'FU', 'FL', 'FL', 'PL', 'PL', 'PL', 'FU', 'FF', 'FP', 'PL', 'LL', 'FF', 'PU', 'PU', 'FP', 'LL', 'LL')</v>
      </c>
    </row>
    <row r="86" spans="2:16" x14ac:dyDescent="0.2">
      <c r="B86" s="2" t="str">
        <v>d1</v>
      </c>
      <c r="C86" s="4" t="str">
        <f t="array" aca="1" ref="C86" ca="1">_xlfn.CONCAT(IF(INDIRECT("tblkt["&amp;B86&amp;"]")&lt;&gt;"",TEXT(INDIRECT("tblkt["&amp;B86&amp;"]"),"0.000E+00")&amp;", ","0E+0, "))</f>
        <v xml:space="preserve">2.776E-01, 6.600E-01, 7.600E-01, 3.500E-01, 2.836E-01, 2.770E-01, 1.120E+00, 1.590E-01, 4.500E-01, 1.810E-01, 2.258E-01, 2.680E-01, 2.750E-01, 2.776E-01, 2.320E-01, 2.254E-01, 1.310E-01, 1.760E-01, 2.256E-01, 2.772E-01, 3.500E-01, 3.500E-01, 5.728E-01, 1.840E-01, 7.600E-01, 1.080E-01, 1.120E+00, 2.834E-01, 1.810E-01, 2.348E-01, 4.500E-01, 4.280E-01, 8.800E-02, 2.254E-01, 4.280E-01, 8.660E-02, 2.342E-01, 3.500E-01, 1.590E-01, 1.120E+00, 3.326E-01, 2.750E-01, 2.776E-01, 6.600E-01, 7.600E-01, 3.500E-01, 2.836E-01, 2.770E-01, 1.590E-01, 4.500E-01, 1.810E-01, 2.258E-01, 2.680E-01, 2.750E-01, 2.776E-01, 2.254E-01, 1.310E-01, 1.760E-01, 2.256E-01, 2.772E-01, 3.500E-01, 5.728E-01, 1.840E-01, 7.600E-01, 1.080E-01, 1.120E+00, 2.834E-01, 1.810E-01, 2.348E-01, 4.500E-01, 8.800E-02, 2.254E-01, 4.280E-01, 8.660E-02, 2.342E-01, 3.500E-01, 1.590E-01, 1.120E+00, 1.360E-01, 2.750E-01, </v>
      </c>
      <c r="D86" s="2" t="str">
        <f t="shared" ca="1" si="0"/>
        <v>d1 = (2.776E-01, 6.600E-01, 7.600E-01, 3.500E-01, 2.836E-01, 2.770E-01, 1.120E+00, 1.590E-01, 4.500E-01, 1.810E-01, 2.258E-01, 2.680E-01, 2.750E-01, 2.776E-01, 2.320E-01, 2.254E-01, 1.310E-01, 1.760E-01, 2.256E-01, 2.772E-01, 3.500E-01, 3.500E-01, 5.728E-01, 1.840E-01, 7.600E-01, 1.080E-01, 1.120E+00, 2.834E-01, 1.810E-01, 2.348E-01, 4.500E-01, 4.280E-01, 8.800E-02, 2.254E-01, 4.280E-01, 8.660E-02, 2.342E-01, 3.500E-01, 1.590E-01, 1.120E+00, 3.326E-01, 2.750E-01, 2.776E-01, 6.600E-01, 7.600E-01, 3.500E-01, 2.836E-01, 2.770E-01, 1.590E-01, 4.500E-01, 1.810E-01, 2.258E-01, 2.680E-01, 2.750E-01, 2.776E-01, 2.254E-01, 1.310E-01, 1.760E-01, 2.256E-01, 2.772E-01, 3.500E-01, 5.728E-01, 1.840E-01, 7.600E-01, 1.080E-01, 1.120E+00, 2.834E-01, 1.810E-01, 2.348E-01, 4.500E-01, 8.800E-02, 2.254E-01, 4.280E-01, 8.660E-02, 2.342E-01, 3.500E-01, 1.590E-01, 1.120E+00, 1.360E-01, 2.750E-01)</v>
      </c>
    </row>
    <row r="87" spans="2:16" x14ac:dyDescent="0.2">
      <c r="B87" s="2" t="str">
        <v>l</v>
      </c>
      <c r="C87" s="4" t="str">
        <f t="array" aca="1" ref="C87" ca="1">_xlfn.CONCAT(IF(INDIRECT("tblkt["&amp;B87&amp;"]")&lt;&gt;"",TEXT(INDIRECT("tblkt["&amp;B87&amp;"]"),"0.00000E+0")&amp;", ","0E+0, "))</f>
        <v xml:space="preserve">2.13034E+0, 6.73795E+0, 2.00041E+0, 8.85161E+0, 6.46465E+0, 4.92936E+0, 3.46603E+0, 4.72563E+0, 7.91790E-1, 4.95495E+0, 9.53414E-1, 2.40115E+0, 8.99675E+0, 4.37433E+0, 4.47163E+0, 9.11840E+0, 5.87125E+0, 5.61425E+0, 5.84314E+0, 4.93005E+0, 7.53731E+0, 7.45913E+0, 8.46077E-1, 3.41592E-1, 5.97192E+0, 1.04903E+0, 5.34757E+0, 6.74515E+0, 4.67074E+0, 1.96118E+0, 2.60397E-1, 9.01746E+0, 2.93118E+0, 5.89788E+0, 7.87351E+0, 8.19891E+0, 4.50496E+0, 2.29588E+0, 3.58172E-1, 3.59750E+0, 1.82458E+0, 2.73999E+0, 2.13034E+0, 6.73795E+0, 2.00041E+0, 8.85161E+0, 6.46465E+0, 4.92936E+0, 4.72563E+0, 7.91790E-1, 4.95495E+0, 9.53414E-1, 2.40115E+0, 8.99675E+0, 4.37433E+0, 9.11840E+0, 5.87125E+0, 5.61425E+0, 5.84314E+0, 4.93005E+0, 7.53731E+0, 8.46077E-1, 3.41592E-1, 5.97192E+0, 1.04903E+0, 5.34757E+0, 6.74515E+0, 4.67074E+0, 1.96118E+0, 2.60397E-1, 2.93118E+0, 5.89788E+0, 7.87351E+0, 8.19891E+0, 4.50496E+0, 2.29588E+0, 3.58172E-1, 3.59750E+0, 8.02550E+0, 2.73999E+0, </v>
      </c>
      <c r="D87" s="2" t="str">
        <f t="shared" ca="1" si="0"/>
        <v>l = (2.13034E+0, 6.73795E+0, 2.00041E+0, 8.85161E+0, 6.46465E+0, 4.92936E+0, 3.46603E+0, 4.72563E+0, 7.91790E-1, 4.95495E+0, 9.53414E-1, 2.40115E+0, 8.99675E+0, 4.37433E+0, 4.47163E+0, 9.11840E+0, 5.87125E+0, 5.61425E+0, 5.84314E+0, 4.93005E+0, 7.53731E+0, 7.45913E+0, 8.46077E-1, 3.41592E-1, 5.97192E+0, 1.04903E+0, 5.34757E+0, 6.74515E+0, 4.67074E+0, 1.96118E+0, 2.60397E-1, 9.01746E+0, 2.93118E+0, 5.89788E+0, 7.87351E+0, 8.19891E+0, 4.50496E+0, 2.29588E+0, 3.58172E-1, 3.59750E+0, 1.82458E+0, 2.73999E+0, 2.13034E+0, 6.73795E+0, 2.00041E+0, 8.85161E+0, 6.46465E+0, 4.92936E+0, 4.72563E+0, 7.91790E-1, 4.95495E+0, 9.53414E-1, 2.40115E+0, 8.99675E+0, 4.37433E+0, 9.11840E+0, 5.87125E+0, 5.61425E+0, 5.84314E+0, 4.93005E+0, 7.53731E+0, 8.46077E-1, 3.41592E-1, 5.97192E+0, 1.04903E+0, 5.34757E+0, 6.74515E+0, 4.67074E+0, 1.96118E+0, 2.60397E-1, 2.93118E+0, 5.89788E+0, 7.87351E+0, 8.19891E+0, 4.50496E+0, 2.29588E+0, 3.58172E-1, 3.59750E+0, 8.02550E+0, 2.73999E+0)</v>
      </c>
    </row>
    <row r="88" spans="2:16" x14ac:dyDescent="0.2">
      <c r="B88" s="2" t="str">
        <v>tf</v>
      </c>
      <c r="C88" s="4" t="str">
        <f t="array" aca="1" ref="C88" ca="1">_xlfn.CONCAT(IF(INDIRECT("tblkt["&amp;B88&amp;"]")&lt;&gt;"",TEXT(INDIRECT("tblkt["&amp;B88&amp;"]"),"0.000E+00")&amp;", ","0E+0, "))</f>
        <v xml:space="preserve">2.170E-02, 2.800E-02, 2.500E-02, 2.000E-02, 1.020E-02, 2.500E-02, 3.200E-02, 8.000E-03, 2.500E-02, 3.200E-02, 1.060E-02, 1.600E-02, 4.000E-02, 1.870E-02, 8.000E-03, 1.430E-02, 9.500E-03, 1.200E-02, 1.420E-02, 1.540E-02, 1.600E-02, 4.000E-02, 1.960E-02, 7.000E-03, 1.600E-02, 8.500E-03, 4.000E-02, 1.180E-02, 1.100E-02, 8.600E-03, 3.200E-02, 1.600E-02, 6.000E-03, 1.730E-02, 1.450E-02, 6.700E-03, 1.090E-02, 2.500E-02, 7.000E-03, 2.500E-02, 9.700E-03, 3.600E-02, 2.170E-02, 2.800E-02, 2.500E-02, 2.000E-02, 1.020E-02, 2.500E-02, 8.000E-03, 2.500E-02, 3.200E-02, 1.060E-02, 1.600E-02, 4.000E-02, 1.870E-02, 1.430E-02, 9.500E-03, 1.200E-02, 1.420E-02, 1.540E-02, 1.600E-02, 1.960E-02, 7.000E-03, 1.600E-02, 8.500E-03, 4.000E-02, 1.180E-02, 1.100E-02, 8.600E-03, 3.200E-02, 6.000E-03, 1.730E-02, 1.450E-02, 6.700E-03, 1.090E-02, 2.500E-02, 7.000E-03, 2.500E-02, 7.000E-03, 3.600E-02, </v>
      </c>
      <c r="D88" s="2" t="str">
        <f t="shared" ca="1" si="0"/>
        <v>tf = (2.170E-02, 2.800E-02, 2.500E-02, 2.000E-02, 1.020E-02, 2.500E-02, 3.200E-02, 8.000E-03, 2.500E-02, 3.200E-02, 1.060E-02, 1.600E-02, 4.000E-02, 1.870E-02, 8.000E-03, 1.430E-02, 9.500E-03, 1.200E-02, 1.420E-02, 1.540E-02, 1.600E-02, 4.000E-02, 1.960E-02, 7.000E-03, 1.600E-02, 8.500E-03, 4.000E-02, 1.180E-02, 1.100E-02, 8.600E-03, 3.200E-02, 1.600E-02, 6.000E-03, 1.730E-02, 1.450E-02, 6.700E-03, 1.090E-02, 2.500E-02, 7.000E-03, 2.500E-02, 9.700E-03, 3.600E-02, 2.170E-02, 2.800E-02, 2.500E-02, 2.000E-02, 1.020E-02, 2.500E-02, 8.000E-03, 2.500E-02, 3.200E-02, 1.060E-02, 1.600E-02, 4.000E-02, 1.870E-02, 1.430E-02, 9.500E-03, 1.200E-02, 1.420E-02, 1.540E-02, 1.600E-02, 1.960E-02, 7.000E-03, 1.600E-02, 8.500E-03, 4.000E-02, 1.180E-02, 1.100E-02, 8.600E-03, 3.200E-02, 6.000E-03, 1.730E-02, 1.450E-02, 6.700E-03, 1.090E-02, 2.500E-02, 7.000E-03, 2.500E-02, 7.000E-03, 3.600E-02)</v>
      </c>
    </row>
    <row r="89" spans="2:16" x14ac:dyDescent="0.2">
      <c r="B89" s="2" t="str">
        <v>tw</v>
      </c>
      <c r="C89" s="4" t="str">
        <f t="array" aca="1" ref="C89" ca="1">_xlfn.CONCAT(IF(INDIRECT("tblkt["&amp;B89&amp;"]")&lt;&gt;"",TEXT(INDIRECT("tblkt["&amp;B89&amp;"]"),"0.000E+00")&amp;", ","0E+0, "))</f>
        <v xml:space="preserve">1.380E-02, 1.000E-02, 1.000E-02, 2.000E-02, 6.100E-03, 1.570E-02, 1.600E-02, 5.000E-03, 2.000E-02, 2.500E-02, 1.060E-02, 8.000E-03, 2.800E-02, 1.190E-02, 5.000E-03, 1.430E-02, 6.000E-03, 6.000E-03, 8.600E-03, 9.900E-03, 1.600E-02, 2.800E-02, 1.190E-02, 4.500E-03, 1.000E-02, 5.000E-03, 1.600E-02, 6.700E-03, 7.300E-03, 6.100E-03, 2.500E-02, 9.900E-03, 4.000E-03, 1.050E-02, 9.100E-03, 4.200E-03, 6.400E-03, 2.000E-02, 4.500E-03, 1.600E-02, 6.900E-03, 2.800E-02, 1.380E-02, 1.000E-02, 1.000E-02, 2.000E-02, 6.100E-03, 1.570E-02, 5.000E-03, 2.000E-02, 2.500E-02, 1.060E-02, 8.000E-03, 2.800E-02, 1.190E-02, 1.430E-02, 6.000E-03, 6.000E-03, 8.600E-03, 9.900E-03, 1.600E-02, 1.190E-02, 4.500E-03, 1.000E-02, 5.000E-03, 1.600E-02, 6.700E-03, 7.300E-03, 6.100E-03, 2.500E-02, 4.000E-03, 1.050E-02, 9.100E-03, 4.200E-03, 6.400E-03, 2.000E-02, 4.500E-03, 1.600E-02, 5.000E-03, 2.800E-02, </v>
      </c>
      <c r="D89" s="2" t="str">
        <f t="shared" ca="1" si="0"/>
        <v>tw = (1.380E-02, 1.000E-02, 1.000E-02, 2.000E-02, 6.100E-03, 1.570E-02, 1.600E-02, 5.000E-03, 2.000E-02, 2.500E-02, 1.060E-02, 8.000E-03, 2.800E-02, 1.190E-02, 5.000E-03, 1.430E-02, 6.000E-03, 6.000E-03, 8.600E-03, 9.900E-03, 1.600E-02, 2.800E-02, 1.190E-02, 4.500E-03, 1.000E-02, 5.000E-03, 1.600E-02, 6.700E-03, 7.300E-03, 6.100E-03, 2.500E-02, 9.900E-03, 4.000E-03, 1.050E-02, 9.100E-03, 4.200E-03, 6.400E-03, 2.000E-02, 4.500E-03, 1.600E-02, 6.900E-03, 2.800E-02, 1.380E-02, 1.000E-02, 1.000E-02, 2.000E-02, 6.100E-03, 1.570E-02, 5.000E-03, 2.000E-02, 2.500E-02, 1.060E-02, 8.000E-03, 2.800E-02, 1.190E-02, 1.430E-02, 6.000E-03, 6.000E-03, 8.600E-03, 9.900E-03, 1.600E-02, 1.190E-02, 4.500E-03, 1.000E-02, 5.000E-03, 1.600E-02, 6.700E-03, 7.300E-03, 6.100E-03, 2.500E-02, 4.000E-03, 1.050E-02, 9.100E-03, 4.200E-03, 6.400E-03, 2.000E-02, 4.500E-03, 1.600E-02, 5.000E-03, 2.800E-02)</v>
      </c>
    </row>
    <row r="90" spans="2:16" x14ac:dyDescent="0.2">
      <c r="B90" s="2" t="str">
        <v>nw</v>
      </c>
      <c r="C90" s="4" t="str">
        <f t="array" aca="1" ref="C90" ca="1">_xlfn.CONCAT(IF(INDIRECT("tblkt["&amp;B90&amp;"]")&lt;&gt;"",TEXT(INDIRECT("tblkt["&amp;B90&amp;"]"),"0")&amp;", ","0E+0, "))</f>
        <v xml:space="preserve">1, 1, 1, 1, 1, 1, 1, 1, 1, 1, 1, 1, 1, 1, 1, 1, 1, 1, 1, 1, 1, 1, 1, 1, 1, 1, 1, 1, 1, 1, 1, 1, 1, 1, 1, 1, 1, 1, 1, 1, 1, 1, 3, 1, 2, 1, 2, 3, 3, 3, 3, 1, 3, 3, 2, 3, 2, 3, 1, 1, 1, 2, 2, 1, 3, 2, 1, 3, 3, 3, 1, 2, 2, 2, 1, 3, 1, 1, 3, 3, </v>
      </c>
      <c r="D90" s="2" t="str">
        <f t="shared" ca="1" si="0"/>
        <v>nw = (1, 1, 1, 1, 1, 1, 1, 1, 1, 1, 1, 1, 1, 1, 1, 1, 1, 1, 1, 1, 1, 1, 1, 1, 1, 1, 1, 1, 1, 1, 1, 1, 1, 1, 1, 1, 1, 1, 1, 1, 1, 1, 3, 1, 2, 1, 2, 3, 3, 3, 3, 1, 3, 3, 2, 3, 2, 3, 1, 1, 1, 2, 2, 1, 3, 2, 1, 3, 3, 3, 1, 2, 2, 2, 1, 3, 1, 1, 3, 3)</v>
      </c>
    </row>
    <row r="91" spans="2:16" x14ac:dyDescent="0.2">
      <c r="B91" s="2" t="str">
        <v>Column1</v>
      </c>
      <c r="C91" s="4" t="str">
        <f t="array" aca="1" ref="C91" ca="1">_xlfn.CONCAT(IF(INDIRECT("tblkt["&amp;B91&amp;"]")&lt;&gt;"",TEXT(INDIRECT("tblkt["&amp;B91&amp;"]"),"0.00000E+0")&amp;", ","0E+0, "))</f>
        <v xml:space="preserve">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</v>
      </c>
      <c r="D91" s="2" t="str">
        <f t="shared" ca="1" si="0"/>
        <v>Column1 = (0E+0,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0E+0, 0E+0)</v>
      </c>
    </row>
    <row r="92" spans="2:16" x14ac:dyDescent="0.2">
      <c r="B92" s="2" t="str">
        <v>kt_FF</v>
      </c>
      <c r="C92" s="4" t="str">
        <f t="array" aca="1" ref="C92" ca="1">_xlfn.CONCAT(IF(INDIRECT("tblkt["&amp;B92&amp;"]")&lt;&gt;"",TEXT(INDIRECT("tblkt["&amp;B92&amp;"]"),"0.00000E+0")&amp;", ","0E+0, "))</f>
        <v xml:space="preserve">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</v>
      </c>
      <c r="D92" s="2" t="str">
        <f t="shared" ca="1" si="0"/>
        <v>kt_FF = (1.00000E+0,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1.00000E+0, 1.00000E+0)</v>
      </c>
    </row>
    <row r="93" spans="2:16" x14ac:dyDescent="0.2">
      <c r="B93" s="2" t="str">
        <v>kt_FP</v>
      </c>
      <c r="C93" s="4" t="str">
        <f t="array" aca="1" ref="C93" ca="1">_xlfn.CONCAT(IF(INDIRECT("tblkt["&amp;B93&amp;"]")&lt;&gt;"",TEXT(INDIRECT("tblkt["&amp;B93&amp;"]"),"0.00000E+0")&amp;", ","0E+0, "))</f>
        <v xml:space="preserve">1.06333E+0, 1.26878E+0, 1.74204E+0, 1.00494E+0, 1.02564E+0, 1.02836E+0, 1.32314E+0, 1.01723E+0, 1.13875E+0, 1.00958E+0, 1.02960E+0, 1.11161E+0, 1.01114E+0, 1.03078E+0, 1.02656E+0, 1.00309E+0, 1.01107E+0, 1.03135E+0, 1.02173E+0, 1.02646E+0, 1.00580E+0, 1.01710E+0, 1.37812E+0, 1.25344E+0, 1.06516E+0, 1.06323E+0, 1.40906E+0, 1.02869E+0, 1.01657E+0, 1.04194E+0, 1.45302E+0, 1.02505E+0, 1.01267E+0, 1.02137E+0, 1.02749E+0, 1.00536E+0, 1.03210E+0, 1.03722E+0, 1.20887E+0, 1.14845E+0, 1.06331E+0, 1.02666E+0, 1.02111E+0, 1.26878E+0, 1.37102E+0, 1.00494E+0, 1.01282E+0, 1.00945E+0, 1.00574E+0, 1.04625E+0, 1.00319E+0, 1.02960E+0, 1.03720E+0, 1.00371E+0, 1.01539E+0, 1.00103E+0, 1.00554E+0, 1.01045E+0, 1.02173E+0, 1.02646E+0, 1.00580E+0, 1.18906E+0, 1.12672E+0, 1.06516E+0, 1.02108E+0, 1.20453E+0, 1.02869E+0, 1.00552E+0, 1.01398E+0, 1.15101E+0, 1.01267E+0, 1.01068E+0, 1.01374E+0, 1.00268E+0, 1.03210E+0, 1.01241E+0, 1.20887E+0, 1.14845E+0, 1.00194E+0, 1.00889E+0, </v>
      </c>
      <c r="D93" s="2" t="str">
        <f t="shared" ca="1" si="0"/>
        <v>kt_FP = (1.06333E+0, 1.26878E+0, 1.74204E+0, 1.00494E+0, 1.02564E+0, 1.02836E+0, 1.32314E+0, 1.01723E+0, 1.13875E+0, 1.00958E+0, 1.02960E+0, 1.11161E+0, 1.01114E+0, 1.03078E+0, 1.02656E+0, 1.00309E+0, 1.01107E+0, 1.03135E+0, 1.02173E+0, 1.02646E+0, 1.00580E+0, 1.01710E+0, 1.37812E+0, 1.25344E+0, 1.06516E+0, 1.06323E+0, 1.40906E+0, 1.02869E+0, 1.01657E+0, 1.04194E+0, 1.45302E+0, 1.02505E+0, 1.01267E+0, 1.02137E+0, 1.02749E+0, 1.00536E+0, 1.03210E+0, 1.03722E+0, 1.20887E+0, 1.14845E+0, 1.06331E+0, 1.02666E+0, 1.02111E+0, 1.26878E+0, 1.37102E+0, 1.00494E+0, 1.01282E+0, 1.00945E+0, 1.00574E+0, 1.04625E+0, 1.00319E+0, 1.02960E+0, 1.03720E+0, 1.00371E+0, 1.01539E+0, 1.00103E+0, 1.00554E+0, 1.01045E+0, 1.02173E+0, 1.02646E+0, 1.00580E+0, 1.18906E+0, 1.12672E+0, 1.06516E+0, 1.02108E+0, 1.20453E+0, 1.02869E+0, 1.00552E+0, 1.01398E+0, 1.15101E+0, 1.01267E+0, 1.01068E+0, 1.01374E+0, 1.00268E+0, 1.03210E+0, 1.01241E+0, 1.20887E+0, 1.14845E+0, 1.00194E+0, 1.00889E+0)</v>
      </c>
    </row>
    <row r="94" spans="2:16" x14ac:dyDescent="0.2">
      <c r="B94" s="2" t="str">
        <v>kt_PP</v>
      </c>
      <c r="C94" s="4" t="str">
        <f t="array" aca="1" ref="C94" ca="1">_xlfn.CONCAT(IF(INDIRECT("tblkt["&amp;B94&amp;"]")&lt;&gt;"",TEXT(INDIRECT("tblkt["&amp;B94&amp;"]"),"0.00000E+0")&amp;", ","0E+0, "))</f>
        <v xml:space="preserve">1.12666E+0, 1.53756E+0, 2.48407E+0, 1.00989E+0, 1.05128E+0, 1.05672E+0, 1.64627E+0, 1.03445E+0, 1.27751E+0, 1.01915E+0, 1.05921E+0, 1.22323E+0, 1.02228E+0, 1.06156E+0, 1.05313E+0, 1.00618E+0, 1.02214E+0, 1.06270E+0, 1.04345E+0, 1.05291E+0, 1.01161E+0, 1.03420E+0, 1.75624E+0, 1.50688E+0, 1.13032E+0, 1.12645E+0, 1.81813E+0, 1.05738E+0, 1.03315E+0, 1.08387E+0, 1.90604E+0, 1.05009E+0, 1.02533E+0, 1.04273E+0, 1.05498E+0, 1.01072E+0, 1.06421E+0, 1.07444E+0, 1.41774E+0, 1.29690E+0, 1.12661E+0, 1.05333E+0, 1.04222E+0, 1.53756E+0, 1.74204E+0, 1.00989E+0, 1.02564E+0, 1.01891E+0, 1.01148E+0, 1.09250E+0, 1.00638E+0, 1.05921E+0, 1.07441E+0, 1.00743E+0, 1.03078E+0, 1.00206E+0, 1.01107E+0, 1.02090E+0, 1.04345E+0, 1.05291E+0, 1.01161E+0, 1.37812E+0, 1.25344E+0, 1.13032E+0, 1.04215E+0, 1.40906E+0, 1.05738E+0, 1.01105E+0, 1.02796E+0, 1.30201E+0, 1.02533E+0, 1.02137E+0, 1.02749E+0, 1.00536E+0, 1.06421E+0, 1.02481E+0, 1.41774E+0, 1.29690E+0, 1.00387E+0, 1.01778E+0, </v>
      </c>
      <c r="D94" s="2" t="str">
        <f t="shared" ca="1" si="0"/>
        <v>kt_PP = (1.12666E+0, 1.53756E+0, 2.48407E+0, 1.00989E+0, 1.05128E+0, 1.05672E+0, 1.64627E+0, 1.03445E+0, 1.27751E+0, 1.01915E+0, 1.05921E+0, 1.22323E+0, 1.02228E+0, 1.06156E+0, 1.05313E+0, 1.00618E+0, 1.02214E+0, 1.06270E+0, 1.04345E+0, 1.05291E+0, 1.01161E+0, 1.03420E+0, 1.75624E+0, 1.50688E+0, 1.13032E+0, 1.12645E+0, 1.81813E+0, 1.05738E+0, 1.03315E+0, 1.08387E+0, 1.90604E+0, 1.05009E+0, 1.02533E+0, 1.04273E+0, 1.05498E+0, 1.01072E+0, 1.06421E+0, 1.07444E+0, 1.41774E+0, 1.29690E+0, 1.12661E+0, 1.05333E+0, 1.04222E+0, 1.53756E+0, 1.74204E+0, 1.00989E+0, 1.02564E+0, 1.01891E+0, 1.01148E+0, 1.09250E+0, 1.00638E+0, 1.05921E+0, 1.07441E+0, 1.00743E+0, 1.03078E+0, 1.00206E+0, 1.01107E+0, 1.02090E+0, 1.04345E+0, 1.05291E+0, 1.01161E+0, 1.37812E+0, 1.25344E+0, 1.13032E+0, 1.04215E+0, 1.40906E+0, 1.05738E+0, 1.01105E+0, 1.02796E+0, 1.30201E+0, 1.02533E+0, 1.02137E+0, 1.02749E+0, 1.00536E+0, 1.06421E+0, 1.02481E+0, 1.41774E+0, 1.29690E+0, 1.00387E+0, 1.01778E+0)</v>
      </c>
    </row>
    <row r="95" spans="2:16" x14ac:dyDescent="0.2">
      <c r="B95" s="2" t="str">
        <v>kt</v>
      </c>
      <c r="C95" s="4" t="str">
        <f t="array" aca="1" ref="C95" ca="1">_xlfn.CONCAT(IF(INDIRECT("tblkt["&amp;B95&amp;"]")&lt;&gt;"",TEXT(INDIRECT("tblkt["&amp;B95&amp;"]"),"0.0000E+0")&amp;", ","0E+0, "))</f>
        <v xml:space="preserve">1.0633E+0, 1.2688E+0, 1.7420E+0, 1.0049E+0, 1.0000E+0, 1.0284E+0, 1.6463E+0, 1.0345E+0, 1.2775E+0, 1.0000E+0, 1.0000E+0, 1.1116E+0, 1.0000E+0, 1.0308E+0, 1.0266E+0, 1.0031E+0, 1.0000E+0, 1.0313E+0, 1.0217E+0, 1.0000E+0, 1.0000E+0, 1.0171E+0, 1.3781E+0, 1.0000E+0, 1.0000E+0, 1.0000E+0, 1.0000E+0, 1.0287E+0, 1.0166E+0, 1.0419E+0, 1.0000E+0, 1.0501E+0, 1.0000E+0, 1.0214E+0, 1.0275E+0, 1.0000E+0, 1.0000E+0, 1.0372E+0, 1.2089E+0, 1.1485E+0, 1.1266E+0, 1.0000E+0, 1.0211E+0, 1.2688E+0, 1.3710E+0, 1.0049E+0, 1.0000E+0, 1.0095E+0, 1.0115E+0, 1.0925E+0, 1.0000E+0, 1.0000E+0, 1.0372E+0, 1.0000E+0, 1.0154E+0, 1.0010E+0, 1.0000E+0, 1.0104E+0, 1.0217E+0, 1.0000E+0, 1.0000E+0, 1.1891E+0, 1.0000E+0, 1.0000E+0, 1.0000E+0, 1.0000E+0, 1.0287E+0, 1.0055E+0, 1.0140E+0, 1.0000E+0, 1.0000E+0, 1.0107E+0, 1.0137E+0, 1.0000E+0, 1.0000E+0, 1.0124E+0, 1.2089E+0, 1.1485E+0, 1.0000E+0, 1.0000E+0, </v>
      </c>
      <c r="D95" s="2" t="str">
        <f t="shared" ca="1" si="0"/>
        <v>kt = (1.0633E+0, 1.2688E+0, 1.7420E+0, 1.0049E+0, 1.0000E+0, 1.0284E+0, 1.6463E+0, 1.0345E+0, 1.2775E+0, 1.0000E+0, 1.0000E+0, 1.1116E+0, 1.0000E+0, 1.0308E+0, 1.0266E+0, 1.0031E+0, 1.0000E+0, 1.0313E+0, 1.0217E+0, 1.0000E+0, 1.0000E+0, 1.0171E+0, 1.3781E+0, 1.0000E+0, 1.0000E+0, 1.0000E+0, 1.0000E+0, 1.0287E+0, 1.0166E+0, 1.0419E+0, 1.0000E+0, 1.0501E+0, 1.0000E+0, 1.0214E+0, 1.0275E+0, 1.0000E+0, 1.0000E+0, 1.0372E+0, 1.2089E+0, 1.1485E+0, 1.1266E+0, 1.0000E+0, 1.0211E+0, 1.2688E+0, 1.3710E+0, 1.0049E+0, 1.0000E+0, 1.0095E+0, 1.0115E+0, 1.0925E+0, 1.0000E+0, 1.0000E+0, 1.0372E+0, 1.0000E+0, 1.0154E+0, 1.0010E+0, 1.0000E+0, 1.0104E+0, 1.0217E+0, 1.0000E+0, 1.0000E+0, 1.1891E+0, 1.0000E+0, 1.0000E+0, 1.0000E+0, 1.0000E+0, 1.0287E+0, 1.0055E+0, 1.0140E+0, 1.0000E+0, 1.0000E+0, 1.0107E+0, 1.0137E+0, 1.0000E+0, 1.0000E+0, 1.0124E+0, 1.2089E+0, 1.1485E+0, 1.0000E+0, 1.0000E+0)</v>
      </c>
    </row>
    <row r="96" spans="2:16" x14ac:dyDescent="0.2">
      <c r="B96" s="2" t="str">
        <v>kl</v>
      </c>
      <c r="C96" s="4" t="str">
        <f t="array" aca="1" ref="C96" ca="1">_xlfn.CONCAT(IF(INDIRECT("tblkt["&amp;B96&amp;"]")&lt;&gt;"",TEXT(INDIRECT("tblkt["&amp;B96&amp;"]"),"0.00+0")&amp;", ","0E+0, "))</f>
        <v xml:space="preserve">1.00+0, 2.00+0, 1.40+0, 2.00+0, 1.40+0, 2.00+0, 1.40+0, 1.40+0, 2.00+0, 2.00+0, 1.00+0, 1.40+0, 2.00+0, 2.00+0, 2.00+0, 1.40+0, 2.00+0, 2.00+0, 1.00+0, 1.40+0, 2.00+0, 1.40+0, 1.40+0, 1.00+0, 1.00+0, 1.40+0, 2.00+0, 1.00+0, 2.00+0, 2.00+0, 1.00+0, 1.00+0, 1.40+0, 1.00+0, 1.40+0, 1.40+0, 1.00+0, 2.00+0, 1.40+0, 1.40+0, 2.00+0, 1.00+0, 1.40+0, 1.40+0, 2.00+0, 2.00+0, 1.40+0, 1.00+0, 1.00+0, 1.40+0, 1.40+0, 1.00+0, 2.00+0, 1.40+0, 1.40+0, 2.00+0, 2.00+0, 1.00+0, 2.00+0, 1.00+0, 2.00+0, 2.00+0, 1.00+0, 1.40+0, 2.00+0, 1.40+0, 1.00+0, 1.00+0, 1.00+0, 1.40+0, 2.00+0, 1.40+0, 1.40+0, 2.00+0, 1.40+0, 2.00+0, 1.40+0, 1.00+0, 2.00+0, 1.00+0, </v>
      </c>
      <c r="D96" s="2" t="str">
        <f t="shared" ca="1" si="0"/>
        <v>kl = (1.00+0, 2.00+0, 1.40+0, 2.00+0, 1.40+0, 2.00+0, 1.40+0, 1.40+0, 2.00+0, 2.00+0, 1.00+0, 1.40+0, 2.00+0, 2.00+0, 2.00+0, 1.40+0, 2.00+0, 2.00+0, 1.00+0, 1.40+0, 2.00+0, 1.40+0, 1.40+0, 1.00+0, 1.00+0, 1.40+0, 2.00+0, 1.00+0, 2.00+0, 2.00+0, 1.00+0, 1.00+0, 1.40+0, 1.00+0, 1.40+0, 1.40+0, 1.00+0, 2.00+0, 1.40+0, 1.40+0, 2.00+0, 1.00+0, 1.40+0, 1.40+0, 2.00+0, 2.00+0, 1.40+0, 1.00+0, 1.00+0, 1.40+0, 1.40+0, 1.00+0, 2.00+0, 1.40+0, 1.40+0, 2.00+0, 2.00+0, 1.00+0, 2.00+0, 1.00+0, 2.00+0, 2.00+0, 1.00+0, 1.40+0, 2.00+0, 1.40+0, 1.00+0, 1.00+0, 1.00+0, 1.40+0, 2.00+0, 1.40+0, 1.40+0, 2.00+0, 1.40+0, 2.00+0, 1.40+0, 1.00+0, 2.00+0, 1.00+0)</v>
      </c>
    </row>
    <row r="97" spans="2:4" x14ac:dyDescent="0.2">
      <c r="B97" s="2" t="str">
        <v>kr</v>
      </c>
      <c r="C97" s="4" t="str">
        <f t="array" aca="1" ref="C97" ca="1">_xlfn.CONCAT(IF(INDIRECT("tblkt["&amp;B97&amp;"]")&lt;&gt;"",TEXT(INDIRECT("tblkt["&amp;B97&amp;"]"),"0.00E+0")&amp;", ","0E+0, "))</f>
        <v xml:space="preserve">1.00E+0, 1.00E+0, 8.50E-1, 1.00E+0, 8.50E-1, 8.50E-1, 8.50E-1, 8.50E-1, 8.50E-1, 7.00E-1, 1.00E+0, 8.50E-1, 1.00E+0, 8.50E-1, 8.50E-1, 7.00E-1, 8.50E-1, 8.50E-1, 1.00E+0, 8.50E-1, 1.00E+0, 8.50E-1, 7.00E-1, 1.00E+0, 1.00E+0, 7.00E-1, 8.50E-1, 8.50E-1, 8.50E-1, 8.50E-1, 7.00E-1, 8.50E-1, 8.50E-1, 8.50E-1, 8.50E-1, 7.00E-1, 8.50E-1, 1.00E+0, 7.00E-1, 7.00E-1, 7.00E-1, 1.00E+0, 8.50E-1, 7.00E-1, 1.00E+0, 1.00E+0, 8.50E-1, 1.00E+0, 8.50E-1, 8.50E-1, 1.00E+0, 7.00E-1, 7.00E-1, 7.00E-1, 1.00E+0, 1.00E+0, 8.50E-1, 1.00E+0, 8.50E-1, 8.50E-1, 1.00E+0, 1.00E+0, 7.00E-1, 8.50E-1, 1.00E+0, 8.50E-1, 7.00E-1, 1.00E+0, 8.50E-1, 7.00E-1, 8.50E-1, 7.00E-1, 7.00E-1, 7.00E-1, 1.00E+0, 1.00E+0, 1.00E+0, 1.00E+0, 1.00E+0, 1.00E+0, </v>
      </c>
      <c r="D97" s="2" t="str">
        <f t="shared" ca="1" si="0"/>
        <v>kr = (1.00E+0, 1.00E+0, 8.50E-1, 1.00E+0, 8.50E-1, 8.50E-1, 8.50E-1, 8.50E-1, 8.50E-1, 7.00E-1, 1.00E+0, 8.50E-1, 1.00E+0, 8.50E-1, 8.50E-1, 7.00E-1, 8.50E-1, 8.50E-1, 1.00E+0, 8.50E-1, 1.00E+0, 8.50E-1, 7.00E-1, 1.00E+0, 1.00E+0, 7.00E-1, 8.50E-1, 8.50E-1, 8.50E-1, 8.50E-1, 7.00E-1, 8.50E-1, 8.50E-1, 8.50E-1, 8.50E-1, 7.00E-1, 8.50E-1, 1.00E+0, 7.00E-1, 7.00E-1, 7.00E-1, 1.00E+0, 8.50E-1, 7.00E-1, 1.00E+0, 1.00E+0, 8.50E-1, 1.00E+0, 8.50E-1, 8.50E-1, 1.00E+0, 7.00E-1, 7.00E-1, 7.00E-1, 1.00E+0, 1.00E+0, 8.50E-1, 1.00E+0, 8.50E-1, 8.50E-1, 1.00E+0, 1.00E+0, 7.00E-1, 8.50E-1, 1.00E+0, 8.50E-1, 7.00E-1, 1.00E+0, 8.50E-1, 7.00E-1, 8.50E-1, 7.00E-1, 7.00E-1, 7.00E-1, 1.00E+0, 1.00E+0, 1.00E+0, 1.00E+0, 1.00E+0, 1.00E+0)</v>
      </c>
    </row>
    <row r="98" spans="2:4" x14ac:dyDescent="0.2">
      <c r="B98" s="2" t="str">
        <v>le</v>
      </c>
      <c r="C98" s="4" t="str">
        <f t="array" aca="1" ref="C98" ca="1">_xlfn.CONCAT(IF(INDIRECT("tblkt["&amp;B98&amp;"]")&lt;&gt;"",TEXT(INDIRECT("tblkt["&amp;B98&amp;"]"),"0.00000E+0")&amp;", ","0E+0, "))</f>
        <v xml:space="preserve">2.26526E+0, 1.70980E+1, 4.14690E+0, 1.77907E+1, 7.69293E+0, 8.61758E+0, 6.79017E+0, 5.81725E+0, 1.71958E+0, 6.93692E+0, 9.53414E-1, 3.17628E+0, 1.79935E+1, 7.66528E+0, 7.80370E+0, 8.96364E+0, 9.98113E+0, 9.84343E+0, 5.97008E+0, 5.86676E+0, 1.50746E+1, 9.02815E+0, 1.14268E+0, 3.41592E-1, 5.97192E+0, 1.02805E+0, 9.09087E+0, 5.89787E+0, 8.07186E+0, 3.47383E+0, 1.82278E-1, 8.04877E+0, 3.48810E+0, 5.12031E+0, 9.62704E+0, 8.03494E+0, 3.82922E+0, 4.76266E+0, 4.24323E-1, 4.04893E+0, 2.87782E+0, 2.73999E+0, 2.58863E+0, 8.37801E+0, 5.48520E+0, 1.77907E+1, 7.69293E+0, 4.97596E+0, 4.06291E+0, 1.02939E+0, 6.93692E+0, 6.67390E-1, 3.48667E+0, 8.81682E+0, 6.21833E+0, 1.82556E+1, 9.98113E+0, 5.67292E+0, 1.01491E+1, 4.19054E+0, 1.50746E+1, 2.01207E+0, 2.39114E-1, 7.10659E+0, 2.09806E+0, 6.36361E+0, 4.85707E+0, 4.69655E+0, 1.69031E+0, 2.55189E-1, 4.98300E+0, 5.84167E+0, 7.82210E+0, 1.14785E+1, 6.30695E+0, 4.64873E+0, 6.06176E-1, 4.13156E+0, 1.60510E+1, 2.73999E+0, </v>
      </c>
      <c r="D98" s="2" t="str">
        <f t="shared" ca="1" si="0"/>
        <v>le = (2.26526E+0, 1.70980E+1, 4.14690E+0, 1.77907E+1, 7.69293E+0, 8.61758E+0, 6.79017E+0, 5.81725E+0, 1.71958E+0, 6.93692E+0, 9.53414E-1, 3.17628E+0, 1.79935E+1, 7.66528E+0, 7.80370E+0, 8.96364E+0, 9.98113E+0, 9.84343E+0, 5.97008E+0, 5.86676E+0, 1.50746E+1, 9.02815E+0, 1.14268E+0, 3.41592E-1, 5.97192E+0, 1.02805E+0, 9.09087E+0, 5.89787E+0, 8.07186E+0, 3.47383E+0, 1.82278E-1, 8.04877E+0, 3.48810E+0, 5.12031E+0, 9.62704E+0, 8.03494E+0, 3.82922E+0, 4.76266E+0, 4.24323E-1, 4.04893E+0, 2.87782E+0, 2.73999E+0, 2.58863E+0, 8.37801E+0, 5.48520E+0, 1.77907E+1, 7.69293E+0, 4.97596E+0, 4.06291E+0, 1.02939E+0, 6.93692E+0, 6.67390E-1, 3.48667E+0, 8.81682E+0, 6.21833E+0, 1.82556E+1, 9.98113E+0, 5.67292E+0, 1.01491E+1, 4.19054E+0, 1.50746E+1, 2.01207E+0, 2.39114E-1, 7.10659E+0, 2.09806E+0, 6.36361E+0, 4.85707E+0, 4.69655E+0, 1.69031E+0, 2.55189E-1, 4.98300E+0, 5.84167E+0, 7.82210E+0, 1.14785E+1, 6.30695E+0, 4.64873E+0, 6.06176E-1, 4.13156E+0, 1.60510E+1, 2.73999E+0)</v>
      </c>
    </row>
    <row r="99" spans="2:4" x14ac:dyDescent="0.2">
      <c r="B99" s="2" t="e">
        <v>#N/A</v>
      </c>
      <c r="C99" s="4" t="e">
        <f t="array" aca="1" ref="C99" ca="1">_xlfn.CONCAT(IF(INDIRECT("tblkt["&amp;B99&amp;"]")&lt;&gt;"",TEXT(INDIRECT("tblkt["&amp;B99&amp;"]"),"0.00000E+00")&amp;", ","0E+0, "))</f>
        <v>#N/A</v>
      </c>
      <c r="D99" s="2" t="e">
        <f t="shared" ca="1" si="0"/>
        <v>#N/A</v>
      </c>
    </row>
    <row r="100" spans="2:4" x14ac:dyDescent="0.2">
      <c r="B100" s="2" t="e">
        <v>#N/A</v>
      </c>
      <c r="C100" s="4" t="e">
        <f t="array" aca="1" ref="C100" ca="1">_xlfn.CONCAT(IF(INDIRECT("tblkt["&amp;B100&amp;"]")&lt;&gt;"",TEXT(INDIRECT("tblkt["&amp;B100&amp;"]"),"0.00000E+00")&amp;", ","0E+0, "))</f>
        <v>#N/A</v>
      </c>
      <c r="D100" s="2" t="e">
        <f t="shared" ca="1" si="0"/>
        <v>#N/A</v>
      </c>
    </row>
    <row r="101" spans="2:4" x14ac:dyDescent="0.2">
      <c r="B101" s="2" t="e">
        <v>#N/A</v>
      </c>
      <c r="C101" s="4" t="e">
        <f t="array" aca="1" ref="C101" ca="1">_xlfn.CONCAT(IF(INDIRECT("tblkt["&amp;B101&amp;"]")&lt;&gt;"",TEXT(INDIRECT("tblkt["&amp;B101&amp;"]"),"0.00000E+00")&amp;", ","0E+0, "))</f>
        <v>#N/A</v>
      </c>
      <c r="D101" s="2" t="e">
        <f t="shared" ca="1" si="0"/>
        <v>#N/A</v>
      </c>
    </row>
    <row r="102" spans="2:4" x14ac:dyDescent="0.2">
      <c r="B102" s="2" t="e">
        <v>#N/A</v>
      </c>
      <c r="C102" s="4" t="e">
        <f t="array" aca="1" ref="C102" ca="1">_xlfn.CONCAT(IF(INDIRECT("tblkt["&amp;B102&amp;"]")&lt;&gt;"",TEXT(INDIRECT("tblkt["&amp;B102&amp;"]"),"0.00000E+00")&amp;", ","0E+0, "))</f>
        <v>#N/A</v>
      </c>
      <c r="D102" s="2" t="e">
        <f t="shared" ca="1" si="0"/>
        <v>#N/A</v>
      </c>
    </row>
    <row r="103" spans="2:4" x14ac:dyDescent="0.2">
      <c r="B103" s="2" t="e">
        <v>#N/A</v>
      </c>
      <c r="C103" s="4" t="e">
        <f t="array" aca="1" ref="C103" ca="1">_xlfn.CONCAT(IF(INDIRECT("tblkt["&amp;B103&amp;"]")&lt;&gt;"",TEXT(INDIRECT("tblkt["&amp;B103&amp;"]"),"0.00000E+00")&amp;", ","0E+0, "))</f>
        <v>#N/A</v>
      </c>
      <c r="D103" s="2" t="e">
        <f t="shared" ca="1" si="0"/>
        <v>#N/A</v>
      </c>
    </row>
    <row r="104" spans="2:4" x14ac:dyDescent="0.2">
      <c r="B104" s="2" t="e">
        <v>#N/A</v>
      </c>
      <c r="C104" s="4" t="e">
        <f t="array" aca="1" ref="C104" ca="1">_xlfn.CONCAT(IF(INDIRECT("tblkt["&amp;B104&amp;"]")&lt;&gt;"",TEXT(INDIRECT("tblkt["&amp;B104&amp;"]"),"0.00000E+00")&amp;", ","0E+0, "))</f>
        <v>#N/A</v>
      </c>
      <c r="D104" s="2" t="e">
        <f t="shared" ca="1" si="0"/>
        <v>#N/A</v>
      </c>
    </row>
    <row r="105" spans="2:4" x14ac:dyDescent="0.2">
      <c r="B105" s="2" t="e">
        <v>#N/A</v>
      </c>
      <c r="C105" s="4" t="e">
        <f t="array" aca="1" ref="C105" ca="1">_xlfn.CONCAT(IF(INDIRECT("tblkt["&amp;B105&amp;"]")&lt;&gt;"",TEXT(INDIRECT("tblkt["&amp;B105&amp;"]"),"0.00000E+00")&amp;", ","0E+0, "))</f>
        <v>#N/A</v>
      </c>
      <c r="D105" s="2" t="e">
        <f t="shared" ca="1" si="0"/>
        <v>#N/A</v>
      </c>
    </row>
    <row r="106" spans="2:4" x14ac:dyDescent="0.2">
      <c r="B106" s="2" t="e">
        <v>#N/A</v>
      </c>
      <c r="C106" s="4" t="e">
        <f t="array" aca="1" ref="C106" ca="1">_xlfn.CONCAT(IF(INDIRECT("tblkt["&amp;B106&amp;"]")&lt;&gt;"",TEXT(INDIRECT("tblkt["&amp;B106&amp;"]"),"0.00000E+00")&amp;", ","0E+0, "))</f>
        <v>#N/A</v>
      </c>
      <c r="D106" s="2" t="e">
        <f t="shared" ca="1" si="0"/>
        <v>#N/A</v>
      </c>
    </row>
    <row r="107" spans="2:4" x14ac:dyDescent="0.2">
      <c r="B107" s="2" t="e">
        <v>#N/A</v>
      </c>
      <c r="C107" s="4" t="e">
        <f t="array" aca="1" ref="C107" ca="1">_xlfn.CONCAT(IF(INDIRECT("tblkt["&amp;B107&amp;"]")&lt;&gt;"",TEXT(INDIRECT("tblkt["&amp;B107&amp;"]"),"0.00000E+00")&amp;", ","0E+0, "))</f>
        <v>#N/A</v>
      </c>
      <c r="D107" s="2" t="e">
        <f t="shared" ca="1" si="0"/>
        <v>#N/A</v>
      </c>
    </row>
    <row r="108" spans="2:4" x14ac:dyDescent="0.2">
      <c r="B108" s="2" t="e">
        <v>#N/A</v>
      </c>
      <c r="C108" s="4" t="e">
        <f t="array" aca="1" ref="C108" ca="1">_xlfn.CONCAT(IF(INDIRECT("tblkt["&amp;B108&amp;"]")&lt;&gt;"",TEXT(INDIRECT("tblkt["&amp;B108&amp;"]"),"0.00000E+00")&amp;", ","0E+0, "))</f>
        <v>#N/A</v>
      </c>
      <c r="D108" s="2" t="e">
        <f t="shared" ca="1" si="0"/>
        <v>#N/A</v>
      </c>
    </row>
    <row r="109" spans="2:4" x14ac:dyDescent="0.2">
      <c r="B109" s="2" t="e">
        <v>#N/A</v>
      </c>
      <c r="C109" s="4" t="e">
        <f t="array" aca="1" ref="C109" ca="1">_xlfn.CONCAT(IF(INDIRECT("tblkt["&amp;B109&amp;"]")&lt;&gt;"",TEXT(INDIRECT("tblkt["&amp;B109&amp;"]"),"0.00000E+00")&amp;", ","0E+0, "))</f>
        <v>#N/A</v>
      </c>
      <c r="D109" s="2" t="e">
        <f t="shared" ca="1" si="0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22"/>
  <sheetViews>
    <sheetView workbookViewId="0">
      <selection activeCell="B22" sqref="B20:B22"/>
    </sheetView>
  </sheetViews>
  <sheetFormatPr defaultRowHeight="15" x14ac:dyDescent="0.25"/>
  <cols>
    <col min="2" max="2" width="31.42578125" customWidth="1"/>
  </cols>
  <sheetData>
    <row r="4" spans="2:2" x14ac:dyDescent="0.25">
      <c r="B4" t="s">
        <v>97</v>
      </c>
    </row>
    <row r="5" spans="2:2" x14ac:dyDescent="0.25">
      <c r="B5" t="s">
        <v>98</v>
      </c>
    </row>
    <row r="6" spans="2:2" x14ac:dyDescent="0.25">
      <c r="B6" t="s">
        <v>99</v>
      </c>
    </row>
    <row r="7" spans="2:2" x14ac:dyDescent="0.25">
      <c r="B7" t="s">
        <v>100</v>
      </c>
    </row>
    <row r="8" spans="2:2" x14ac:dyDescent="0.25">
      <c r="B8" t="s">
        <v>101</v>
      </c>
    </row>
    <row r="9" spans="2:2" x14ac:dyDescent="0.25">
      <c r="B9" t="s">
        <v>102</v>
      </c>
    </row>
    <row r="10" spans="2:2" x14ac:dyDescent="0.25">
      <c r="B10" t="s">
        <v>103</v>
      </c>
    </row>
    <row r="11" spans="2:2" x14ac:dyDescent="0.25">
      <c r="B11" t="s">
        <v>104</v>
      </c>
    </row>
    <row r="12" spans="2:2" x14ac:dyDescent="0.25">
      <c r="B12" t="s">
        <v>105</v>
      </c>
    </row>
    <row r="14" spans="2:2" x14ac:dyDescent="0.25">
      <c r="B14" t="s">
        <v>110</v>
      </c>
    </row>
    <row r="15" spans="2:2" x14ac:dyDescent="0.25">
      <c r="B15" s="25">
        <v>1</v>
      </c>
    </row>
    <row r="16" spans="2:2" x14ac:dyDescent="0.25">
      <c r="B16" s="25">
        <v>1.4</v>
      </c>
    </row>
    <row r="17" spans="2:2" x14ac:dyDescent="0.25">
      <c r="B17" s="25">
        <v>2</v>
      </c>
    </row>
    <row r="19" spans="2:2" x14ac:dyDescent="0.25">
      <c r="B19" t="s">
        <v>111</v>
      </c>
    </row>
    <row r="20" spans="2:2" x14ac:dyDescent="0.25">
      <c r="B20" s="26">
        <v>1</v>
      </c>
    </row>
    <row r="21" spans="2:2" x14ac:dyDescent="0.25">
      <c r="B21" s="26">
        <v>0.85</v>
      </c>
    </row>
    <row r="22" spans="2:2" x14ac:dyDescent="0.25">
      <c r="B22" s="26">
        <v>0.7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Section Methods</vt:lpstr>
      <vt:lpstr>Mo</vt:lpstr>
      <vt:lpstr>alpha_m</vt:lpstr>
      <vt:lpstr>kt and le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2017-07-14T03:10:22Z</dcterms:modified>
</cp:coreProperties>
</file>