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C:\Users\seank\PycharmProjects\AS4100Library\AS4100 Modules\Verification\Excel\"/>
    </mc:Choice>
  </mc:AlternateContent>
  <bookViews>
    <workbookView xWindow="0" yWindow="0" windowWidth="23040" windowHeight="8070" activeTab="2"/>
  </bookViews>
  <sheets>
    <sheet name="Nt_yield, Nt_ultimate" sheetId="10" r:id="rId1"/>
    <sheet name="Area_Reqd" sheetId="11" r:id="rId2"/>
    <sheet name="AS4100 7_5 Methods" sheetId="12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3" i="12" l="1"/>
  <c r="G4" i="12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I3" i="12"/>
  <c r="I4" i="12"/>
  <c r="H5" i="12"/>
  <c r="H6" i="12"/>
  <c r="I7" i="12"/>
  <c r="H8" i="12"/>
  <c r="H9" i="12"/>
  <c r="H10" i="12"/>
  <c r="I11" i="12"/>
  <c r="I12" i="12"/>
  <c r="H13" i="12"/>
  <c r="H14" i="12"/>
  <c r="I15" i="12"/>
  <c r="H16" i="12"/>
  <c r="H17" i="12"/>
  <c r="H18" i="12"/>
  <c r="I19" i="12"/>
  <c r="I20" i="12"/>
  <c r="H21" i="12"/>
  <c r="H22" i="12"/>
  <c r="I23" i="12"/>
  <c r="H24" i="12"/>
  <c r="H25" i="12"/>
  <c r="H26" i="12"/>
  <c r="I27" i="12"/>
  <c r="I28" i="12"/>
  <c r="H29" i="12"/>
  <c r="H30" i="12"/>
  <c r="I31" i="12"/>
  <c r="H32" i="12"/>
  <c r="H33" i="12"/>
  <c r="H34" i="12"/>
  <c r="I35" i="12"/>
  <c r="I36" i="12"/>
  <c r="H37" i="12"/>
  <c r="H38" i="12"/>
  <c r="I39" i="12"/>
  <c r="H40" i="12"/>
  <c r="H41" i="12"/>
  <c r="H42" i="12"/>
  <c r="I43" i="12"/>
  <c r="I44" i="12"/>
  <c r="H45" i="12"/>
  <c r="H46" i="12"/>
  <c r="I47" i="12"/>
  <c r="H48" i="12"/>
  <c r="H49" i="12"/>
  <c r="H50" i="12"/>
  <c r="I51" i="12"/>
  <c r="I52" i="12"/>
  <c r="H53" i="12"/>
  <c r="H54" i="12"/>
  <c r="I55" i="12"/>
  <c r="H56" i="12"/>
  <c r="H57" i="12"/>
  <c r="H58" i="12"/>
  <c r="I59" i="12"/>
  <c r="I60" i="12"/>
  <c r="H61" i="12"/>
  <c r="H62" i="12"/>
  <c r="I63" i="12"/>
  <c r="H64" i="12"/>
  <c r="H65" i="12"/>
  <c r="H66" i="12"/>
  <c r="I67" i="12"/>
  <c r="I68" i="12"/>
  <c r="H69" i="12"/>
  <c r="H70" i="12"/>
  <c r="I71" i="12"/>
  <c r="H72" i="12"/>
  <c r="H73" i="12"/>
  <c r="H74" i="12"/>
  <c r="I75" i="12"/>
  <c r="I76" i="12"/>
  <c r="H77" i="12"/>
  <c r="H78" i="12"/>
  <c r="I79" i="12"/>
  <c r="H80" i="12"/>
  <c r="H81" i="12"/>
  <c r="H82" i="12"/>
  <c r="I83" i="12"/>
  <c r="B85" i="12" a="1"/>
  <c r="B108" i="12" s="1"/>
  <c r="C108" i="12" a="1"/>
  <c r="H79" i="12" l="1"/>
  <c r="H71" i="12"/>
  <c r="H63" i="12"/>
  <c r="H55" i="12"/>
  <c r="H47" i="12"/>
  <c r="H39" i="12"/>
  <c r="H31" i="12"/>
  <c r="H23" i="12"/>
  <c r="H15" i="12"/>
  <c r="H7" i="12"/>
  <c r="I82" i="12"/>
  <c r="I78" i="12"/>
  <c r="I74" i="12"/>
  <c r="I70" i="12"/>
  <c r="I66" i="12"/>
  <c r="I62" i="12"/>
  <c r="I58" i="12"/>
  <c r="I54" i="12"/>
  <c r="I50" i="12"/>
  <c r="I46" i="12"/>
  <c r="I42" i="12"/>
  <c r="I38" i="12"/>
  <c r="I34" i="12"/>
  <c r="I30" i="12"/>
  <c r="I26" i="12"/>
  <c r="I22" i="12"/>
  <c r="I18" i="12"/>
  <c r="I14" i="12"/>
  <c r="I10" i="12"/>
  <c r="I6" i="12"/>
  <c r="H76" i="12"/>
  <c r="H68" i="12"/>
  <c r="H60" i="12"/>
  <c r="H52" i="12"/>
  <c r="H44" i="12"/>
  <c r="H36" i="12"/>
  <c r="H28" i="12"/>
  <c r="H20" i="12"/>
  <c r="H12" i="12"/>
  <c r="H4" i="12"/>
  <c r="I81" i="12"/>
  <c r="I77" i="12"/>
  <c r="I73" i="12"/>
  <c r="I69" i="12"/>
  <c r="I65" i="12"/>
  <c r="I61" i="12"/>
  <c r="I57" i="12"/>
  <c r="I53" i="12"/>
  <c r="I49" i="12"/>
  <c r="I45" i="12"/>
  <c r="I41" i="12"/>
  <c r="I37" i="12"/>
  <c r="I33" i="12"/>
  <c r="I29" i="12"/>
  <c r="I25" i="12"/>
  <c r="I21" i="12"/>
  <c r="I17" i="12"/>
  <c r="I13" i="12"/>
  <c r="I9" i="12"/>
  <c r="I5" i="12"/>
  <c r="H83" i="12"/>
  <c r="H75" i="12"/>
  <c r="H67" i="12"/>
  <c r="H59" i="12"/>
  <c r="H51" i="12"/>
  <c r="H43" i="12"/>
  <c r="H35" i="12"/>
  <c r="H27" i="12"/>
  <c r="H19" i="12"/>
  <c r="H11" i="12"/>
  <c r="H3" i="12"/>
  <c r="I80" i="12"/>
  <c r="I72" i="12"/>
  <c r="I64" i="12"/>
  <c r="I56" i="12"/>
  <c r="I48" i="12"/>
  <c r="I40" i="12"/>
  <c r="I32" i="12"/>
  <c r="I24" i="12"/>
  <c r="I16" i="12"/>
  <c r="I8" i="12"/>
  <c r="C108" i="12"/>
  <c r="B97" i="12"/>
  <c r="B85" i="12"/>
  <c r="B101" i="12"/>
  <c r="B89" i="12"/>
  <c r="B105" i="12"/>
  <c r="B93" i="12"/>
  <c r="B109" i="12"/>
  <c r="B86" i="12"/>
  <c r="B90" i="12"/>
  <c r="B94" i="12"/>
  <c r="B98" i="12"/>
  <c r="B102" i="12"/>
  <c r="B106" i="12"/>
  <c r="B110" i="12"/>
  <c r="B87" i="12"/>
  <c r="B91" i="12"/>
  <c r="B95" i="12"/>
  <c r="B99" i="12"/>
  <c r="B103" i="12"/>
  <c r="B107" i="12"/>
  <c r="B88" i="12"/>
  <c r="B92" i="12"/>
  <c r="B96" i="12"/>
  <c r="B100" i="12"/>
  <c r="B104" i="12"/>
  <c r="H3" i="11"/>
  <c r="K3" i="11" s="1"/>
  <c r="H4" i="11"/>
  <c r="K4" i="11" s="1"/>
  <c r="H5" i="11"/>
  <c r="K5" i="11" s="1"/>
  <c r="H6" i="11"/>
  <c r="K6" i="11" s="1"/>
  <c r="H7" i="11"/>
  <c r="K7" i="11" s="1"/>
  <c r="H8" i="11"/>
  <c r="K8" i="11" s="1"/>
  <c r="H9" i="11"/>
  <c r="K9" i="11" s="1"/>
  <c r="H10" i="11"/>
  <c r="K10" i="11" s="1"/>
  <c r="H11" i="11"/>
  <c r="K11" i="11" s="1"/>
  <c r="H12" i="11"/>
  <c r="K12" i="11" s="1"/>
  <c r="H13" i="11"/>
  <c r="K13" i="11" s="1"/>
  <c r="H14" i="11"/>
  <c r="K14" i="11" s="1"/>
  <c r="H15" i="11"/>
  <c r="K15" i="11" s="1"/>
  <c r="H16" i="11"/>
  <c r="K16" i="11" s="1"/>
  <c r="H17" i="11"/>
  <c r="K17" i="11" s="1"/>
  <c r="H18" i="11"/>
  <c r="K18" i="11" s="1"/>
  <c r="H19" i="11"/>
  <c r="K19" i="11" s="1"/>
  <c r="H20" i="11"/>
  <c r="K20" i="11" s="1"/>
  <c r="H21" i="11"/>
  <c r="K21" i="11" s="1"/>
  <c r="H22" i="11"/>
  <c r="K22" i="11" s="1"/>
  <c r="H23" i="11"/>
  <c r="K23" i="11" s="1"/>
  <c r="H24" i="11"/>
  <c r="K24" i="11" s="1"/>
  <c r="H25" i="11"/>
  <c r="K25" i="11" s="1"/>
  <c r="H26" i="11"/>
  <c r="K26" i="11" s="1"/>
  <c r="H27" i="11"/>
  <c r="K27" i="11" s="1"/>
  <c r="H28" i="11"/>
  <c r="K28" i="11" s="1"/>
  <c r="H29" i="11"/>
  <c r="K29" i="11" s="1"/>
  <c r="H30" i="11"/>
  <c r="K30" i="11" s="1"/>
  <c r="H31" i="11"/>
  <c r="K31" i="11" s="1"/>
  <c r="H32" i="11"/>
  <c r="K32" i="11" s="1"/>
  <c r="H33" i="11"/>
  <c r="K33" i="11" s="1"/>
  <c r="H34" i="11"/>
  <c r="K34" i="11" s="1"/>
  <c r="H35" i="11"/>
  <c r="K35" i="11" s="1"/>
  <c r="H36" i="11"/>
  <c r="K36" i="11" s="1"/>
  <c r="H37" i="11"/>
  <c r="K37" i="11" s="1"/>
  <c r="H38" i="11"/>
  <c r="K38" i="11" s="1"/>
  <c r="H39" i="11"/>
  <c r="K39" i="11" s="1"/>
  <c r="H40" i="11"/>
  <c r="K40" i="11" s="1"/>
  <c r="H41" i="11"/>
  <c r="K41" i="11" s="1"/>
  <c r="H42" i="11"/>
  <c r="K42" i="11" s="1"/>
  <c r="H43" i="11"/>
  <c r="K43" i="11" s="1"/>
  <c r="H44" i="11"/>
  <c r="K44" i="11" s="1"/>
  <c r="H45" i="11"/>
  <c r="K45" i="11" s="1"/>
  <c r="H46" i="11"/>
  <c r="K46" i="11" s="1"/>
  <c r="H47" i="11"/>
  <c r="K47" i="11" s="1"/>
  <c r="H48" i="11"/>
  <c r="K48" i="11" s="1"/>
  <c r="H49" i="11"/>
  <c r="K49" i="11" s="1"/>
  <c r="H50" i="11"/>
  <c r="K50" i="11" s="1"/>
  <c r="H51" i="11"/>
  <c r="K51" i="11" s="1"/>
  <c r="H52" i="11"/>
  <c r="K52" i="11" s="1"/>
  <c r="H53" i="11"/>
  <c r="K53" i="11" s="1"/>
  <c r="H54" i="11"/>
  <c r="K54" i="11" s="1"/>
  <c r="H55" i="11"/>
  <c r="K55" i="11" s="1"/>
  <c r="H56" i="11"/>
  <c r="K56" i="11" s="1"/>
  <c r="H57" i="11"/>
  <c r="K57" i="11" s="1"/>
  <c r="H58" i="11"/>
  <c r="K58" i="11" s="1"/>
  <c r="H59" i="11"/>
  <c r="K59" i="11" s="1"/>
  <c r="H60" i="11"/>
  <c r="K60" i="11" s="1"/>
  <c r="H61" i="11"/>
  <c r="K61" i="11" s="1"/>
  <c r="H62" i="11"/>
  <c r="K62" i="11" s="1"/>
  <c r="H63" i="11"/>
  <c r="K63" i="11" s="1"/>
  <c r="H64" i="11"/>
  <c r="K64" i="11" s="1"/>
  <c r="H65" i="11"/>
  <c r="K65" i="11" s="1"/>
  <c r="H66" i="11"/>
  <c r="K66" i="11" s="1"/>
  <c r="H67" i="11"/>
  <c r="K67" i="11" s="1"/>
  <c r="H68" i="11"/>
  <c r="K68" i="11" s="1"/>
  <c r="H69" i="11"/>
  <c r="K69" i="11" s="1"/>
  <c r="H70" i="11"/>
  <c r="K70" i="11" s="1"/>
  <c r="H71" i="11"/>
  <c r="K71" i="11" s="1"/>
  <c r="H72" i="11"/>
  <c r="K72" i="11" s="1"/>
  <c r="H73" i="11"/>
  <c r="K73" i="11" s="1"/>
  <c r="H74" i="11"/>
  <c r="K74" i="11" s="1"/>
  <c r="H75" i="11"/>
  <c r="K75" i="11" s="1"/>
  <c r="H76" i="11"/>
  <c r="K76" i="11" s="1"/>
  <c r="H77" i="11"/>
  <c r="K77" i="11" s="1"/>
  <c r="H78" i="11"/>
  <c r="K78" i="11" s="1"/>
  <c r="H79" i="11"/>
  <c r="K79" i="11" s="1"/>
  <c r="H80" i="11"/>
  <c r="K80" i="11" s="1"/>
  <c r="H81" i="11"/>
  <c r="K81" i="11" s="1"/>
  <c r="H82" i="11"/>
  <c r="K82" i="11" s="1"/>
  <c r="H83" i="11"/>
  <c r="K83" i="11" s="1"/>
  <c r="F83" i="11"/>
  <c r="F82" i="11"/>
  <c r="F81" i="11"/>
  <c r="F80" i="11"/>
  <c r="F79" i="11"/>
  <c r="F78" i="11"/>
  <c r="F77" i="11"/>
  <c r="F76" i="11"/>
  <c r="F75" i="11"/>
  <c r="F74" i="11"/>
  <c r="F73" i="11"/>
  <c r="F72" i="11"/>
  <c r="F71" i="11"/>
  <c r="F70" i="11"/>
  <c r="F69" i="11"/>
  <c r="F68" i="11"/>
  <c r="F67" i="11"/>
  <c r="F66" i="11"/>
  <c r="F65" i="11"/>
  <c r="F64" i="11"/>
  <c r="F63" i="11"/>
  <c r="F62" i="11"/>
  <c r="F61" i="11"/>
  <c r="F60" i="11"/>
  <c r="F59" i="11"/>
  <c r="F58" i="11"/>
  <c r="F57" i="11"/>
  <c r="F56" i="11"/>
  <c r="F55" i="11"/>
  <c r="F54" i="11"/>
  <c r="F53" i="11"/>
  <c r="F52" i="11"/>
  <c r="F51" i="11"/>
  <c r="F50" i="11"/>
  <c r="F49" i="11"/>
  <c r="F48" i="11"/>
  <c r="F47" i="11"/>
  <c r="F46" i="11"/>
  <c r="F45" i="11"/>
  <c r="F44" i="11"/>
  <c r="F43" i="11"/>
  <c r="F42" i="11"/>
  <c r="F41" i="11"/>
  <c r="F40" i="11"/>
  <c r="F39" i="11"/>
  <c r="F38" i="11"/>
  <c r="F37" i="11"/>
  <c r="F36" i="11"/>
  <c r="F35" i="11"/>
  <c r="F34" i="11"/>
  <c r="F33" i="11"/>
  <c r="F32" i="11"/>
  <c r="F31" i="11"/>
  <c r="F30" i="11"/>
  <c r="F29" i="11"/>
  <c r="F28" i="11"/>
  <c r="F27" i="11"/>
  <c r="F26" i="11"/>
  <c r="F25" i="11"/>
  <c r="F24" i="11"/>
  <c r="F23" i="11"/>
  <c r="F22" i="11"/>
  <c r="F21" i="11"/>
  <c r="F20" i="11"/>
  <c r="F19" i="11"/>
  <c r="F18" i="11"/>
  <c r="F17" i="11"/>
  <c r="F16" i="11"/>
  <c r="F15" i="11"/>
  <c r="F14" i="11"/>
  <c r="F13" i="11"/>
  <c r="F12" i="11"/>
  <c r="F11" i="11"/>
  <c r="F10" i="11"/>
  <c r="F9" i="11"/>
  <c r="F8" i="11"/>
  <c r="F7" i="11"/>
  <c r="F6" i="11"/>
  <c r="F5" i="11"/>
  <c r="F4" i="11"/>
  <c r="F3" i="11"/>
  <c r="B85" i="11" a="1"/>
  <c r="B108" i="11" s="1"/>
  <c r="C97" i="12" a="1"/>
  <c r="C105" i="12" a="1"/>
  <c r="C90" i="12" a="1"/>
  <c r="C106" i="12" a="1"/>
  <c r="C95" i="12" a="1"/>
  <c r="C88" i="12" a="1"/>
  <c r="C104" i="12" a="1"/>
  <c r="C89" i="12" a="1"/>
  <c r="C85" i="12" a="1"/>
  <c r="C93" i="12" a="1"/>
  <c r="C94" i="12" a="1"/>
  <c r="C110" i="12" a="1"/>
  <c r="C99" i="12" a="1"/>
  <c r="C86" i="12" a="1"/>
  <c r="C102" i="12" a="1"/>
  <c r="C91" i="12" a="1"/>
  <c r="C107" i="12" a="1"/>
  <c r="C100" i="12" a="1"/>
  <c r="C101" i="12" a="1"/>
  <c r="C109" i="12" a="1"/>
  <c r="C98" i="12" a="1"/>
  <c r="C87" i="12" a="1"/>
  <c r="C103" i="12" a="1"/>
  <c r="C96" i="12" a="1"/>
  <c r="C100" i="11" a="1"/>
  <c r="C106" i="11" a="1"/>
  <c r="C87" i="11" a="1"/>
  <c r="C99" i="11" a="1"/>
  <c r="C105" i="11" a="1"/>
  <c r="C108" i="11" a="1"/>
  <c r="C101" i="11" a="1"/>
  <c r="C88" i="11" a="1"/>
  <c r="C86" i="11" a="1"/>
  <c r="C98" i="11" a="1"/>
  <c r="C104" i="11" a="1"/>
  <c r="C110" i="11" a="1"/>
  <c r="C97" i="11" a="1"/>
  <c r="C89" i="11" a="1"/>
  <c r="C103" i="11" a="1"/>
  <c r="C109" i="11" a="1"/>
  <c r="C90" i="11" a="1"/>
  <c r="C102" i="11" a="1"/>
  <c r="C107" i="11" a="1"/>
  <c r="C96" i="12" l="1"/>
  <c r="C103" i="12"/>
  <c r="C87" i="12"/>
  <c r="C98" i="12"/>
  <c r="C109" i="12"/>
  <c r="C101" i="12"/>
  <c r="C100" i="12"/>
  <c r="C107" i="12"/>
  <c r="C91" i="12"/>
  <c r="C102" i="12"/>
  <c r="C86" i="12"/>
  <c r="C99" i="12"/>
  <c r="C110" i="12"/>
  <c r="C94" i="12"/>
  <c r="C93" i="12"/>
  <c r="C85" i="12"/>
  <c r="C89" i="12"/>
  <c r="C104" i="12"/>
  <c r="C88" i="12"/>
  <c r="C95" i="12"/>
  <c r="C106" i="12"/>
  <c r="C90" i="12"/>
  <c r="C105" i="12"/>
  <c r="C97" i="12"/>
  <c r="D89" i="12"/>
  <c r="D101" i="12"/>
  <c r="D105" i="12"/>
  <c r="D97" i="12"/>
  <c r="D108" i="12"/>
  <c r="D109" i="12"/>
  <c r="C87" i="11"/>
  <c r="C89" i="11"/>
  <c r="C97" i="11"/>
  <c r="C99" i="11"/>
  <c r="C101" i="11"/>
  <c r="C103" i="11"/>
  <c r="C105" i="11"/>
  <c r="C107" i="11"/>
  <c r="C109" i="11"/>
  <c r="C86" i="11"/>
  <c r="C88" i="11"/>
  <c r="C90" i="11"/>
  <c r="C98" i="11"/>
  <c r="C100" i="11"/>
  <c r="C102" i="11"/>
  <c r="C104" i="11"/>
  <c r="C106" i="11"/>
  <c r="C108" i="11"/>
  <c r="C110" i="11"/>
  <c r="I82" i="11"/>
  <c r="I78" i="11"/>
  <c r="I74" i="11"/>
  <c r="I70" i="11"/>
  <c r="I66" i="11"/>
  <c r="I62" i="11"/>
  <c r="I58" i="11"/>
  <c r="I54" i="11"/>
  <c r="I50" i="11"/>
  <c r="I46" i="11"/>
  <c r="I42" i="11"/>
  <c r="I38" i="11"/>
  <c r="I34" i="11"/>
  <c r="I30" i="11"/>
  <c r="I26" i="11"/>
  <c r="I22" i="11"/>
  <c r="I18" i="11"/>
  <c r="I14" i="11"/>
  <c r="I10" i="11"/>
  <c r="I6" i="11"/>
  <c r="I81" i="11"/>
  <c r="I77" i="11"/>
  <c r="I73" i="11"/>
  <c r="I69" i="11"/>
  <c r="I65" i="11"/>
  <c r="I61" i="11"/>
  <c r="I57" i="11"/>
  <c r="I53" i="11"/>
  <c r="I49" i="11"/>
  <c r="I45" i="11"/>
  <c r="I41" i="11"/>
  <c r="I37" i="11"/>
  <c r="I33" i="11"/>
  <c r="I29" i="11"/>
  <c r="I25" i="11"/>
  <c r="I21" i="11"/>
  <c r="I17" i="11"/>
  <c r="I13" i="11"/>
  <c r="I9" i="11"/>
  <c r="I5" i="11"/>
  <c r="I80" i="11"/>
  <c r="I76" i="11"/>
  <c r="I72" i="11"/>
  <c r="I68" i="11"/>
  <c r="I64" i="11"/>
  <c r="I60" i="11"/>
  <c r="I56" i="11"/>
  <c r="I52" i="11"/>
  <c r="I48" i="11"/>
  <c r="I44" i="11"/>
  <c r="I40" i="11"/>
  <c r="I36" i="11"/>
  <c r="I32" i="11"/>
  <c r="I28" i="11"/>
  <c r="I24" i="11"/>
  <c r="I20" i="11"/>
  <c r="I16" i="11"/>
  <c r="I12" i="11"/>
  <c r="I8" i="11"/>
  <c r="I4" i="11"/>
  <c r="I83" i="11"/>
  <c r="I79" i="11"/>
  <c r="I75" i="11"/>
  <c r="I71" i="11"/>
  <c r="I67" i="11"/>
  <c r="I63" i="11"/>
  <c r="I59" i="11"/>
  <c r="I55" i="11"/>
  <c r="I51" i="11"/>
  <c r="I47" i="11"/>
  <c r="I43" i="11"/>
  <c r="I39" i="11"/>
  <c r="I35" i="11"/>
  <c r="I31" i="11"/>
  <c r="I27" i="11"/>
  <c r="I23" i="11"/>
  <c r="I19" i="11"/>
  <c r="I15" i="11"/>
  <c r="I11" i="11"/>
  <c r="I7" i="11"/>
  <c r="I3" i="11"/>
  <c r="B85" i="11"/>
  <c r="B89" i="11"/>
  <c r="B93" i="11"/>
  <c r="B97" i="11"/>
  <c r="B101" i="11"/>
  <c r="B105" i="11"/>
  <c r="B109" i="11"/>
  <c r="B86" i="11"/>
  <c r="B90" i="11"/>
  <c r="B94" i="11"/>
  <c r="B98" i="11"/>
  <c r="B102" i="11"/>
  <c r="B106" i="11"/>
  <c r="B110" i="11"/>
  <c r="B87" i="11"/>
  <c r="B91" i="11"/>
  <c r="B95" i="11"/>
  <c r="B99" i="11"/>
  <c r="B103" i="11"/>
  <c r="B107" i="11"/>
  <c r="B88" i="11"/>
  <c r="B92" i="11"/>
  <c r="B96" i="11"/>
  <c r="B100" i="11"/>
  <c r="B104" i="11"/>
  <c r="E83" i="10"/>
  <c r="I83" i="10"/>
  <c r="K83" i="10"/>
  <c r="N83" i="10" s="1"/>
  <c r="K3" i="10"/>
  <c r="N3" i="10" s="1"/>
  <c r="K4" i="10"/>
  <c r="N4" i="10" s="1"/>
  <c r="K5" i="10"/>
  <c r="N5" i="10" s="1"/>
  <c r="K8" i="10"/>
  <c r="N8" i="10" s="1"/>
  <c r="K7" i="10"/>
  <c r="N7" i="10" s="1"/>
  <c r="K13" i="10"/>
  <c r="N13" i="10" s="1"/>
  <c r="K9" i="10"/>
  <c r="N9" i="10" s="1"/>
  <c r="K10" i="10"/>
  <c r="N10" i="10" s="1"/>
  <c r="K11" i="10"/>
  <c r="N11" i="10" s="1"/>
  <c r="K14" i="10"/>
  <c r="N14" i="10" s="1"/>
  <c r="K15" i="10"/>
  <c r="N15" i="10" s="1"/>
  <c r="K19" i="10"/>
  <c r="N19" i="10" s="1"/>
  <c r="K21" i="10"/>
  <c r="N21" i="10" s="1"/>
  <c r="K16" i="10"/>
  <c r="N16" i="10" s="1"/>
  <c r="K17" i="10"/>
  <c r="N17" i="10" s="1"/>
  <c r="K18" i="10"/>
  <c r="N18" i="10" s="1"/>
  <c r="K32" i="10"/>
  <c r="N32" i="10" s="1"/>
  <c r="K34" i="10"/>
  <c r="N34" i="10" s="1"/>
  <c r="K37" i="10"/>
  <c r="N37" i="10" s="1"/>
  <c r="K48" i="10"/>
  <c r="N48" i="10" s="1"/>
  <c r="K23" i="10"/>
  <c r="N23" i="10" s="1"/>
  <c r="K49" i="10"/>
  <c r="N49" i="10" s="1"/>
  <c r="K51" i="10"/>
  <c r="N51" i="10" s="1"/>
  <c r="K26" i="10"/>
  <c r="N26" i="10" s="1"/>
  <c r="K27" i="10"/>
  <c r="N27" i="10" s="1"/>
  <c r="K28" i="10"/>
  <c r="N28" i="10" s="1"/>
  <c r="K57" i="10"/>
  <c r="N57" i="10" s="1"/>
  <c r="K59" i="10"/>
  <c r="N59" i="10" s="1"/>
  <c r="K31" i="10"/>
  <c r="N31" i="10" s="1"/>
  <c r="K73" i="10"/>
  <c r="N73" i="10" s="1"/>
  <c r="K33" i="10"/>
  <c r="N33" i="10" s="1"/>
  <c r="K81" i="10"/>
  <c r="N81" i="10" s="1"/>
  <c r="K35" i="10"/>
  <c r="N35" i="10" s="1"/>
  <c r="K75" i="10"/>
  <c r="N75" i="10" s="1"/>
  <c r="K79" i="10"/>
  <c r="N79" i="10" s="1"/>
  <c r="K38" i="10"/>
  <c r="N38" i="10" s="1"/>
  <c r="K39" i="10"/>
  <c r="N39" i="10" s="1"/>
  <c r="K40" i="10"/>
  <c r="N40" i="10" s="1"/>
  <c r="K41" i="10"/>
  <c r="N41" i="10" s="1"/>
  <c r="K42" i="10"/>
  <c r="N42" i="10" s="1"/>
  <c r="K43" i="10"/>
  <c r="N43" i="10" s="1"/>
  <c r="K44" i="10"/>
  <c r="N44" i="10" s="1"/>
  <c r="K45" i="10"/>
  <c r="N45" i="10" s="1"/>
  <c r="K46" i="10"/>
  <c r="N46" i="10" s="1"/>
  <c r="K47" i="10"/>
  <c r="N47" i="10" s="1"/>
  <c r="K20" i="10"/>
  <c r="N20" i="10" s="1"/>
  <c r="K22" i="10"/>
  <c r="N22" i="10" s="1"/>
  <c r="K50" i="10"/>
  <c r="N50" i="10" s="1"/>
  <c r="K24" i="10"/>
  <c r="N24" i="10" s="1"/>
  <c r="K25" i="10"/>
  <c r="N25" i="10" s="1"/>
  <c r="K53" i="10"/>
  <c r="N53" i="10" s="1"/>
  <c r="K54" i="10"/>
  <c r="N54" i="10" s="1"/>
  <c r="K55" i="10"/>
  <c r="N55" i="10" s="1"/>
  <c r="K29" i="10"/>
  <c r="N29" i="10" s="1"/>
  <c r="K30" i="10"/>
  <c r="N30" i="10" s="1"/>
  <c r="K58" i="10"/>
  <c r="N58" i="10" s="1"/>
  <c r="K56" i="10"/>
  <c r="N56" i="10" s="1"/>
  <c r="K60" i="10"/>
  <c r="N60" i="10" s="1"/>
  <c r="K61" i="10"/>
  <c r="N61" i="10" s="1"/>
  <c r="K62" i="10"/>
  <c r="N62" i="10" s="1"/>
  <c r="K63" i="10"/>
  <c r="N63" i="10" s="1"/>
  <c r="K74" i="10"/>
  <c r="N74" i="10" s="1"/>
  <c r="K65" i="10"/>
  <c r="N65" i="10" s="1"/>
  <c r="K66" i="10"/>
  <c r="N66" i="10" s="1"/>
  <c r="K67" i="10"/>
  <c r="N67" i="10" s="1"/>
  <c r="K68" i="10"/>
  <c r="N68" i="10" s="1"/>
  <c r="K69" i="10"/>
  <c r="N69" i="10" s="1"/>
  <c r="K70" i="10"/>
  <c r="N70" i="10" s="1"/>
  <c r="K71" i="10"/>
  <c r="N71" i="10" s="1"/>
  <c r="K82" i="10"/>
  <c r="N82" i="10" s="1"/>
  <c r="K36" i="10"/>
  <c r="N36" i="10" s="1"/>
  <c r="K52" i="10"/>
  <c r="N52" i="10" s="1"/>
  <c r="K64" i="10"/>
  <c r="N64" i="10" s="1"/>
  <c r="K72" i="10"/>
  <c r="N72" i="10" s="1"/>
  <c r="K6" i="10"/>
  <c r="N6" i="10" s="1"/>
  <c r="K12" i="10"/>
  <c r="N12" i="10" s="1"/>
  <c r="K78" i="10"/>
  <c r="N78" i="10" s="1"/>
  <c r="K80" i="10"/>
  <c r="N80" i="10" s="1"/>
  <c r="K76" i="10"/>
  <c r="N76" i="10" s="1"/>
  <c r="K77" i="10"/>
  <c r="N77" i="10" s="1"/>
  <c r="I3" i="10"/>
  <c r="I4" i="10"/>
  <c r="I5" i="10"/>
  <c r="I8" i="10"/>
  <c r="I7" i="10"/>
  <c r="I13" i="10"/>
  <c r="I9" i="10"/>
  <c r="I10" i="10"/>
  <c r="I11" i="10"/>
  <c r="I14" i="10"/>
  <c r="I15" i="10"/>
  <c r="I19" i="10"/>
  <c r="I21" i="10"/>
  <c r="I16" i="10"/>
  <c r="I17" i="10"/>
  <c r="I18" i="10"/>
  <c r="I32" i="10"/>
  <c r="I34" i="10"/>
  <c r="I37" i="10"/>
  <c r="I48" i="10"/>
  <c r="I23" i="10"/>
  <c r="I49" i="10"/>
  <c r="I51" i="10"/>
  <c r="I26" i="10"/>
  <c r="I27" i="10"/>
  <c r="I28" i="10"/>
  <c r="I57" i="10"/>
  <c r="I59" i="10"/>
  <c r="I31" i="10"/>
  <c r="I73" i="10"/>
  <c r="I33" i="10"/>
  <c r="I81" i="10"/>
  <c r="I35" i="10"/>
  <c r="I75" i="10"/>
  <c r="I79" i="10"/>
  <c r="I38" i="10"/>
  <c r="I39" i="10"/>
  <c r="I40" i="10"/>
  <c r="I41" i="10"/>
  <c r="I42" i="10"/>
  <c r="I43" i="10"/>
  <c r="I44" i="10"/>
  <c r="I45" i="10"/>
  <c r="I46" i="10"/>
  <c r="I47" i="10"/>
  <c r="I20" i="10"/>
  <c r="I22" i="10"/>
  <c r="I50" i="10"/>
  <c r="I24" i="10"/>
  <c r="I25" i="10"/>
  <c r="I53" i="10"/>
  <c r="I54" i="10"/>
  <c r="I55" i="10"/>
  <c r="I29" i="10"/>
  <c r="I30" i="10"/>
  <c r="I58" i="10"/>
  <c r="I56" i="10"/>
  <c r="I60" i="10"/>
  <c r="I61" i="10"/>
  <c r="I62" i="10"/>
  <c r="I63" i="10"/>
  <c r="I74" i="10"/>
  <c r="I65" i="10"/>
  <c r="I66" i="10"/>
  <c r="I67" i="10"/>
  <c r="I68" i="10"/>
  <c r="I69" i="10"/>
  <c r="I70" i="10"/>
  <c r="I71" i="10"/>
  <c r="I82" i="10"/>
  <c r="I36" i="10"/>
  <c r="I52" i="10"/>
  <c r="I64" i="10"/>
  <c r="I72" i="10"/>
  <c r="I6" i="10"/>
  <c r="I12" i="10"/>
  <c r="I78" i="10"/>
  <c r="I80" i="10"/>
  <c r="I76" i="10"/>
  <c r="I77" i="10"/>
  <c r="E7" i="10"/>
  <c r="L7" i="10" s="1"/>
  <c r="E4" i="10"/>
  <c r="L4" i="10" s="1"/>
  <c r="E5" i="10"/>
  <c r="L5" i="10" s="1"/>
  <c r="E8" i="10"/>
  <c r="L8" i="10" s="1"/>
  <c r="E9" i="10"/>
  <c r="L9" i="10" s="1"/>
  <c r="E13" i="10"/>
  <c r="L13" i="10" s="1"/>
  <c r="E16" i="10"/>
  <c r="E10" i="10"/>
  <c r="L10" i="10" s="1"/>
  <c r="E11" i="10"/>
  <c r="L11" i="10" s="1"/>
  <c r="E14" i="10"/>
  <c r="L14" i="10" s="1"/>
  <c r="E15" i="10"/>
  <c r="L15" i="10" s="1"/>
  <c r="E19" i="10"/>
  <c r="L19" i="10" s="1"/>
  <c r="E21" i="10"/>
  <c r="L21" i="10" s="1"/>
  <c r="E3" i="10"/>
  <c r="E17" i="10"/>
  <c r="L17" i="10" s="1"/>
  <c r="E18" i="10"/>
  <c r="L18" i="10" s="1"/>
  <c r="E32" i="10"/>
  <c r="L32" i="10" s="1"/>
  <c r="E34" i="10"/>
  <c r="L34" i="10" s="1"/>
  <c r="E37" i="10"/>
  <c r="L37" i="10" s="1"/>
  <c r="E48" i="10"/>
  <c r="L48" i="10" s="1"/>
  <c r="E23" i="10"/>
  <c r="L23" i="10" s="1"/>
  <c r="E49" i="10"/>
  <c r="L49" i="10" s="1"/>
  <c r="E51" i="10"/>
  <c r="L51" i="10" s="1"/>
  <c r="E26" i="10"/>
  <c r="L26" i="10" s="1"/>
  <c r="E27" i="10"/>
  <c r="L27" i="10" s="1"/>
  <c r="E28" i="10"/>
  <c r="L28" i="10" s="1"/>
  <c r="E57" i="10"/>
  <c r="L57" i="10" s="1"/>
  <c r="E59" i="10"/>
  <c r="L59" i="10" s="1"/>
  <c r="E31" i="10"/>
  <c r="L31" i="10" s="1"/>
  <c r="E73" i="10"/>
  <c r="L73" i="10" s="1"/>
  <c r="E33" i="10"/>
  <c r="L33" i="10" s="1"/>
  <c r="E75" i="10"/>
  <c r="E35" i="10"/>
  <c r="L35" i="10" s="1"/>
  <c r="E79" i="10"/>
  <c r="L79" i="10" s="1"/>
  <c r="E81" i="10"/>
  <c r="E38" i="10"/>
  <c r="L38" i="10" s="1"/>
  <c r="E43" i="10"/>
  <c r="L43" i="10" s="1"/>
  <c r="E40" i="10"/>
  <c r="L40" i="10" s="1"/>
  <c r="E41" i="10"/>
  <c r="L41" i="10" s="1"/>
  <c r="E42" i="10"/>
  <c r="L42" i="10" s="1"/>
  <c r="E39" i="10"/>
  <c r="L39" i="10" s="1"/>
  <c r="E44" i="10"/>
  <c r="L44" i="10" s="1"/>
  <c r="E45" i="10"/>
  <c r="L45" i="10" s="1"/>
  <c r="E46" i="10"/>
  <c r="L46" i="10" s="1"/>
  <c r="E47" i="10"/>
  <c r="L47" i="10" s="1"/>
  <c r="E20" i="10"/>
  <c r="L20" i="10" s="1"/>
  <c r="E22" i="10"/>
  <c r="L22" i="10" s="1"/>
  <c r="E50" i="10"/>
  <c r="L50" i="10" s="1"/>
  <c r="E24" i="10"/>
  <c r="L24" i="10" s="1"/>
  <c r="E25" i="10"/>
  <c r="L25" i="10" s="1"/>
  <c r="E53" i="10"/>
  <c r="L53" i="10" s="1"/>
  <c r="E54" i="10"/>
  <c r="L54" i="10" s="1"/>
  <c r="E55" i="10"/>
  <c r="L55" i="10" s="1"/>
  <c r="E29" i="10"/>
  <c r="L29" i="10" s="1"/>
  <c r="E30" i="10"/>
  <c r="L30" i="10" s="1"/>
  <c r="E58" i="10"/>
  <c r="L58" i="10" s="1"/>
  <c r="E56" i="10"/>
  <c r="L56" i="10" s="1"/>
  <c r="E60" i="10"/>
  <c r="L60" i="10" s="1"/>
  <c r="E61" i="10"/>
  <c r="L61" i="10" s="1"/>
  <c r="E62" i="10"/>
  <c r="L62" i="10" s="1"/>
  <c r="E63" i="10"/>
  <c r="L63" i="10" s="1"/>
  <c r="E74" i="10"/>
  <c r="L74" i="10" s="1"/>
  <c r="E65" i="10"/>
  <c r="L65" i="10" s="1"/>
  <c r="E66" i="10"/>
  <c r="L66" i="10" s="1"/>
  <c r="E67" i="10"/>
  <c r="L67" i="10" s="1"/>
  <c r="E68" i="10"/>
  <c r="L68" i="10" s="1"/>
  <c r="E69" i="10"/>
  <c r="L69" i="10" s="1"/>
  <c r="E70" i="10"/>
  <c r="L70" i="10" s="1"/>
  <c r="E71" i="10"/>
  <c r="L71" i="10" s="1"/>
  <c r="E6" i="10"/>
  <c r="L6" i="10" s="1"/>
  <c r="E12" i="10"/>
  <c r="E36" i="10"/>
  <c r="L36" i="10" s="1"/>
  <c r="E52" i="10"/>
  <c r="E64" i="10"/>
  <c r="E72" i="10"/>
  <c r="E76" i="10"/>
  <c r="L76" i="10" s="1"/>
  <c r="E77" i="10"/>
  <c r="E78" i="10"/>
  <c r="E80" i="10"/>
  <c r="E82" i="10"/>
  <c r="D94" i="12" l="1"/>
  <c r="D99" i="12"/>
  <c r="D98" i="12"/>
  <c r="D103" i="12"/>
  <c r="D86" i="12"/>
  <c r="D91" i="12"/>
  <c r="D90" i="12"/>
  <c r="D100" i="12"/>
  <c r="D104" i="12"/>
  <c r="D110" i="12"/>
  <c r="D87" i="12"/>
  <c r="D102" i="12"/>
  <c r="D107" i="12"/>
  <c r="D106" i="12"/>
  <c r="D88" i="12"/>
  <c r="L83" i="10"/>
  <c r="O83" i="10" s="1"/>
  <c r="M36" i="10"/>
  <c r="P36" i="10" s="1"/>
  <c r="O36" i="10"/>
  <c r="M70" i="10"/>
  <c r="P70" i="10" s="1"/>
  <c r="O70" i="10"/>
  <c r="M66" i="10"/>
  <c r="P66" i="10" s="1"/>
  <c r="O66" i="10"/>
  <c r="M62" i="10"/>
  <c r="P62" i="10" s="1"/>
  <c r="O62" i="10"/>
  <c r="M58" i="10"/>
  <c r="P58" i="10" s="1"/>
  <c r="O58" i="10"/>
  <c r="M54" i="10"/>
  <c r="P54" i="10" s="1"/>
  <c r="O54" i="10"/>
  <c r="M50" i="10"/>
  <c r="P50" i="10" s="1"/>
  <c r="O50" i="10"/>
  <c r="M46" i="10"/>
  <c r="P46" i="10" s="1"/>
  <c r="O46" i="10"/>
  <c r="M42" i="10"/>
  <c r="P42" i="10" s="1"/>
  <c r="O42" i="10"/>
  <c r="M38" i="10"/>
  <c r="P38" i="10" s="1"/>
  <c r="O38" i="10"/>
  <c r="M59" i="10"/>
  <c r="P59" i="10" s="1"/>
  <c r="O59" i="10"/>
  <c r="M26" i="10"/>
  <c r="P26" i="10" s="1"/>
  <c r="O26" i="10"/>
  <c r="M48" i="10"/>
  <c r="P48" i="10" s="1"/>
  <c r="O48" i="10"/>
  <c r="M18" i="10"/>
  <c r="P18" i="10" s="1"/>
  <c r="O18" i="10"/>
  <c r="M19" i="10"/>
  <c r="P19" i="10" s="1"/>
  <c r="O19" i="10"/>
  <c r="M10" i="10"/>
  <c r="P10" i="10" s="1"/>
  <c r="O10" i="10"/>
  <c r="M8" i="10"/>
  <c r="P8" i="10" s="1"/>
  <c r="O8" i="10"/>
  <c r="M76" i="10"/>
  <c r="P76" i="10" s="1"/>
  <c r="O76" i="10"/>
  <c r="M69" i="10"/>
  <c r="P69" i="10" s="1"/>
  <c r="O69" i="10"/>
  <c r="M65" i="10"/>
  <c r="P65" i="10" s="1"/>
  <c r="O65" i="10"/>
  <c r="M61" i="10"/>
  <c r="P61" i="10" s="1"/>
  <c r="O61" i="10"/>
  <c r="M30" i="10"/>
  <c r="P30" i="10" s="1"/>
  <c r="O30" i="10"/>
  <c r="M53" i="10"/>
  <c r="P53" i="10" s="1"/>
  <c r="O53" i="10"/>
  <c r="M22" i="10"/>
  <c r="P22" i="10" s="1"/>
  <c r="O22" i="10"/>
  <c r="M45" i="10"/>
  <c r="P45" i="10" s="1"/>
  <c r="O45" i="10"/>
  <c r="M41" i="10"/>
  <c r="P41" i="10" s="1"/>
  <c r="O41" i="10"/>
  <c r="M33" i="10"/>
  <c r="P33" i="10" s="1"/>
  <c r="O33" i="10"/>
  <c r="M57" i="10"/>
  <c r="P57" i="10" s="1"/>
  <c r="O57" i="10"/>
  <c r="M51" i="10"/>
  <c r="P51" i="10" s="1"/>
  <c r="O51" i="10"/>
  <c r="M37" i="10"/>
  <c r="P37" i="10" s="1"/>
  <c r="O37" i="10"/>
  <c r="M17" i="10"/>
  <c r="P17" i="10" s="1"/>
  <c r="O17" i="10"/>
  <c r="M15" i="10"/>
  <c r="P15" i="10" s="1"/>
  <c r="O15" i="10"/>
  <c r="M5" i="10"/>
  <c r="P5" i="10" s="1"/>
  <c r="O5" i="10"/>
  <c r="M6" i="10"/>
  <c r="P6" i="10" s="1"/>
  <c r="O6" i="10"/>
  <c r="M68" i="10"/>
  <c r="P68" i="10" s="1"/>
  <c r="O68" i="10"/>
  <c r="M74" i="10"/>
  <c r="P74" i="10" s="1"/>
  <c r="O74" i="10"/>
  <c r="M60" i="10"/>
  <c r="P60" i="10" s="1"/>
  <c r="O60" i="10"/>
  <c r="M29" i="10"/>
  <c r="P29" i="10" s="1"/>
  <c r="O29" i="10"/>
  <c r="M25" i="10"/>
  <c r="P25" i="10" s="1"/>
  <c r="O25" i="10"/>
  <c r="M20" i="10"/>
  <c r="P20" i="10" s="1"/>
  <c r="O20" i="10"/>
  <c r="M44" i="10"/>
  <c r="P44" i="10" s="1"/>
  <c r="O44" i="10"/>
  <c r="M40" i="10"/>
  <c r="P40" i="10" s="1"/>
  <c r="O40" i="10"/>
  <c r="M79" i="10"/>
  <c r="P79" i="10" s="1"/>
  <c r="O79" i="10"/>
  <c r="M73" i="10"/>
  <c r="P73" i="10" s="1"/>
  <c r="O73" i="10"/>
  <c r="M28" i="10"/>
  <c r="P28" i="10" s="1"/>
  <c r="O28" i="10"/>
  <c r="M49" i="10"/>
  <c r="P49" i="10" s="1"/>
  <c r="O49" i="10"/>
  <c r="M34" i="10"/>
  <c r="P34" i="10" s="1"/>
  <c r="O34" i="10"/>
  <c r="M14" i="10"/>
  <c r="P14" i="10" s="1"/>
  <c r="O14" i="10"/>
  <c r="M13" i="10"/>
  <c r="P13" i="10" s="1"/>
  <c r="O13" i="10"/>
  <c r="M4" i="10"/>
  <c r="P4" i="10" s="1"/>
  <c r="O4" i="10"/>
  <c r="M71" i="10"/>
  <c r="P71" i="10" s="1"/>
  <c r="O71" i="10"/>
  <c r="M67" i="10"/>
  <c r="P67" i="10" s="1"/>
  <c r="O67" i="10"/>
  <c r="M63" i="10"/>
  <c r="P63" i="10" s="1"/>
  <c r="O63" i="10"/>
  <c r="M56" i="10"/>
  <c r="P56" i="10" s="1"/>
  <c r="O56" i="10"/>
  <c r="M55" i="10"/>
  <c r="P55" i="10" s="1"/>
  <c r="O55" i="10"/>
  <c r="M24" i="10"/>
  <c r="P24" i="10" s="1"/>
  <c r="O24" i="10"/>
  <c r="M47" i="10"/>
  <c r="P47" i="10" s="1"/>
  <c r="O47" i="10"/>
  <c r="M39" i="10"/>
  <c r="P39" i="10" s="1"/>
  <c r="O39" i="10"/>
  <c r="M43" i="10"/>
  <c r="P43" i="10" s="1"/>
  <c r="O43" i="10"/>
  <c r="M35" i="10"/>
  <c r="P35" i="10" s="1"/>
  <c r="O35" i="10"/>
  <c r="M31" i="10"/>
  <c r="P31" i="10" s="1"/>
  <c r="O31" i="10"/>
  <c r="M27" i="10"/>
  <c r="P27" i="10" s="1"/>
  <c r="O27" i="10"/>
  <c r="M23" i="10"/>
  <c r="P23" i="10" s="1"/>
  <c r="O23" i="10"/>
  <c r="M32" i="10"/>
  <c r="P32" i="10" s="1"/>
  <c r="O32" i="10"/>
  <c r="M21" i="10"/>
  <c r="P21" i="10" s="1"/>
  <c r="O21" i="10"/>
  <c r="M11" i="10"/>
  <c r="P11" i="10" s="1"/>
  <c r="O11" i="10"/>
  <c r="M9" i="10"/>
  <c r="P9" i="10" s="1"/>
  <c r="O9" i="10"/>
  <c r="M7" i="10"/>
  <c r="P7" i="10" s="1"/>
  <c r="O7" i="10"/>
  <c r="M83" i="10"/>
  <c r="P83" i="10" s="1"/>
  <c r="J7" i="11"/>
  <c r="M7" i="11" s="1"/>
  <c r="L7" i="11"/>
  <c r="J23" i="11"/>
  <c r="M23" i="11" s="1"/>
  <c r="L23" i="11"/>
  <c r="J39" i="11"/>
  <c r="M39" i="11" s="1"/>
  <c r="L39" i="11"/>
  <c r="J55" i="11"/>
  <c r="M55" i="11" s="1"/>
  <c r="L55" i="11"/>
  <c r="J71" i="11"/>
  <c r="M71" i="11" s="1"/>
  <c r="L71" i="11"/>
  <c r="J4" i="11"/>
  <c r="M4" i="11" s="1"/>
  <c r="L4" i="11"/>
  <c r="J20" i="11"/>
  <c r="M20" i="11" s="1"/>
  <c r="L20" i="11"/>
  <c r="J36" i="11"/>
  <c r="M36" i="11" s="1"/>
  <c r="L36" i="11"/>
  <c r="J52" i="11"/>
  <c r="M52" i="11" s="1"/>
  <c r="L52" i="11"/>
  <c r="J68" i="11"/>
  <c r="M68" i="11" s="1"/>
  <c r="L68" i="11"/>
  <c r="J5" i="11"/>
  <c r="M5" i="11" s="1"/>
  <c r="L5" i="11"/>
  <c r="J21" i="11"/>
  <c r="M21" i="11" s="1"/>
  <c r="L21" i="11"/>
  <c r="J37" i="11"/>
  <c r="M37" i="11" s="1"/>
  <c r="L37" i="11"/>
  <c r="J53" i="11"/>
  <c r="M53" i="11" s="1"/>
  <c r="L53" i="11"/>
  <c r="J69" i="11"/>
  <c r="M69" i="11" s="1"/>
  <c r="L69" i="11"/>
  <c r="J6" i="11"/>
  <c r="M6" i="11" s="1"/>
  <c r="L6" i="11"/>
  <c r="J22" i="11"/>
  <c r="M22" i="11" s="1"/>
  <c r="L22" i="11"/>
  <c r="J38" i="11"/>
  <c r="M38" i="11" s="1"/>
  <c r="L38" i="11"/>
  <c r="J54" i="11"/>
  <c r="M54" i="11" s="1"/>
  <c r="L54" i="11"/>
  <c r="J70" i="11"/>
  <c r="M70" i="11" s="1"/>
  <c r="L70" i="11"/>
  <c r="J11" i="11"/>
  <c r="M11" i="11" s="1"/>
  <c r="L11" i="11"/>
  <c r="J27" i="11"/>
  <c r="M27" i="11" s="1"/>
  <c r="L27" i="11"/>
  <c r="J43" i="11"/>
  <c r="M43" i="11" s="1"/>
  <c r="L43" i="11"/>
  <c r="J59" i="11"/>
  <c r="M59" i="11" s="1"/>
  <c r="L59" i="11"/>
  <c r="J75" i="11"/>
  <c r="M75" i="11" s="1"/>
  <c r="L75" i="11"/>
  <c r="J8" i="11"/>
  <c r="M8" i="11" s="1"/>
  <c r="L8" i="11"/>
  <c r="J24" i="11"/>
  <c r="M24" i="11" s="1"/>
  <c r="L24" i="11"/>
  <c r="J40" i="11"/>
  <c r="M40" i="11" s="1"/>
  <c r="L40" i="11"/>
  <c r="J56" i="11"/>
  <c r="M56" i="11" s="1"/>
  <c r="L56" i="11"/>
  <c r="J72" i="11"/>
  <c r="M72" i="11" s="1"/>
  <c r="L72" i="11"/>
  <c r="J9" i="11"/>
  <c r="M9" i="11" s="1"/>
  <c r="L9" i="11"/>
  <c r="J25" i="11"/>
  <c r="M25" i="11" s="1"/>
  <c r="L25" i="11"/>
  <c r="J41" i="11"/>
  <c r="M41" i="11" s="1"/>
  <c r="L41" i="11"/>
  <c r="J57" i="11"/>
  <c r="M57" i="11" s="1"/>
  <c r="L57" i="11"/>
  <c r="J73" i="11"/>
  <c r="M73" i="11" s="1"/>
  <c r="L73" i="11"/>
  <c r="J10" i="11"/>
  <c r="M10" i="11" s="1"/>
  <c r="L10" i="11"/>
  <c r="J26" i="11"/>
  <c r="M26" i="11" s="1"/>
  <c r="L26" i="11"/>
  <c r="J42" i="11"/>
  <c r="M42" i="11" s="1"/>
  <c r="L42" i="11"/>
  <c r="J58" i="11"/>
  <c r="M58" i="11" s="1"/>
  <c r="L58" i="11"/>
  <c r="J74" i="11"/>
  <c r="M74" i="11" s="1"/>
  <c r="L74" i="11"/>
  <c r="J15" i="11"/>
  <c r="M15" i="11" s="1"/>
  <c r="L15" i="11"/>
  <c r="J31" i="11"/>
  <c r="M31" i="11" s="1"/>
  <c r="L31" i="11"/>
  <c r="J47" i="11"/>
  <c r="M47" i="11" s="1"/>
  <c r="L47" i="11"/>
  <c r="J63" i="11"/>
  <c r="M63" i="11" s="1"/>
  <c r="L63" i="11"/>
  <c r="J79" i="11"/>
  <c r="M79" i="11" s="1"/>
  <c r="L79" i="11"/>
  <c r="J12" i="11"/>
  <c r="M12" i="11" s="1"/>
  <c r="L12" i="11"/>
  <c r="J28" i="11"/>
  <c r="M28" i="11" s="1"/>
  <c r="L28" i="11"/>
  <c r="J44" i="11"/>
  <c r="M44" i="11" s="1"/>
  <c r="L44" i="11"/>
  <c r="J60" i="11"/>
  <c r="M60" i="11" s="1"/>
  <c r="L60" i="11"/>
  <c r="J76" i="11"/>
  <c r="M76" i="11" s="1"/>
  <c r="L76" i="11"/>
  <c r="J13" i="11"/>
  <c r="M13" i="11" s="1"/>
  <c r="L13" i="11"/>
  <c r="J29" i="11"/>
  <c r="M29" i="11" s="1"/>
  <c r="L29" i="11"/>
  <c r="J45" i="11"/>
  <c r="M45" i="11" s="1"/>
  <c r="L45" i="11"/>
  <c r="J61" i="11"/>
  <c r="M61" i="11" s="1"/>
  <c r="L61" i="11"/>
  <c r="J77" i="11"/>
  <c r="M77" i="11" s="1"/>
  <c r="L77" i="11"/>
  <c r="J14" i="11"/>
  <c r="M14" i="11" s="1"/>
  <c r="L14" i="11"/>
  <c r="J30" i="11"/>
  <c r="M30" i="11" s="1"/>
  <c r="L30" i="11"/>
  <c r="J46" i="11"/>
  <c r="M46" i="11" s="1"/>
  <c r="L46" i="11"/>
  <c r="J62" i="11"/>
  <c r="M62" i="11" s="1"/>
  <c r="L62" i="11"/>
  <c r="J78" i="11"/>
  <c r="M78" i="11" s="1"/>
  <c r="L78" i="11"/>
  <c r="J3" i="11"/>
  <c r="M3" i="11" s="1"/>
  <c r="L3" i="11"/>
  <c r="J19" i="11"/>
  <c r="M19" i="11" s="1"/>
  <c r="L19" i="11"/>
  <c r="J35" i="11"/>
  <c r="M35" i="11" s="1"/>
  <c r="L35" i="11"/>
  <c r="J51" i="11"/>
  <c r="M51" i="11" s="1"/>
  <c r="L51" i="11"/>
  <c r="J67" i="11"/>
  <c r="M67" i="11" s="1"/>
  <c r="L67" i="11"/>
  <c r="J83" i="11"/>
  <c r="M83" i="11" s="1"/>
  <c r="L83" i="11"/>
  <c r="J16" i="11"/>
  <c r="M16" i="11" s="1"/>
  <c r="L16" i="11"/>
  <c r="J32" i="11"/>
  <c r="M32" i="11" s="1"/>
  <c r="L32" i="11"/>
  <c r="J48" i="11"/>
  <c r="M48" i="11" s="1"/>
  <c r="L48" i="11"/>
  <c r="J64" i="11"/>
  <c r="M64" i="11" s="1"/>
  <c r="L64" i="11"/>
  <c r="J80" i="11"/>
  <c r="M80" i="11" s="1"/>
  <c r="L80" i="11"/>
  <c r="J17" i="11"/>
  <c r="M17" i="11" s="1"/>
  <c r="L17" i="11"/>
  <c r="J33" i="11"/>
  <c r="M33" i="11" s="1"/>
  <c r="L33" i="11"/>
  <c r="J49" i="11"/>
  <c r="M49" i="11" s="1"/>
  <c r="L49" i="11"/>
  <c r="J65" i="11"/>
  <c r="M65" i="11" s="1"/>
  <c r="L65" i="11"/>
  <c r="J81" i="11"/>
  <c r="M81" i="11" s="1"/>
  <c r="L81" i="11"/>
  <c r="J18" i="11"/>
  <c r="M18" i="11" s="1"/>
  <c r="L18" i="11"/>
  <c r="J34" i="11"/>
  <c r="M34" i="11" s="1"/>
  <c r="L34" i="11"/>
  <c r="J50" i="11"/>
  <c r="M50" i="11" s="1"/>
  <c r="L50" i="11"/>
  <c r="J66" i="11"/>
  <c r="M66" i="11" s="1"/>
  <c r="L66" i="11"/>
  <c r="J82" i="11"/>
  <c r="M82" i="11" s="1"/>
  <c r="L82" i="11"/>
  <c r="D108" i="11"/>
  <c r="L75" i="10"/>
  <c r="L82" i="10"/>
  <c r="L80" i="10"/>
  <c r="L72" i="10"/>
  <c r="L16" i="10"/>
  <c r="L78" i="10"/>
  <c r="L64" i="10"/>
  <c r="L3" i="10"/>
  <c r="L12" i="10"/>
  <c r="L81" i="10"/>
  <c r="L77" i="10"/>
  <c r="L52" i="10"/>
  <c r="B85" i="10" a="1"/>
  <c r="B85" i="10" s="1"/>
  <c r="C85" i="10" a="1"/>
  <c r="C85" i="10" l="1"/>
  <c r="D85" i="10" s="1"/>
  <c r="M3" i="10"/>
  <c r="P3" i="10" s="1"/>
  <c r="O3" i="10"/>
  <c r="M52" i="10"/>
  <c r="P52" i="10" s="1"/>
  <c r="O52" i="10"/>
  <c r="M72" i="10"/>
  <c r="P72" i="10" s="1"/>
  <c r="O72" i="10"/>
  <c r="M77" i="10"/>
  <c r="P77" i="10" s="1"/>
  <c r="O77" i="10"/>
  <c r="M64" i="10"/>
  <c r="P64" i="10" s="1"/>
  <c r="O64" i="10"/>
  <c r="M80" i="10"/>
  <c r="P80" i="10" s="1"/>
  <c r="O80" i="10"/>
  <c r="M82" i="10"/>
  <c r="P82" i="10" s="1"/>
  <c r="O82" i="10"/>
  <c r="M81" i="10"/>
  <c r="P81" i="10" s="1"/>
  <c r="O81" i="10"/>
  <c r="M78" i="10"/>
  <c r="P78" i="10" s="1"/>
  <c r="O78" i="10"/>
  <c r="M12" i="10"/>
  <c r="P12" i="10" s="1"/>
  <c r="O12" i="10"/>
  <c r="M16" i="10"/>
  <c r="P16" i="10" s="1"/>
  <c r="O16" i="10"/>
  <c r="M75" i="10"/>
  <c r="P75" i="10" s="1"/>
  <c r="O75" i="10"/>
  <c r="D97" i="11"/>
  <c r="D105" i="11"/>
  <c r="D87" i="11"/>
  <c r="D86" i="11"/>
  <c r="D109" i="11"/>
  <c r="D100" i="11"/>
  <c r="D101" i="11"/>
  <c r="D88" i="11"/>
  <c r="D89" i="11"/>
  <c r="D104" i="11"/>
  <c r="D106" i="11"/>
  <c r="D99" i="11"/>
  <c r="D98" i="11"/>
  <c r="D103" i="11"/>
  <c r="D102" i="11"/>
  <c r="D107" i="11"/>
  <c r="D90" i="11"/>
  <c r="D110" i="11"/>
  <c r="B107" i="10"/>
  <c r="B103" i="10"/>
  <c r="B99" i="10"/>
  <c r="B95" i="10"/>
  <c r="B91" i="10"/>
  <c r="B87" i="10"/>
  <c r="B108" i="10"/>
  <c r="B104" i="10"/>
  <c r="B100" i="10"/>
  <c r="B96" i="10"/>
  <c r="B92" i="10"/>
  <c r="B88" i="10"/>
  <c r="B110" i="10"/>
  <c r="B106" i="10"/>
  <c r="B102" i="10"/>
  <c r="B98" i="10"/>
  <c r="B94" i="10"/>
  <c r="B90" i="10"/>
  <c r="B86" i="10"/>
  <c r="B109" i="10"/>
  <c r="B105" i="10"/>
  <c r="B101" i="10"/>
  <c r="B97" i="10"/>
  <c r="B93" i="10"/>
  <c r="B89" i="10"/>
  <c r="C90" i="10" a="1"/>
  <c r="C86" i="10" a="1"/>
  <c r="C93" i="10" a="1"/>
  <c r="C110" i="10" a="1"/>
  <c r="C95" i="11" a="1"/>
  <c r="C96" i="11" a="1"/>
  <c r="C107" i="10" a="1"/>
  <c r="C93" i="11" a="1"/>
  <c r="C92" i="10" a="1"/>
  <c r="C108" i="10" a="1"/>
  <c r="C104" i="10" a="1"/>
  <c r="C91" i="10" a="1"/>
  <c r="C105" i="10" a="1"/>
  <c r="C94" i="11" a="1"/>
  <c r="C85" i="11" a="1"/>
  <c r="C109" i="10" a="1"/>
  <c r="C89" i="10" a="1"/>
  <c r="C106" i="10" a="1"/>
  <c r="C101" i="10" a="1"/>
  <c r="C95" i="10" a="1"/>
  <c r="C94" i="10" a="1"/>
  <c r="C92" i="11" a="1"/>
  <c r="C103" i="10" a="1"/>
  <c r="C102" i="10" a="1"/>
  <c r="C100" i="10" a="1"/>
  <c r="C91" i="11" a="1"/>
  <c r="C89" i="10" l="1"/>
  <c r="D89" i="10" s="1"/>
  <c r="C105" i="10"/>
  <c r="D105" i="10" s="1"/>
  <c r="C94" i="10"/>
  <c r="D94" i="10" s="1"/>
  <c r="C110" i="10"/>
  <c r="D110" i="10" s="1"/>
  <c r="C100" i="10"/>
  <c r="D100" i="10" s="1"/>
  <c r="C91" i="10"/>
  <c r="D91" i="10" s="1"/>
  <c r="C107" i="10"/>
  <c r="D107" i="10" s="1"/>
  <c r="C93" i="10"/>
  <c r="D93" i="10" s="1"/>
  <c r="C109" i="10"/>
  <c r="D109" i="10" s="1"/>
  <c r="C104" i="10"/>
  <c r="D104" i="10" s="1"/>
  <c r="C95" i="10"/>
  <c r="D95" i="10" s="1"/>
  <c r="C86" i="10"/>
  <c r="D86" i="10" s="1"/>
  <c r="C102" i="10"/>
  <c r="D102" i="10" s="1"/>
  <c r="C108" i="10"/>
  <c r="D108" i="10" s="1"/>
  <c r="C101" i="10"/>
  <c r="D101" i="10" s="1"/>
  <c r="C90" i="10"/>
  <c r="D90" i="10" s="1"/>
  <c r="C103" i="10"/>
  <c r="D103" i="10" s="1"/>
  <c r="C92" i="10"/>
  <c r="D92" i="10" s="1"/>
  <c r="C106" i="10"/>
  <c r="D106" i="10" s="1"/>
  <c r="C92" i="11"/>
  <c r="D92" i="11" s="1"/>
  <c r="C96" i="11"/>
  <c r="D96" i="11" s="1"/>
  <c r="C93" i="11"/>
  <c r="D93" i="11" s="1"/>
  <c r="C85" i="11"/>
  <c r="D85" i="11" s="1"/>
  <c r="C94" i="11"/>
  <c r="D94" i="11" s="1"/>
  <c r="C91" i="11"/>
  <c r="D91" i="11" s="1"/>
  <c r="C95" i="11"/>
  <c r="D95" i="11" s="1"/>
  <c r="C98" i="10" l="1" a="1"/>
  <c r="C97" i="10" a="1"/>
  <c r="C87" i="10" a="1"/>
  <c r="C99" i="10" a="1"/>
  <c r="C96" i="10" a="1"/>
  <c r="C88" i="10" a="1"/>
  <c r="C88" i="10" l="1"/>
  <c r="D88" i="10" s="1"/>
  <c r="C96" i="10"/>
  <c r="D96" i="10" s="1"/>
  <c r="C99" i="10"/>
  <c r="D99" i="10" s="1"/>
  <c r="C87" i="10"/>
  <c r="D87" i="10" s="1"/>
  <c r="C97" i="10"/>
  <c r="D97" i="10" s="1"/>
  <c r="C98" i="10"/>
  <c r="D98" i="10" s="1"/>
  <c r="D85" i="12" l="1"/>
  <c r="D93" i="12"/>
  <c r="D96" i="12"/>
  <c r="D95" i="12"/>
  <c r="C92" i="12" a="1"/>
  <c r="C92" i="12"/>
  <c r="D92" i="12"/>
</calcChain>
</file>

<file path=xl/sharedStrings.xml><?xml version="1.0" encoding="utf-8"?>
<sst xmlns="http://schemas.openxmlformats.org/spreadsheetml/2006/main" count="116" uniqueCount="100">
  <si>
    <t>Section</t>
  </si>
  <si>
    <r>
      <t>f</t>
    </r>
    <r>
      <rPr>
        <vertAlign val="subscript"/>
        <sz val="8"/>
        <color theme="1"/>
        <rFont val="Calibri"/>
        <family val="2"/>
        <scheme val="minor"/>
      </rPr>
      <t>y</t>
    </r>
  </si>
  <si>
    <t>I 500x20fl, 100x10wb, 100x20fl</t>
  </si>
  <si>
    <t>I 200x20fl, 500x10wb, 100x20fl</t>
  </si>
  <si>
    <t>100x100x6EA</t>
  </si>
  <si>
    <t>100x75x6UA</t>
  </si>
  <si>
    <t>1200WB249</t>
  </si>
  <si>
    <t>1200WB423</t>
  </si>
  <si>
    <t>125x125x10EA</t>
  </si>
  <si>
    <t>150UB18.0</t>
  </si>
  <si>
    <t>150x150x10EA</t>
  </si>
  <si>
    <t>150x90x10UA</t>
  </si>
  <si>
    <t>150x90x12UA</t>
  </si>
  <si>
    <t>180UB16.1</t>
  </si>
  <si>
    <t>200UBP122</t>
  </si>
  <si>
    <t>200UBP146</t>
  </si>
  <si>
    <t>200UC52.2</t>
  </si>
  <si>
    <t>200x200x16EA</t>
  </si>
  <si>
    <t>25x25x5EA</t>
  </si>
  <si>
    <t>300PFC</t>
  </si>
  <si>
    <t>310UC118</t>
  </si>
  <si>
    <t>310UC137</t>
  </si>
  <si>
    <t>350WC230</t>
  </si>
  <si>
    <t>350WC280</t>
  </si>
  <si>
    <t>380PFC</t>
  </si>
  <si>
    <t>400WC181</t>
  </si>
  <si>
    <t>400WC303</t>
  </si>
  <si>
    <t>40x40x6EA</t>
  </si>
  <si>
    <t>45x45x3EA</t>
  </si>
  <si>
    <t>45x45x6EA</t>
  </si>
  <si>
    <t>500WC267</t>
  </si>
  <si>
    <t>500WC290</t>
  </si>
  <si>
    <t>50x50x8EA</t>
  </si>
  <si>
    <t>610UB125</t>
  </si>
  <si>
    <t>65x50x6UA</t>
  </si>
  <si>
    <t>700WB115</t>
  </si>
  <si>
    <t>75PFC</t>
  </si>
  <si>
    <t>800WB122</t>
  </si>
  <si>
    <t>900WB257</t>
  </si>
  <si>
    <t>90x90x8EA</t>
  </si>
  <si>
    <r>
      <t>A</t>
    </r>
    <r>
      <rPr>
        <vertAlign val="subscript"/>
        <sz val="8"/>
        <color theme="1"/>
        <rFont val="Calibri"/>
        <family val="2"/>
        <scheme val="minor"/>
      </rPr>
      <t>g</t>
    </r>
  </si>
  <si>
    <t>125x75x12UA</t>
  </si>
  <si>
    <t>125x75x8UA</t>
  </si>
  <si>
    <t>150x100x10UA</t>
  </si>
  <si>
    <t>150x150x12EA</t>
  </si>
  <si>
    <t>150x90x16UA</t>
  </si>
  <si>
    <t>150x90x8UA</t>
  </si>
  <si>
    <t>180PFC</t>
  </si>
  <si>
    <t>200PFC</t>
  </si>
  <si>
    <t>200UC46.2</t>
  </si>
  <si>
    <t>250PFC</t>
  </si>
  <si>
    <t>250UB31.4</t>
  </si>
  <si>
    <t>250UC89.5</t>
  </si>
  <si>
    <t>25x25x3EA</t>
  </si>
  <si>
    <t>30x30x5EA</t>
  </si>
  <si>
    <t>30x30x6EA</t>
  </si>
  <si>
    <t>310UBP149</t>
  </si>
  <si>
    <t>310UBP78.8</t>
  </si>
  <si>
    <t>410UB59.7</t>
  </si>
  <si>
    <t>50x50x3EA</t>
  </si>
  <si>
    <t>55x55x5EA</t>
  </si>
  <si>
    <t>65x50x8UA</t>
  </si>
  <si>
    <t>65x65x10EA</t>
  </si>
  <si>
    <t>65x65x8EA</t>
  </si>
  <si>
    <t>75x50x8UA</t>
  </si>
  <si>
    <t>90x90x6EA</t>
  </si>
  <si>
    <t>1200WB455</t>
  </si>
  <si>
    <t>350WC197</t>
  </si>
  <si>
    <t>400WC361</t>
  </si>
  <si>
    <t>500WC340</t>
  </si>
  <si>
    <t>500WC414</t>
  </si>
  <si>
    <t>700WB130</t>
  </si>
  <si>
    <t>700WB150</t>
  </si>
  <si>
    <t>900WB218</t>
  </si>
  <si>
    <t>Reduction for Net Area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</si>
  <si>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n</t>
    </r>
  </si>
  <si>
    <r>
      <t>k</t>
    </r>
    <r>
      <rPr>
        <vertAlign val="subscript"/>
        <sz val="8"/>
        <color theme="1"/>
        <rFont val="Calibri"/>
        <family val="2"/>
        <scheme val="minor"/>
      </rPr>
      <t>t</t>
    </r>
  </si>
  <si>
    <r>
      <t>f</t>
    </r>
    <r>
      <rPr>
        <b/>
        <vertAlign val="subscript"/>
        <sz val="8"/>
        <color theme="1"/>
        <rFont val="Calibri"/>
        <family val="2"/>
        <scheme val="minor"/>
      </rPr>
      <t>u</t>
    </r>
  </si>
  <si>
    <t>Ultimate Uncertainty</t>
  </si>
  <si>
    <r>
      <t>N</t>
    </r>
    <r>
      <rPr>
        <b/>
        <vertAlign val="subscript"/>
        <sz val="8"/>
        <color theme="1"/>
        <rFont val="Calibri"/>
        <family val="2"/>
        <scheme val="minor"/>
      </rPr>
      <t>t_yield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</si>
  <si>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t_ultimate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</si>
  <si>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t</t>
    </r>
  </si>
  <si>
    <t>Force</t>
  </si>
  <si>
    <t>φ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</si>
  <si>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g</t>
    </r>
  </si>
  <si>
    <t>A</t>
  </si>
  <si>
    <r>
      <t>φA</t>
    </r>
    <r>
      <rPr>
        <b/>
        <vertAlign val="subscript"/>
        <sz val="8"/>
        <color theme="1"/>
        <rFont val="Calibri"/>
        <family val="2"/>
        <scheme val="minor"/>
      </rPr>
      <t>g</t>
    </r>
  </si>
  <si>
    <r>
      <t>φA</t>
    </r>
    <r>
      <rPr>
        <b/>
        <vertAlign val="subscript"/>
        <sz val="8"/>
        <color theme="1"/>
        <rFont val="Calibri"/>
        <family val="2"/>
        <scheme val="minor"/>
      </rPr>
      <t>n</t>
    </r>
  </si>
  <si>
    <t>φA</t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</si>
  <si>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t_yield</t>
    </r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</si>
  <si>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t_ultimate</t>
    </r>
  </si>
  <si>
    <r>
      <t>φN</t>
    </r>
    <r>
      <rPr>
        <b/>
        <vertAlign val="subscript"/>
        <sz val="8"/>
        <color theme="1"/>
        <rFont val="Calibri"/>
        <family val="2"/>
        <scheme val="minor"/>
      </rPr>
      <t>t</t>
    </r>
  </si>
  <si>
    <t>safety_factor_thickness</t>
  </si>
  <si>
    <t>safety_factor_beyond</t>
  </si>
  <si>
    <t>safety_factor_perpendicular</t>
  </si>
  <si>
    <t>Area_Reqd</t>
  </si>
  <si>
    <t>a_e_perp</t>
  </si>
  <si>
    <t>t_min</t>
  </si>
  <si>
    <r>
      <t>A</t>
    </r>
    <r>
      <rPr>
        <b/>
        <vertAlign val="subscript"/>
        <sz val="8"/>
        <color theme="1"/>
        <rFont val="Calibri"/>
        <family val="2"/>
        <scheme val="minor"/>
      </rPr>
      <t>beyond</t>
    </r>
  </si>
  <si>
    <r>
      <t>A</t>
    </r>
    <r>
      <rPr>
        <b/>
        <vertAlign val="subscript"/>
        <sz val="8"/>
        <color theme="1"/>
        <rFont val="Calibri"/>
        <family val="2"/>
        <scheme val="minor"/>
      </rPr>
      <t>perp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</si>
</sst>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0.000"/>
    <numFmt numFmtId="165" formatCode="0.000000&quot; m²&quot;"/>
    <numFmt numFmtId="166" formatCode="##0E+00&quot; Pa&quot;"/>
    <numFmt numFmtId="167" formatCode="##0.00E+00&quot; N&quot;"/>
    <numFmt numFmtId="168" formatCode="##0.00000E+00&quot; N&quot;"/>
    <numFmt numFmtId="169" formatCode="##0.00000E+00&quot; m²&quot;"/>
    <numFmt numFmtId="171" formatCode="##0.00000E+00&quot; m&quot;"/>
  </numFmts>
  <fonts count="8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sz val="8"/>
      <color theme="0" tint="-0.249977111117893"/>
      <name val="Calibri"/>
      <family val="2"/>
      <scheme val="minor"/>
    </font>
    <font>
      <b/>
      <sz val="8"/>
      <color theme="1"/>
      <name val="Calibri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164" fontId="1" fillId="2" borderId="0" xfId="0" applyNumberFormat="1" applyFont="1" applyFill="1" applyBorder="1"/>
    <xf numFmtId="0" fontId="1" fillId="2" borderId="0" xfId="0" applyFont="1" applyFill="1" applyBorder="1"/>
    <xf numFmtId="0" fontId="1" fillId="0" borderId="0" xfId="0" applyFont="1"/>
    <xf numFmtId="164" fontId="1" fillId="2" borderId="0" xfId="0" quotePrefix="1" applyNumberFormat="1" applyFont="1" applyFill="1" applyBorder="1"/>
    <xf numFmtId="0" fontId="3" fillId="0" borderId="0" xfId="0" applyFont="1" applyBorder="1"/>
    <xf numFmtId="0" fontId="5" fillId="0" borderId="0" xfId="0" applyFont="1"/>
    <xf numFmtId="165" fontId="1" fillId="2" borderId="0" xfId="0" applyNumberFormat="1" applyFont="1" applyFill="1" applyBorder="1"/>
    <xf numFmtId="166" fontId="1" fillId="2" borderId="0" xfId="0" applyNumberFormat="1" applyFont="1" applyFill="1" applyBorder="1"/>
    <xf numFmtId="166" fontId="1" fillId="2" borderId="0" xfId="0" quotePrefix="1" applyNumberFormat="1" applyFont="1" applyFill="1" applyBorder="1"/>
    <xf numFmtId="0" fontId="3" fillId="0" borderId="0" xfId="0" applyFont="1" applyFill="1" applyBorder="1"/>
    <xf numFmtId="167" fontId="1" fillId="0" borderId="0" xfId="0" applyNumberFormat="1" applyFont="1" applyFill="1" applyBorder="1"/>
    <xf numFmtId="0" fontId="3" fillId="0" borderId="0" xfId="0" applyFont="1"/>
    <xf numFmtId="0" fontId="6" fillId="0" borderId="0" xfId="0" applyFont="1" applyBorder="1"/>
    <xf numFmtId="2" fontId="1" fillId="2" borderId="0" xfId="0" applyNumberFormat="1" applyFont="1" applyFill="1" applyBorder="1"/>
    <xf numFmtId="168" fontId="1" fillId="2" borderId="0" xfId="0" applyNumberFormat="1" applyFont="1" applyFill="1" applyBorder="1"/>
    <xf numFmtId="169" fontId="1" fillId="0" borderId="0" xfId="0" applyNumberFormat="1" applyFont="1" applyFill="1" applyBorder="1"/>
    <xf numFmtId="169" fontId="7" fillId="0" borderId="0" xfId="0" applyNumberFormat="1" applyFont="1" applyFill="1"/>
    <xf numFmtId="167" fontId="1" fillId="0" borderId="0" xfId="0" applyNumberFormat="1" applyFont="1" applyFill="1"/>
    <xf numFmtId="171" fontId="1" fillId="2" borderId="0" xfId="0" applyNumberFormat="1" applyFont="1" applyFill="1" applyBorder="1"/>
    <xf numFmtId="169" fontId="1" fillId="2" borderId="0" xfId="0" applyNumberFormat="1" applyFont="1" applyFill="1" applyBorder="1"/>
  </cellXfs>
  <cellStyles count="1">
    <cellStyle name="Normal" xfId="0" builtinId="0"/>
  </cellStyles>
  <dxfs count="44"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" formatCode="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71" formatCode="##0.00000E+00&quot; m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9" formatCode="##0.00000E+00&quot; m²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8" formatCode="##0.00000E+00&quot; N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Calibri"/>
        <family val="2"/>
        <scheme val="none"/>
      </font>
      <fill>
        <patternFill patternType="solid">
          <fgColor rgb="FF000000"/>
          <bgColor rgb="FFDDEBF7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7" formatCode="##0.00E+00&quot; N&quot;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2" formatCode="0.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6" formatCode="##0E+00&quot; Pa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4" formatCode="0.000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numFmt numFmtId="165" formatCode="0.000000&quot; m²&quot;"/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  <fill>
        <patternFill patternType="solid">
          <fgColor indexed="64"/>
          <bgColor theme="4" tint="0.7999816888943144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theme="1"/>
        <name val="Calibri"/>
        <family val="2"/>
        <scheme val="minor"/>
      </font>
    </dxf>
    <dxf>
      <fill>
        <patternFill>
          <bgColor rgb="FFF0F0F4"/>
        </patternFill>
      </fill>
    </dxf>
    <dxf>
      <font>
        <color theme="0"/>
      </font>
      <fill>
        <patternFill>
          <bgColor rgb="FF404041"/>
        </patternFill>
      </fill>
    </dxf>
    <dxf>
      <font>
        <color rgb="FF404041"/>
      </font>
      <border>
        <left style="medium">
          <color rgb="FF404041"/>
        </left>
        <right style="medium">
          <color rgb="FF404041"/>
        </right>
        <top style="thin">
          <color rgb="FF404041"/>
        </top>
        <bottom style="medium">
          <color rgb="FF404041"/>
        </bottom>
        <vertical style="medium">
          <color rgb="FF404041"/>
        </vertical>
        <horizontal style="thin">
          <color rgb="FF404041"/>
        </horizontal>
      </border>
    </dxf>
  </dxfs>
  <tableStyles count="1" defaultTableStyle="TableStyleMedium2" defaultPivotStyle="PivotStyleLight16">
    <tableStyle name="tblIntegral" pivot="0" count="3">
      <tableStyleElement type="wholeTable" dxfId="43"/>
      <tableStyleElement type="headerRow" dxfId="42"/>
      <tableStyleElement type="secondRowStripe" dxfId="41"/>
    </tableStyle>
  </tableStyles>
  <colors>
    <mruColors>
      <color rgb="FF404041"/>
      <color rgb="FFF0F0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blCapacity" displayName="tblCapacity" ref="B2:P83" totalsRowShown="0" headerRowDxfId="40" dataDxfId="39">
  <autoFilter ref="B2:P83"/>
  <sortState ref="B5:L83">
    <sortCondition ref="B2:B83"/>
  </sortState>
  <tableColumns count="15">
    <tableColumn id="1" name="Section" dataDxfId="38"/>
    <tableColumn id="2" name="Ag" dataDxfId="37"/>
    <tableColumn id="3" name="Reduction for Net Area" dataDxfId="36"/>
    <tableColumn id="4" name="An" dataDxfId="35">
      <calculatedColumnFormula>tblCapacity[[#This Row],[Ag]]*(1-tblCapacity[[#This Row],[Reduction for Net Area]])</calculatedColumnFormula>
    </tableColumn>
    <tableColumn id="5" name="kt" dataDxfId="34"/>
    <tableColumn id="13" name="fy" dataDxfId="33"/>
    <tableColumn id="20" name="fu" dataDxfId="32"/>
    <tableColumn id="14" name="Ultimate Uncertainty" dataDxfId="31">
      <calculatedColumnFormula>0.85</calculatedColumnFormula>
    </tableColumn>
    <tableColumn id="6" name="φ" dataDxfId="30"/>
    <tableColumn id="19" name="Nt_yield" dataDxfId="29">
      <calculatedColumnFormula>tblCapacity[[#This Row],[Ag]]*tblCapacity[[#This Row],[fy]]</calculatedColumnFormula>
    </tableColumn>
    <tableColumn id="21" name="Nt_ultimate" dataDxfId="28">
      <calculatedColumnFormula>tblCapacity[[#This Row],[Ultimate Uncertainty]]*tblCapacity[[#This Row],[kt]]*tblCapacity[[#This Row],[An]]*tblCapacity[[#This Row],[fu]]</calculatedColumnFormula>
    </tableColumn>
    <tableColumn id="22" name="Nt" dataDxfId="27">
      <calculatedColumnFormula>MIN(tblCapacity[[#This Row],[Nt_yield]:[Nt_ultimate]])</calculatedColumnFormula>
    </tableColumn>
    <tableColumn id="7" name="φNt_yield" dataDxfId="26">
      <calculatedColumnFormula>tblCapacity[[#This Row],[Nt_yield]]*tblCapacity[[#This Row],[φ]]</calculatedColumnFormula>
    </tableColumn>
    <tableColumn id="8" name="φNt_ultimate" dataDxfId="25">
      <calculatedColumnFormula>tblCapacity[[#This Row],[Nt_ultimate]]*tblCapacity[[#This Row],[φ]]</calculatedColumnFormula>
    </tableColumn>
    <tableColumn id="9" name="φNt" dataDxfId="24">
      <calculatedColumnFormula>tblCapacity[[#This Row],[Nt]]*tblCapacity[[#This Row],[φ]]</calculatedColumnFormula>
    </tableColumn>
  </tableColumns>
  <tableStyleInfo name="tblIntegral" showFirstColumn="0" showLastColumn="0" showRowStripes="1" showColumnStripes="0"/>
</table>
</file>

<file path=xl/tables/table2.xml><?xml version="1.0" encoding="utf-8"?>
<table xmlns="http://schemas.openxmlformats.org/spreadsheetml/2006/main" id="2" name="tblArea" displayName="tblArea" ref="B2:M83" totalsRowShown="0" headerRowDxfId="23" dataDxfId="22">
  <autoFilter ref="B2:M83"/>
  <sortState ref="B3:I81">
    <sortCondition ref="B2:B83"/>
  </sortState>
  <tableColumns count="12">
    <tableColumn id="1" name="Force" dataDxfId="21"/>
    <tableColumn id="2" name="kt" dataDxfId="20"/>
    <tableColumn id="3" name="fy" dataDxfId="19"/>
    <tableColumn id="4" name="fu" dataDxfId="18"/>
    <tableColumn id="5" name="Ultimate Uncertainty" dataDxfId="17">
      <calculatedColumnFormula>0.85</calculatedColumnFormula>
    </tableColumn>
    <tableColumn id="13" name="φ" dataDxfId="16"/>
    <tableColumn id="19" name="Ag" dataDxfId="15">
      <calculatedColumnFormula>tblArea[[#This Row],[Force]]/tblArea[[#This Row],[fy]]</calculatedColumnFormula>
    </tableColumn>
    <tableColumn id="21" name="An" dataDxfId="14">
      <calculatedColumnFormula>tblArea[[#This Row],[Force]]/tblArea[[#This Row],[Ultimate Uncertainty]]/tblArea[[#This Row],[kt]]/tblArea[[#This Row],[fu]]</calculatedColumnFormula>
    </tableColumn>
    <tableColumn id="22" name="A" dataDxfId="13">
      <calculatedColumnFormula>MAX(tblArea[[#This Row],[Ag]],tblArea[[#This Row],[An]])</calculatedColumnFormula>
    </tableColumn>
    <tableColumn id="6" name="φAg" dataDxfId="12">
      <calculatedColumnFormula>tblArea[[#This Row],[Ag]]/tblArea[[#This Row],[φ]]</calculatedColumnFormula>
    </tableColumn>
    <tableColumn id="7" name="φAn" dataDxfId="11">
      <calculatedColumnFormula>tblArea[[#This Row],[An]]/tblArea[[#This Row],[φ]]</calculatedColumnFormula>
    </tableColumn>
    <tableColumn id="8" name="φA" dataDxfId="10">
      <calculatedColumnFormula>tblArea[[#This Row],[A]]/tblArea[[#This Row],[φ]]</calculatedColumnFormula>
    </tableColumn>
  </tableColumns>
  <tableStyleInfo name="tblIntegral" showFirstColumn="0" showLastColumn="0" showRowStripes="1" showColumnStripes="0"/>
</table>
</file>

<file path=xl/tables/table3.xml><?xml version="1.0" encoding="utf-8"?>
<table xmlns="http://schemas.openxmlformats.org/spreadsheetml/2006/main" id="3" name="tbl7_5" displayName="tbl7_5" ref="B2:I83" totalsRowShown="0" headerRowDxfId="9" dataDxfId="8">
  <autoFilter ref="B2:I83"/>
  <sortState ref="B3:H81">
    <sortCondition ref="B2:B83"/>
  </sortState>
  <tableColumns count="8">
    <tableColumn id="1" name="a_e_perp" dataDxfId="7"/>
    <tableColumn id="2" name="Area_Reqd" dataDxfId="0"/>
    <tableColumn id="3" name="safety_factor_thickness" dataDxfId="6"/>
    <tableColumn id="4" name="safety_factor_beyond" dataDxfId="4"/>
    <tableColumn id="5" name="safety_factor_perpendicular" dataDxfId="5">
      <calculatedColumnFormula>0.85</calculatedColumnFormula>
    </tableColumn>
    <tableColumn id="19" name="t_min" dataDxfId="3">
      <calculatedColumnFormula>tbl7_5[[#This Row],[a_e_perp]]*tbl7_5[[#This Row],[safety_factor_thickness]]</calculatedColumnFormula>
    </tableColumn>
    <tableColumn id="21" name="Abeyond" dataDxfId="2">
      <calculatedColumnFormula>tbl7_5[[#This Row],[Area_Reqd]]*tbl7_5[[#This Row],[safety_factor_beyond]]</calculatedColumnFormula>
    </tableColumn>
    <tableColumn id="22" name="Aperp" dataDxfId="1">
      <calculatedColumnFormula>tbl7_5[[#This Row],[Area_Reqd]]*tbl7_5[[#This Row],[safety_factor_perpendicular]]</calculatedColumnFormula>
    </tableColumn>
  </tableColumns>
  <tableStyleInfo name="tblIntegral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110"/>
  <sheetViews>
    <sheetView zoomScale="115" zoomScaleNormal="115" workbookViewId="0">
      <selection activeCell="M6" sqref="M6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1.5703125" style="3" customWidth="1"/>
    <col min="4" max="4" width="8.85546875" style="3" customWidth="1"/>
    <col min="5" max="5" width="9.5703125" style="3" bestFit="1" customWidth="1"/>
    <col min="6" max="6" width="4.85546875" style="3" bestFit="1" customWidth="1"/>
    <col min="7" max="7" width="8.7109375" style="3" bestFit="1" customWidth="1"/>
    <col min="8" max="8" width="8.7109375" style="3" customWidth="1"/>
    <col min="9" max="9" width="17.42578125" style="3" bestFit="1" customWidth="1"/>
    <col min="10" max="10" width="4.42578125" style="3" bestFit="1" customWidth="1"/>
    <col min="11" max="11" width="9.28515625" style="3" bestFit="1" customWidth="1"/>
    <col min="12" max="12" width="9.28515625" style="3" customWidth="1"/>
    <col min="13" max="13" width="9.28515625" style="3" bestFit="1" customWidth="1"/>
    <col min="14" max="14" width="9.7109375" style="3" bestFit="1" customWidth="1"/>
    <col min="15" max="16" width="9.28515625" style="3" bestFit="1" customWidth="1"/>
    <col min="17" max="16384" width="9" style="3"/>
  </cols>
  <sheetData>
    <row r="2" spans="2:16" ht="12.75" x14ac:dyDescent="0.25">
      <c r="B2" s="5" t="s">
        <v>0</v>
      </c>
      <c r="C2" s="5" t="s">
        <v>40</v>
      </c>
      <c r="D2" s="5" t="s">
        <v>74</v>
      </c>
      <c r="E2" s="5" t="s">
        <v>75</v>
      </c>
      <c r="F2" s="5" t="s">
        <v>76</v>
      </c>
      <c r="G2" s="5" t="s">
        <v>1</v>
      </c>
      <c r="H2" s="5" t="s">
        <v>77</v>
      </c>
      <c r="I2" s="5" t="s">
        <v>78</v>
      </c>
      <c r="J2" s="13" t="s">
        <v>83</v>
      </c>
      <c r="K2" s="10" t="s">
        <v>79</v>
      </c>
      <c r="L2" s="12" t="s">
        <v>80</v>
      </c>
      <c r="M2" s="12" t="s">
        <v>81</v>
      </c>
      <c r="N2" s="10" t="s">
        <v>89</v>
      </c>
      <c r="O2" s="12" t="s">
        <v>90</v>
      </c>
      <c r="P2" s="12" t="s">
        <v>91</v>
      </c>
    </row>
    <row r="3" spans="2:16" x14ac:dyDescent="0.2">
      <c r="B3" s="2" t="s">
        <v>17</v>
      </c>
      <c r="C3" s="7">
        <v>6.1999999999999998E-3</v>
      </c>
      <c r="D3" s="1">
        <v>6.0318793440239608E-3</v>
      </c>
      <c r="E3" s="7">
        <f>tblCapacity[[#This Row],[Ag]]*(1-tblCapacity[[#This Row],[Reduction for Net Area]])</f>
        <v>6.1626023480670514E-3</v>
      </c>
      <c r="F3" s="1">
        <v>0.85</v>
      </c>
      <c r="G3" s="8">
        <v>300000000</v>
      </c>
      <c r="H3" s="8">
        <v>440000000</v>
      </c>
      <c r="I3" s="1">
        <f t="shared" ref="I3:I4" si="0">0.85</f>
        <v>0.85</v>
      </c>
      <c r="J3" s="14">
        <v>0.9</v>
      </c>
      <c r="K3" s="11">
        <f>tblCapacity[[#This Row],[Ag]]*tblCapacity[[#This Row],[fy]]</f>
        <v>1860000</v>
      </c>
      <c r="L3" s="11">
        <f>tblCapacity[[#This Row],[Ultimate Uncertainty]]*tblCapacity[[#This Row],[kt]]*tblCapacity[[#This Row],[An]]*tblCapacity[[#This Row],[fu]]</f>
        <v>1959091.2864505153</v>
      </c>
      <c r="M3" s="11">
        <f>MIN(tblCapacity[[#This Row],[Nt_yield]:[Nt_ultimate]])</f>
        <v>1860000</v>
      </c>
      <c r="N3" s="11">
        <f>tblCapacity[[#This Row],[Nt_yield]]*tblCapacity[[#This Row],[φ]]</f>
        <v>1674000</v>
      </c>
      <c r="O3" s="11">
        <f>tblCapacity[[#This Row],[Nt_ultimate]]*tblCapacity[[#This Row],[φ]]</f>
        <v>1763182.1578054638</v>
      </c>
      <c r="P3" s="18">
        <f>tblCapacity[[#This Row],[Nt]]*tblCapacity[[#This Row],[φ]]</f>
        <v>1674000</v>
      </c>
    </row>
    <row r="4" spans="2:16" x14ac:dyDescent="0.2">
      <c r="B4" s="2" t="s">
        <v>5</v>
      </c>
      <c r="C4" s="7">
        <v>1.0200000000000001E-3</v>
      </c>
      <c r="D4" s="1">
        <v>2.0758423533769291E-2</v>
      </c>
      <c r="E4" s="7">
        <f>tblCapacity[[#This Row],[Ag]]*(1-tblCapacity[[#This Row],[Reduction for Net Area]])</f>
        <v>9.9882640799555528E-4</v>
      </c>
      <c r="F4" s="1">
        <v>0.75</v>
      </c>
      <c r="G4" s="8">
        <v>320000000</v>
      </c>
      <c r="H4" s="8">
        <v>440000000</v>
      </c>
      <c r="I4" s="1">
        <f t="shared" si="0"/>
        <v>0.85</v>
      </c>
      <c r="J4" s="14">
        <v>0.9</v>
      </c>
      <c r="K4" s="11">
        <f>tblCapacity[[#This Row],[Ag]]*tblCapacity[[#This Row],[fy]]</f>
        <v>326400</v>
      </c>
      <c r="L4" s="11">
        <f>tblCapacity[[#This Row],[Ultimate Uncertainty]]*tblCapacity[[#This Row],[kt]]*tblCapacity[[#This Row],[An]]*tblCapacity[[#This Row],[fu]]</f>
        <v>280170.80744275323</v>
      </c>
      <c r="M4" s="11">
        <f>MIN(tblCapacity[[#This Row],[Nt_yield]:[Nt_ultimate]])</f>
        <v>280170.80744275323</v>
      </c>
      <c r="N4" s="11">
        <f>tblCapacity[[#This Row],[Nt_yield]]*tblCapacity[[#This Row],[φ]]</f>
        <v>293760</v>
      </c>
      <c r="O4" s="11">
        <f>tblCapacity[[#This Row],[Nt_ultimate]]*tblCapacity[[#This Row],[φ]]</f>
        <v>252153.7266984779</v>
      </c>
      <c r="P4" s="18">
        <f>tblCapacity[[#This Row],[Nt]]*tblCapacity[[#This Row],[φ]]</f>
        <v>252153.7266984779</v>
      </c>
    </row>
    <row r="5" spans="2:16" x14ac:dyDescent="0.2">
      <c r="B5" s="2" t="s">
        <v>6</v>
      </c>
      <c r="C5" s="7">
        <v>3.1699999999999999E-2</v>
      </c>
      <c r="D5" s="1">
        <v>4.3477386476876517E-2</v>
      </c>
      <c r="E5" s="7">
        <f>tblCapacity[[#This Row],[Ag]]*(1-tblCapacity[[#This Row],[Reduction for Net Area]])</f>
        <v>3.0321766848683013E-2</v>
      </c>
      <c r="F5" s="1">
        <v>1</v>
      </c>
      <c r="G5" s="8">
        <v>280000000</v>
      </c>
      <c r="H5" s="8">
        <v>430000000</v>
      </c>
      <c r="I5" s="1">
        <f t="shared" ref="I5:I36" si="1">0.85</f>
        <v>0.85</v>
      </c>
      <c r="J5" s="14">
        <v>0.9</v>
      </c>
      <c r="K5" s="11">
        <f>tblCapacity[[#This Row],[Ag]]*tblCapacity[[#This Row],[fy]]</f>
        <v>8876000</v>
      </c>
      <c r="L5" s="11">
        <f>tblCapacity[[#This Row],[Ultimate Uncertainty]]*tblCapacity[[#This Row],[kt]]*tblCapacity[[#This Row],[An]]*tblCapacity[[#This Row],[fu]]</f>
        <v>11082605.783193642</v>
      </c>
      <c r="M5" s="11">
        <f>MIN(tblCapacity[[#This Row],[Nt_yield]:[Nt_ultimate]])</f>
        <v>8876000</v>
      </c>
      <c r="N5" s="11">
        <f>tblCapacity[[#This Row],[Nt_yield]]*tblCapacity[[#This Row],[φ]]</f>
        <v>7988400</v>
      </c>
      <c r="O5" s="11">
        <f>tblCapacity[[#This Row],[Nt_ultimate]]*tblCapacity[[#This Row],[φ]]</f>
        <v>9974345.204874279</v>
      </c>
      <c r="P5" s="18">
        <f>tblCapacity[[#This Row],[Nt]]*tblCapacity[[#This Row],[φ]]</f>
        <v>7988400</v>
      </c>
    </row>
    <row r="6" spans="2:16" x14ac:dyDescent="0.2">
      <c r="B6" s="2" t="s">
        <v>6</v>
      </c>
      <c r="C6" s="7">
        <v>3.1699999999999999E-2</v>
      </c>
      <c r="D6" s="1">
        <v>3.9713133963260677E-2</v>
      </c>
      <c r="E6" s="7">
        <f>tblCapacity[[#This Row],[Ag]]*(1-tblCapacity[[#This Row],[Reduction for Net Area]])</f>
        <v>3.0441093653364636E-2</v>
      </c>
      <c r="F6" s="1">
        <v>1</v>
      </c>
      <c r="G6" s="8">
        <v>360000000</v>
      </c>
      <c r="H6" s="8">
        <v>480000000</v>
      </c>
      <c r="I6" s="1">
        <f t="shared" si="1"/>
        <v>0.85</v>
      </c>
      <c r="J6" s="14">
        <v>0.9</v>
      </c>
      <c r="K6" s="11">
        <f>tblCapacity[[#This Row],[Ag]]*tblCapacity[[#This Row],[fy]]</f>
        <v>11412000</v>
      </c>
      <c r="L6" s="11">
        <f>tblCapacity[[#This Row],[Ultimate Uncertainty]]*tblCapacity[[#This Row],[kt]]*tblCapacity[[#This Row],[An]]*tblCapacity[[#This Row],[fu]]</f>
        <v>12419966.210572772</v>
      </c>
      <c r="M6" s="11">
        <f>MIN(tblCapacity[[#This Row],[Nt_yield]:[Nt_ultimate]])</f>
        <v>11412000</v>
      </c>
      <c r="N6" s="11">
        <f>tblCapacity[[#This Row],[Nt_yield]]*tblCapacity[[#This Row],[φ]]</f>
        <v>10270800</v>
      </c>
      <c r="O6" s="11">
        <f>tblCapacity[[#This Row],[Nt_ultimate]]*tblCapacity[[#This Row],[φ]]</f>
        <v>11177969.589515494</v>
      </c>
      <c r="P6" s="18">
        <f>tblCapacity[[#This Row],[Nt]]*tblCapacity[[#This Row],[φ]]</f>
        <v>10270800</v>
      </c>
    </row>
    <row r="7" spans="2:16" x14ac:dyDescent="0.2">
      <c r="B7" s="2" t="s">
        <v>4</v>
      </c>
      <c r="C7" s="7">
        <v>1.17E-3</v>
      </c>
      <c r="D7" s="1">
        <v>5.3090577412583217E-2</v>
      </c>
      <c r="E7" s="7">
        <f>tblCapacity[[#This Row],[Ag]]*(1-tblCapacity[[#This Row],[Reduction for Net Area]])</f>
        <v>1.1078840244272776E-3</v>
      </c>
      <c r="F7" s="1">
        <v>0.85</v>
      </c>
      <c r="G7" s="8">
        <v>320000000</v>
      </c>
      <c r="H7" s="8">
        <v>440000000</v>
      </c>
      <c r="I7" s="1">
        <f t="shared" si="1"/>
        <v>0.85</v>
      </c>
      <c r="J7" s="14">
        <v>0.9</v>
      </c>
      <c r="K7" s="11">
        <f>tblCapacity[[#This Row],[Ag]]*tblCapacity[[#This Row],[fy]]</f>
        <v>374400</v>
      </c>
      <c r="L7" s="11">
        <f>tblCapacity[[#This Row],[Ultimate Uncertainty]]*tblCapacity[[#This Row],[kt]]*tblCapacity[[#This Row],[An]]*tblCapacity[[#This Row],[fu]]</f>
        <v>352196.33136543154</v>
      </c>
      <c r="M7" s="11">
        <f>MIN(tblCapacity[[#This Row],[Nt_yield]:[Nt_ultimate]])</f>
        <v>352196.33136543154</v>
      </c>
      <c r="N7" s="11">
        <f>tblCapacity[[#This Row],[Nt_yield]]*tblCapacity[[#This Row],[φ]]</f>
        <v>336960</v>
      </c>
      <c r="O7" s="11">
        <f>tblCapacity[[#This Row],[Nt_ultimate]]*tblCapacity[[#This Row],[φ]]</f>
        <v>316976.69822888839</v>
      </c>
      <c r="P7" s="18">
        <f>tblCapacity[[#This Row],[Nt]]*tblCapacity[[#This Row],[φ]]</f>
        <v>316976.69822888839</v>
      </c>
    </row>
    <row r="8" spans="2:16" x14ac:dyDescent="0.2">
      <c r="B8" s="2" t="s">
        <v>7</v>
      </c>
      <c r="C8" s="7">
        <v>5.3900000000000003E-2</v>
      </c>
      <c r="D8" s="1">
        <v>6.6807965197846861E-2</v>
      </c>
      <c r="E8" s="7">
        <f>tblCapacity[[#This Row],[Ag]]*(1-tblCapacity[[#This Row],[Reduction for Net Area]])</f>
        <v>5.0299050675836059E-2</v>
      </c>
      <c r="F8" s="1">
        <v>1</v>
      </c>
      <c r="G8" s="8">
        <v>280000000</v>
      </c>
      <c r="H8" s="8">
        <v>430000000</v>
      </c>
      <c r="I8" s="1">
        <f t="shared" si="1"/>
        <v>0.85</v>
      </c>
      <c r="J8" s="14">
        <v>0.9</v>
      </c>
      <c r="K8" s="11">
        <f>tblCapacity[[#This Row],[Ag]]*tblCapacity[[#This Row],[fy]]</f>
        <v>15092000.000000002</v>
      </c>
      <c r="L8" s="11">
        <f>tblCapacity[[#This Row],[Ultimate Uncertainty]]*tblCapacity[[#This Row],[kt]]*tblCapacity[[#This Row],[An]]*tblCapacity[[#This Row],[fu]]</f>
        <v>18384303.022018079</v>
      </c>
      <c r="M8" s="11">
        <f>MIN(tblCapacity[[#This Row],[Nt_yield]:[Nt_ultimate]])</f>
        <v>15092000.000000002</v>
      </c>
      <c r="N8" s="11">
        <f>tblCapacity[[#This Row],[Nt_yield]]*tblCapacity[[#This Row],[φ]]</f>
        <v>13582800.000000002</v>
      </c>
      <c r="O8" s="11">
        <f>tblCapacity[[#This Row],[Nt_ultimate]]*tblCapacity[[#This Row],[φ]]</f>
        <v>16545872.719816271</v>
      </c>
      <c r="P8" s="18">
        <f>tblCapacity[[#This Row],[Nt]]*tblCapacity[[#This Row],[φ]]</f>
        <v>13582800.000000002</v>
      </c>
    </row>
    <row r="9" spans="2:16" x14ac:dyDescent="0.2">
      <c r="B9" s="2" t="s">
        <v>8</v>
      </c>
      <c r="C9" s="7">
        <v>2.3E-3</v>
      </c>
      <c r="D9" s="1">
        <v>3.7574522008899505E-2</v>
      </c>
      <c r="E9" s="7">
        <f>tblCapacity[[#This Row],[Ag]]*(1-tblCapacity[[#This Row],[Reduction for Net Area]])</f>
        <v>2.2135785993795312E-3</v>
      </c>
      <c r="F9" s="1">
        <v>0.85</v>
      </c>
      <c r="G9" s="8">
        <v>320000000</v>
      </c>
      <c r="H9" s="8">
        <v>440000000</v>
      </c>
      <c r="I9" s="1">
        <f t="shared" si="1"/>
        <v>0.85</v>
      </c>
      <c r="J9" s="14">
        <v>0.9</v>
      </c>
      <c r="K9" s="11">
        <f>tblCapacity[[#This Row],[Ag]]*tblCapacity[[#This Row],[fy]]</f>
        <v>736000</v>
      </c>
      <c r="L9" s="11">
        <f>tblCapacity[[#This Row],[Ultimate Uncertainty]]*tblCapacity[[#This Row],[kt]]*tblCapacity[[#This Row],[An]]*tblCapacity[[#This Row],[fu]]</f>
        <v>703696.63674275286</v>
      </c>
      <c r="M9" s="11">
        <f>MIN(tblCapacity[[#This Row],[Nt_yield]:[Nt_ultimate]])</f>
        <v>703696.63674275286</v>
      </c>
      <c r="N9" s="11">
        <f>tblCapacity[[#This Row],[Nt_yield]]*tblCapacity[[#This Row],[φ]]</f>
        <v>662400</v>
      </c>
      <c r="O9" s="11">
        <f>tblCapacity[[#This Row],[Nt_ultimate]]*tblCapacity[[#This Row],[φ]]</f>
        <v>633326.97306847759</v>
      </c>
      <c r="P9" s="18">
        <f>tblCapacity[[#This Row],[Nt]]*tblCapacity[[#This Row],[φ]]</f>
        <v>633326.97306847759</v>
      </c>
    </row>
    <row r="10" spans="2:16" x14ac:dyDescent="0.2">
      <c r="B10" s="2" t="s">
        <v>11</v>
      </c>
      <c r="C10" s="7">
        <v>2.2000000000000001E-3</v>
      </c>
      <c r="D10" s="1">
        <v>5.9646116973444435E-2</v>
      </c>
      <c r="E10" s="7">
        <f>tblCapacity[[#This Row],[Ag]]*(1-tblCapacity[[#This Row],[Reduction for Net Area]])</f>
        <v>2.0687785426584224E-3</v>
      </c>
      <c r="F10" s="1">
        <v>0.75</v>
      </c>
      <c r="G10" s="8">
        <v>320000000</v>
      </c>
      <c r="H10" s="8">
        <v>440000000</v>
      </c>
      <c r="I10" s="1">
        <f t="shared" si="1"/>
        <v>0.85</v>
      </c>
      <c r="J10" s="14">
        <v>0.9</v>
      </c>
      <c r="K10" s="11">
        <f>tblCapacity[[#This Row],[Ag]]*tblCapacity[[#This Row],[fy]]</f>
        <v>704000</v>
      </c>
      <c r="L10" s="11">
        <f>tblCapacity[[#This Row],[Ultimate Uncertainty]]*tblCapacity[[#This Row],[kt]]*tblCapacity[[#This Row],[An]]*tblCapacity[[#This Row],[fu]]</f>
        <v>580292.38121568738</v>
      </c>
      <c r="M10" s="11">
        <f>MIN(tblCapacity[[#This Row],[Nt_yield]:[Nt_ultimate]])</f>
        <v>580292.38121568738</v>
      </c>
      <c r="N10" s="11">
        <f>tblCapacity[[#This Row],[Nt_yield]]*tblCapacity[[#This Row],[φ]]</f>
        <v>633600</v>
      </c>
      <c r="O10" s="11">
        <f>tblCapacity[[#This Row],[Nt_ultimate]]*tblCapacity[[#This Row],[φ]]</f>
        <v>522263.14309411863</v>
      </c>
      <c r="P10" s="18">
        <f>tblCapacity[[#This Row],[Nt]]*tblCapacity[[#This Row],[φ]]</f>
        <v>522263.14309411863</v>
      </c>
    </row>
    <row r="11" spans="2:16" x14ac:dyDescent="0.2">
      <c r="B11" s="2" t="s">
        <v>12</v>
      </c>
      <c r="C11" s="7">
        <v>2.7499999999999998E-3</v>
      </c>
      <c r="D11" s="1">
        <v>8.0932360487969715E-2</v>
      </c>
      <c r="E11" s="7">
        <f>tblCapacity[[#This Row],[Ag]]*(1-tblCapacity[[#This Row],[Reduction for Net Area]])</f>
        <v>2.527436008658083E-3</v>
      </c>
      <c r="F11" s="1">
        <v>0.75</v>
      </c>
      <c r="G11" s="8">
        <v>300000000</v>
      </c>
      <c r="H11" s="8">
        <v>440000000</v>
      </c>
      <c r="I11" s="1">
        <f t="shared" si="1"/>
        <v>0.85</v>
      </c>
      <c r="J11" s="14">
        <v>0.9</v>
      </c>
      <c r="K11" s="11">
        <f>tblCapacity[[#This Row],[Ag]]*tblCapacity[[#This Row],[fy]]</f>
        <v>825000</v>
      </c>
      <c r="L11" s="11">
        <f>tblCapacity[[#This Row],[Ultimate Uncertainty]]*tblCapacity[[#This Row],[kt]]*tblCapacity[[#This Row],[An]]*tblCapacity[[#This Row],[fu]]</f>
        <v>708945.80042859225</v>
      </c>
      <c r="M11" s="11">
        <f>MIN(tblCapacity[[#This Row],[Nt_yield]:[Nt_ultimate]])</f>
        <v>708945.80042859225</v>
      </c>
      <c r="N11" s="11">
        <f>tblCapacity[[#This Row],[Nt_yield]]*tblCapacity[[#This Row],[φ]]</f>
        <v>742500</v>
      </c>
      <c r="O11" s="11">
        <f>tblCapacity[[#This Row],[Nt_ultimate]]*tblCapacity[[#This Row],[φ]]</f>
        <v>638051.22038573306</v>
      </c>
      <c r="P11" s="18">
        <f>tblCapacity[[#This Row],[Nt]]*tblCapacity[[#This Row],[φ]]</f>
        <v>638051.22038573306</v>
      </c>
    </row>
    <row r="12" spans="2:16" x14ac:dyDescent="0.2">
      <c r="B12" s="2" t="s">
        <v>66</v>
      </c>
      <c r="C12" s="7">
        <v>5.79E-2</v>
      </c>
      <c r="D12" s="1">
        <v>2.3658826125595358E-2</v>
      </c>
      <c r="E12" s="7">
        <f>tblCapacity[[#This Row],[Ag]]*(1-tblCapacity[[#This Row],[Reduction for Net Area]])</f>
        <v>5.653015396732803E-2</v>
      </c>
      <c r="F12" s="1">
        <v>1</v>
      </c>
      <c r="G12" s="8">
        <v>360000000</v>
      </c>
      <c r="H12" s="8">
        <v>480000000</v>
      </c>
      <c r="I12" s="1">
        <f t="shared" si="1"/>
        <v>0.85</v>
      </c>
      <c r="J12" s="14">
        <v>0.9</v>
      </c>
      <c r="K12" s="11">
        <f>tblCapacity[[#This Row],[Ag]]*tblCapacity[[#This Row],[fy]]</f>
        <v>20844000</v>
      </c>
      <c r="L12" s="11">
        <f>tblCapacity[[#This Row],[Ultimate Uncertainty]]*tblCapacity[[#This Row],[kt]]*tblCapacity[[#This Row],[An]]*tblCapacity[[#This Row],[fu]]</f>
        <v>23064302.818669833</v>
      </c>
      <c r="M12" s="11">
        <f>MIN(tblCapacity[[#This Row],[Nt_yield]:[Nt_ultimate]])</f>
        <v>20844000</v>
      </c>
      <c r="N12" s="11">
        <f>tblCapacity[[#This Row],[Nt_yield]]*tblCapacity[[#This Row],[φ]]</f>
        <v>18759600</v>
      </c>
      <c r="O12" s="11">
        <f>tblCapacity[[#This Row],[Nt_ultimate]]*tblCapacity[[#This Row],[φ]]</f>
        <v>20757872.536802851</v>
      </c>
      <c r="P12" s="18">
        <f>tblCapacity[[#This Row],[Nt]]*tblCapacity[[#This Row],[φ]]</f>
        <v>18759600</v>
      </c>
    </row>
    <row r="13" spans="2:16" x14ac:dyDescent="0.2">
      <c r="B13" s="2" t="s">
        <v>9</v>
      </c>
      <c r="C13" s="7">
        <v>2.3E-3</v>
      </c>
      <c r="D13" s="1">
        <v>5.8795302267770549E-2</v>
      </c>
      <c r="E13" s="7">
        <f>tblCapacity[[#This Row],[Ag]]*(1-tblCapacity[[#This Row],[Reduction for Net Area]])</f>
        <v>2.1647708047841277E-3</v>
      </c>
      <c r="F13" s="1">
        <v>1</v>
      </c>
      <c r="G13" s="8">
        <v>320000000</v>
      </c>
      <c r="H13" s="8">
        <v>440000000</v>
      </c>
      <c r="I13" s="1">
        <f t="shared" si="1"/>
        <v>0.85</v>
      </c>
      <c r="J13" s="14">
        <v>0.9</v>
      </c>
      <c r="K13" s="11">
        <f>tblCapacity[[#This Row],[Ag]]*tblCapacity[[#This Row],[fy]]</f>
        <v>736000</v>
      </c>
      <c r="L13" s="11">
        <f>tblCapacity[[#This Row],[Ultimate Uncertainty]]*tblCapacity[[#This Row],[kt]]*tblCapacity[[#This Row],[An]]*tblCapacity[[#This Row],[fu]]</f>
        <v>809624.28098926379</v>
      </c>
      <c r="M13" s="11">
        <f>MIN(tblCapacity[[#This Row],[Nt_yield]:[Nt_ultimate]])</f>
        <v>736000</v>
      </c>
      <c r="N13" s="11">
        <f>tblCapacity[[#This Row],[Nt_yield]]*tblCapacity[[#This Row],[φ]]</f>
        <v>662400</v>
      </c>
      <c r="O13" s="11">
        <f>tblCapacity[[#This Row],[Nt_ultimate]]*tblCapacity[[#This Row],[φ]]</f>
        <v>728661.85289033747</v>
      </c>
      <c r="P13" s="18">
        <f>tblCapacity[[#This Row],[Nt]]*tblCapacity[[#This Row],[φ]]</f>
        <v>662400</v>
      </c>
    </row>
    <row r="14" spans="2:16" x14ac:dyDescent="0.2">
      <c r="B14" s="2" t="s">
        <v>13</v>
      </c>
      <c r="C14" s="7">
        <v>2.0400000000000001E-3</v>
      </c>
      <c r="D14" s="1">
        <v>3.3644170836169218E-2</v>
      </c>
      <c r="E14" s="7">
        <f>tblCapacity[[#This Row],[Ag]]*(1-tblCapacity[[#This Row],[Reduction for Net Area]])</f>
        <v>1.9713658914942149E-3</v>
      </c>
      <c r="F14" s="1">
        <v>1</v>
      </c>
      <c r="G14" s="8">
        <v>320000000</v>
      </c>
      <c r="H14" s="8">
        <v>440000000</v>
      </c>
      <c r="I14" s="1">
        <f t="shared" si="1"/>
        <v>0.85</v>
      </c>
      <c r="J14" s="14">
        <v>0.9</v>
      </c>
      <c r="K14" s="11">
        <f>tblCapacity[[#This Row],[Ag]]*tblCapacity[[#This Row],[fy]]</f>
        <v>652800</v>
      </c>
      <c r="L14" s="11">
        <f>tblCapacity[[#This Row],[Ultimate Uncertainty]]*tblCapacity[[#This Row],[kt]]*tblCapacity[[#This Row],[An]]*tblCapacity[[#This Row],[fu]]</f>
        <v>737290.84341883636</v>
      </c>
      <c r="M14" s="11">
        <f>MIN(tblCapacity[[#This Row],[Nt_yield]:[Nt_ultimate]])</f>
        <v>652800</v>
      </c>
      <c r="N14" s="11">
        <f>tblCapacity[[#This Row],[Nt_yield]]*tblCapacity[[#This Row],[φ]]</f>
        <v>587520</v>
      </c>
      <c r="O14" s="11">
        <f>tblCapacity[[#This Row],[Nt_ultimate]]*tblCapacity[[#This Row],[φ]]</f>
        <v>663561.7590769527</v>
      </c>
      <c r="P14" s="18">
        <f>tblCapacity[[#This Row],[Nt]]*tblCapacity[[#This Row],[φ]]</f>
        <v>587520</v>
      </c>
    </row>
    <row r="15" spans="2:16" x14ac:dyDescent="0.2">
      <c r="B15" s="2" t="s">
        <v>14</v>
      </c>
      <c r="C15" s="7">
        <v>1.5599999999999999E-2</v>
      </c>
      <c r="D15" s="1">
        <v>3.5170119555896433E-2</v>
      </c>
      <c r="E15" s="7">
        <f>tblCapacity[[#This Row],[Ag]]*(1-tblCapacity[[#This Row],[Reduction for Net Area]])</f>
        <v>1.5051346134928015E-2</v>
      </c>
      <c r="F15" s="1">
        <v>1</v>
      </c>
      <c r="G15" s="8">
        <v>280000000</v>
      </c>
      <c r="H15" s="8">
        <v>440000000</v>
      </c>
      <c r="I15" s="1">
        <f t="shared" si="1"/>
        <v>0.85</v>
      </c>
      <c r="J15" s="14">
        <v>0.9</v>
      </c>
      <c r="K15" s="11">
        <f>tblCapacity[[#This Row],[Ag]]*tblCapacity[[#This Row],[fy]]</f>
        <v>4368000</v>
      </c>
      <c r="L15" s="11">
        <f>tblCapacity[[#This Row],[Ultimate Uncertainty]]*tblCapacity[[#This Row],[kt]]*tblCapacity[[#This Row],[An]]*tblCapacity[[#This Row],[fu]]</f>
        <v>5629203.4544630768</v>
      </c>
      <c r="M15" s="11">
        <f>MIN(tblCapacity[[#This Row],[Nt_yield]:[Nt_ultimate]])</f>
        <v>4368000</v>
      </c>
      <c r="N15" s="11">
        <f>tblCapacity[[#This Row],[Nt_yield]]*tblCapacity[[#This Row],[φ]]</f>
        <v>3931200</v>
      </c>
      <c r="O15" s="11">
        <f>tblCapacity[[#This Row],[Nt_ultimate]]*tblCapacity[[#This Row],[φ]]</f>
        <v>5066283.1090167696</v>
      </c>
      <c r="P15" s="18">
        <f>tblCapacity[[#This Row],[Nt]]*tblCapacity[[#This Row],[φ]]</f>
        <v>3931200</v>
      </c>
    </row>
    <row r="16" spans="2:16" x14ac:dyDescent="0.2">
      <c r="B16" s="2" t="s">
        <v>10</v>
      </c>
      <c r="C16" s="7">
        <v>2.7899999999999999E-3</v>
      </c>
      <c r="D16" s="1">
        <v>7.8883498358679235E-2</v>
      </c>
      <c r="E16" s="7">
        <f>tblCapacity[[#This Row],[Ag]]*(1-tblCapacity[[#This Row],[Reduction for Net Area]])</f>
        <v>2.569915039579285E-3</v>
      </c>
      <c r="F16" s="1">
        <v>0.85</v>
      </c>
      <c r="G16" s="8">
        <v>320000000</v>
      </c>
      <c r="H16" s="8">
        <v>440000000</v>
      </c>
      <c r="I16" s="1">
        <f t="shared" si="1"/>
        <v>0.85</v>
      </c>
      <c r="J16" s="14">
        <v>0.9</v>
      </c>
      <c r="K16" s="11">
        <f>tblCapacity[[#This Row],[Ag]]*tblCapacity[[#This Row],[fy]]</f>
        <v>892800</v>
      </c>
      <c r="L16" s="11">
        <f>tblCapacity[[#This Row],[Ultimate Uncertainty]]*tblCapacity[[#This Row],[kt]]*tblCapacity[[#This Row],[An]]*tblCapacity[[#This Row],[fu]]</f>
        <v>816975.99108225468</v>
      </c>
      <c r="M16" s="11">
        <f>MIN(tblCapacity[[#This Row],[Nt_yield]:[Nt_ultimate]])</f>
        <v>816975.99108225468</v>
      </c>
      <c r="N16" s="11">
        <f>tblCapacity[[#This Row],[Nt_yield]]*tblCapacity[[#This Row],[φ]]</f>
        <v>803520</v>
      </c>
      <c r="O16" s="11">
        <f>tblCapacity[[#This Row],[Nt_ultimate]]*tblCapacity[[#This Row],[φ]]</f>
        <v>735278.39197402925</v>
      </c>
      <c r="P16" s="18">
        <f>tblCapacity[[#This Row],[Nt]]*tblCapacity[[#This Row],[φ]]</f>
        <v>735278.39197402925</v>
      </c>
    </row>
    <row r="17" spans="2:16" x14ac:dyDescent="0.2">
      <c r="B17" s="2" t="s">
        <v>18</v>
      </c>
      <c r="C17" s="7">
        <v>2.1000000000000001E-4</v>
      </c>
      <c r="D17" s="1">
        <v>8.9531219880635018E-2</v>
      </c>
      <c r="E17" s="7">
        <f>tblCapacity[[#This Row],[Ag]]*(1-tblCapacity[[#This Row],[Reduction for Net Area]])</f>
        <v>1.9119844382506666E-4</v>
      </c>
      <c r="F17" s="1">
        <v>0.85</v>
      </c>
      <c r="G17" s="8">
        <v>320000000</v>
      </c>
      <c r="H17" s="8">
        <v>440000000</v>
      </c>
      <c r="I17" s="1">
        <f t="shared" si="1"/>
        <v>0.85</v>
      </c>
      <c r="J17" s="14">
        <v>0.9</v>
      </c>
      <c r="K17" s="11">
        <f>tblCapacity[[#This Row],[Ag]]*tblCapacity[[#This Row],[fy]]</f>
        <v>67200</v>
      </c>
      <c r="L17" s="11">
        <f>tblCapacity[[#This Row],[Ultimate Uncertainty]]*tblCapacity[[#This Row],[kt]]*tblCapacity[[#This Row],[An]]*tblCapacity[[#This Row],[fu]]</f>
        <v>60781.985291988676</v>
      </c>
      <c r="M17" s="11">
        <f>MIN(tblCapacity[[#This Row],[Nt_yield]:[Nt_ultimate]])</f>
        <v>60781.985291988676</v>
      </c>
      <c r="N17" s="11">
        <f>tblCapacity[[#This Row],[Nt_yield]]*tblCapacity[[#This Row],[φ]]</f>
        <v>60480</v>
      </c>
      <c r="O17" s="11">
        <f>tblCapacity[[#This Row],[Nt_ultimate]]*tblCapacity[[#This Row],[φ]]</f>
        <v>54703.786762789809</v>
      </c>
      <c r="P17" s="18">
        <f>tblCapacity[[#This Row],[Nt]]*tblCapacity[[#This Row],[φ]]</f>
        <v>54703.786762789809</v>
      </c>
    </row>
    <row r="18" spans="2:16" x14ac:dyDescent="0.2">
      <c r="B18" s="2" t="s">
        <v>19</v>
      </c>
      <c r="C18" s="7">
        <v>5.11E-3</v>
      </c>
      <c r="D18" s="1">
        <v>2.801240878848086E-2</v>
      </c>
      <c r="E18" s="7">
        <f>tblCapacity[[#This Row],[Ag]]*(1-tblCapacity[[#This Row],[Reduction for Net Area]])</f>
        <v>4.9668565910908624E-3</v>
      </c>
      <c r="F18" s="1">
        <v>0.85</v>
      </c>
      <c r="G18" s="8">
        <v>300000000</v>
      </c>
      <c r="H18" s="8">
        <v>440000000</v>
      </c>
      <c r="I18" s="1">
        <f t="shared" si="1"/>
        <v>0.85</v>
      </c>
      <c r="J18" s="14">
        <v>0.9</v>
      </c>
      <c r="K18" s="11">
        <f>tblCapacity[[#This Row],[Ag]]*tblCapacity[[#This Row],[fy]]</f>
        <v>1533000</v>
      </c>
      <c r="L18" s="11">
        <f>tblCapacity[[#This Row],[Ultimate Uncertainty]]*tblCapacity[[#This Row],[kt]]*tblCapacity[[#This Row],[An]]*tblCapacity[[#This Row],[fu]]</f>
        <v>1578963.7103077851</v>
      </c>
      <c r="M18" s="11">
        <f>MIN(tblCapacity[[#This Row],[Nt_yield]:[Nt_ultimate]])</f>
        <v>1533000</v>
      </c>
      <c r="N18" s="11">
        <f>tblCapacity[[#This Row],[Nt_yield]]*tblCapacity[[#This Row],[φ]]</f>
        <v>1379700</v>
      </c>
      <c r="O18" s="11">
        <f>tblCapacity[[#This Row],[Nt_ultimate]]*tblCapacity[[#This Row],[φ]]</f>
        <v>1421067.3392770067</v>
      </c>
      <c r="P18" s="18">
        <f>tblCapacity[[#This Row],[Nt]]*tblCapacity[[#This Row],[φ]]</f>
        <v>1379700</v>
      </c>
    </row>
    <row r="19" spans="2:16" x14ac:dyDescent="0.2">
      <c r="B19" s="2" t="s">
        <v>15</v>
      </c>
      <c r="C19" s="7">
        <v>1.8599999999999998E-2</v>
      </c>
      <c r="D19" s="1">
        <v>5.178744869776894E-2</v>
      </c>
      <c r="E19" s="7">
        <f>tblCapacity[[#This Row],[Ag]]*(1-tblCapacity[[#This Row],[Reduction for Net Area]])</f>
        <v>1.7636753454221495E-2</v>
      </c>
      <c r="F19" s="1">
        <v>1</v>
      </c>
      <c r="G19" s="8">
        <v>280000000</v>
      </c>
      <c r="H19" s="8">
        <v>440000000</v>
      </c>
      <c r="I19" s="1">
        <f t="shared" si="1"/>
        <v>0.85</v>
      </c>
      <c r="J19" s="14">
        <v>0.9</v>
      </c>
      <c r="K19" s="11">
        <f>tblCapacity[[#This Row],[Ag]]*tblCapacity[[#This Row],[fy]]</f>
        <v>5208000</v>
      </c>
      <c r="L19" s="11">
        <f>tblCapacity[[#This Row],[Ultimate Uncertainty]]*tblCapacity[[#This Row],[kt]]*tblCapacity[[#This Row],[An]]*tblCapacity[[#This Row],[fu]]</f>
        <v>6596145.791878839</v>
      </c>
      <c r="M19" s="11">
        <f>MIN(tblCapacity[[#This Row],[Nt_yield]:[Nt_ultimate]])</f>
        <v>5208000</v>
      </c>
      <c r="N19" s="11">
        <f>tblCapacity[[#This Row],[Nt_yield]]*tblCapacity[[#This Row],[φ]]</f>
        <v>4687200</v>
      </c>
      <c r="O19" s="11">
        <f>tblCapacity[[#This Row],[Nt_ultimate]]*tblCapacity[[#This Row],[φ]]</f>
        <v>5936531.212690955</v>
      </c>
      <c r="P19" s="18">
        <f>tblCapacity[[#This Row],[Nt]]*tblCapacity[[#This Row],[φ]]</f>
        <v>4687200</v>
      </c>
    </row>
    <row r="20" spans="2:16" x14ac:dyDescent="0.2">
      <c r="B20" s="2" t="s">
        <v>49</v>
      </c>
      <c r="C20" s="7">
        <v>5.8999999999999999E-3</v>
      </c>
      <c r="D20" s="1">
        <v>6.5054845851479401E-2</v>
      </c>
      <c r="E20" s="7">
        <f>tblCapacity[[#This Row],[Ag]]*(1-tblCapacity[[#This Row],[Reduction for Net Area]])</f>
        <v>5.5161764094762717E-3</v>
      </c>
      <c r="F20" s="1">
        <v>1</v>
      </c>
      <c r="G20" s="8">
        <v>340000000</v>
      </c>
      <c r="H20" s="8">
        <v>480000000</v>
      </c>
      <c r="I20" s="1">
        <f t="shared" si="1"/>
        <v>0.85</v>
      </c>
      <c r="J20" s="14">
        <v>0.9</v>
      </c>
      <c r="K20" s="11">
        <f>tblCapacity[[#This Row],[Ag]]*tblCapacity[[#This Row],[fy]]</f>
        <v>2006000</v>
      </c>
      <c r="L20" s="11">
        <f>tblCapacity[[#This Row],[Ultimate Uncertainty]]*tblCapacity[[#This Row],[kt]]*tblCapacity[[#This Row],[An]]*tblCapacity[[#This Row],[fu]]</f>
        <v>2250599.9750663186</v>
      </c>
      <c r="M20" s="11">
        <f>MIN(tblCapacity[[#This Row],[Nt_yield]:[Nt_ultimate]])</f>
        <v>2006000</v>
      </c>
      <c r="N20" s="11">
        <f>tblCapacity[[#This Row],[Nt_yield]]*tblCapacity[[#This Row],[φ]]</f>
        <v>1805400</v>
      </c>
      <c r="O20" s="11">
        <f>tblCapacity[[#This Row],[Nt_ultimate]]*tblCapacity[[#This Row],[φ]]</f>
        <v>2025539.9775596869</v>
      </c>
      <c r="P20" s="18">
        <f>tblCapacity[[#This Row],[Nt]]*tblCapacity[[#This Row],[φ]]</f>
        <v>1805400</v>
      </c>
    </row>
    <row r="21" spans="2:16" x14ac:dyDescent="0.2">
      <c r="B21" s="2" t="s">
        <v>16</v>
      </c>
      <c r="C21" s="7">
        <v>6.6600000000000001E-3</v>
      </c>
      <c r="D21" s="1">
        <v>5.1630619584567827E-3</v>
      </c>
      <c r="E21" s="7">
        <f>tblCapacity[[#This Row],[Ag]]*(1-tblCapacity[[#This Row],[Reduction for Net Area]])</f>
        <v>6.6256140073566779E-3</v>
      </c>
      <c r="F21" s="1">
        <v>1</v>
      </c>
      <c r="G21" s="8">
        <v>300000000</v>
      </c>
      <c r="H21" s="8">
        <v>440000000</v>
      </c>
      <c r="I21" s="1">
        <f t="shared" si="1"/>
        <v>0.85</v>
      </c>
      <c r="J21" s="14">
        <v>0.9</v>
      </c>
      <c r="K21" s="11">
        <f>tblCapacity[[#This Row],[Ag]]*tblCapacity[[#This Row],[fy]]</f>
        <v>1998000</v>
      </c>
      <c r="L21" s="11">
        <f>tblCapacity[[#This Row],[Ultimate Uncertainty]]*tblCapacity[[#This Row],[kt]]*tblCapacity[[#This Row],[An]]*tblCapacity[[#This Row],[fu]]</f>
        <v>2477979.6387513978</v>
      </c>
      <c r="M21" s="11">
        <f>MIN(tblCapacity[[#This Row],[Nt_yield]:[Nt_ultimate]])</f>
        <v>1998000</v>
      </c>
      <c r="N21" s="11">
        <f>tblCapacity[[#This Row],[Nt_yield]]*tblCapacity[[#This Row],[φ]]</f>
        <v>1798200</v>
      </c>
      <c r="O21" s="11">
        <f>tblCapacity[[#This Row],[Nt_ultimate]]*tblCapacity[[#This Row],[φ]]</f>
        <v>2230181.6748762582</v>
      </c>
      <c r="P21" s="18">
        <f>tblCapacity[[#This Row],[Nt]]*tblCapacity[[#This Row],[φ]]</f>
        <v>1798200</v>
      </c>
    </row>
    <row r="22" spans="2:16" x14ac:dyDescent="0.2">
      <c r="B22" s="2" t="s">
        <v>16</v>
      </c>
      <c r="C22" s="7">
        <v>6.6600000000000001E-3</v>
      </c>
      <c r="D22" s="1">
        <v>5.7418123268814542E-2</v>
      </c>
      <c r="E22" s="7">
        <f>tblCapacity[[#This Row],[Ag]]*(1-tblCapacity[[#This Row],[Reduction for Net Area]])</f>
        <v>6.2775952990296955E-3</v>
      </c>
      <c r="F22" s="1">
        <v>1</v>
      </c>
      <c r="G22" s="8">
        <v>340000000</v>
      </c>
      <c r="H22" s="8">
        <v>480000000</v>
      </c>
      <c r="I22" s="1">
        <f t="shared" si="1"/>
        <v>0.85</v>
      </c>
      <c r="J22" s="14">
        <v>0.9</v>
      </c>
      <c r="K22" s="11">
        <f>tblCapacity[[#This Row],[Ag]]*tblCapacity[[#This Row],[fy]]</f>
        <v>2264400</v>
      </c>
      <c r="L22" s="11">
        <f>tblCapacity[[#This Row],[Ultimate Uncertainty]]*tblCapacity[[#This Row],[kt]]*tblCapacity[[#This Row],[An]]*tblCapacity[[#This Row],[fu]]</f>
        <v>2561258.8820041157</v>
      </c>
      <c r="M22" s="11">
        <f>MIN(tblCapacity[[#This Row],[Nt_yield]:[Nt_ultimate]])</f>
        <v>2264400</v>
      </c>
      <c r="N22" s="11">
        <f>tblCapacity[[#This Row],[Nt_yield]]*tblCapacity[[#This Row],[φ]]</f>
        <v>2037960</v>
      </c>
      <c r="O22" s="11">
        <f>tblCapacity[[#This Row],[Nt_ultimate]]*tblCapacity[[#This Row],[φ]]</f>
        <v>2305132.9938037042</v>
      </c>
      <c r="P22" s="18">
        <f>tblCapacity[[#This Row],[Nt]]*tblCapacity[[#This Row],[φ]]</f>
        <v>2037960</v>
      </c>
    </row>
    <row r="23" spans="2:16" x14ac:dyDescent="0.2">
      <c r="B23" s="2" t="s">
        <v>24</v>
      </c>
      <c r="C23" s="7">
        <v>7.0299999999999998E-3</v>
      </c>
      <c r="D23" s="1">
        <v>1.6694796144668879E-2</v>
      </c>
      <c r="E23" s="7">
        <f>tblCapacity[[#This Row],[Ag]]*(1-tblCapacity[[#This Row],[Reduction for Net Area]])</f>
        <v>6.9126355831029777E-3</v>
      </c>
      <c r="F23" s="1">
        <v>1</v>
      </c>
      <c r="G23" s="8">
        <v>280000000</v>
      </c>
      <c r="H23" s="8">
        <v>440000000</v>
      </c>
      <c r="I23" s="1">
        <f t="shared" si="1"/>
        <v>0.85</v>
      </c>
      <c r="J23" s="14">
        <v>0.9</v>
      </c>
      <c r="K23" s="11">
        <f>tblCapacity[[#This Row],[Ag]]*tblCapacity[[#This Row],[fy]]</f>
        <v>1968400</v>
      </c>
      <c r="L23" s="11">
        <f>tblCapacity[[#This Row],[Ultimate Uncertainty]]*tblCapacity[[#This Row],[kt]]*tblCapacity[[#This Row],[An]]*tblCapacity[[#This Row],[fu]]</f>
        <v>2585325.7080805139</v>
      </c>
      <c r="M23" s="11">
        <f>MIN(tblCapacity[[#This Row],[Nt_yield]:[Nt_ultimate]])</f>
        <v>1968400</v>
      </c>
      <c r="N23" s="11">
        <f>tblCapacity[[#This Row],[Nt_yield]]*tblCapacity[[#This Row],[φ]]</f>
        <v>1771560</v>
      </c>
      <c r="O23" s="11">
        <f>tblCapacity[[#This Row],[Nt_ultimate]]*tblCapacity[[#This Row],[φ]]</f>
        <v>2326793.1372724627</v>
      </c>
      <c r="P23" s="18">
        <f>tblCapacity[[#This Row],[Nt]]*tblCapacity[[#This Row],[φ]]</f>
        <v>1771560</v>
      </c>
    </row>
    <row r="24" spans="2:16" x14ac:dyDescent="0.2">
      <c r="B24" s="2" t="s">
        <v>51</v>
      </c>
      <c r="C24" s="7">
        <v>4.0099999999999997E-3</v>
      </c>
      <c r="D24" s="1">
        <v>6.577020023511243E-2</v>
      </c>
      <c r="E24" s="7">
        <f>tblCapacity[[#This Row],[Ag]]*(1-tblCapacity[[#This Row],[Reduction for Net Area]])</f>
        <v>3.7462614970571991E-3</v>
      </c>
      <c r="F24" s="1">
        <v>1</v>
      </c>
      <c r="G24" s="8">
        <v>360000000</v>
      </c>
      <c r="H24" s="8">
        <v>480000000</v>
      </c>
      <c r="I24" s="1">
        <f t="shared" si="1"/>
        <v>0.85</v>
      </c>
      <c r="J24" s="14">
        <v>0.9</v>
      </c>
      <c r="K24" s="11">
        <f>tblCapacity[[#This Row],[Ag]]*tblCapacity[[#This Row],[fy]]</f>
        <v>1443599.9999999998</v>
      </c>
      <c r="L24" s="11">
        <f>tblCapacity[[#This Row],[Ultimate Uncertainty]]*tblCapacity[[#This Row],[kt]]*tblCapacity[[#This Row],[An]]*tblCapacity[[#This Row],[fu]]</f>
        <v>1528474.6907993371</v>
      </c>
      <c r="M24" s="11">
        <f>MIN(tblCapacity[[#This Row],[Nt_yield]:[Nt_ultimate]])</f>
        <v>1443599.9999999998</v>
      </c>
      <c r="N24" s="11">
        <f>tblCapacity[[#This Row],[Nt_yield]]*tblCapacity[[#This Row],[φ]]</f>
        <v>1299239.9999999998</v>
      </c>
      <c r="O24" s="11">
        <f>tblCapacity[[#This Row],[Nt_ultimate]]*tblCapacity[[#This Row],[φ]]</f>
        <v>1375627.2217194035</v>
      </c>
      <c r="P24" s="18">
        <f>tblCapacity[[#This Row],[Nt]]*tblCapacity[[#This Row],[φ]]</f>
        <v>1299239.9999999998</v>
      </c>
    </row>
    <row r="25" spans="2:16" x14ac:dyDescent="0.2">
      <c r="B25" s="2" t="s">
        <v>52</v>
      </c>
      <c r="C25" s="7">
        <v>1.14E-2</v>
      </c>
      <c r="D25" s="1">
        <v>9.1960623511567093E-3</v>
      </c>
      <c r="E25" s="7">
        <f>tblCapacity[[#This Row],[Ag]]*(1-tblCapacity[[#This Row],[Reduction for Net Area]])</f>
        <v>1.1295164889196815E-2</v>
      </c>
      <c r="F25" s="1">
        <v>1</v>
      </c>
      <c r="G25" s="8">
        <v>340000000</v>
      </c>
      <c r="H25" s="8">
        <v>480000000</v>
      </c>
      <c r="I25" s="1">
        <f t="shared" si="1"/>
        <v>0.85</v>
      </c>
      <c r="J25" s="14">
        <v>0.9</v>
      </c>
      <c r="K25" s="11">
        <f>tblCapacity[[#This Row],[Ag]]*tblCapacity[[#This Row],[fy]]</f>
        <v>3876000</v>
      </c>
      <c r="L25" s="11">
        <f>tblCapacity[[#This Row],[Ultimate Uncertainty]]*tblCapacity[[#This Row],[kt]]*tblCapacity[[#This Row],[An]]*tblCapacity[[#This Row],[fu]]</f>
        <v>4608427.2747923005</v>
      </c>
      <c r="M25" s="11">
        <f>MIN(tblCapacity[[#This Row],[Nt_yield]:[Nt_ultimate]])</f>
        <v>3876000</v>
      </c>
      <c r="N25" s="11">
        <f>tblCapacity[[#This Row],[Nt_yield]]*tblCapacity[[#This Row],[φ]]</f>
        <v>3488400</v>
      </c>
      <c r="O25" s="11">
        <f>tblCapacity[[#This Row],[Nt_ultimate]]*tblCapacity[[#This Row],[φ]]</f>
        <v>4147584.5473130704</v>
      </c>
      <c r="P25" s="18">
        <f>tblCapacity[[#This Row],[Nt]]*tblCapacity[[#This Row],[φ]]</f>
        <v>3488400</v>
      </c>
    </row>
    <row r="26" spans="2:16" x14ac:dyDescent="0.2">
      <c r="B26" s="2" t="s">
        <v>27</v>
      </c>
      <c r="C26" s="7">
        <v>4.46E-4</v>
      </c>
      <c r="D26" s="1">
        <v>9.3149540652700383E-2</v>
      </c>
      <c r="E26" s="7">
        <f>tblCapacity[[#This Row],[Ag]]*(1-tblCapacity[[#This Row],[Reduction for Net Area]])</f>
        <v>4.0445530486889561E-4</v>
      </c>
      <c r="F26" s="1">
        <v>0.85</v>
      </c>
      <c r="G26" s="8">
        <v>320000000</v>
      </c>
      <c r="H26" s="8">
        <v>440000000</v>
      </c>
      <c r="I26" s="1">
        <f t="shared" si="1"/>
        <v>0.85</v>
      </c>
      <c r="J26" s="14">
        <v>0.9</v>
      </c>
      <c r="K26" s="11">
        <f>tblCapacity[[#This Row],[Ag]]*tblCapacity[[#This Row],[fy]]</f>
        <v>142720</v>
      </c>
      <c r="L26" s="11">
        <f>tblCapacity[[#This Row],[Ultimate Uncertainty]]*tblCapacity[[#This Row],[kt]]*tblCapacity[[#This Row],[An]]*tblCapacity[[#This Row],[fu]]</f>
        <v>128576.3414178219</v>
      </c>
      <c r="M26" s="11">
        <f>MIN(tblCapacity[[#This Row],[Nt_yield]:[Nt_ultimate]])</f>
        <v>128576.3414178219</v>
      </c>
      <c r="N26" s="11">
        <f>tblCapacity[[#This Row],[Nt_yield]]*tblCapacity[[#This Row],[φ]]</f>
        <v>128448</v>
      </c>
      <c r="O26" s="11">
        <f>tblCapacity[[#This Row],[Nt_ultimate]]*tblCapacity[[#This Row],[φ]]</f>
        <v>115718.70727603971</v>
      </c>
      <c r="P26" s="18">
        <f>tblCapacity[[#This Row],[Nt]]*tblCapacity[[#This Row],[φ]]</f>
        <v>115718.70727603971</v>
      </c>
    </row>
    <row r="27" spans="2:16" x14ac:dyDescent="0.2">
      <c r="B27" s="2" t="s">
        <v>28</v>
      </c>
      <c r="C27" s="7">
        <v>2.63E-4</v>
      </c>
      <c r="D27" s="1">
        <v>8.3328065531558582E-2</v>
      </c>
      <c r="E27" s="7">
        <f>tblCapacity[[#This Row],[Ag]]*(1-tblCapacity[[#This Row],[Reduction for Net Area]])</f>
        <v>2.4108471876520008E-4</v>
      </c>
      <c r="F27" s="1">
        <v>0.85</v>
      </c>
      <c r="G27" s="8">
        <v>320000000</v>
      </c>
      <c r="H27" s="8">
        <v>440000000</v>
      </c>
      <c r="I27" s="1">
        <f t="shared" si="1"/>
        <v>0.85</v>
      </c>
      <c r="J27" s="14">
        <v>0.9</v>
      </c>
      <c r="K27" s="11">
        <f>tblCapacity[[#This Row],[Ag]]*tblCapacity[[#This Row],[fy]]</f>
        <v>84160</v>
      </c>
      <c r="L27" s="11">
        <f>tblCapacity[[#This Row],[Ultimate Uncertainty]]*tblCapacity[[#This Row],[kt]]*tblCapacity[[#This Row],[An]]*tblCapacity[[#This Row],[fu]]</f>
        <v>76640.832095457095</v>
      </c>
      <c r="M27" s="11">
        <f>MIN(tblCapacity[[#This Row],[Nt_yield]:[Nt_ultimate]])</f>
        <v>76640.832095457095</v>
      </c>
      <c r="N27" s="11">
        <f>tblCapacity[[#This Row],[Nt_yield]]*tblCapacity[[#This Row],[φ]]</f>
        <v>75744</v>
      </c>
      <c r="O27" s="11">
        <f>tblCapacity[[#This Row],[Nt_ultimate]]*tblCapacity[[#This Row],[φ]]</f>
        <v>68976.748885911395</v>
      </c>
      <c r="P27" s="18">
        <f>tblCapacity[[#This Row],[Nt]]*tblCapacity[[#This Row],[φ]]</f>
        <v>68976.748885911395</v>
      </c>
    </row>
    <row r="28" spans="2:16" x14ac:dyDescent="0.2">
      <c r="B28" s="2" t="s">
        <v>29</v>
      </c>
      <c r="C28" s="7">
        <v>5.0600000000000005E-4</v>
      </c>
      <c r="D28" s="1">
        <v>7.8043000779661311E-3</v>
      </c>
      <c r="E28" s="7">
        <f>tblCapacity[[#This Row],[Ag]]*(1-tblCapacity[[#This Row],[Reduction for Net Area]])</f>
        <v>5.0205102416054921E-4</v>
      </c>
      <c r="F28" s="1">
        <v>0.85</v>
      </c>
      <c r="G28" s="8">
        <v>320000000</v>
      </c>
      <c r="H28" s="8">
        <v>440000000</v>
      </c>
      <c r="I28" s="1">
        <f t="shared" si="1"/>
        <v>0.85</v>
      </c>
      <c r="J28" s="14">
        <v>0.9</v>
      </c>
      <c r="K28" s="11">
        <f>tblCapacity[[#This Row],[Ag]]*tblCapacity[[#This Row],[fy]]</f>
        <v>161920.00000000003</v>
      </c>
      <c r="L28" s="11">
        <f>tblCapacity[[#This Row],[Ultimate Uncertainty]]*tblCapacity[[#This Row],[kt]]*tblCapacity[[#This Row],[An]]*tblCapacity[[#This Row],[fu]]</f>
        <v>159602.02058063858</v>
      </c>
      <c r="M28" s="11">
        <f>MIN(tblCapacity[[#This Row],[Nt_yield]:[Nt_ultimate]])</f>
        <v>159602.02058063858</v>
      </c>
      <c r="N28" s="11">
        <f>tblCapacity[[#This Row],[Nt_yield]]*tblCapacity[[#This Row],[φ]]</f>
        <v>145728.00000000003</v>
      </c>
      <c r="O28" s="11">
        <f>tblCapacity[[#This Row],[Nt_ultimate]]*tblCapacity[[#This Row],[φ]]</f>
        <v>143641.81852257473</v>
      </c>
      <c r="P28" s="18">
        <f>tblCapacity[[#This Row],[Nt]]*tblCapacity[[#This Row],[φ]]</f>
        <v>143641.81852257473</v>
      </c>
    </row>
    <row r="29" spans="2:16" x14ac:dyDescent="0.2">
      <c r="B29" s="2" t="s">
        <v>56</v>
      </c>
      <c r="C29" s="7">
        <v>1.9E-2</v>
      </c>
      <c r="D29" s="1">
        <v>6.9214462346090577E-2</v>
      </c>
      <c r="E29" s="7">
        <f>tblCapacity[[#This Row],[Ag]]*(1-tblCapacity[[#This Row],[Reduction for Net Area]])</f>
        <v>1.7684925215424276E-2</v>
      </c>
      <c r="F29" s="1">
        <v>1</v>
      </c>
      <c r="G29" s="8">
        <v>340000000</v>
      </c>
      <c r="H29" s="8">
        <v>480000000</v>
      </c>
      <c r="I29" s="1">
        <f t="shared" si="1"/>
        <v>0.85</v>
      </c>
      <c r="J29" s="14">
        <v>0.9</v>
      </c>
      <c r="K29" s="11">
        <f>tblCapacity[[#This Row],[Ag]]*tblCapacity[[#This Row],[fy]]</f>
        <v>6460000</v>
      </c>
      <c r="L29" s="11">
        <f>tblCapacity[[#This Row],[Ultimate Uncertainty]]*tblCapacity[[#This Row],[kt]]*tblCapacity[[#This Row],[An]]*tblCapacity[[#This Row],[fu]]</f>
        <v>7215449.4878931046</v>
      </c>
      <c r="M29" s="11">
        <f>MIN(tblCapacity[[#This Row],[Nt_yield]:[Nt_ultimate]])</f>
        <v>6460000</v>
      </c>
      <c r="N29" s="11">
        <f>tblCapacity[[#This Row],[Nt_yield]]*tblCapacity[[#This Row],[φ]]</f>
        <v>5814000</v>
      </c>
      <c r="O29" s="11">
        <f>tblCapacity[[#This Row],[Nt_ultimate]]*tblCapacity[[#This Row],[φ]]</f>
        <v>6493904.5391037939</v>
      </c>
      <c r="P29" s="18">
        <f>tblCapacity[[#This Row],[Nt]]*tblCapacity[[#This Row],[φ]]</f>
        <v>5814000</v>
      </c>
    </row>
    <row r="30" spans="2:16" x14ac:dyDescent="0.2">
      <c r="B30" s="2" t="s">
        <v>57</v>
      </c>
      <c r="C30" s="7">
        <v>1.01E-2</v>
      </c>
      <c r="D30" s="1">
        <v>8.2423641946158185E-2</v>
      </c>
      <c r="E30" s="7">
        <f>tblCapacity[[#This Row],[Ag]]*(1-tblCapacity[[#This Row],[Reduction for Net Area]])</f>
        <v>9.267521216343803E-3</v>
      </c>
      <c r="F30" s="1">
        <v>1</v>
      </c>
      <c r="G30" s="8">
        <v>340000000</v>
      </c>
      <c r="H30" s="8">
        <v>480000000</v>
      </c>
      <c r="I30" s="1">
        <f t="shared" si="1"/>
        <v>0.85</v>
      </c>
      <c r="J30" s="14">
        <v>0.9</v>
      </c>
      <c r="K30" s="11">
        <f>tblCapacity[[#This Row],[Ag]]*tblCapacity[[#This Row],[fy]]</f>
        <v>3434000</v>
      </c>
      <c r="L30" s="11">
        <f>tblCapacity[[#This Row],[Ultimate Uncertainty]]*tblCapacity[[#This Row],[kt]]*tblCapacity[[#This Row],[An]]*tblCapacity[[#This Row],[fu]]</f>
        <v>3781148.6562682716</v>
      </c>
      <c r="M30" s="11">
        <f>MIN(tblCapacity[[#This Row],[Nt_yield]:[Nt_ultimate]])</f>
        <v>3434000</v>
      </c>
      <c r="N30" s="11">
        <f>tblCapacity[[#This Row],[Nt_yield]]*tblCapacity[[#This Row],[φ]]</f>
        <v>3090600</v>
      </c>
      <c r="O30" s="11">
        <f>tblCapacity[[#This Row],[Nt_ultimate]]*tblCapacity[[#This Row],[φ]]</f>
        <v>3403033.7906414447</v>
      </c>
      <c r="P30" s="18">
        <f>tblCapacity[[#This Row],[Nt]]*tblCapacity[[#This Row],[φ]]</f>
        <v>3090600</v>
      </c>
    </row>
    <row r="31" spans="2:16" x14ac:dyDescent="0.2">
      <c r="B31" s="2" t="s">
        <v>32</v>
      </c>
      <c r="C31" s="7">
        <v>7.2300000000000001E-4</v>
      </c>
      <c r="D31" s="1">
        <v>2.3447232205216197E-2</v>
      </c>
      <c r="E31" s="7">
        <f>tblCapacity[[#This Row],[Ag]]*(1-tblCapacity[[#This Row],[Reduction for Net Area]])</f>
        <v>7.0604765111562876E-4</v>
      </c>
      <c r="F31" s="1">
        <v>0.85</v>
      </c>
      <c r="G31" s="8">
        <v>320000000</v>
      </c>
      <c r="H31" s="8">
        <v>440000000</v>
      </c>
      <c r="I31" s="1">
        <f t="shared" si="1"/>
        <v>0.85</v>
      </c>
      <c r="J31" s="14">
        <v>0.9</v>
      </c>
      <c r="K31" s="11">
        <f>tblCapacity[[#This Row],[Ag]]*tblCapacity[[#This Row],[fy]]</f>
        <v>231360</v>
      </c>
      <c r="L31" s="11">
        <f>tblCapacity[[#This Row],[Ultimate Uncertainty]]*tblCapacity[[#This Row],[kt]]*tblCapacity[[#This Row],[An]]*tblCapacity[[#This Row],[fu]]</f>
        <v>224452.54828965836</v>
      </c>
      <c r="M31" s="11">
        <f>MIN(tblCapacity[[#This Row],[Nt_yield]:[Nt_ultimate]])</f>
        <v>224452.54828965836</v>
      </c>
      <c r="N31" s="11">
        <f>tblCapacity[[#This Row],[Nt_yield]]*tblCapacity[[#This Row],[φ]]</f>
        <v>208224</v>
      </c>
      <c r="O31" s="11">
        <f>tblCapacity[[#This Row],[Nt_ultimate]]*tblCapacity[[#This Row],[φ]]</f>
        <v>202007.29346069251</v>
      </c>
      <c r="P31" s="18">
        <f>tblCapacity[[#This Row],[Nt]]*tblCapacity[[#This Row],[φ]]</f>
        <v>202007.29346069251</v>
      </c>
    </row>
    <row r="32" spans="2:16" x14ac:dyDescent="0.2">
      <c r="B32" s="2" t="s">
        <v>20</v>
      </c>
      <c r="C32" s="7">
        <v>1.4999999999999999E-2</v>
      </c>
      <c r="D32" s="1">
        <v>6.1577817923991092E-3</v>
      </c>
      <c r="E32" s="7">
        <f>tblCapacity[[#This Row],[Ag]]*(1-tblCapacity[[#This Row],[Reduction for Net Area]])</f>
        <v>1.4907633273114012E-2</v>
      </c>
      <c r="F32" s="1">
        <v>1</v>
      </c>
      <c r="G32" s="8">
        <v>280000000</v>
      </c>
      <c r="H32" s="8">
        <v>440000000</v>
      </c>
      <c r="I32" s="1">
        <f t="shared" si="1"/>
        <v>0.85</v>
      </c>
      <c r="J32" s="14">
        <v>0.9</v>
      </c>
      <c r="K32" s="11">
        <f>tblCapacity[[#This Row],[Ag]]*tblCapacity[[#This Row],[fy]]</f>
        <v>4200000</v>
      </c>
      <c r="L32" s="11">
        <f>tblCapacity[[#This Row],[Ultimate Uncertainty]]*tblCapacity[[#This Row],[kt]]*tblCapacity[[#This Row],[An]]*tblCapacity[[#This Row],[fu]]</f>
        <v>5575454.8441446405</v>
      </c>
      <c r="M32" s="11">
        <f>MIN(tblCapacity[[#This Row],[Nt_yield]:[Nt_ultimate]])</f>
        <v>4200000</v>
      </c>
      <c r="N32" s="11">
        <f>tblCapacity[[#This Row],[Nt_yield]]*tblCapacity[[#This Row],[φ]]</f>
        <v>3780000</v>
      </c>
      <c r="O32" s="11">
        <f>tblCapacity[[#This Row],[Nt_ultimate]]*tblCapacity[[#This Row],[φ]]</f>
        <v>5017909.3597301766</v>
      </c>
      <c r="P32" s="18">
        <f>tblCapacity[[#This Row],[Nt]]*tblCapacity[[#This Row],[φ]]</f>
        <v>3780000</v>
      </c>
    </row>
    <row r="33" spans="2:16" x14ac:dyDescent="0.2">
      <c r="B33" s="2" t="s">
        <v>34</v>
      </c>
      <c r="C33" s="7">
        <v>6.5799999999999995E-4</v>
      </c>
      <c r="D33" s="1">
        <v>3.837188151137793E-2</v>
      </c>
      <c r="E33" s="7">
        <f>tblCapacity[[#This Row],[Ag]]*(1-tblCapacity[[#This Row],[Reduction for Net Area]])</f>
        <v>6.3275130196551322E-4</v>
      </c>
      <c r="F33" s="1">
        <v>0.75</v>
      </c>
      <c r="G33" s="8">
        <v>320000000</v>
      </c>
      <c r="H33" s="8">
        <v>440000000</v>
      </c>
      <c r="I33" s="1">
        <f t="shared" si="1"/>
        <v>0.85</v>
      </c>
      <c r="J33" s="14">
        <v>0.9</v>
      </c>
      <c r="K33" s="11">
        <f>tblCapacity[[#This Row],[Ag]]*tblCapacity[[#This Row],[fy]]</f>
        <v>210559.99999999997</v>
      </c>
      <c r="L33" s="11">
        <f>tblCapacity[[#This Row],[Ultimate Uncertainty]]*tblCapacity[[#This Row],[kt]]*tblCapacity[[#This Row],[An]]*tblCapacity[[#This Row],[fu]]</f>
        <v>177486.74020132644</v>
      </c>
      <c r="M33" s="11">
        <f>MIN(tblCapacity[[#This Row],[Nt_yield]:[Nt_ultimate]])</f>
        <v>177486.74020132644</v>
      </c>
      <c r="N33" s="11">
        <f>tblCapacity[[#This Row],[Nt_yield]]*tblCapacity[[#This Row],[φ]]</f>
        <v>189503.99999999997</v>
      </c>
      <c r="O33" s="11">
        <f>tblCapacity[[#This Row],[Nt_ultimate]]*tblCapacity[[#This Row],[φ]]</f>
        <v>159738.0661811938</v>
      </c>
      <c r="P33" s="18">
        <f>tblCapacity[[#This Row],[Nt]]*tblCapacity[[#This Row],[φ]]</f>
        <v>159738.0661811938</v>
      </c>
    </row>
    <row r="34" spans="2:16" x14ac:dyDescent="0.2">
      <c r="B34" s="2" t="s">
        <v>21</v>
      </c>
      <c r="C34" s="7">
        <v>1.7500000000000002E-2</v>
      </c>
      <c r="D34" s="1">
        <v>9.3433973690983718E-2</v>
      </c>
      <c r="E34" s="7">
        <f>tblCapacity[[#This Row],[Ag]]*(1-tblCapacity[[#This Row],[Reduction for Net Area]])</f>
        <v>1.5864905460407787E-2</v>
      </c>
      <c r="F34" s="1">
        <v>1</v>
      </c>
      <c r="G34" s="8">
        <v>280000000</v>
      </c>
      <c r="H34" s="8">
        <v>440000000</v>
      </c>
      <c r="I34" s="1">
        <f t="shared" si="1"/>
        <v>0.85</v>
      </c>
      <c r="J34" s="14">
        <v>0.9</v>
      </c>
      <c r="K34" s="11">
        <f>tblCapacity[[#This Row],[Ag]]*tblCapacity[[#This Row],[fy]]</f>
        <v>4900000.0000000009</v>
      </c>
      <c r="L34" s="11">
        <f>tblCapacity[[#This Row],[Ultimate Uncertainty]]*tblCapacity[[#This Row],[kt]]*tblCapacity[[#This Row],[An]]*tblCapacity[[#This Row],[fu]]</f>
        <v>5933474.6421925118</v>
      </c>
      <c r="M34" s="11">
        <f>MIN(tblCapacity[[#This Row],[Nt_yield]:[Nt_ultimate]])</f>
        <v>4900000.0000000009</v>
      </c>
      <c r="N34" s="11">
        <f>tblCapacity[[#This Row],[Nt_yield]]*tblCapacity[[#This Row],[φ]]</f>
        <v>4410000.0000000009</v>
      </c>
      <c r="O34" s="11">
        <f>tblCapacity[[#This Row],[Nt_ultimate]]*tblCapacity[[#This Row],[φ]]</f>
        <v>5340127.1779732611</v>
      </c>
      <c r="P34" s="18">
        <f>tblCapacity[[#This Row],[Nt]]*tblCapacity[[#This Row],[φ]]</f>
        <v>4410000.0000000009</v>
      </c>
    </row>
    <row r="35" spans="2:16" x14ac:dyDescent="0.2">
      <c r="B35" s="2" t="s">
        <v>36</v>
      </c>
      <c r="C35" s="7">
        <v>7.54E-4</v>
      </c>
      <c r="D35" s="1">
        <v>2.6577292229975958E-3</v>
      </c>
      <c r="E35" s="7">
        <f>tblCapacity[[#This Row],[Ag]]*(1-tblCapacity[[#This Row],[Reduction for Net Area]])</f>
        <v>7.5199607216585988E-4</v>
      </c>
      <c r="F35" s="1">
        <v>0.85</v>
      </c>
      <c r="G35" s="8">
        <v>320000000</v>
      </c>
      <c r="H35" s="8">
        <v>440000000</v>
      </c>
      <c r="I35" s="1">
        <f t="shared" si="1"/>
        <v>0.85</v>
      </c>
      <c r="J35" s="14">
        <v>0.9</v>
      </c>
      <c r="K35" s="11">
        <f>tblCapacity[[#This Row],[Ag]]*tblCapacity[[#This Row],[fy]]</f>
        <v>241280</v>
      </c>
      <c r="L35" s="11">
        <f>tblCapacity[[#This Row],[Ultimate Uncertainty]]*tblCapacity[[#This Row],[kt]]*tblCapacity[[#This Row],[An]]*tblCapacity[[#This Row],[fu]]</f>
        <v>239059.55134152682</v>
      </c>
      <c r="M35" s="11">
        <f>MIN(tblCapacity[[#This Row],[Nt_yield]:[Nt_ultimate]])</f>
        <v>239059.55134152682</v>
      </c>
      <c r="N35" s="11">
        <f>tblCapacity[[#This Row],[Nt_yield]]*tblCapacity[[#This Row],[φ]]</f>
        <v>217152</v>
      </c>
      <c r="O35" s="11">
        <f>tblCapacity[[#This Row],[Nt_ultimate]]*tblCapacity[[#This Row],[φ]]</f>
        <v>215153.59620737415</v>
      </c>
      <c r="P35" s="18">
        <f>tblCapacity[[#This Row],[Nt]]*tblCapacity[[#This Row],[φ]]</f>
        <v>215153.59620737415</v>
      </c>
    </row>
    <row r="36" spans="2:16" x14ac:dyDescent="0.2">
      <c r="B36" s="2" t="s">
        <v>67</v>
      </c>
      <c r="C36" s="7">
        <v>2.5100000000000001E-2</v>
      </c>
      <c r="D36" s="1">
        <v>2.7165231682340685E-2</v>
      </c>
      <c r="E36" s="7">
        <f>tblCapacity[[#This Row],[Ag]]*(1-tblCapacity[[#This Row],[Reduction for Net Area]])</f>
        <v>2.4418152684773251E-2</v>
      </c>
      <c r="F36" s="1">
        <v>1</v>
      </c>
      <c r="G36" s="8">
        <v>360000000</v>
      </c>
      <c r="H36" s="8">
        <v>480000000</v>
      </c>
      <c r="I36" s="1">
        <f t="shared" si="1"/>
        <v>0.85</v>
      </c>
      <c r="J36" s="14">
        <v>0.9</v>
      </c>
      <c r="K36" s="11">
        <f>tblCapacity[[#This Row],[Ag]]*tblCapacity[[#This Row],[fy]]</f>
        <v>9036000</v>
      </c>
      <c r="L36" s="11">
        <f>tblCapacity[[#This Row],[Ultimate Uncertainty]]*tblCapacity[[#This Row],[kt]]*tblCapacity[[#This Row],[An]]*tblCapacity[[#This Row],[fu]]</f>
        <v>9962606.295387486</v>
      </c>
      <c r="M36" s="11">
        <f>MIN(tblCapacity[[#This Row],[Nt_yield]:[Nt_ultimate]])</f>
        <v>9036000</v>
      </c>
      <c r="N36" s="11">
        <f>tblCapacity[[#This Row],[Nt_yield]]*tblCapacity[[#This Row],[φ]]</f>
        <v>8132400</v>
      </c>
      <c r="O36" s="11">
        <f>tblCapacity[[#This Row],[Nt_ultimate]]*tblCapacity[[#This Row],[φ]]</f>
        <v>8966345.6658487376</v>
      </c>
      <c r="P36" s="18">
        <f>tblCapacity[[#This Row],[Nt]]*tblCapacity[[#This Row],[φ]]</f>
        <v>8132400</v>
      </c>
    </row>
    <row r="37" spans="2:16" x14ac:dyDescent="0.2">
      <c r="B37" s="2" t="s">
        <v>22</v>
      </c>
      <c r="C37" s="7">
        <v>2.93E-2</v>
      </c>
      <c r="D37" s="1">
        <v>8.41017315179028E-3</v>
      </c>
      <c r="E37" s="7">
        <f>tblCapacity[[#This Row],[Ag]]*(1-tblCapacity[[#This Row],[Reduction for Net Area]])</f>
        <v>2.9053581926652545E-2</v>
      </c>
      <c r="F37" s="1">
        <v>1</v>
      </c>
      <c r="G37" s="8">
        <v>280000000</v>
      </c>
      <c r="H37" s="8">
        <v>430000000</v>
      </c>
      <c r="I37" s="1">
        <f t="shared" ref="I37:I68" si="2">0.85</f>
        <v>0.85</v>
      </c>
      <c r="J37" s="14">
        <v>0.9</v>
      </c>
      <c r="K37" s="11">
        <f>tblCapacity[[#This Row],[Ag]]*tblCapacity[[#This Row],[fy]]</f>
        <v>8204000</v>
      </c>
      <c r="L37" s="11">
        <f>tblCapacity[[#This Row],[Ultimate Uncertainty]]*tblCapacity[[#This Row],[kt]]*tblCapacity[[#This Row],[An]]*tblCapacity[[#This Row],[fu]]</f>
        <v>10619084.194191504</v>
      </c>
      <c r="M37" s="11">
        <f>MIN(tblCapacity[[#This Row],[Nt_yield]:[Nt_ultimate]])</f>
        <v>8204000</v>
      </c>
      <c r="N37" s="11">
        <f>tblCapacity[[#This Row],[Nt_yield]]*tblCapacity[[#This Row],[φ]]</f>
        <v>7383600</v>
      </c>
      <c r="O37" s="11">
        <f>tblCapacity[[#This Row],[Nt_ultimate]]*tblCapacity[[#This Row],[φ]]</f>
        <v>9557175.7747723535</v>
      </c>
      <c r="P37" s="18">
        <f>tblCapacity[[#This Row],[Nt]]*tblCapacity[[#This Row],[φ]]</f>
        <v>7383600</v>
      </c>
    </row>
    <row r="38" spans="2:16" x14ac:dyDescent="0.2">
      <c r="B38" s="2" t="s">
        <v>39</v>
      </c>
      <c r="C38" s="7">
        <v>1.3500000000000001E-3</v>
      </c>
      <c r="D38" s="1">
        <v>3.4461292796165333E-2</v>
      </c>
      <c r="E38" s="7">
        <f>tblCapacity[[#This Row],[Ag]]*(1-tblCapacity[[#This Row],[Reduction for Net Area]])</f>
        <v>1.3034772547251769E-3</v>
      </c>
      <c r="F38" s="1">
        <v>0.85</v>
      </c>
      <c r="G38" s="8">
        <v>320000000</v>
      </c>
      <c r="H38" s="8">
        <v>440000000</v>
      </c>
      <c r="I38" s="1">
        <f t="shared" si="2"/>
        <v>0.85</v>
      </c>
      <c r="J38" s="14">
        <v>0.9</v>
      </c>
      <c r="K38" s="11">
        <f>tblCapacity[[#This Row],[Ag]]*tblCapacity[[#This Row],[fy]]</f>
        <v>432000</v>
      </c>
      <c r="L38" s="11">
        <f>tblCapacity[[#This Row],[Ultimate Uncertainty]]*tblCapacity[[#This Row],[kt]]*tblCapacity[[#This Row],[An]]*tblCapacity[[#This Row],[fu]]</f>
        <v>414375.41927713371</v>
      </c>
      <c r="M38" s="11">
        <f>MIN(tblCapacity[[#This Row],[Nt_yield]:[Nt_ultimate]])</f>
        <v>414375.41927713371</v>
      </c>
      <c r="N38" s="11">
        <f>tblCapacity[[#This Row],[Nt_yield]]*tblCapacity[[#This Row],[φ]]</f>
        <v>388800</v>
      </c>
      <c r="O38" s="11">
        <f>tblCapacity[[#This Row],[Nt_ultimate]]*tblCapacity[[#This Row],[φ]]</f>
        <v>372937.87734942033</v>
      </c>
      <c r="P38" s="18">
        <f>tblCapacity[[#This Row],[Nt]]*tblCapacity[[#This Row],[φ]]</f>
        <v>372937.87734942033</v>
      </c>
    </row>
    <row r="39" spans="2:16" x14ac:dyDescent="0.2">
      <c r="B39" s="2" t="s">
        <v>44</v>
      </c>
      <c r="C39" s="7">
        <v>3.48E-3</v>
      </c>
      <c r="D39" s="1">
        <v>9.3737354226002989E-2</v>
      </c>
      <c r="E39" s="7">
        <f>tblCapacity[[#This Row],[Ag]]*(1-tblCapacity[[#This Row],[Reduction for Net Area]])</f>
        <v>3.1537940072935097E-3</v>
      </c>
      <c r="F39" s="1">
        <v>0.85</v>
      </c>
      <c r="G39" s="8">
        <v>340000000</v>
      </c>
      <c r="H39" s="8">
        <v>480000000</v>
      </c>
      <c r="I39" s="1">
        <f t="shared" si="2"/>
        <v>0.85</v>
      </c>
      <c r="J39" s="14">
        <v>0.9</v>
      </c>
      <c r="K39" s="11">
        <f>tblCapacity[[#This Row],[Ag]]*tblCapacity[[#This Row],[fy]]</f>
        <v>1183200</v>
      </c>
      <c r="L39" s="11">
        <f>tblCapacity[[#This Row],[Ultimate Uncertainty]]*tblCapacity[[#This Row],[kt]]*tblCapacity[[#This Row],[An]]*tblCapacity[[#This Row],[fu]]</f>
        <v>1093735.761729389</v>
      </c>
      <c r="M39" s="11">
        <f>MIN(tblCapacity[[#This Row],[Nt_yield]:[Nt_ultimate]])</f>
        <v>1093735.761729389</v>
      </c>
      <c r="N39" s="11">
        <f>tblCapacity[[#This Row],[Nt_yield]]*tblCapacity[[#This Row],[φ]]</f>
        <v>1064880</v>
      </c>
      <c r="O39" s="11">
        <f>tblCapacity[[#This Row],[Nt_ultimate]]*tblCapacity[[#This Row],[φ]]</f>
        <v>984362.18555645004</v>
      </c>
      <c r="P39" s="18">
        <f>tblCapacity[[#This Row],[Nt]]*tblCapacity[[#This Row],[φ]]</f>
        <v>984362.18555645004</v>
      </c>
    </row>
    <row r="40" spans="2:16" x14ac:dyDescent="0.2">
      <c r="B40" s="2" t="s">
        <v>41</v>
      </c>
      <c r="C40" s="7">
        <v>2.2599999999999999E-3</v>
      </c>
      <c r="D40" s="1">
        <v>7.8688753851876125E-2</v>
      </c>
      <c r="E40" s="7">
        <f>tblCapacity[[#This Row],[Ag]]*(1-tblCapacity[[#This Row],[Reduction for Net Area]])</f>
        <v>2.0821634162947597E-3</v>
      </c>
      <c r="F40" s="1">
        <v>0.75</v>
      </c>
      <c r="G40" s="8">
        <v>340000000</v>
      </c>
      <c r="H40" s="8">
        <v>480000000</v>
      </c>
      <c r="I40" s="1">
        <f t="shared" si="2"/>
        <v>0.85</v>
      </c>
      <c r="J40" s="14">
        <v>0.9</v>
      </c>
      <c r="K40" s="11">
        <f>tblCapacity[[#This Row],[Ag]]*tblCapacity[[#This Row],[fy]]</f>
        <v>768400</v>
      </c>
      <c r="L40" s="11">
        <f>tblCapacity[[#This Row],[Ultimate Uncertainty]]*tblCapacity[[#This Row],[kt]]*tblCapacity[[#This Row],[An]]*tblCapacity[[#This Row],[fu]]</f>
        <v>637142.00538619643</v>
      </c>
      <c r="M40" s="11">
        <f>MIN(tblCapacity[[#This Row],[Nt_yield]:[Nt_ultimate]])</f>
        <v>637142.00538619643</v>
      </c>
      <c r="N40" s="11">
        <f>tblCapacity[[#This Row],[Nt_yield]]*tblCapacity[[#This Row],[φ]]</f>
        <v>691560</v>
      </c>
      <c r="O40" s="11">
        <f>tblCapacity[[#This Row],[Nt_ultimate]]*tblCapacity[[#This Row],[φ]]</f>
        <v>573427.80484757677</v>
      </c>
      <c r="P40" s="18">
        <f>tblCapacity[[#This Row],[Nt]]*tblCapacity[[#This Row],[φ]]</f>
        <v>573427.80484757677</v>
      </c>
    </row>
    <row r="41" spans="2:16" x14ac:dyDescent="0.2">
      <c r="B41" s="2" t="s">
        <v>42</v>
      </c>
      <c r="C41" s="7">
        <v>1.5E-3</v>
      </c>
      <c r="D41" s="1">
        <v>9.1673209110162523E-2</v>
      </c>
      <c r="E41" s="7">
        <f>tblCapacity[[#This Row],[Ag]]*(1-tblCapacity[[#This Row],[Reduction for Net Area]])</f>
        <v>1.3624901863347563E-3</v>
      </c>
      <c r="F41" s="1">
        <v>0.75</v>
      </c>
      <c r="G41" s="8">
        <v>360000000</v>
      </c>
      <c r="H41" s="8">
        <v>480000000</v>
      </c>
      <c r="I41" s="1">
        <f t="shared" si="2"/>
        <v>0.85</v>
      </c>
      <c r="J41" s="14">
        <v>0.9</v>
      </c>
      <c r="K41" s="11">
        <f>tblCapacity[[#This Row],[Ag]]*tblCapacity[[#This Row],[fy]]</f>
        <v>540000</v>
      </c>
      <c r="L41" s="11">
        <f>tblCapacity[[#This Row],[Ultimate Uncertainty]]*tblCapacity[[#This Row],[kt]]*tblCapacity[[#This Row],[An]]*tblCapacity[[#This Row],[fu]]</f>
        <v>416921.99701843539</v>
      </c>
      <c r="M41" s="11">
        <f>MIN(tblCapacity[[#This Row],[Nt_yield]:[Nt_ultimate]])</f>
        <v>416921.99701843539</v>
      </c>
      <c r="N41" s="11">
        <f>tblCapacity[[#This Row],[Nt_yield]]*tblCapacity[[#This Row],[φ]]</f>
        <v>486000</v>
      </c>
      <c r="O41" s="11">
        <f>tblCapacity[[#This Row],[Nt_ultimate]]*tblCapacity[[#This Row],[φ]]</f>
        <v>375229.79731659184</v>
      </c>
      <c r="P41" s="18">
        <f>tblCapacity[[#This Row],[Nt]]*tblCapacity[[#This Row],[φ]]</f>
        <v>375229.79731659184</v>
      </c>
    </row>
    <row r="42" spans="2:16" x14ac:dyDescent="0.2">
      <c r="B42" s="2" t="s">
        <v>43</v>
      </c>
      <c r="C42" s="7">
        <v>2.3E-3</v>
      </c>
      <c r="D42" s="1">
        <v>6.3080964655976041E-2</v>
      </c>
      <c r="E42" s="7">
        <f>tblCapacity[[#This Row],[Ag]]*(1-tblCapacity[[#This Row],[Reduction for Net Area]])</f>
        <v>2.1549137812912553E-3</v>
      </c>
      <c r="F42" s="1">
        <v>0.75</v>
      </c>
      <c r="G42" s="8">
        <v>360000000</v>
      </c>
      <c r="H42" s="8">
        <v>480000000</v>
      </c>
      <c r="I42" s="1">
        <f t="shared" si="2"/>
        <v>0.85</v>
      </c>
      <c r="J42" s="14">
        <v>0.9</v>
      </c>
      <c r="K42" s="11">
        <f>tblCapacity[[#This Row],[Ag]]*tblCapacity[[#This Row],[fy]]</f>
        <v>828000</v>
      </c>
      <c r="L42" s="11">
        <f>tblCapacity[[#This Row],[Ultimate Uncertainty]]*tblCapacity[[#This Row],[kt]]*tblCapacity[[#This Row],[An]]*tblCapacity[[#This Row],[fu]]</f>
        <v>659403.61707512406</v>
      </c>
      <c r="M42" s="11">
        <f>MIN(tblCapacity[[#This Row],[Nt_yield]:[Nt_ultimate]])</f>
        <v>659403.61707512406</v>
      </c>
      <c r="N42" s="11">
        <f>tblCapacity[[#This Row],[Nt_yield]]*tblCapacity[[#This Row],[φ]]</f>
        <v>745200</v>
      </c>
      <c r="O42" s="11">
        <f>tblCapacity[[#This Row],[Nt_ultimate]]*tblCapacity[[#This Row],[φ]]</f>
        <v>593463.25536761165</v>
      </c>
      <c r="P42" s="18">
        <f>tblCapacity[[#This Row],[Nt]]*tblCapacity[[#This Row],[φ]]</f>
        <v>593463.25536761165</v>
      </c>
    </row>
    <row r="43" spans="2:16" x14ac:dyDescent="0.2">
      <c r="B43" s="2" t="s">
        <v>8</v>
      </c>
      <c r="C43" s="7">
        <v>2.3E-3</v>
      </c>
      <c r="D43" s="1">
        <v>7.0038058965515709E-2</v>
      </c>
      <c r="E43" s="7">
        <f>tblCapacity[[#This Row],[Ag]]*(1-tblCapacity[[#This Row],[Reduction for Net Area]])</f>
        <v>2.1389124643793138E-3</v>
      </c>
      <c r="F43" s="1">
        <v>0.85</v>
      </c>
      <c r="G43" s="8">
        <v>360000000</v>
      </c>
      <c r="H43" s="8">
        <v>480000000</v>
      </c>
      <c r="I43" s="1">
        <f t="shared" si="2"/>
        <v>0.85</v>
      </c>
      <c r="J43" s="14">
        <v>0.9</v>
      </c>
      <c r="K43" s="11">
        <f>tblCapacity[[#This Row],[Ag]]*tblCapacity[[#This Row],[fy]]</f>
        <v>828000</v>
      </c>
      <c r="L43" s="11">
        <f>tblCapacity[[#This Row],[Ultimate Uncertainty]]*tblCapacity[[#This Row],[kt]]*tblCapacity[[#This Row],[An]]*tblCapacity[[#This Row],[fu]]</f>
        <v>741774.84264674596</v>
      </c>
      <c r="M43" s="11">
        <f>MIN(tblCapacity[[#This Row],[Nt_yield]:[Nt_ultimate]])</f>
        <v>741774.84264674596</v>
      </c>
      <c r="N43" s="11">
        <f>tblCapacity[[#This Row],[Nt_yield]]*tblCapacity[[#This Row],[φ]]</f>
        <v>745200</v>
      </c>
      <c r="O43" s="11">
        <f>tblCapacity[[#This Row],[Nt_ultimate]]*tblCapacity[[#This Row],[φ]]</f>
        <v>667597.35838207137</v>
      </c>
      <c r="P43" s="18">
        <f>tblCapacity[[#This Row],[Nt]]*tblCapacity[[#This Row],[φ]]</f>
        <v>667597.35838207137</v>
      </c>
    </row>
    <row r="44" spans="2:16" x14ac:dyDescent="0.2">
      <c r="B44" s="2" t="s">
        <v>45</v>
      </c>
      <c r="C44" s="7">
        <v>3.5500000000000002E-3</v>
      </c>
      <c r="D44" s="1">
        <v>6.2020333807746623E-2</v>
      </c>
      <c r="E44" s="7">
        <f>tblCapacity[[#This Row],[Ag]]*(1-tblCapacity[[#This Row],[Reduction for Net Area]])</f>
        <v>3.3298278149824995E-3</v>
      </c>
      <c r="F44" s="1">
        <v>0.75</v>
      </c>
      <c r="G44" s="8">
        <v>340000000</v>
      </c>
      <c r="H44" s="8">
        <v>480000000</v>
      </c>
      <c r="I44" s="1">
        <f t="shared" si="2"/>
        <v>0.85</v>
      </c>
      <c r="J44" s="14">
        <v>0.9</v>
      </c>
      <c r="K44" s="11">
        <f>tblCapacity[[#This Row],[Ag]]*tblCapacity[[#This Row],[fy]]</f>
        <v>1207000</v>
      </c>
      <c r="L44" s="11">
        <f>tblCapacity[[#This Row],[Ultimate Uncertainty]]*tblCapacity[[#This Row],[kt]]*tblCapacity[[#This Row],[An]]*tblCapacity[[#This Row],[fu]]</f>
        <v>1018927.3113846448</v>
      </c>
      <c r="M44" s="11">
        <f>MIN(tblCapacity[[#This Row],[Nt_yield]:[Nt_ultimate]])</f>
        <v>1018927.3113846448</v>
      </c>
      <c r="N44" s="11">
        <f>tblCapacity[[#This Row],[Nt_yield]]*tblCapacity[[#This Row],[φ]]</f>
        <v>1086300</v>
      </c>
      <c r="O44" s="11">
        <f>tblCapacity[[#This Row],[Nt_ultimate]]*tblCapacity[[#This Row],[φ]]</f>
        <v>917034.58024618041</v>
      </c>
      <c r="P44" s="18">
        <f>tblCapacity[[#This Row],[Nt]]*tblCapacity[[#This Row],[φ]]</f>
        <v>917034.58024618041</v>
      </c>
    </row>
    <row r="45" spans="2:16" x14ac:dyDescent="0.2">
      <c r="B45" s="2" t="s">
        <v>46</v>
      </c>
      <c r="C45" s="7">
        <v>1.82E-3</v>
      </c>
      <c r="D45" s="1">
        <v>6.2061709509457441E-2</v>
      </c>
      <c r="E45" s="7">
        <f>tblCapacity[[#This Row],[Ag]]*(1-tblCapacity[[#This Row],[Reduction for Net Area]])</f>
        <v>1.7070476886927874E-3</v>
      </c>
      <c r="F45" s="1">
        <v>0.75</v>
      </c>
      <c r="G45" s="8">
        <v>360000000</v>
      </c>
      <c r="H45" s="8">
        <v>480000000</v>
      </c>
      <c r="I45" s="1">
        <f t="shared" si="2"/>
        <v>0.85</v>
      </c>
      <c r="J45" s="14">
        <v>0.9</v>
      </c>
      <c r="K45" s="11">
        <f>tblCapacity[[#This Row],[Ag]]*tblCapacity[[#This Row],[fy]]</f>
        <v>655200</v>
      </c>
      <c r="L45" s="11">
        <f>tblCapacity[[#This Row],[Ultimate Uncertainty]]*tblCapacity[[#This Row],[kt]]*tblCapacity[[#This Row],[An]]*tblCapacity[[#This Row],[fu]]</f>
        <v>522356.59273999295</v>
      </c>
      <c r="M45" s="11">
        <f>MIN(tblCapacity[[#This Row],[Nt_yield]:[Nt_ultimate]])</f>
        <v>522356.59273999295</v>
      </c>
      <c r="N45" s="11">
        <f>tblCapacity[[#This Row],[Nt_yield]]*tblCapacity[[#This Row],[φ]]</f>
        <v>589680</v>
      </c>
      <c r="O45" s="11">
        <f>tblCapacity[[#This Row],[Nt_ultimate]]*tblCapacity[[#This Row],[φ]]</f>
        <v>470120.93346599367</v>
      </c>
      <c r="P45" s="18">
        <f>tblCapacity[[#This Row],[Nt]]*tblCapacity[[#This Row],[φ]]</f>
        <v>470120.93346599367</v>
      </c>
    </row>
    <row r="46" spans="2:16" x14ac:dyDescent="0.2">
      <c r="B46" s="2" t="s">
        <v>47</v>
      </c>
      <c r="C46" s="7">
        <v>2.66E-3</v>
      </c>
      <c r="D46" s="1">
        <v>7.9705142644909771E-2</v>
      </c>
      <c r="E46" s="7">
        <f>tblCapacity[[#This Row],[Ag]]*(1-tblCapacity[[#This Row],[Reduction for Net Area]])</f>
        <v>2.44798432056454E-3</v>
      </c>
      <c r="F46" s="1">
        <v>1</v>
      </c>
      <c r="G46" s="8">
        <v>340000000</v>
      </c>
      <c r="H46" s="8">
        <v>480000000</v>
      </c>
      <c r="I46" s="1">
        <f t="shared" si="2"/>
        <v>0.85</v>
      </c>
      <c r="J46" s="14">
        <v>0.9</v>
      </c>
      <c r="K46" s="11">
        <f>tblCapacity[[#This Row],[Ag]]*tblCapacity[[#This Row],[fy]]</f>
        <v>904400</v>
      </c>
      <c r="L46" s="11">
        <f>tblCapacity[[#This Row],[Ultimate Uncertainty]]*tblCapacity[[#This Row],[kt]]*tblCapacity[[#This Row],[An]]*tblCapacity[[#This Row],[fu]]</f>
        <v>998777.60279033228</v>
      </c>
      <c r="M46" s="11">
        <f>MIN(tblCapacity[[#This Row],[Nt_yield]:[Nt_ultimate]])</f>
        <v>904400</v>
      </c>
      <c r="N46" s="11">
        <f>tblCapacity[[#This Row],[Nt_yield]]*tblCapacity[[#This Row],[φ]]</f>
        <v>813960</v>
      </c>
      <c r="O46" s="11">
        <f>tblCapacity[[#This Row],[Nt_ultimate]]*tblCapacity[[#This Row],[φ]]</f>
        <v>898899.84251129907</v>
      </c>
      <c r="P46" s="18">
        <f>tblCapacity[[#This Row],[Nt]]*tblCapacity[[#This Row],[φ]]</f>
        <v>813960</v>
      </c>
    </row>
    <row r="47" spans="2:16" x14ac:dyDescent="0.2">
      <c r="B47" s="2" t="s">
        <v>48</v>
      </c>
      <c r="C47" s="7">
        <v>2.9199999999999999E-3</v>
      </c>
      <c r="D47" s="1">
        <v>2.6960158320146844E-2</v>
      </c>
      <c r="E47" s="7">
        <f>tblCapacity[[#This Row],[Ag]]*(1-tblCapacity[[#This Row],[Reduction for Net Area]])</f>
        <v>2.8412763377051709E-3</v>
      </c>
      <c r="F47" s="1">
        <v>0.85</v>
      </c>
      <c r="G47" s="8">
        <v>340000000</v>
      </c>
      <c r="H47" s="8">
        <v>480000000</v>
      </c>
      <c r="I47" s="1">
        <f t="shared" si="2"/>
        <v>0.85</v>
      </c>
      <c r="J47" s="14">
        <v>0.9</v>
      </c>
      <c r="K47" s="11">
        <f>tblCapacity[[#This Row],[Ag]]*tblCapacity[[#This Row],[fy]]</f>
        <v>992800</v>
      </c>
      <c r="L47" s="11">
        <f>tblCapacity[[#This Row],[Ultimate Uncertainty]]*tblCapacity[[#This Row],[kt]]*tblCapacity[[#This Row],[An]]*tblCapacity[[#This Row],[fu]]</f>
        <v>985354.63391615311</v>
      </c>
      <c r="M47" s="11">
        <f>MIN(tblCapacity[[#This Row],[Nt_yield]:[Nt_ultimate]])</f>
        <v>985354.63391615311</v>
      </c>
      <c r="N47" s="11">
        <f>tblCapacity[[#This Row],[Nt_yield]]*tblCapacity[[#This Row],[φ]]</f>
        <v>893520</v>
      </c>
      <c r="O47" s="11">
        <f>tblCapacity[[#This Row],[Nt_ultimate]]*tblCapacity[[#This Row],[φ]]</f>
        <v>886819.1705245378</v>
      </c>
      <c r="P47" s="18">
        <f>tblCapacity[[#This Row],[Nt]]*tblCapacity[[#This Row],[φ]]</f>
        <v>886819.1705245378</v>
      </c>
    </row>
    <row r="48" spans="2:16" x14ac:dyDescent="0.2">
      <c r="B48" s="2" t="s">
        <v>23</v>
      </c>
      <c r="C48" s="7">
        <v>3.5700000000000003E-2</v>
      </c>
      <c r="D48" s="1">
        <v>2.8690770014120782E-2</v>
      </c>
      <c r="E48" s="7">
        <f>tblCapacity[[#This Row],[Ag]]*(1-tblCapacity[[#This Row],[Reduction for Net Area]])</f>
        <v>3.4675739510495893E-2</v>
      </c>
      <c r="F48" s="1">
        <v>1</v>
      </c>
      <c r="G48" s="8">
        <v>280000000</v>
      </c>
      <c r="H48" s="8">
        <v>430000000</v>
      </c>
      <c r="I48" s="1">
        <f t="shared" si="2"/>
        <v>0.85</v>
      </c>
      <c r="J48" s="14">
        <v>0.9</v>
      </c>
      <c r="K48" s="11">
        <f>tblCapacity[[#This Row],[Ag]]*tblCapacity[[#This Row],[fy]]</f>
        <v>9996000</v>
      </c>
      <c r="L48" s="11">
        <f>tblCapacity[[#This Row],[Ultimate Uncertainty]]*tblCapacity[[#This Row],[kt]]*tblCapacity[[#This Row],[An]]*tblCapacity[[#This Row],[fu]]</f>
        <v>12673982.791086249</v>
      </c>
      <c r="M48" s="11">
        <f>MIN(tblCapacity[[#This Row],[Nt_yield]:[Nt_ultimate]])</f>
        <v>9996000</v>
      </c>
      <c r="N48" s="11">
        <f>tblCapacity[[#This Row],[Nt_yield]]*tblCapacity[[#This Row],[φ]]</f>
        <v>8996400</v>
      </c>
      <c r="O48" s="11">
        <f>tblCapacity[[#This Row],[Nt_ultimate]]*tblCapacity[[#This Row],[φ]]</f>
        <v>11406584.511977624</v>
      </c>
      <c r="P48" s="18">
        <f>tblCapacity[[#This Row],[Nt]]*tblCapacity[[#This Row],[φ]]</f>
        <v>8996400</v>
      </c>
    </row>
    <row r="49" spans="2:16" x14ac:dyDescent="0.2">
      <c r="B49" s="2" t="s">
        <v>25</v>
      </c>
      <c r="C49" s="7">
        <v>2.3E-2</v>
      </c>
      <c r="D49" s="1">
        <v>7.0249837482059194E-2</v>
      </c>
      <c r="E49" s="7">
        <f>tblCapacity[[#This Row],[Ag]]*(1-tblCapacity[[#This Row],[Reduction for Net Area]])</f>
        <v>2.138425373791264E-2</v>
      </c>
      <c r="F49" s="1">
        <v>1</v>
      </c>
      <c r="G49" s="8">
        <v>300000000</v>
      </c>
      <c r="H49" s="8">
        <v>430000000</v>
      </c>
      <c r="I49" s="1">
        <f t="shared" si="2"/>
        <v>0.85</v>
      </c>
      <c r="J49" s="14">
        <v>0.9</v>
      </c>
      <c r="K49" s="11">
        <f>tblCapacity[[#This Row],[Ag]]*tblCapacity[[#This Row],[fy]]</f>
        <v>6900000</v>
      </c>
      <c r="L49" s="11">
        <f>tblCapacity[[#This Row],[Ultimate Uncertainty]]*tblCapacity[[#This Row],[kt]]*tblCapacity[[#This Row],[An]]*tblCapacity[[#This Row],[fu]]</f>
        <v>7815944.7412070697</v>
      </c>
      <c r="M49" s="11">
        <f>MIN(tblCapacity[[#This Row],[Nt_yield]:[Nt_ultimate]])</f>
        <v>6900000</v>
      </c>
      <c r="N49" s="11">
        <f>tblCapacity[[#This Row],[Nt_yield]]*tblCapacity[[#This Row],[φ]]</f>
        <v>6210000</v>
      </c>
      <c r="O49" s="11">
        <f>tblCapacity[[#This Row],[Nt_ultimate]]*tblCapacity[[#This Row],[φ]]</f>
        <v>7034350.2670863625</v>
      </c>
      <c r="P49" s="18">
        <f>tblCapacity[[#This Row],[Nt]]*tblCapacity[[#This Row],[φ]]</f>
        <v>6210000</v>
      </c>
    </row>
    <row r="50" spans="2:16" x14ac:dyDescent="0.2">
      <c r="B50" s="2" t="s">
        <v>50</v>
      </c>
      <c r="C50" s="7">
        <v>4.5199999999999997E-3</v>
      </c>
      <c r="D50" s="1">
        <v>5.8118622965904289E-2</v>
      </c>
      <c r="E50" s="7">
        <f>tblCapacity[[#This Row],[Ag]]*(1-tblCapacity[[#This Row],[Reduction for Net Area]])</f>
        <v>4.2573038241941119E-3</v>
      </c>
      <c r="F50" s="1">
        <v>1</v>
      </c>
      <c r="G50" s="8">
        <v>340000000</v>
      </c>
      <c r="H50" s="8">
        <v>480000000</v>
      </c>
      <c r="I50" s="1">
        <f t="shared" si="2"/>
        <v>0.85</v>
      </c>
      <c r="J50" s="14">
        <v>0.9</v>
      </c>
      <c r="K50" s="11">
        <f>tblCapacity[[#This Row],[Ag]]*tblCapacity[[#This Row],[fy]]</f>
        <v>1536800</v>
      </c>
      <c r="L50" s="11">
        <f>tblCapacity[[#This Row],[Ultimate Uncertainty]]*tblCapacity[[#This Row],[kt]]*tblCapacity[[#This Row],[An]]*tblCapacity[[#This Row],[fu]]</f>
        <v>1736979.9602711976</v>
      </c>
      <c r="M50" s="11">
        <f>MIN(tblCapacity[[#This Row],[Nt_yield]:[Nt_ultimate]])</f>
        <v>1536800</v>
      </c>
      <c r="N50" s="11">
        <f>tblCapacity[[#This Row],[Nt_yield]]*tblCapacity[[#This Row],[φ]]</f>
        <v>1383120</v>
      </c>
      <c r="O50" s="11">
        <f>tblCapacity[[#This Row],[Nt_ultimate]]*tblCapacity[[#This Row],[φ]]</f>
        <v>1563281.9642440779</v>
      </c>
      <c r="P50" s="18">
        <f>tblCapacity[[#This Row],[Nt]]*tblCapacity[[#This Row],[φ]]</f>
        <v>1383120</v>
      </c>
    </row>
    <row r="51" spans="2:16" x14ac:dyDescent="0.2">
      <c r="B51" s="2" t="s">
        <v>26</v>
      </c>
      <c r="C51" s="7">
        <v>3.8600000000000002E-2</v>
      </c>
      <c r="D51" s="1">
        <v>8.8052467321440564E-2</v>
      </c>
      <c r="E51" s="7">
        <f>tblCapacity[[#This Row],[Ag]]*(1-tblCapacity[[#This Row],[Reduction for Net Area]])</f>
        <v>3.5201174761392395E-2</v>
      </c>
      <c r="F51" s="1">
        <v>1</v>
      </c>
      <c r="G51" s="8">
        <v>280000000</v>
      </c>
      <c r="H51" s="8">
        <v>430000000</v>
      </c>
      <c r="I51" s="1">
        <f t="shared" si="2"/>
        <v>0.85</v>
      </c>
      <c r="J51" s="14">
        <v>0.9</v>
      </c>
      <c r="K51" s="11">
        <f>tblCapacity[[#This Row],[Ag]]*tblCapacity[[#This Row],[fy]]</f>
        <v>10808000</v>
      </c>
      <c r="L51" s="11">
        <f>tblCapacity[[#This Row],[Ultimate Uncertainty]]*tblCapacity[[#This Row],[kt]]*tblCapacity[[#This Row],[An]]*tblCapacity[[#This Row],[fu]]</f>
        <v>12866029.37528892</v>
      </c>
      <c r="M51" s="11">
        <f>MIN(tblCapacity[[#This Row],[Nt_yield]:[Nt_ultimate]])</f>
        <v>10808000</v>
      </c>
      <c r="N51" s="11">
        <f>tblCapacity[[#This Row],[Nt_yield]]*tblCapacity[[#This Row],[φ]]</f>
        <v>9727200</v>
      </c>
      <c r="O51" s="11">
        <f>tblCapacity[[#This Row],[Nt_ultimate]]*tblCapacity[[#This Row],[φ]]</f>
        <v>11579426.437760029</v>
      </c>
      <c r="P51" s="18">
        <f>tblCapacity[[#This Row],[Nt]]*tblCapacity[[#This Row],[φ]]</f>
        <v>9727200</v>
      </c>
    </row>
    <row r="52" spans="2:16" x14ac:dyDescent="0.2">
      <c r="B52" s="2" t="s">
        <v>68</v>
      </c>
      <c r="C52" s="7">
        <v>4.5999999999999999E-2</v>
      </c>
      <c r="D52" s="1">
        <v>4.0279829517389835E-2</v>
      </c>
      <c r="E52" s="7">
        <f>tblCapacity[[#This Row],[Ag]]*(1-tblCapacity[[#This Row],[Reduction for Net Area]])</f>
        <v>4.4147127842200068E-2</v>
      </c>
      <c r="F52" s="1">
        <v>1</v>
      </c>
      <c r="G52" s="8">
        <v>360000000</v>
      </c>
      <c r="H52" s="8">
        <v>480000000</v>
      </c>
      <c r="I52" s="1">
        <f t="shared" si="2"/>
        <v>0.85</v>
      </c>
      <c r="J52" s="14">
        <v>0.9</v>
      </c>
      <c r="K52" s="11">
        <f>tblCapacity[[#This Row],[Ag]]*tblCapacity[[#This Row],[fy]]</f>
        <v>16560000</v>
      </c>
      <c r="L52" s="11">
        <f>tblCapacity[[#This Row],[Ultimate Uncertainty]]*tblCapacity[[#This Row],[kt]]*tblCapacity[[#This Row],[An]]*tblCapacity[[#This Row],[fu]]</f>
        <v>18012028.159617625</v>
      </c>
      <c r="M52" s="11">
        <f>MIN(tblCapacity[[#This Row],[Nt_yield]:[Nt_ultimate]])</f>
        <v>16560000</v>
      </c>
      <c r="N52" s="11">
        <f>tblCapacity[[#This Row],[Nt_yield]]*tblCapacity[[#This Row],[φ]]</f>
        <v>14904000</v>
      </c>
      <c r="O52" s="11">
        <f>tblCapacity[[#This Row],[Nt_ultimate]]*tblCapacity[[#This Row],[φ]]</f>
        <v>16210825.343655864</v>
      </c>
      <c r="P52" s="18">
        <f>tblCapacity[[#This Row],[Nt]]*tblCapacity[[#This Row],[φ]]</f>
        <v>14904000</v>
      </c>
    </row>
    <row r="53" spans="2:16" x14ac:dyDescent="0.2">
      <c r="B53" s="2" t="s">
        <v>53</v>
      </c>
      <c r="C53" s="7">
        <v>1.4300000000000001E-4</v>
      </c>
      <c r="D53" s="1">
        <v>6.8498524705144045E-2</v>
      </c>
      <c r="E53" s="7">
        <f>tblCapacity[[#This Row],[Ag]]*(1-tblCapacity[[#This Row],[Reduction for Net Area]])</f>
        <v>1.3320471096716439E-4</v>
      </c>
      <c r="F53" s="1">
        <v>0.85</v>
      </c>
      <c r="G53" s="8">
        <v>360000000</v>
      </c>
      <c r="H53" s="8">
        <v>480000000</v>
      </c>
      <c r="I53" s="1">
        <f t="shared" si="2"/>
        <v>0.85</v>
      </c>
      <c r="J53" s="14">
        <v>0.9</v>
      </c>
      <c r="K53" s="11">
        <f>tblCapacity[[#This Row],[Ag]]*tblCapacity[[#This Row],[fy]]</f>
        <v>51480</v>
      </c>
      <c r="L53" s="11">
        <f>tblCapacity[[#This Row],[Ultimate Uncertainty]]*tblCapacity[[#This Row],[kt]]*tblCapacity[[#This Row],[An]]*tblCapacity[[#This Row],[fu]]</f>
        <v>46195.393763412605</v>
      </c>
      <c r="M53" s="11">
        <f>MIN(tblCapacity[[#This Row],[Nt_yield]:[Nt_ultimate]])</f>
        <v>46195.393763412605</v>
      </c>
      <c r="N53" s="11">
        <f>tblCapacity[[#This Row],[Nt_yield]]*tblCapacity[[#This Row],[φ]]</f>
        <v>46332</v>
      </c>
      <c r="O53" s="11">
        <f>tblCapacity[[#This Row],[Nt_ultimate]]*tblCapacity[[#This Row],[φ]]</f>
        <v>41575.854387071347</v>
      </c>
      <c r="P53" s="18">
        <f>tblCapacity[[#This Row],[Nt]]*tblCapacity[[#This Row],[φ]]</f>
        <v>41575.854387071347</v>
      </c>
    </row>
    <row r="54" spans="2:16" x14ac:dyDescent="0.2">
      <c r="B54" s="2" t="s">
        <v>54</v>
      </c>
      <c r="C54" s="7">
        <v>2.5599999999999999E-4</v>
      </c>
      <c r="D54" s="1">
        <v>8.6656111203005828E-2</v>
      </c>
      <c r="E54" s="7">
        <f>tblCapacity[[#This Row],[Ag]]*(1-tblCapacity[[#This Row],[Reduction for Net Area]])</f>
        <v>2.338160355320305E-4</v>
      </c>
      <c r="F54" s="1">
        <v>0.85</v>
      </c>
      <c r="G54" s="8">
        <v>360000000</v>
      </c>
      <c r="H54" s="8">
        <v>480000000</v>
      </c>
      <c r="I54" s="1">
        <f t="shared" si="2"/>
        <v>0.85</v>
      </c>
      <c r="J54" s="14">
        <v>0.9</v>
      </c>
      <c r="K54" s="11">
        <f>tblCapacity[[#This Row],[Ag]]*tblCapacity[[#This Row],[fy]]</f>
        <v>92160</v>
      </c>
      <c r="L54" s="11">
        <f>tblCapacity[[#This Row],[Ultimate Uncertainty]]*tblCapacity[[#This Row],[kt]]*tblCapacity[[#This Row],[An]]*tblCapacity[[#This Row],[fu]]</f>
        <v>81087.401122508178</v>
      </c>
      <c r="M54" s="11">
        <f>MIN(tblCapacity[[#This Row],[Nt_yield]:[Nt_ultimate]])</f>
        <v>81087.401122508178</v>
      </c>
      <c r="N54" s="11">
        <f>tblCapacity[[#This Row],[Nt_yield]]*tblCapacity[[#This Row],[φ]]</f>
        <v>82944</v>
      </c>
      <c r="O54" s="11">
        <f>tblCapacity[[#This Row],[Nt_ultimate]]*tblCapacity[[#This Row],[φ]]</f>
        <v>72978.661010257361</v>
      </c>
      <c r="P54" s="18">
        <f>tblCapacity[[#This Row],[Nt]]*tblCapacity[[#This Row],[φ]]</f>
        <v>72978.661010257361</v>
      </c>
    </row>
    <row r="55" spans="2:16" x14ac:dyDescent="0.2">
      <c r="B55" s="2" t="s">
        <v>55</v>
      </c>
      <c r="C55" s="7">
        <v>3.2600000000000001E-4</v>
      </c>
      <c r="D55" s="1">
        <v>2.6886771725223579E-2</v>
      </c>
      <c r="E55" s="7">
        <f>tblCapacity[[#This Row],[Ag]]*(1-tblCapacity[[#This Row],[Reduction for Net Area]])</f>
        <v>3.172349124175771E-4</v>
      </c>
      <c r="F55" s="1">
        <v>0.85</v>
      </c>
      <c r="G55" s="8">
        <v>360000000</v>
      </c>
      <c r="H55" s="8">
        <v>480000000</v>
      </c>
      <c r="I55" s="1">
        <f t="shared" si="2"/>
        <v>0.85</v>
      </c>
      <c r="J55" s="14">
        <v>0.9</v>
      </c>
      <c r="K55" s="11">
        <f>tblCapacity[[#This Row],[Ag]]*tblCapacity[[#This Row],[fy]]</f>
        <v>117360</v>
      </c>
      <c r="L55" s="11">
        <f>tblCapacity[[#This Row],[Ultimate Uncertainty]]*tblCapacity[[#This Row],[kt]]*tblCapacity[[#This Row],[An]]*tblCapacity[[#This Row],[fu]]</f>
        <v>110017.06762641574</v>
      </c>
      <c r="M55" s="11">
        <f>MIN(tblCapacity[[#This Row],[Nt_yield]:[Nt_ultimate]])</f>
        <v>110017.06762641574</v>
      </c>
      <c r="N55" s="11">
        <f>tblCapacity[[#This Row],[Nt_yield]]*tblCapacity[[#This Row],[φ]]</f>
        <v>105624</v>
      </c>
      <c r="O55" s="11">
        <f>tblCapacity[[#This Row],[Nt_ultimate]]*tblCapacity[[#This Row],[φ]]</f>
        <v>99015.360863774171</v>
      </c>
      <c r="P55" s="18">
        <f>tblCapacity[[#This Row],[Nt]]*tblCapacity[[#This Row],[φ]]</f>
        <v>99015.360863774171</v>
      </c>
    </row>
    <row r="56" spans="2:16" x14ac:dyDescent="0.2">
      <c r="B56" s="2" t="s">
        <v>58</v>
      </c>
      <c r="C56" s="7">
        <v>7.6400000000000001E-3</v>
      </c>
      <c r="D56" s="1">
        <v>8.6946564320586228E-2</v>
      </c>
      <c r="E56" s="7">
        <f>tblCapacity[[#This Row],[Ag]]*(1-tblCapacity[[#This Row],[Reduction for Net Area]])</f>
        <v>6.9757282485907214E-3</v>
      </c>
      <c r="F56" s="1">
        <v>1</v>
      </c>
      <c r="G56" s="8">
        <v>340000000</v>
      </c>
      <c r="H56" s="8">
        <v>480000000</v>
      </c>
      <c r="I56" s="1">
        <f t="shared" si="2"/>
        <v>0.85</v>
      </c>
      <c r="J56" s="14">
        <v>0.9</v>
      </c>
      <c r="K56" s="11">
        <f>tblCapacity[[#This Row],[Ag]]*tblCapacity[[#This Row],[fy]]</f>
        <v>2597600</v>
      </c>
      <c r="L56" s="11">
        <f>tblCapacity[[#This Row],[Ultimate Uncertainty]]*tblCapacity[[#This Row],[kt]]*tblCapacity[[#This Row],[An]]*tblCapacity[[#This Row],[fu]]</f>
        <v>2846097.1254250142</v>
      </c>
      <c r="M56" s="11">
        <f>MIN(tblCapacity[[#This Row],[Nt_yield]:[Nt_ultimate]])</f>
        <v>2597600</v>
      </c>
      <c r="N56" s="11">
        <f>tblCapacity[[#This Row],[Nt_yield]]*tblCapacity[[#This Row],[φ]]</f>
        <v>2337840</v>
      </c>
      <c r="O56" s="11">
        <f>tblCapacity[[#This Row],[Nt_ultimate]]*tblCapacity[[#This Row],[φ]]</f>
        <v>2561487.4128825129</v>
      </c>
      <c r="P56" s="18">
        <f>tblCapacity[[#This Row],[Nt]]*tblCapacity[[#This Row],[φ]]</f>
        <v>2337840</v>
      </c>
    </row>
    <row r="57" spans="2:16" x14ac:dyDescent="0.2">
      <c r="B57" s="2" t="s">
        <v>30</v>
      </c>
      <c r="C57" s="7">
        <v>3.4000000000000002E-2</v>
      </c>
      <c r="D57" s="1">
        <v>4.4173168437777299E-2</v>
      </c>
      <c r="E57" s="7">
        <f>tblCapacity[[#This Row],[Ag]]*(1-tblCapacity[[#This Row],[Reduction for Net Area]])</f>
        <v>3.2498112273115574E-2</v>
      </c>
      <c r="F57" s="1">
        <v>1</v>
      </c>
      <c r="G57" s="8">
        <v>280000000</v>
      </c>
      <c r="H57" s="8">
        <v>430000000</v>
      </c>
      <c r="I57" s="1">
        <f t="shared" si="2"/>
        <v>0.85</v>
      </c>
      <c r="J57" s="14">
        <v>0.9</v>
      </c>
      <c r="K57" s="11">
        <f>tblCapacity[[#This Row],[Ag]]*tblCapacity[[#This Row],[fy]]</f>
        <v>9520000</v>
      </c>
      <c r="L57" s="11">
        <f>tblCapacity[[#This Row],[Ultimate Uncertainty]]*tblCapacity[[#This Row],[kt]]*tblCapacity[[#This Row],[An]]*tblCapacity[[#This Row],[fu]]</f>
        <v>11878060.035823742</v>
      </c>
      <c r="M57" s="11">
        <f>MIN(tblCapacity[[#This Row],[Nt_yield]:[Nt_ultimate]])</f>
        <v>9520000</v>
      </c>
      <c r="N57" s="11">
        <f>tblCapacity[[#This Row],[Nt_yield]]*tblCapacity[[#This Row],[φ]]</f>
        <v>8568000</v>
      </c>
      <c r="O57" s="11">
        <f>tblCapacity[[#This Row],[Nt_ultimate]]*tblCapacity[[#This Row],[φ]]</f>
        <v>10690254.032241369</v>
      </c>
      <c r="P57" s="18">
        <f>tblCapacity[[#This Row],[Nt]]*tblCapacity[[#This Row],[φ]]</f>
        <v>8568000</v>
      </c>
    </row>
    <row r="58" spans="2:16" x14ac:dyDescent="0.2">
      <c r="B58" s="2" t="s">
        <v>27</v>
      </c>
      <c r="C58" s="7">
        <v>4.46E-4</v>
      </c>
      <c r="D58" s="1">
        <v>8.534448849453858E-3</v>
      </c>
      <c r="E58" s="7">
        <f>tblCapacity[[#This Row],[Ag]]*(1-tblCapacity[[#This Row],[Reduction for Net Area]])</f>
        <v>4.4219363581314358E-4</v>
      </c>
      <c r="F58" s="1">
        <v>0.85</v>
      </c>
      <c r="G58" s="8">
        <v>360000000</v>
      </c>
      <c r="H58" s="8">
        <v>480000000</v>
      </c>
      <c r="I58" s="1">
        <f t="shared" si="2"/>
        <v>0.85</v>
      </c>
      <c r="J58" s="14">
        <v>0.9</v>
      </c>
      <c r="K58" s="11">
        <f>tblCapacity[[#This Row],[Ag]]*tblCapacity[[#This Row],[fy]]</f>
        <v>160560</v>
      </c>
      <c r="L58" s="11">
        <f>tblCapacity[[#This Row],[Ultimate Uncertainty]]*tblCapacity[[#This Row],[kt]]*tblCapacity[[#This Row],[An]]*tblCapacity[[#This Row],[fu]]</f>
        <v>153352.75289999819</v>
      </c>
      <c r="M58" s="11">
        <f>MIN(tblCapacity[[#This Row],[Nt_yield]:[Nt_ultimate]])</f>
        <v>153352.75289999819</v>
      </c>
      <c r="N58" s="11">
        <f>tblCapacity[[#This Row],[Nt_yield]]*tblCapacity[[#This Row],[φ]]</f>
        <v>144504</v>
      </c>
      <c r="O58" s="11">
        <f>tblCapacity[[#This Row],[Nt_ultimate]]*tblCapacity[[#This Row],[φ]]</f>
        <v>138017.47760999837</v>
      </c>
      <c r="P58" s="18">
        <f>tblCapacity[[#This Row],[Nt]]*tblCapacity[[#This Row],[φ]]</f>
        <v>138017.47760999837</v>
      </c>
    </row>
    <row r="59" spans="2:16" x14ac:dyDescent="0.2">
      <c r="B59" s="2" t="s">
        <v>31</v>
      </c>
      <c r="C59" s="7">
        <v>3.6999999999999998E-2</v>
      </c>
      <c r="D59" s="1">
        <v>7.3421106218613627E-2</v>
      </c>
      <c r="E59" s="7">
        <f>tblCapacity[[#This Row],[Ag]]*(1-tblCapacity[[#This Row],[Reduction for Net Area]])</f>
        <v>3.4283419069911295E-2</v>
      </c>
      <c r="F59" s="1">
        <v>1</v>
      </c>
      <c r="G59" s="8">
        <v>280000000</v>
      </c>
      <c r="H59" s="8">
        <v>430000000</v>
      </c>
      <c r="I59" s="1">
        <f t="shared" si="2"/>
        <v>0.85</v>
      </c>
      <c r="J59" s="14">
        <v>0.9</v>
      </c>
      <c r="K59" s="11">
        <f>tblCapacity[[#This Row],[Ag]]*tblCapacity[[#This Row],[fy]]</f>
        <v>10360000</v>
      </c>
      <c r="L59" s="11">
        <f>tblCapacity[[#This Row],[Ultimate Uncertainty]]*tblCapacity[[#This Row],[kt]]*tblCapacity[[#This Row],[An]]*tblCapacity[[#This Row],[fu]]</f>
        <v>12530589.670052579</v>
      </c>
      <c r="M59" s="11">
        <f>MIN(tblCapacity[[#This Row],[Nt_yield]:[Nt_ultimate]])</f>
        <v>10360000</v>
      </c>
      <c r="N59" s="11">
        <f>tblCapacity[[#This Row],[Nt_yield]]*tblCapacity[[#This Row],[φ]]</f>
        <v>9324000</v>
      </c>
      <c r="O59" s="11">
        <f>tblCapacity[[#This Row],[Nt_ultimate]]*tblCapacity[[#This Row],[φ]]</f>
        <v>11277530.70304732</v>
      </c>
      <c r="P59" s="18">
        <f>tblCapacity[[#This Row],[Nt]]*tblCapacity[[#This Row],[φ]]</f>
        <v>9324000</v>
      </c>
    </row>
    <row r="60" spans="2:16" x14ac:dyDescent="0.2">
      <c r="B60" s="2" t="s">
        <v>28</v>
      </c>
      <c r="C60" s="7">
        <v>2.63E-4</v>
      </c>
      <c r="D60" s="1">
        <v>1.1417936170642574E-3</v>
      </c>
      <c r="E60" s="7">
        <f>tblCapacity[[#This Row],[Ag]]*(1-tblCapacity[[#This Row],[Reduction for Net Area]])</f>
        <v>2.6269970827871213E-4</v>
      </c>
      <c r="F60" s="1">
        <v>0.85</v>
      </c>
      <c r="G60" s="8">
        <v>360000000</v>
      </c>
      <c r="H60" s="8">
        <v>480000000</v>
      </c>
      <c r="I60" s="1">
        <f t="shared" si="2"/>
        <v>0.85</v>
      </c>
      <c r="J60" s="14">
        <v>0.9</v>
      </c>
      <c r="K60" s="11">
        <f>tblCapacity[[#This Row],[Ag]]*tblCapacity[[#This Row],[fy]]</f>
        <v>94680</v>
      </c>
      <c r="L60" s="11">
        <f>tblCapacity[[#This Row],[Ultimate Uncertainty]]*tblCapacity[[#This Row],[kt]]*tblCapacity[[#This Row],[An]]*tblCapacity[[#This Row],[fu]]</f>
        <v>91104.258831057363</v>
      </c>
      <c r="M60" s="11">
        <f>MIN(tblCapacity[[#This Row],[Nt_yield]:[Nt_ultimate]])</f>
        <v>91104.258831057363</v>
      </c>
      <c r="N60" s="11">
        <f>tblCapacity[[#This Row],[Nt_yield]]*tblCapacity[[#This Row],[φ]]</f>
        <v>85212</v>
      </c>
      <c r="O60" s="11">
        <f>tblCapacity[[#This Row],[Nt_ultimate]]*tblCapacity[[#This Row],[φ]]</f>
        <v>81993.832947951625</v>
      </c>
      <c r="P60" s="18">
        <f>tblCapacity[[#This Row],[Nt]]*tblCapacity[[#This Row],[φ]]</f>
        <v>81993.832947951625</v>
      </c>
    </row>
    <row r="61" spans="2:16" x14ac:dyDescent="0.2">
      <c r="B61" s="2" t="s">
        <v>29</v>
      </c>
      <c r="C61" s="7">
        <v>5.0600000000000005E-4</v>
      </c>
      <c r="D61" s="1">
        <v>2.8609207122134529E-2</v>
      </c>
      <c r="E61" s="7">
        <f>tblCapacity[[#This Row],[Ag]]*(1-tblCapacity[[#This Row],[Reduction for Net Area]])</f>
        <v>4.9152374119620001E-4</v>
      </c>
      <c r="F61" s="1">
        <v>0.85</v>
      </c>
      <c r="G61" s="8">
        <v>360000000</v>
      </c>
      <c r="H61" s="8">
        <v>480000000</v>
      </c>
      <c r="I61" s="1">
        <f t="shared" si="2"/>
        <v>0.85</v>
      </c>
      <c r="J61" s="14">
        <v>0.9</v>
      </c>
      <c r="K61" s="11">
        <f>tblCapacity[[#This Row],[Ag]]*tblCapacity[[#This Row],[fy]]</f>
        <v>182160.00000000003</v>
      </c>
      <c r="L61" s="11">
        <f>tblCapacity[[#This Row],[Ultimate Uncertainty]]*tblCapacity[[#This Row],[kt]]*tblCapacity[[#This Row],[An]]*tblCapacity[[#This Row],[fu]]</f>
        <v>170460.43344684216</v>
      </c>
      <c r="M61" s="11">
        <f>MIN(tblCapacity[[#This Row],[Nt_yield]:[Nt_ultimate]])</f>
        <v>170460.43344684216</v>
      </c>
      <c r="N61" s="11">
        <f>tblCapacity[[#This Row],[Nt_yield]]*tblCapacity[[#This Row],[φ]]</f>
        <v>163944.00000000003</v>
      </c>
      <c r="O61" s="11">
        <f>tblCapacity[[#This Row],[Nt_ultimate]]*tblCapacity[[#This Row],[φ]]</f>
        <v>153414.39010215795</v>
      </c>
      <c r="P61" s="18">
        <f>tblCapacity[[#This Row],[Nt]]*tblCapacity[[#This Row],[φ]]</f>
        <v>153414.39010215795</v>
      </c>
    </row>
    <row r="62" spans="2:16" x14ac:dyDescent="0.2">
      <c r="B62" s="2" t="s">
        <v>59</v>
      </c>
      <c r="C62" s="7">
        <v>2.9500000000000001E-4</v>
      </c>
      <c r="D62" s="1">
        <v>1.364665348999089E-2</v>
      </c>
      <c r="E62" s="7">
        <f>tblCapacity[[#This Row],[Ag]]*(1-tblCapacity[[#This Row],[Reduction for Net Area]])</f>
        <v>2.909742372204527E-4</v>
      </c>
      <c r="F62" s="1">
        <v>0.85</v>
      </c>
      <c r="G62" s="8">
        <v>360000000</v>
      </c>
      <c r="H62" s="8">
        <v>480000000</v>
      </c>
      <c r="I62" s="1">
        <f t="shared" si="2"/>
        <v>0.85</v>
      </c>
      <c r="J62" s="14">
        <v>0.9</v>
      </c>
      <c r="K62" s="11">
        <f>tblCapacity[[#This Row],[Ag]]*tblCapacity[[#This Row],[fy]]</f>
        <v>106200</v>
      </c>
      <c r="L62" s="11">
        <f>tblCapacity[[#This Row],[Ultimate Uncertainty]]*tblCapacity[[#This Row],[kt]]*tblCapacity[[#This Row],[An]]*tblCapacity[[#This Row],[fu]]</f>
        <v>100909.86546805299</v>
      </c>
      <c r="M62" s="11">
        <f>MIN(tblCapacity[[#This Row],[Nt_yield]:[Nt_ultimate]])</f>
        <v>100909.86546805299</v>
      </c>
      <c r="N62" s="11">
        <f>tblCapacity[[#This Row],[Nt_yield]]*tblCapacity[[#This Row],[φ]]</f>
        <v>95580</v>
      </c>
      <c r="O62" s="11">
        <f>tblCapacity[[#This Row],[Nt_ultimate]]*tblCapacity[[#This Row],[φ]]</f>
        <v>90818.878921247684</v>
      </c>
      <c r="P62" s="18">
        <f>tblCapacity[[#This Row],[Nt]]*tblCapacity[[#This Row],[φ]]</f>
        <v>90818.878921247684</v>
      </c>
    </row>
    <row r="63" spans="2:16" x14ac:dyDescent="0.2">
      <c r="B63" s="2" t="s">
        <v>60</v>
      </c>
      <c r="C63" s="7">
        <v>4.8899999999999996E-4</v>
      </c>
      <c r="D63" s="1">
        <v>3.669312122027707E-2</v>
      </c>
      <c r="E63" s="7">
        <f>tblCapacity[[#This Row],[Ag]]*(1-tblCapacity[[#This Row],[Reduction for Net Area]])</f>
        <v>4.710570637232845E-4</v>
      </c>
      <c r="F63" s="1">
        <v>0.85</v>
      </c>
      <c r="G63" s="8">
        <v>360000000</v>
      </c>
      <c r="H63" s="8">
        <v>480000000</v>
      </c>
      <c r="I63" s="1">
        <f t="shared" si="2"/>
        <v>0.85</v>
      </c>
      <c r="J63" s="14">
        <v>0.9</v>
      </c>
      <c r="K63" s="11">
        <f>tblCapacity[[#This Row],[Ag]]*tblCapacity[[#This Row],[fy]]</f>
        <v>176040</v>
      </c>
      <c r="L63" s="11">
        <f>tblCapacity[[#This Row],[Ultimate Uncertainty]]*tblCapacity[[#This Row],[kt]]*tblCapacity[[#This Row],[An]]*tblCapacity[[#This Row],[fu]]</f>
        <v>163362.58969923505</v>
      </c>
      <c r="M63" s="11">
        <f>MIN(tblCapacity[[#This Row],[Nt_yield]:[Nt_ultimate]])</f>
        <v>163362.58969923505</v>
      </c>
      <c r="N63" s="11">
        <f>tblCapacity[[#This Row],[Nt_yield]]*tblCapacity[[#This Row],[φ]]</f>
        <v>158436</v>
      </c>
      <c r="O63" s="11">
        <f>tblCapacity[[#This Row],[Nt_ultimate]]*tblCapacity[[#This Row],[φ]]</f>
        <v>147026.33072931154</v>
      </c>
      <c r="P63" s="18">
        <f>tblCapacity[[#This Row],[Nt]]*tblCapacity[[#This Row],[φ]]</f>
        <v>147026.33072931154</v>
      </c>
    </row>
    <row r="64" spans="2:16" x14ac:dyDescent="0.2">
      <c r="B64" s="2" t="s">
        <v>69</v>
      </c>
      <c r="C64" s="7">
        <v>4.3200000000000002E-2</v>
      </c>
      <c r="D64" s="1">
        <v>9.4661461719323381E-2</v>
      </c>
      <c r="E64" s="7">
        <f>tblCapacity[[#This Row],[Ag]]*(1-tblCapacity[[#This Row],[Reduction for Net Area]])</f>
        <v>3.9110624853725233E-2</v>
      </c>
      <c r="F64" s="1">
        <v>1</v>
      </c>
      <c r="G64" s="8">
        <v>360000000</v>
      </c>
      <c r="H64" s="8">
        <v>480000000</v>
      </c>
      <c r="I64" s="1">
        <f t="shared" si="2"/>
        <v>0.85</v>
      </c>
      <c r="J64" s="14">
        <v>0.9</v>
      </c>
      <c r="K64" s="11">
        <f>tblCapacity[[#This Row],[Ag]]*tblCapacity[[#This Row],[fy]]</f>
        <v>15552000</v>
      </c>
      <c r="L64" s="11">
        <f>tblCapacity[[#This Row],[Ultimate Uncertainty]]*tblCapacity[[#This Row],[kt]]*tblCapacity[[#This Row],[An]]*tblCapacity[[#This Row],[fu]]</f>
        <v>15957134.940319896</v>
      </c>
      <c r="M64" s="11">
        <f>MIN(tblCapacity[[#This Row],[Nt_yield]:[Nt_ultimate]])</f>
        <v>15552000</v>
      </c>
      <c r="N64" s="11">
        <f>tblCapacity[[#This Row],[Nt_yield]]*tblCapacity[[#This Row],[φ]]</f>
        <v>13996800</v>
      </c>
      <c r="O64" s="11">
        <f>tblCapacity[[#This Row],[Nt_ultimate]]*tblCapacity[[#This Row],[φ]]</f>
        <v>14361421.446287906</v>
      </c>
      <c r="P64" s="18">
        <f>tblCapacity[[#This Row],[Nt]]*tblCapacity[[#This Row],[φ]]</f>
        <v>13996800</v>
      </c>
    </row>
    <row r="65" spans="2:16" x14ac:dyDescent="0.2">
      <c r="B65" s="2" t="s">
        <v>34</v>
      </c>
      <c r="C65" s="7">
        <v>6.5799999999999995E-4</v>
      </c>
      <c r="D65" s="1">
        <v>1.472658595196088E-2</v>
      </c>
      <c r="E65" s="7">
        <f>tblCapacity[[#This Row],[Ag]]*(1-tblCapacity[[#This Row],[Reduction for Net Area]])</f>
        <v>6.4830990644360975E-4</v>
      </c>
      <c r="F65" s="1">
        <v>0.75</v>
      </c>
      <c r="G65" s="8">
        <v>360000000</v>
      </c>
      <c r="H65" s="8">
        <v>480000000</v>
      </c>
      <c r="I65" s="1">
        <f t="shared" si="2"/>
        <v>0.85</v>
      </c>
      <c r="J65" s="14">
        <v>0.9</v>
      </c>
      <c r="K65" s="11">
        <f>tblCapacity[[#This Row],[Ag]]*tblCapacity[[#This Row],[fy]]</f>
        <v>236879.99999999997</v>
      </c>
      <c r="L65" s="11">
        <f>tblCapacity[[#This Row],[Ultimate Uncertainty]]*tblCapacity[[#This Row],[kt]]*tblCapacity[[#This Row],[An]]*tblCapacity[[#This Row],[fu]]</f>
        <v>198382.83137174457</v>
      </c>
      <c r="M65" s="11">
        <f>MIN(tblCapacity[[#This Row],[Nt_yield]:[Nt_ultimate]])</f>
        <v>198382.83137174457</v>
      </c>
      <c r="N65" s="11">
        <f>tblCapacity[[#This Row],[Nt_yield]]*tblCapacity[[#This Row],[φ]]</f>
        <v>213191.99999999997</v>
      </c>
      <c r="O65" s="11">
        <f>tblCapacity[[#This Row],[Nt_ultimate]]*tblCapacity[[#This Row],[φ]]</f>
        <v>178544.54823457013</v>
      </c>
      <c r="P65" s="18">
        <f>tblCapacity[[#This Row],[Nt]]*tblCapacity[[#This Row],[φ]]</f>
        <v>178544.54823457013</v>
      </c>
    </row>
    <row r="66" spans="2:16" x14ac:dyDescent="0.2">
      <c r="B66" s="2" t="s">
        <v>61</v>
      </c>
      <c r="C66" s="7">
        <v>8.4000000000000003E-4</v>
      </c>
      <c r="D66" s="1">
        <v>4.7952642620063829E-5</v>
      </c>
      <c r="E66" s="7">
        <f>tblCapacity[[#This Row],[Ag]]*(1-tblCapacity[[#This Row],[Reduction for Net Area]])</f>
        <v>8.3995971978019924E-4</v>
      </c>
      <c r="F66" s="1">
        <v>0.75</v>
      </c>
      <c r="G66" s="8">
        <v>360000000</v>
      </c>
      <c r="H66" s="8">
        <v>480000000</v>
      </c>
      <c r="I66" s="1">
        <f t="shared" si="2"/>
        <v>0.85</v>
      </c>
      <c r="J66" s="14">
        <v>0.9</v>
      </c>
      <c r="K66" s="11">
        <f>tblCapacity[[#This Row],[Ag]]*tblCapacity[[#This Row],[fy]]</f>
        <v>302400</v>
      </c>
      <c r="L66" s="11">
        <f>tblCapacity[[#This Row],[Ultimate Uncertainty]]*tblCapacity[[#This Row],[kt]]*tblCapacity[[#This Row],[An]]*tblCapacity[[#This Row],[fu]]</f>
        <v>257027.67425274092</v>
      </c>
      <c r="M66" s="11">
        <f>MIN(tblCapacity[[#This Row],[Nt_yield]:[Nt_ultimate]])</f>
        <v>257027.67425274092</v>
      </c>
      <c r="N66" s="11">
        <f>tblCapacity[[#This Row],[Nt_yield]]*tblCapacity[[#This Row],[φ]]</f>
        <v>272160</v>
      </c>
      <c r="O66" s="11">
        <f>tblCapacity[[#This Row],[Nt_ultimate]]*tblCapacity[[#This Row],[φ]]</f>
        <v>231324.90682746682</v>
      </c>
      <c r="P66" s="18">
        <f>tblCapacity[[#This Row],[Nt]]*tblCapacity[[#This Row],[φ]]</f>
        <v>231324.90682746682</v>
      </c>
    </row>
    <row r="67" spans="2:16" x14ac:dyDescent="0.2">
      <c r="B67" s="2" t="s">
        <v>62</v>
      </c>
      <c r="C67" s="7">
        <v>1.15E-3</v>
      </c>
      <c r="D67" s="1">
        <v>6.4946802826404235E-2</v>
      </c>
      <c r="E67" s="7">
        <f>tblCapacity[[#This Row],[Ag]]*(1-tblCapacity[[#This Row],[Reduction for Net Area]])</f>
        <v>1.0753111767496351E-3</v>
      </c>
      <c r="F67" s="1">
        <v>0.85</v>
      </c>
      <c r="G67" s="8">
        <v>360000000</v>
      </c>
      <c r="H67" s="8">
        <v>480000000</v>
      </c>
      <c r="I67" s="1">
        <f t="shared" si="2"/>
        <v>0.85</v>
      </c>
      <c r="J67" s="14">
        <v>0.9</v>
      </c>
      <c r="K67" s="11">
        <f>tblCapacity[[#This Row],[Ag]]*tblCapacity[[#This Row],[fy]]</f>
        <v>414000</v>
      </c>
      <c r="L67" s="11">
        <f>tblCapacity[[#This Row],[Ultimate Uncertainty]]*tblCapacity[[#This Row],[kt]]*tblCapacity[[#This Row],[An]]*tblCapacity[[#This Row],[fu]]</f>
        <v>372917.91609677346</v>
      </c>
      <c r="M67" s="11">
        <f>MIN(tblCapacity[[#This Row],[Nt_yield]:[Nt_ultimate]])</f>
        <v>372917.91609677346</v>
      </c>
      <c r="N67" s="11">
        <f>tblCapacity[[#This Row],[Nt_yield]]*tblCapacity[[#This Row],[φ]]</f>
        <v>372600</v>
      </c>
      <c r="O67" s="11">
        <f>tblCapacity[[#This Row],[Nt_ultimate]]*tblCapacity[[#This Row],[φ]]</f>
        <v>335626.12448709615</v>
      </c>
      <c r="P67" s="18">
        <f>tblCapacity[[#This Row],[Nt]]*tblCapacity[[#This Row],[φ]]</f>
        <v>335626.12448709615</v>
      </c>
    </row>
    <row r="68" spans="2:16" x14ac:dyDescent="0.2">
      <c r="B68" s="2" t="s">
        <v>63</v>
      </c>
      <c r="C68" s="7">
        <v>9.5699999999999995E-4</v>
      </c>
      <c r="D68" s="1">
        <v>6.3865896436984884E-2</v>
      </c>
      <c r="E68" s="7">
        <f>tblCapacity[[#This Row],[Ag]]*(1-tblCapacity[[#This Row],[Reduction for Net Area]])</f>
        <v>8.958803371098054E-4</v>
      </c>
      <c r="F68" s="1">
        <v>0.85</v>
      </c>
      <c r="G68" s="8">
        <v>360000000</v>
      </c>
      <c r="H68" s="8">
        <v>480000000</v>
      </c>
      <c r="I68" s="1">
        <f t="shared" si="2"/>
        <v>0.85</v>
      </c>
      <c r="J68" s="14">
        <v>0.9</v>
      </c>
      <c r="K68" s="11">
        <f>tblCapacity[[#This Row],[Ag]]*tblCapacity[[#This Row],[fy]]</f>
        <v>344520</v>
      </c>
      <c r="L68" s="11">
        <f>tblCapacity[[#This Row],[Ultimate Uncertainty]]*tblCapacity[[#This Row],[kt]]*tblCapacity[[#This Row],[An]]*tblCapacity[[#This Row],[fu]]</f>
        <v>310691.30090968043</v>
      </c>
      <c r="M68" s="11">
        <f>MIN(tblCapacity[[#This Row],[Nt_yield]:[Nt_ultimate]])</f>
        <v>310691.30090968043</v>
      </c>
      <c r="N68" s="11">
        <f>tblCapacity[[#This Row],[Nt_yield]]*tblCapacity[[#This Row],[φ]]</f>
        <v>310068</v>
      </c>
      <c r="O68" s="11">
        <f>tblCapacity[[#This Row],[Nt_ultimate]]*tblCapacity[[#This Row],[φ]]</f>
        <v>279622.17081871239</v>
      </c>
      <c r="P68" s="18">
        <f>tblCapacity[[#This Row],[Nt]]*tblCapacity[[#This Row],[φ]]</f>
        <v>279622.17081871239</v>
      </c>
    </row>
    <row r="69" spans="2:16" x14ac:dyDescent="0.2">
      <c r="B69" s="2" t="s">
        <v>64</v>
      </c>
      <c r="C69" s="7">
        <v>9.2100000000000005E-4</v>
      </c>
      <c r="D69" s="1">
        <v>5.9591989217936049E-2</v>
      </c>
      <c r="E69" s="7">
        <f>tblCapacity[[#This Row],[Ag]]*(1-tblCapacity[[#This Row],[Reduction for Net Area]])</f>
        <v>8.6611577793028094E-4</v>
      </c>
      <c r="F69" s="1">
        <v>0.75</v>
      </c>
      <c r="G69" s="8">
        <v>360000000</v>
      </c>
      <c r="H69" s="8">
        <v>480000000</v>
      </c>
      <c r="I69" s="1">
        <f t="shared" ref="I69:I83" si="3">0.85</f>
        <v>0.85</v>
      </c>
      <c r="J69" s="14">
        <v>0.9</v>
      </c>
      <c r="K69" s="11">
        <f>tblCapacity[[#This Row],[Ag]]*tblCapacity[[#This Row],[fy]]</f>
        <v>331560</v>
      </c>
      <c r="L69" s="11">
        <f>tblCapacity[[#This Row],[Ultimate Uncertainty]]*tblCapacity[[#This Row],[kt]]*tblCapacity[[#This Row],[An]]*tblCapacity[[#This Row],[fu]]</f>
        <v>265031.42804666597</v>
      </c>
      <c r="M69" s="11">
        <f>MIN(tblCapacity[[#This Row],[Nt_yield]:[Nt_ultimate]])</f>
        <v>265031.42804666597</v>
      </c>
      <c r="N69" s="11">
        <f>tblCapacity[[#This Row],[Nt_yield]]*tblCapacity[[#This Row],[φ]]</f>
        <v>298404</v>
      </c>
      <c r="O69" s="11">
        <f>tblCapacity[[#This Row],[Nt_ultimate]]*tblCapacity[[#This Row],[φ]]</f>
        <v>238528.28524199937</v>
      </c>
      <c r="P69" s="18">
        <f>tblCapacity[[#This Row],[Nt]]*tblCapacity[[#This Row],[φ]]</f>
        <v>238528.28524199937</v>
      </c>
    </row>
    <row r="70" spans="2:16" x14ac:dyDescent="0.2">
      <c r="B70" s="2" t="s">
        <v>65</v>
      </c>
      <c r="C70" s="7">
        <v>1.0499999999999999E-3</v>
      </c>
      <c r="D70" s="1">
        <v>1.3434753708456405E-2</v>
      </c>
      <c r="E70" s="7">
        <f>tblCapacity[[#This Row],[Ag]]*(1-tblCapacity[[#This Row],[Reduction for Net Area]])</f>
        <v>1.0358935086061207E-3</v>
      </c>
      <c r="F70" s="1">
        <v>0.85</v>
      </c>
      <c r="G70" s="8">
        <v>360000000</v>
      </c>
      <c r="H70" s="8">
        <v>480000000</v>
      </c>
      <c r="I70" s="1">
        <f t="shared" si="3"/>
        <v>0.85</v>
      </c>
      <c r="J70" s="14">
        <v>0.9</v>
      </c>
      <c r="K70" s="11">
        <f>tblCapacity[[#This Row],[Ag]]*tblCapacity[[#This Row],[fy]]</f>
        <v>378000</v>
      </c>
      <c r="L70" s="11">
        <f>tblCapacity[[#This Row],[Ultimate Uncertainty]]*tblCapacity[[#This Row],[kt]]*tblCapacity[[#This Row],[An]]*tblCapacity[[#This Row],[fu]]</f>
        <v>359247.86878460267</v>
      </c>
      <c r="M70" s="11">
        <f>MIN(tblCapacity[[#This Row],[Nt_yield]:[Nt_ultimate]])</f>
        <v>359247.86878460267</v>
      </c>
      <c r="N70" s="11">
        <f>tblCapacity[[#This Row],[Nt_yield]]*tblCapacity[[#This Row],[φ]]</f>
        <v>340200</v>
      </c>
      <c r="O70" s="11">
        <f>tblCapacity[[#This Row],[Nt_ultimate]]*tblCapacity[[#This Row],[φ]]</f>
        <v>323323.08190614241</v>
      </c>
      <c r="P70" s="18">
        <f>tblCapacity[[#This Row],[Nt]]*tblCapacity[[#This Row],[φ]]</f>
        <v>323323.08190614241</v>
      </c>
    </row>
    <row r="71" spans="2:16" x14ac:dyDescent="0.2">
      <c r="B71" s="2" t="s">
        <v>39</v>
      </c>
      <c r="C71" s="7">
        <v>1.3500000000000001E-3</v>
      </c>
      <c r="D71" s="1">
        <v>5.2115357182694715E-2</v>
      </c>
      <c r="E71" s="7">
        <f>tblCapacity[[#This Row],[Ag]]*(1-tblCapacity[[#This Row],[Reduction for Net Area]])</f>
        <v>1.2796442678033623E-3</v>
      </c>
      <c r="F71" s="1">
        <v>0.85</v>
      </c>
      <c r="G71" s="8">
        <v>360000000</v>
      </c>
      <c r="H71" s="8">
        <v>480000000</v>
      </c>
      <c r="I71" s="1">
        <f t="shared" si="3"/>
        <v>0.85</v>
      </c>
      <c r="J71" s="14">
        <v>0.9</v>
      </c>
      <c r="K71" s="11">
        <f>tblCapacity[[#This Row],[Ag]]*tblCapacity[[#This Row],[fy]]</f>
        <v>486000</v>
      </c>
      <c r="L71" s="11">
        <f>tblCapacity[[#This Row],[Ultimate Uncertainty]]*tblCapacity[[#This Row],[kt]]*tblCapacity[[#This Row],[An]]*tblCapacity[[#This Row],[fu]]</f>
        <v>443780.63207420602</v>
      </c>
      <c r="M71" s="11">
        <f>MIN(tblCapacity[[#This Row],[Nt_yield]:[Nt_ultimate]])</f>
        <v>443780.63207420602</v>
      </c>
      <c r="N71" s="11">
        <f>tblCapacity[[#This Row],[Nt_yield]]*tblCapacity[[#This Row],[φ]]</f>
        <v>437400</v>
      </c>
      <c r="O71" s="11">
        <f>tblCapacity[[#This Row],[Nt_ultimate]]*tblCapacity[[#This Row],[φ]]</f>
        <v>399402.56886678544</v>
      </c>
      <c r="P71" s="18">
        <f>tblCapacity[[#This Row],[Nt]]*tblCapacity[[#This Row],[φ]]</f>
        <v>399402.56886678544</v>
      </c>
    </row>
    <row r="72" spans="2:16" x14ac:dyDescent="0.2">
      <c r="B72" s="2" t="s">
        <v>70</v>
      </c>
      <c r="C72" s="7">
        <v>5.28E-2</v>
      </c>
      <c r="D72" s="1">
        <v>3.715514587067368E-2</v>
      </c>
      <c r="E72" s="7">
        <f>tblCapacity[[#This Row],[Ag]]*(1-tblCapacity[[#This Row],[Reduction for Net Area]])</f>
        <v>5.0838208298028431E-2</v>
      </c>
      <c r="F72" s="1">
        <v>1</v>
      </c>
      <c r="G72" s="8">
        <v>360000000</v>
      </c>
      <c r="H72" s="8">
        <v>480000000</v>
      </c>
      <c r="I72" s="1">
        <f t="shared" si="3"/>
        <v>0.85</v>
      </c>
      <c r="J72" s="14">
        <v>0.9</v>
      </c>
      <c r="K72" s="11">
        <f>tblCapacity[[#This Row],[Ag]]*tblCapacity[[#This Row],[fy]]</f>
        <v>19008000</v>
      </c>
      <c r="L72" s="11">
        <f>tblCapacity[[#This Row],[Ultimate Uncertainty]]*tblCapacity[[#This Row],[kt]]*tblCapacity[[#This Row],[An]]*tblCapacity[[#This Row],[fu]]</f>
        <v>20741988.985595599</v>
      </c>
      <c r="M72" s="11">
        <f>MIN(tblCapacity[[#This Row],[Nt_yield]:[Nt_ultimate]])</f>
        <v>19008000</v>
      </c>
      <c r="N72" s="11">
        <f>tblCapacity[[#This Row],[Nt_yield]]*tblCapacity[[#This Row],[φ]]</f>
        <v>17107200</v>
      </c>
      <c r="O72" s="11">
        <f>tblCapacity[[#This Row],[Nt_ultimate]]*tblCapacity[[#This Row],[φ]]</f>
        <v>18667790.08703604</v>
      </c>
      <c r="P72" s="18">
        <f>tblCapacity[[#This Row],[Nt]]*tblCapacity[[#This Row],[φ]]</f>
        <v>17107200</v>
      </c>
    </row>
    <row r="73" spans="2:16" x14ac:dyDescent="0.2">
      <c r="B73" s="2" t="s">
        <v>33</v>
      </c>
      <c r="C73" s="7">
        <v>1.6E-2</v>
      </c>
      <c r="D73" s="1">
        <v>5.7748146352572083E-2</v>
      </c>
      <c r="E73" s="7">
        <f>tblCapacity[[#This Row],[Ag]]*(1-tblCapacity[[#This Row],[Reduction for Net Area]])</f>
        <v>1.5076029658358848E-2</v>
      </c>
      <c r="F73" s="1">
        <v>1</v>
      </c>
      <c r="G73" s="8">
        <v>280000000</v>
      </c>
      <c r="H73" s="8">
        <v>440000000</v>
      </c>
      <c r="I73" s="1">
        <f t="shared" si="3"/>
        <v>0.85</v>
      </c>
      <c r="J73" s="14">
        <v>0.9</v>
      </c>
      <c r="K73" s="11">
        <f>tblCapacity[[#This Row],[Ag]]*tblCapacity[[#This Row],[fy]]</f>
        <v>4480000</v>
      </c>
      <c r="L73" s="11">
        <f>tblCapacity[[#This Row],[Ultimate Uncertainty]]*tblCapacity[[#This Row],[kt]]*tblCapacity[[#This Row],[An]]*tblCapacity[[#This Row],[fu]]</f>
        <v>5638435.0922262091</v>
      </c>
      <c r="M73" s="11">
        <f>MIN(tblCapacity[[#This Row],[Nt_yield]:[Nt_ultimate]])</f>
        <v>4480000</v>
      </c>
      <c r="N73" s="11">
        <f>tblCapacity[[#This Row],[Nt_yield]]*tblCapacity[[#This Row],[φ]]</f>
        <v>4032000</v>
      </c>
      <c r="O73" s="11">
        <f>tblCapacity[[#This Row],[Nt_ultimate]]*tblCapacity[[#This Row],[φ]]</f>
        <v>5074591.583003588</v>
      </c>
      <c r="P73" s="18">
        <f>tblCapacity[[#This Row],[Nt]]*tblCapacity[[#This Row],[φ]]</f>
        <v>4032000</v>
      </c>
    </row>
    <row r="74" spans="2:16" x14ac:dyDescent="0.2">
      <c r="B74" s="2" t="s">
        <v>33</v>
      </c>
      <c r="C74" s="7">
        <v>1.6E-2</v>
      </c>
      <c r="D74" s="1">
        <v>9.7292554370980389E-2</v>
      </c>
      <c r="E74" s="7">
        <f>tblCapacity[[#This Row],[Ag]]*(1-tblCapacity[[#This Row],[Reduction for Net Area]])</f>
        <v>1.4443319130064315E-2</v>
      </c>
      <c r="F74" s="1">
        <v>1</v>
      </c>
      <c r="G74" s="8">
        <v>340000000</v>
      </c>
      <c r="H74" s="8">
        <v>480000000</v>
      </c>
      <c r="I74" s="1">
        <f t="shared" si="3"/>
        <v>0.85</v>
      </c>
      <c r="J74" s="14">
        <v>0.9</v>
      </c>
      <c r="K74" s="11">
        <f>tblCapacity[[#This Row],[Ag]]*tblCapacity[[#This Row],[fy]]</f>
        <v>5440000</v>
      </c>
      <c r="L74" s="11">
        <f>tblCapacity[[#This Row],[Ultimate Uncertainty]]*tblCapacity[[#This Row],[kt]]*tblCapacity[[#This Row],[An]]*tblCapacity[[#This Row],[fu]]</f>
        <v>5892874.2050662404</v>
      </c>
      <c r="M74" s="11">
        <f>MIN(tblCapacity[[#This Row],[Nt_yield]:[Nt_ultimate]])</f>
        <v>5440000</v>
      </c>
      <c r="N74" s="11">
        <f>tblCapacity[[#This Row],[Nt_yield]]*tblCapacity[[#This Row],[φ]]</f>
        <v>4896000</v>
      </c>
      <c r="O74" s="11">
        <f>tblCapacity[[#This Row],[Nt_ultimate]]*tblCapacity[[#This Row],[φ]]</f>
        <v>5303586.7845596168</v>
      </c>
      <c r="P74" s="18">
        <f>tblCapacity[[#This Row],[Nt]]*tblCapacity[[#This Row],[φ]]</f>
        <v>4896000</v>
      </c>
    </row>
    <row r="75" spans="2:16" x14ac:dyDescent="0.2">
      <c r="B75" s="2" t="s">
        <v>35</v>
      </c>
      <c r="C75" s="7">
        <v>1.46E-2</v>
      </c>
      <c r="D75" s="1">
        <v>3.0482764740406176E-2</v>
      </c>
      <c r="E75" s="7">
        <f>tblCapacity[[#This Row],[Ag]]*(1-tblCapacity[[#This Row],[Reduction for Net Area]])</f>
        <v>1.4154951634790068E-2</v>
      </c>
      <c r="F75" s="1">
        <v>1</v>
      </c>
      <c r="G75" s="8">
        <v>300000000</v>
      </c>
      <c r="H75" s="8">
        <v>430000000</v>
      </c>
      <c r="I75" s="1">
        <f t="shared" si="3"/>
        <v>0.85</v>
      </c>
      <c r="J75" s="14">
        <v>0.9</v>
      </c>
      <c r="K75" s="11">
        <f>tblCapacity[[#This Row],[Ag]]*tblCapacity[[#This Row],[fy]]</f>
        <v>4380000</v>
      </c>
      <c r="L75" s="11">
        <f>tblCapacity[[#This Row],[Ultimate Uncertainty]]*tblCapacity[[#This Row],[kt]]*tblCapacity[[#This Row],[An]]*tblCapacity[[#This Row],[fu]]</f>
        <v>5173634.8225157699</v>
      </c>
      <c r="M75" s="11">
        <f>MIN(tblCapacity[[#This Row],[Nt_yield]:[Nt_ultimate]])</f>
        <v>4380000</v>
      </c>
      <c r="N75" s="11">
        <f>tblCapacity[[#This Row],[Nt_yield]]*tblCapacity[[#This Row],[φ]]</f>
        <v>3942000</v>
      </c>
      <c r="O75" s="11">
        <f>tblCapacity[[#This Row],[Nt_ultimate]]*tblCapacity[[#This Row],[φ]]</f>
        <v>4656271.3402641928</v>
      </c>
      <c r="P75" s="18">
        <f>tblCapacity[[#This Row],[Nt]]*tblCapacity[[#This Row],[φ]]</f>
        <v>3942000</v>
      </c>
    </row>
    <row r="76" spans="2:16" x14ac:dyDescent="0.2">
      <c r="B76" s="2" t="s">
        <v>35</v>
      </c>
      <c r="C76" s="7">
        <v>1.46E-2</v>
      </c>
      <c r="D76" s="1">
        <v>5.9527048612755255E-2</v>
      </c>
      <c r="E76" s="7">
        <f>tblCapacity[[#This Row],[Ag]]*(1-tblCapacity[[#This Row],[Reduction for Net Area]])</f>
        <v>1.3730905090253773E-2</v>
      </c>
      <c r="F76" s="1">
        <v>1</v>
      </c>
      <c r="G76" s="8">
        <v>380000000</v>
      </c>
      <c r="H76" s="8">
        <v>480000000</v>
      </c>
      <c r="I76" s="1">
        <f t="shared" si="3"/>
        <v>0.85</v>
      </c>
      <c r="J76" s="14">
        <v>0.9</v>
      </c>
      <c r="K76" s="11">
        <f>tblCapacity[[#This Row],[Ag]]*tblCapacity[[#This Row],[fy]]</f>
        <v>5548000</v>
      </c>
      <c r="L76" s="11">
        <f>tblCapacity[[#This Row],[Ultimate Uncertainty]]*tblCapacity[[#This Row],[kt]]*tblCapacity[[#This Row],[An]]*tblCapacity[[#This Row],[fu]]</f>
        <v>5602209.2768235393</v>
      </c>
      <c r="M76" s="11">
        <f>MIN(tblCapacity[[#This Row],[Nt_yield]:[Nt_ultimate]])</f>
        <v>5548000</v>
      </c>
      <c r="N76" s="11">
        <f>tblCapacity[[#This Row],[Nt_yield]]*tblCapacity[[#This Row],[φ]]</f>
        <v>4993200</v>
      </c>
      <c r="O76" s="11">
        <f>tblCapacity[[#This Row],[Nt_ultimate]]*tblCapacity[[#This Row],[φ]]</f>
        <v>5041988.3491411852</v>
      </c>
      <c r="P76" s="18">
        <f>tblCapacity[[#This Row],[Nt]]*tblCapacity[[#This Row],[φ]]</f>
        <v>4993200</v>
      </c>
    </row>
    <row r="77" spans="2:16" x14ac:dyDescent="0.2">
      <c r="B77" s="2" t="s">
        <v>71</v>
      </c>
      <c r="C77" s="7">
        <v>1.66E-2</v>
      </c>
      <c r="D77" s="1">
        <v>4.4458315914102292E-2</v>
      </c>
      <c r="E77" s="7">
        <f>tblCapacity[[#This Row],[Ag]]*(1-tblCapacity[[#This Row],[Reduction for Net Area]])</f>
        <v>1.58619919558259E-2</v>
      </c>
      <c r="F77" s="1">
        <v>1</v>
      </c>
      <c r="G77" s="8">
        <v>380000000</v>
      </c>
      <c r="H77" s="8">
        <v>480000000</v>
      </c>
      <c r="I77" s="1">
        <f t="shared" si="3"/>
        <v>0.85</v>
      </c>
      <c r="J77" s="14">
        <v>0.9</v>
      </c>
      <c r="K77" s="11">
        <f>tblCapacity[[#This Row],[Ag]]*tblCapacity[[#This Row],[fy]]</f>
        <v>6308000</v>
      </c>
      <c r="L77" s="11">
        <f>tblCapacity[[#This Row],[Ultimate Uncertainty]]*tblCapacity[[#This Row],[kt]]*tblCapacity[[#This Row],[An]]*tblCapacity[[#This Row],[fu]]</f>
        <v>6471692.7179769669</v>
      </c>
      <c r="M77" s="11">
        <f>MIN(tblCapacity[[#This Row],[Nt_yield]:[Nt_ultimate]])</f>
        <v>6308000</v>
      </c>
      <c r="N77" s="11">
        <f>tblCapacity[[#This Row],[Nt_yield]]*tblCapacity[[#This Row],[φ]]</f>
        <v>5677200</v>
      </c>
      <c r="O77" s="11">
        <f>tblCapacity[[#This Row],[Nt_ultimate]]*tblCapacity[[#This Row],[φ]]</f>
        <v>5824523.4461792707</v>
      </c>
      <c r="P77" s="18">
        <f>tblCapacity[[#This Row],[Nt]]*tblCapacity[[#This Row],[φ]]</f>
        <v>5677200</v>
      </c>
    </row>
    <row r="78" spans="2:16" x14ac:dyDescent="0.2">
      <c r="B78" s="2" t="s">
        <v>72</v>
      </c>
      <c r="C78" s="7">
        <v>1.9099999999999999E-2</v>
      </c>
      <c r="D78" s="1">
        <v>5.4901337995397757E-4</v>
      </c>
      <c r="E78" s="7">
        <f>tblCapacity[[#This Row],[Ag]]*(1-tblCapacity[[#This Row],[Reduction for Net Area]])</f>
        <v>1.9089513844442879E-2</v>
      </c>
      <c r="F78" s="1">
        <v>1</v>
      </c>
      <c r="G78" s="8">
        <v>360000000</v>
      </c>
      <c r="H78" s="8">
        <v>480000000</v>
      </c>
      <c r="I78" s="1">
        <f t="shared" si="3"/>
        <v>0.85</v>
      </c>
      <c r="J78" s="14">
        <v>0.9</v>
      </c>
      <c r="K78" s="11">
        <f>tblCapacity[[#This Row],[Ag]]*tblCapacity[[#This Row],[fy]]</f>
        <v>6876000</v>
      </c>
      <c r="L78" s="11">
        <f>tblCapacity[[#This Row],[Ultimate Uncertainty]]*tblCapacity[[#This Row],[kt]]*tblCapacity[[#This Row],[An]]*tblCapacity[[#This Row],[fu]]</f>
        <v>7788521.6485326951</v>
      </c>
      <c r="M78" s="11">
        <f>MIN(tblCapacity[[#This Row],[Nt_yield]:[Nt_ultimate]])</f>
        <v>6876000</v>
      </c>
      <c r="N78" s="11">
        <f>tblCapacity[[#This Row],[Nt_yield]]*tblCapacity[[#This Row],[φ]]</f>
        <v>6188400</v>
      </c>
      <c r="O78" s="11">
        <f>tblCapacity[[#This Row],[Nt_ultimate]]*tblCapacity[[#This Row],[φ]]</f>
        <v>7009669.4836794259</v>
      </c>
      <c r="P78" s="18">
        <f>tblCapacity[[#This Row],[Nt]]*tblCapacity[[#This Row],[φ]]</f>
        <v>6188400</v>
      </c>
    </row>
    <row r="79" spans="2:16" x14ac:dyDescent="0.2">
      <c r="B79" s="2" t="s">
        <v>37</v>
      </c>
      <c r="C79" s="7">
        <v>1.5599999999999999E-2</v>
      </c>
      <c r="D79" s="1">
        <v>6.8229490984807212E-2</v>
      </c>
      <c r="E79" s="7">
        <f>tblCapacity[[#This Row],[Ag]]*(1-tblCapacity[[#This Row],[Reduction for Net Area]])</f>
        <v>1.4535619940637007E-2</v>
      </c>
      <c r="F79" s="1">
        <v>1</v>
      </c>
      <c r="G79" s="8">
        <v>300000000</v>
      </c>
      <c r="H79" s="8">
        <v>430000000</v>
      </c>
      <c r="I79" s="1">
        <f t="shared" si="3"/>
        <v>0.85</v>
      </c>
      <c r="J79" s="14">
        <v>0.9</v>
      </c>
      <c r="K79" s="11">
        <f>tblCapacity[[#This Row],[Ag]]*tblCapacity[[#This Row],[fy]]</f>
        <v>4680000</v>
      </c>
      <c r="L79" s="11">
        <f>tblCapacity[[#This Row],[Ultimate Uncertainty]]*tblCapacity[[#This Row],[kt]]*tblCapacity[[#This Row],[An]]*tblCapacity[[#This Row],[fu]]</f>
        <v>5312769.0883028265</v>
      </c>
      <c r="M79" s="11">
        <f>MIN(tblCapacity[[#This Row],[Nt_yield]:[Nt_ultimate]])</f>
        <v>4680000</v>
      </c>
      <c r="N79" s="11">
        <f>tblCapacity[[#This Row],[Nt_yield]]*tblCapacity[[#This Row],[φ]]</f>
        <v>4212000</v>
      </c>
      <c r="O79" s="11">
        <f>tblCapacity[[#This Row],[Nt_ultimate]]*tblCapacity[[#This Row],[φ]]</f>
        <v>4781492.1794725442</v>
      </c>
      <c r="P79" s="18">
        <f>tblCapacity[[#This Row],[Nt]]*tblCapacity[[#This Row],[φ]]</f>
        <v>4212000</v>
      </c>
    </row>
    <row r="80" spans="2:16" x14ac:dyDescent="0.2">
      <c r="B80" s="2" t="s">
        <v>73</v>
      </c>
      <c r="C80" s="7">
        <v>2.7799999999999998E-2</v>
      </c>
      <c r="D80" s="1">
        <v>8.991312120535204E-2</v>
      </c>
      <c r="E80" s="7">
        <f>tblCapacity[[#This Row],[Ag]]*(1-tblCapacity[[#This Row],[Reduction for Net Area]])</f>
        <v>2.5300415230491213E-2</v>
      </c>
      <c r="F80" s="1">
        <v>1</v>
      </c>
      <c r="G80" s="8">
        <v>360000000</v>
      </c>
      <c r="H80" s="8">
        <v>480000000</v>
      </c>
      <c r="I80" s="1">
        <f t="shared" si="3"/>
        <v>0.85</v>
      </c>
      <c r="J80" s="14">
        <v>0.9</v>
      </c>
      <c r="K80" s="11">
        <f>tblCapacity[[#This Row],[Ag]]*tblCapacity[[#This Row],[fy]]</f>
        <v>10008000</v>
      </c>
      <c r="L80" s="11">
        <f>tblCapacity[[#This Row],[Ultimate Uncertainty]]*tblCapacity[[#This Row],[kt]]*tblCapacity[[#This Row],[An]]*tblCapacity[[#This Row],[fu]]</f>
        <v>10322569.414040415</v>
      </c>
      <c r="M80" s="11">
        <f>MIN(tblCapacity[[#This Row],[Nt_yield]:[Nt_ultimate]])</f>
        <v>10008000</v>
      </c>
      <c r="N80" s="11">
        <f>tblCapacity[[#This Row],[Nt_yield]]*tblCapacity[[#This Row],[φ]]</f>
        <v>9007200</v>
      </c>
      <c r="O80" s="11">
        <f>tblCapacity[[#This Row],[Nt_ultimate]]*tblCapacity[[#This Row],[φ]]</f>
        <v>9290312.4726363737</v>
      </c>
      <c r="P80" s="18">
        <f>tblCapacity[[#This Row],[Nt]]*tblCapacity[[#This Row],[φ]]</f>
        <v>9007200</v>
      </c>
    </row>
    <row r="81" spans="2:16" x14ac:dyDescent="0.2">
      <c r="B81" s="2" t="s">
        <v>38</v>
      </c>
      <c r="C81" s="7">
        <v>3.27E-2</v>
      </c>
      <c r="D81" s="1">
        <v>2.7783054957248088E-2</v>
      </c>
      <c r="E81" s="7">
        <f>tblCapacity[[#This Row],[Ag]]*(1-tblCapacity[[#This Row],[Reduction for Net Area]])</f>
        <v>3.1791494102897985E-2</v>
      </c>
      <c r="F81" s="1">
        <v>1</v>
      </c>
      <c r="G81" s="8">
        <v>280000000</v>
      </c>
      <c r="H81" s="8">
        <v>430000000</v>
      </c>
      <c r="I81" s="1">
        <f t="shared" si="3"/>
        <v>0.85</v>
      </c>
      <c r="J81" s="14">
        <v>0.9</v>
      </c>
      <c r="K81" s="11">
        <f>tblCapacity[[#This Row],[Ag]]*tblCapacity[[#This Row],[fy]]</f>
        <v>9156000</v>
      </c>
      <c r="L81" s="11">
        <f>tblCapacity[[#This Row],[Ultimate Uncertainty]]*tblCapacity[[#This Row],[kt]]*tblCapacity[[#This Row],[An]]*tblCapacity[[#This Row],[fu]]</f>
        <v>11619791.094609214</v>
      </c>
      <c r="M81" s="11">
        <f>MIN(tblCapacity[[#This Row],[Nt_yield]:[Nt_ultimate]])</f>
        <v>9156000</v>
      </c>
      <c r="N81" s="11">
        <f>tblCapacity[[#This Row],[Nt_yield]]*tblCapacity[[#This Row],[φ]]</f>
        <v>8240400</v>
      </c>
      <c r="O81" s="11">
        <f>tblCapacity[[#This Row],[Nt_ultimate]]*tblCapacity[[#This Row],[φ]]</f>
        <v>10457811.985148292</v>
      </c>
      <c r="P81" s="18">
        <f>tblCapacity[[#This Row],[Nt]]*tblCapacity[[#This Row],[φ]]</f>
        <v>8240400</v>
      </c>
    </row>
    <row r="82" spans="2:16" x14ac:dyDescent="0.2">
      <c r="B82" s="2" t="s">
        <v>3</v>
      </c>
      <c r="C82" s="7">
        <v>1.0999999999999999E-2</v>
      </c>
      <c r="D82" s="4">
        <v>3.7602159343164604E-2</v>
      </c>
      <c r="E82" s="7">
        <f>tblCapacity[[#This Row],[Ag]]*(1-tblCapacity[[#This Row],[Reduction for Net Area]])</f>
        <v>1.058637624722519E-2</v>
      </c>
      <c r="F82" s="1">
        <v>1</v>
      </c>
      <c r="G82" s="9">
        <v>300000000</v>
      </c>
      <c r="H82" s="8">
        <v>430000000</v>
      </c>
      <c r="I82" s="1">
        <f t="shared" si="3"/>
        <v>0.85</v>
      </c>
      <c r="J82" s="14">
        <v>0.9</v>
      </c>
      <c r="K82" s="11">
        <f>tblCapacity[[#This Row],[Ag]]*tblCapacity[[#This Row],[fy]]</f>
        <v>3300000</v>
      </c>
      <c r="L82" s="11">
        <f>tblCapacity[[#This Row],[Ultimate Uncertainty]]*tblCapacity[[#This Row],[kt]]*tblCapacity[[#This Row],[An]]*tblCapacity[[#This Row],[fu]]</f>
        <v>3869320.5183608066</v>
      </c>
      <c r="M82" s="11">
        <f>MIN(tblCapacity[[#This Row],[Nt_yield]:[Nt_ultimate]])</f>
        <v>3300000</v>
      </c>
      <c r="N82" s="11">
        <f>tblCapacity[[#This Row],[Nt_yield]]*tblCapacity[[#This Row],[φ]]</f>
        <v>2970000</v>
      </c>
      <c r="O82" s="11">
        <f>tblCapacity[[#This Row],[Nt_ultimate]]*tblCapacity[[#This Row],[φ]]</f>
        <v>3482388.4665247262</v>
      </c>
      <c r="P82" s="18">
        <f>tblCapacity[[#This Row],[Nt]]*tblCapacity[[#This Row],[φ]]</f>
        <v>2970000</v>
      </c>
    </row>
    <row r="83" spans="2:16" x14ac:dyDescent="0.2">
      <c r="B83" s="2" t="s">
        <v>2</v>
      </c>
      <c r="C83" s="7">
        <v>1.2999999999999999E-2</v>
      </c>
      <c r="D83" s="4">
        <v>2.2802861623812145E-2</v>
      </c>
      <c r="E83" s="7">
        <f>tblCapacity[[#This Row],[Ag]]*(1-tblCapacity[[#This Row],[Reduction for Net Area]])</f>
        <v>1.2703562798890441E-2</v>
      </c>
      <c r="F83" s="1">
        <v>1</v>
      </c>
      <c r="G83" s="9">
        <v>300000000</v>
      </c>
      <c r="H83" s="8">
        <v>430000000</v>
      </c>
      <c r="I83" s="1">
        <f t="shared" si="3"/>
        <v>0.85</v>
      </c>
      <c r="J83" s="14">
        <v>0.9</v>
      </c>
      <c r="K83" s="11">
        <f>tblCapacity[[#This Row],[Ag]]*tblCapacity[[#This Row],[fy]]</f>
        <v>3900000</v>
      </c>
      <c r="L83" s="11">
        <f>tblCapacity[[#This Row],[Ultimate Uncertainty]]*tblCapacity[[#This Row],[kt]]*tblCapacity[[#This Row],[An]]*tblCapacity[[#This Row],[fu]]</f>
        <v>4643152.2029944565</v>
      </c>
      <c r="M83" s="11">
        <f>MIN(tblCapacity[[#This Row],[Nt_yield]:[Nt_ultimate]])</f>
        <v>3900000</v>
      </c>
      <c r="N83" s="11">
        <f>tblCapacity[[#This Row],[Nt_yield]]*tblCapacity[[#This Row],[φ]]</f>
        <v>3510000</v>
      </c>
      <c r="O83" s="11">
        <f>tblCapacity[[#This Row],[Nt_ultimate]]*tblCapacity[[#This Row],[φ]]</f>
        <v>4178836.982695011</v>
      </c>
      <c r="P83" s="18">
        <f>tblCapacity[[#This Row],[Nt]]*tblCapacity[[#This Row],[φ]]</f>
        <v>3510000</v>
      </c>
    </row>
    <row r="85" spans="2:16" x14ac:dyDescent="0.2">
      <c r="B85" s="3" t="str">
        <f t="array" ref="B85:B110">TRANSPOSE(tblCapacity[#Headers])</f>
        <v>Section</v>
      </c>
      <c r="C85" s="6" t="str">
        <f t="array" aca="1" ref="C85" ca="1">_xlfn.CONCAT(IF(INDIRECT("tblCapacity["&amp;B85&amp;"]")&lt;&gt;"",TEXT(INDIRECT("tblCapacity["&amp;B85&amp;"]"),"0.00000E+00")&amp;", ",""))</f>
        <v xml:space="preserve">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100x20fl, </v>
      </c>
      <c r="D85" s="3" t="str">
        <f ca="1">B85&amp;" = ("&amp;LEFT(C85,LEN(C85)-2)&amp;")"</f>
        <v>Section = (200x200x16EA, 100x75x6UA, 1200WB249, 1200WB249, 100x100x6EA, 1200WB423, 125x125x10EA, 150x90x10UA, 150x90x12UA, 1200WB455, 150UB18.0, 180UB16.1, 200UBP122, 150x150x10EA, 25x25x5EA, 300PFC, 200UBP146, 200UC46.2, 200UC52.2, 200UC52.2, 380PFC, 250UB31.4, 250UC89.5, 40x40x6EA, 45x45x3EA, 45x45x6EA, 310UBP149, 310UBP78.8, 50x50x8EA, 310UC118, 65x50x6UA, 310UC137, 75PFC, 350WC197, 350WC230, 90x90x8EA, 150x150x12EA, 125x75x12UA, 125x75x8UA, 150x100x10UA, 125x125x10EA, 150x90x16UA, 150x90x8UA, 180PFC, 200PFC, 350WC280, 400WC181, 250PFC, 400WC303, 400WC361, 25x25x3EA, 30x30x5EA, 30x30x6EA, 410UB59.7, 500WC267, 40x40x6EA, 500WC290, 45x45x3EA, 45x45x6EA, 50x50x3EA, 55x55x5EA, 500WC340, 65x50x6UA, 65x50x8UA, 65x65x10EA, 65x65x8EA, 75x50x8UA, 90x90x6EA, 90x90x8EA, 500WC414, 610UB125, 610UB125, 700WB115, 700WB115, 700WB130, 700WB150, 800WB122, 900WB218, 900WB257, I 200x20fl, 500x10wb, 100x20fl, I 500x20fl, 100x10wb, 100x20fl)</v>
      </c>
    </row>
    <row r="86" spans="2:16" x14ac:dyDescent="0.2">
      <c r="B86" s="3" t="str">
        <v>Ag</v>
      </c>
      <c r="C86" s="6" t="str">
        <f t="array" aca="1" ref="C86" ca="1">_xlfn.CONCAT(IF(INDIRECT("tblCapacity["&amp;B86&amp;"]")&lt;&gt;"",TEXT(INDIRECT("tblCapacity["&amp;B86&amp;"]"),"0.00000E+00")&amp;", ",""))</f>
        <v xml:space="preserve">6.20000E-03, 1.02000E-03, 3.17000E-02, 3.17000E-02, 1.17000E-03, 5.39000E-02, 2.30000E-03, 2.20000E-03, 2.75000E-03, 5.79000E-02, 2.30000E-03, 2.04000E-03, 1.56000E-02, 2.79000E-03, 2.10000E-04, 5.11000E-03, 1.86000E-02, 5.90000E-03, 6.66000E-03, 6.66000E-03, 7.03000E-03, 4.01000E-03, 1.14000E-02, 4.46000E-04, 2.63000E-04, 5.06000E-04, 1.90000E-02, 1.01000E-02, 7.23000E-04, 1.50000E-02, 6.58000E-04, 1.75000E-02, 7.54000E-04, 2.51000E-02, 2.93000E-02, 1.35000E-03, 3.48000E-03, 2.26000E-03, 1.50000E-03, 2.30000E-03, 2.30000E-03, 3.55000E-03, 1.82000E-03, 2.66000E-03, 2.92000E-03, 3.57000E-02, 2.30000E-02, 4.52000E-03, 3.86000E-02, 4.60000E-02, 1.43000E-04, 2.56000E-04, 3.26000E-04, 7.64000E-03, 3.40000E-02, 4.46000E-04, 3.70000E-02, 2.63000E-04, 5.06000E-04, 2.95000E-04, 4.89000E-04, 4.32000E-02, 6.58000E-04, 8.40000E-04, 1.15000E-03, 9.57000E-04, 9.21000E-04, 1.05000E-03, 1.35000E-03, 5.28000E-02, 1.60000E-02, 1.60000E-02, 1.46000E-02, 1.46000E-02, 1.66000E-02, 1.91000E-02, 1.56000E-02, 2.78000E-02, 3.27000E-02, 1.10000E-02, 1.30000E-02, </v>
      </c>
      <c r="D86" s="3" t="str">
        <f t="shared" ref="D86:D110" ca="1" si="4">B86&amp;" = ("&amp;LEFT(C86,LEN(C86)-2)&amp;")"</f>
        <v>Ag = (6.20000E-03, 1.02000E-03, 3.17000E-02, 3.17000E-02, 1.17000E-03, 5.39000E-02, 2.30000E-03, 2.20000E-03, 2.75000E-03, 5.79000E-02, 2.30000E-03, 2.04000E-03, 1.56000E-02, 2.79000E-03, 2.10000E-04, 5.11000E-03, 1.86000E-02, 5.90000E-03, 6.66000E-03, 6.66000E-03, 7.03000E-03, 4.01000E-03, 1.14000E-02, 4.46000E-04, 2.63000E-04, 5.06000E-04, 1.90000E-02, 1.01000E-02, 7.23000E-04, 1.50000E-02, 6.58000E-04, 1.75000E-02, 7.54000E-04, 2.51000E-02, 2.93000E-02, 1.35000E-03, 3.48000E-03, 2.26000E-03, 1.50000E-03, 2.30000E-03, 2.30000E-03, 3.55000E-03, 1.82000E-03, 2.66000E-03, 2.92000E-03, 3.57000E-02, 2.30000E-02, 4.52000E-03, 3.86000E-02, 4.60000E-02, 1.43000E-04, 2.56000E-04, 3.26000E-04, 7.64000E-03, 3.40000E-02, 4.46000E-04, 3.70000E-02, 2.63000E-04, 5.06000E-04, 2.95000E-04, 4.89000E-04, 4.32000E-02, 6.58000E-04, 8.40000E-04, 1.15000E-03, 9.57000E-04, 9.21000E-04, 1.05000E-03, 1.35000E-03, 5.28000E-02, 1.60000E-02, 1.60000E-02, 1.46000E-02, 1.46000E-02, 1.66000E-02, 1.91000E-02, 1.56000E-02, 2.78000E-02, 3.27000E-02, 1.10000E-02, 1.30000E-02)</v>
      </c>
    </row>
    <row r="87" spans="2:16" x14ac:dyDescent="0.2">
      <c r="B87" s="3" t="str">
        <v>Reduction for Net Area</v>
      </c>
      <c r="C87" s="6" t="str">
        <f t="array" aca="1" ref="C87" ca="1">_xlfn.CONCAT(IF(INDIRECT("tblCapacity["&amp;B87&amp;"]")&lt;&gt;"",TEXT(INDIRECT("tblCapacity["&amp;B87&amp;"]"),"0.00000E+00")&amp;", ",""))</f>
        <v xml:space="preserve">6.03188E-03, 2.07584E-02, 4.34774E-02, 3.97131E-02, 5.30906E-02, 6.68080E-02, 3.75745E-02, 5.96461E-02, 8.09324E-02, 2.36588E-02, 5.87953E-02, 3.36442E-02, 3.51701E-02, 7.88835E-02, 8.95312E-02, 2.80124E-02, 5.17874E-02, 6.50548E-02, 5.16306E-03, 5.74181E-02, 1.66948E-02, 6.57702E-02, 9.19606E-03, 9.31495E-02, 8.33281E-02, 7.80430E-03, 6.92145E-02, 8.24236E-02, 2.34472E-02, 6.15778E-03, 3.83719E-02, 9.34340E-02, 2.65773E-03, 2.71652E-02, 8.41017E-03, 3.44613E-02, 9.37374E-02, 7.86888E-02, 9.16732E-02, 6.30810E-02, 7.00381E-02, 6.20203E-02, 6.20617E-02, 7.97051E-02, 2.69602E-02, 2.86908E-02, 7.02498E-02, 5.81186E-02, 8.80525E-02, 4.02798E-02, 6.84985E-02, 8.66561E-02, 2.68868E-02, 8.69466E-02, 4.41732E-02, 8.53445E-03, 7.34211E-02, 1.14179E-03, 2.86092E-02, 1.36467E-02, 3.66931E-02, 9.46615E-02, 1.47266E-02, 4.79526E-05, 6.49468E-02, 6.38659E-02, 5.95920E-02, 1.34348E-02, 5.21154E-02, 3.71551E-02, 5.77481E-02, 9.72926E-02, 3.04828E-02, 5.95270E-02, 4.44583E-02, 5.49013E-04, 6.82295E-02, 8.99131E-02, 2.77831E-02, 3.76022E-02, 2.28029E-02, </v>
      </c>
      <c r="D87" s="3" t="str">
        <f t="shared" ca="1" si="4"/>
        <v>Reduction for Net Area = (6.03188E-03, 2.07584E-02, 4.34774E-02, 3.97131E-02, 5.30906E-02, 6.68080E-02, 3.75745E-02, 5.96461E-02, 8.09324E-02, 2.36588E-02, 5.87953E-02, 3.36442E-02, 3.51701E-02, 7.88835E-02, 8.95312E-02, 2.80124E-02, 5.17874E-02, 6.50548E-02, 5.16306E-03, 5.74181E-02, 1.66948E-02, 6.57702E-02, 9.19606E-03, 9.31495E-02, 8.33281E-02, 7.80430E-03, 6.92145E-02, 8.24236E-02, 2.34472E-02, 6.15778E-03, 3.83719E-02, 9.34340E-02, 2.65773E-03, 2.71652E-02, 8.41017E-03, 3.44613E-02, 9.37374E-02, 7.86888E-02, 9.16732E-02, 6.30810E-02, 7.00381E-02, 6.20203E-02, 6.20617E-02, 7.97051E-02, 2.69602E-02, 2.86908E-02, 7.02498E-02, 5.81186E-02, 8.80525E-02, 4.02798E-02, 6.84985E-02, 8.66561E-02, 2.68868E-02, 8.69466E-02, 4.41732E-02, 8.53445E-03, 7.34211E-02, 1.14179E-03, 2.86092E-02, 1.36467E-02, 3.66931E-02, 9.46615E-02, 1.47266E-02, 4.79526E-05, 6.49468E-02, 6.38659E-02, 5.95920E-02, 1.34348E-02, 5.21154E-02, 3.71551E-02, 5.77481E-02, 9.72926E-02, 3.04828E-02, 5.95270E-02, 4.44583E-02, 5.49013E-04, 6.82295E-02, 8.99131E-02, 2.77831E-02, 3.76022E-02, 2.28029E-02)</v>
      </c>
    </row>
    <row r="88" spans="2:16" x14ac:dyDescent="0.2">
      <c r="B88" s="3" t="str">
        <v>An</v>
      </c>
      <c r="C88" s="6" t="str">
        <f t="array" aca="1" ref="C88" ca="1">_xlfn.CONCAT(IF(INDIRECT("tblCapacity["&amp;B88&amp;"]")&lt;&gt;"",TEXT(INDIRECT("tblCapacity["&amp;B88&amp;"]"),"0.00000E+00")&amp;", ",""))</f>
        <v xml:space="preserve">6.16260E-03, 9.98826E-04, 3.03218E-02, 3.04411E-02, 1.10788E-03, 5.02991E-02, 2.21358E-03, 2.06878E-03, 2.52744E-03, 5.65302E-02, 2.16477E-03, 1.97137E-03, 1.50513E-02, 2.56992E-03, 1.91198E-04, 4.96686E-03, 1.76368E-02, 5.51618E-03, 6.62561E-03, 6.27760E-03, 6.91264E-03, 3.74626E-03, 1.12952E-02, 4.04455E-04, 2.41085E-04, 5.02051E-04, 1.76849E-02, 9.26752E-03, 7.06048E-04, 1.49076E-02, 6.32751E-04, 1.58649E-02, 7.51996E-04, 2.44182E-02, 2.90536E-02, 1.30348E-03, 3.15379E-03, 2.08216E-03, 1.36249E-03, 2.15491E-03, 2.13891E-03, 3.32983E-03, 1.70705E-03, 2.44798E-03, 2.84128E-03, 3.46757E-02, 2.13843E-02, 4.25730E-03, 3.52012E-02, 4.41471E-02, 1.33205E-04, 2.33816E-04, 3.17235E-04, 6.97573E-03, 3.24981E-02, 4.42194E-04, 3.42834E-02, 2.62700E-04, 4.91524E-04, 2.90974E-04, 4.71057E-04, 3.91106E-02, 6.48310E-04, 8.39960E-04, 1.07531E-03, 8.95880E-04, 8.66116E-04, 1.03589E-03, 1.27964E-03, 5.08382E-02, 1.50760E-02, 1.44433E-02, 1.41550E-02, 1.37309E-02, 1.58620E-02, 1.90895E-02, 1.45356E-02, 2.53004E-02, 3.17915E-02, 1.05864E-02, 1.27036E-02, </v>
      </c>
      <c r="D88" s="3" t="str">
        <f t="shared" ca="1" si="4"/>
        <v>An = (6.16260E-03, 9.98826E-04, 3.03218E-02, 3.04411E-02, 1.10788E-03, 5.02991E-02, 2.21358E-03, 2.06878E-03, 2.52744E-03, 5.65302E-02, 2.16477E-03, 1.97137E-03, 1.50513E-02, 2.56992E-03, 1.91198E-04, 4.96686E-03, 1.76368E-02, 5.51618E-03, 6.62561E-03, 6.27760E-03, 6.91264E-03, 3.74626E-03, 1.12952E-02, 4.04455E-04, 2.41085E-04, 5.02051E-04, 1.76849E-02, 9.26752E-03, 7.06048E-04, 1.49076E-02, 6.32751E-04, 1.58649E-02, 7.51996E-04, 2.44182E-02, 2.90536E-02, 1.30348E-03, 3.15379E-03, 2.08216E-03, 1.36249E-03, 2.15491E-03, 2.13891E-03, 3.32983E-03, 1.70705E-03, 2.44798E-03, 2.84128E-03, 3.46757E-02, 2.13843E-02, 4.25730E-03, 3.52012E-02, 4.41471E-02, 1.33205E-04, 2.33816E-04, 3.17235E-04, 6.97573E-03, 3.24981E-02, 4.42194E-04, 3.42834E-02, 2.62700E-04, 4.91524E-04, 2.90974E-04, 4.71057E-04, 3.91106E-02, 6.48310E-04, 8.39960E-04, 1.07531E-03, 8.95880E-04, 8.66116E-04, 1.03589E-03, 1.27964E-03, 5.08382E-02, 1.50760E-02, 1.44433E-02, 1.41550E-02, 1.37309E-02, 1.58620E-02, 1.90895E-02, 1.45356E-02, 2.53004E-02, 3.17915E-02, 1.05864E-02, 1.27036E-02)</v>
      </c>
    </row>
    <row r="89" spans="2:16" x14ac:dyDescent="0.2">
      <c r="B89" s="3" t="str">
        <v>kt</v>
      </c>
      <c r="C89" s="6" t="str">
        <f t="array" aca="1" ref="C89" ca="1">_xlfn.CONCAT(IF(INDIRECT("tblCapacity["&amp;B89&amp;"]")&lt;&gt;"",TEXT(INDIRECT("tblCapacity["&amp;B89&amp;"]"),"0.00000E+00")&amp;", ",""))</f>
        <v xml:space="preserve">8.50000E-01, 7.50000E-01, 1.00000E+00, 1.00000E+00, 8.50000E-01, 1.00000E+00, 8.50000E-01, 7.50000E-01, 7.50000E-01, 1.00000E+00, 1.00000E+00, 1.00000E+00, 1.00000E+00, 8.50000E-01, 8.50000E-01, 8.50000E-01, 1.00000E+00, 1.00000E+00, 1.00000E+00, 1.00000E+00, 1.00000E+00, 1.00000E+00, 1.00000E+00, 8.50000E-01, 8.50000E-01, 8.50000E-01, 1.00000E+00, 1.00000E+00, 8.50000E-01, 1.00000E+00, 7.50000E-01, 1.00000E+00, 8.50000E-01, 1.00000E+00, 1.00000E+00, 8.50000E-01, 8.50000E-01, 7.50000E-01, 7.50000E-01, 7.50000E-01, 8.50000E-01, 7.50000E-01, 7.50000E-01, 1.00000E+00, 8.50000E-01, 1.00000E+00, 1.00000E+00, 1.00000E+00, 1.00000E+00, 1.00000E+00, 8.50000E-01, 8.50000E-01, 8.50000E-01, 1.00000E+00, 1.00000E+00, 8.50000E-01, 1.00000E+00, 8.50000E-01, 8.50000E-01, 8.50000E-01, 8.50000E-01, 1.00000E+00, 7.50000E-01, 7.50000E-01, 8.50000E-01, 8.50000E-01, 7.50000E-01, 8.50000E-01, 8.50000E-01, 1.00000E+00, 1.00000E+00, 1.00000E+00, 1.00000E+00, 1.00000E+00, 1.00000E+00, 1.00000E+00, 1.00000E+00, 1.00000E+00, 1.00000E+00, 1.00000E+00, 1.00000E+00, </v>
      </c>
      <c r="D89" s="3" t="str">
        <f t="shared" ca="1" si="4"/>
        <v>kt = (8.50000E-01, 7.50000E-01, 1.00000E+00, 1.00000E+00, 8.50000E-01, 1.00000E+00, 8.50000E-01, 7.50000E-01, 7.50000E-01, 1.00000E+00, 1.00000E+00, 1.00000E+00, 1.00000E+00, 8.50000E-01, 8.50000E-01, 8.50000E-01, 1.00000E+00, 1.00000E+00, 1.00000E+00, 1.00000E+00, 1.00000E+00, 1.00000E+00, 1.00000E+00, 8.50000E-01, 8.50000E-01, 8.50000E-01, 1.00000E+00, 1.00000E+00, 8.50000E-01, 1.00000E+00, 7.50000E-01, 1.00000E+00, 8.50000E-01, 1.00000E+00, 1.00000E+00, 8.50000E-01, 8.50000E-01, 7.50000E-01, 7.50000E-01, 7.50000E-01, 8.50000E-01, 7.50000E-01, 7.50000E-01, 1.00000E+00, 8.50000E-01, 1.00000E+00, 1.00000E+00, 1.00000E+00, 1.00000E+00, 1.00000E+00, 8.50000E-01, 8.50000E-01, 8.50000E-01, 1.00000E+00, 1.00000E+00, 8.50000E-01, 1.00000E+00, 8.50000E-01, 8.50000E-01, 8.50000E-01, 8.50000E-01, 1.00000E+00, 7.50000E-01, 7.50000E-01, 8.50000E-01, 8.50000E-01, 7.50000E-01, 8.50000E-01, 8.50000E-01, 1.00000E+00, 1.00000E+00, 1.00000E+00, 1.00000E+00, 1.00000E+00, 1.00000E+00, 1.00000E+00, 1.00000E+00, 1.00000E+00, 1.00000E+00, 1.00000E+00, 1.00000E+00)</v>
      </c>
    </row>
    <row r="90" spans="2:16" x14ac:dyDescent="0.2">
      <c r="B90" s="3" t="str">
        <v>fy</v>
      </c>
      <c r="C90" s="6" t="str">
        <f t="array" aca="1" ref="C90" ca="1">_xlfn.CONCAT(IF(INDIRECT("tblCapacity["&amp;B90&amp;"]")&lt;&gt;"",TEXT(INDIRECT("tblCapacity["&amp;B90&amp;"]"),"0.00000E+00")&amp;", ",""))</f>
        <v xml:space="preserve">3.00000E+08, 3.20000E+08, 2.80000E+08, 3.60000E+08, 3.20000E+08, 2.80000E+08, 3.20000E+08, 3.20000E+08, 3.00000E+08, 3.60000E+08, 3.20000E+08, 3.20000E+08, 2.80000E+08, 3.20000E+08, 3.20000E+08, 3.00000E+08, 2.80000E+08, 3.40000E+08, 3.00000E+08, 3.40000E+08, 2.80000E+08, 3.60000E+08, 3.40000E+08, 3.20000E+08, 3.20000E+08, 3.20000E+08, 3.40000E+08, 3.40000E+08, 3.20000E+08, 2.80000E+08, 3.20000E+08, 2.80000E+08, 3.20000E+08, 3.60000E+08, 2.80000E+08, 3.20000E+08, 3.40000E+08, 3.40000E+08, 3.60000E+08, 3.60000E+08, 3.60000E+08, 3.40000E+08, 3.60000E+08, 3.40000E+08, 3.40000E+08, 2.80000E+08, 3.00000E+08, 3.40000E+08, 2.80000E+08, 3.60000E+08, 3.60000E+08, 3.60000E+08, 3.60000E+08, 3.40000E+08, 2.80000E+08, 3.60000E+08, 2.80000E+08, 3.60000E+08, 3.60000E+08, 3.60000E+08, 3.60000E+08, 3.60000E+08, 3.60000E+08, 3.60000E+08, 3.60000E+08, 3.60000E+08, 3.60000E+08, 3.60000E+08, 3.60000E+08, 3.60000E+08, 2.80000E+08, 3.40000E+08, 3.00000E+08, 3.80000E+08, 3.80000E+08, 3.60000E+08, 3.00000E+08, 3.60000E+08, 2.80000E+08, 3.00000E+08, 3.00000E+08, </v>
      </c>
      <c r="D90" s="3" t="str">
        <f t="shared" ca="1" si="4"/>
        <v>fy = (3.00000E+08, 3.20000E+08, 2.80000E+08, 3.60000E+08, 3.20000E+08, 2.80000E+08, 3.20000E+08, 3.20000E+08, 3.00000E+08, 3.60000E+08, 3.20000E+08, 3.20000E+08, 2.80000E+08, 3.20000E+08, 3.20000E+08, 3.00000E+08, 2.80000E+08, 3.40000E+08, 3.00000E+08, 3.40000E+08, 2.80000E+08, 3.60000E+08, 3.40000E+08, 3.20000E+08, 3.20000E+08, 3.20000E+08, 3.40000E+08, 3.40000E+08, 3.20000E+08, 2.80000E+08, 3.20000E+08, 2.80000E+08, 3.20000E+08, 3.60000E+08, 2.80000E+08, 3.20000E+08, 3.40000E+08, 3.40000E+08, 3.60000E+08, 3.60000E+08, 3.60000E+08, 3.40000E+08, 3.60000E+08, 3.40000E+08, 3.40000E+08, 2.80000E+08, 3.00000E+08, 3.40000E+08, 2.80000E+08, 3.60000E+08, 3.60000E+08, 3.60000E+08, 3.60000E+08, 3.40000E+08, 2.80000E+08, 3.60000E+08, 2.80000E+08, 3.60000E+08, 3.60000E+08, 3.60000E+08, 3.60000E+08, 3.60000E+08, 3.60000E+08, 3.60000E+08, 3.60000E+08, 3.60000E+08, 3.60000E+08, 3.60000E+08, 3.60000E+08, 3.60000E+08, 2.80000E+08, 3.40000E+08, 3.00000E+08, 3.80000E+08, 3.80000E+08, 3.60000E+08, 3.00000E+08, 3.60000E+08, 2.80000E+08, 3.00000E+08, 3.00000E+08)</v>
      </c>
    </row>
    <row r="91" spans="2:16" x14ac:dyDescent="0.2">
      <c r="B91" s="3" t="str">
        <v>fu</v>
      </c>
      <c r="C91" s="6" t="str">
        <f t="array" aca="1" ref="C91" ca="1">_xlfn.CONCAT(IF(INDIRECT("tblCapacity["&amp;B91&amp;"]")&lt;&gt;"",TEXT(INDIRECT("tblCapacity["&amp;B91&amp;"]"),"0.00000E+00")&amp;", ",""))</f>
        <v xml:space="preserve">4.40000E+08, 4.40000E+08, 4.30000E+08, 4.80000E+08, 4.40000E+08, 4.30000E+08, 4.40000E+08, 4.40000E+08, 4.40000E+08, 4.80000E+08, 4.40000E+08, 4.40000E+08, 4.40000E+08, 4.40000E+08, 4.40000E+08, 4.40000E+08, 4.40000E+08, 4.80000E+08, 4.40000E+08, 4.80000E+08, 4.40000E+08, 4.80000E+08, 4.80000E+08, 4.40000E+08, 4.40000E+08, 4.40000E+08, 4.80000E+08, 4.80000E+08, 4.40000E+08, 4.40000E+08, 4.40000E+08, 4.40000E+08, 4.40000E+08, 4.80000E+08, 4.30000E+08, 4.40000E+08, 4.80000E+08, 4.80000E+08, 4.80000E+08, 4.80000E+08, 4.80000E+08, 4.80000E+08, 4.80000E+08, 4.80000E+08, 4.80000E+08, 4.30000E+08, 4.30000E+08, 4.80000E+08, 4.30000E+08, 4.80000E+08, 4.80000E+08, 4.80000E+08, 4.80000E+08, 4.80000E+08, 4.30000E+08, 4.80000E+08, 4.30000E+08, 4.80000E+08, 4.80000E+08, 4.80000E+08, 4.80000E+08, 4.80000E+08, 4.80000E+08, 4.80000E+08, 4.80000E+08, 4.80000E+08, 4.80000E+08, 4.80000E+08, 4.80000E+08, 4.80000E+08, 4.40000E+08, 4.80000E+08, 4.30000E+08, 4.80000E+08, 4.80000E+08, 4.80000E+08, 4.30000E+08, 4.80000E+08, 4.30000E+08, 4.30000E+08, 4.30000E+08, </v>
      </c>
      <c r="D91" s="3" t="str">
        <f t="shared" ca="1" si="4"/>
        <v>fu = (4.40000E+08, 4.40000E+08, 4.30000E+08, 4.80000E+08, 4.40000E+08, 4.30000E+08, 4.40000E+08, 4.40000E+08, 4.40000E+08, 4.80000E+08, 4.40000E+08, 4.40000E+08, 4.40000E+08, 4.40000E+08, 4.40000E+08, 4.40000E+08, 4.40000E+08, 4.80000E+08, 4.40000E+08, 4.80000E+08, 4.40000E+08, 4.80000E+08, 4.80000E+08, 4.40000E+08, 4.40000E+08, 4.40000E+08, 4.80000E+08, 4.80000E+08, 4.40000E+08, 4.40000E+08, 4.40000E+08, 4.40000E+08, 4.40000E+08, 4.80000E+08, 4.30000E+08, 4.40000E+08, 4.80000E+08, 4.80000E+08, 4.80000E+08, 4.80000E+08, 4.80000E+08, 4.80000E+08, 4.80000E+08, 4.80000E+08, 4.80000E+08, 4.30000E+08, 4.30000E+08, 4.80000E+08, 4.30000E+08, 4.80000E+08, 4.80000E+08, 4.80000E+08, 4.80000E+08, 4.80000E+08, 4.30000E+08, 4.80000E+08, 4.30000E+08, 4.80000E+08, 4.80000E+08, 4.80000E+08, 4.80000E+08, 4.80000E+08, 4.80000E+08, 4.80000E+08, 4.80000E+08, 4.80000E+08, 4.80000E+08, 4.80000E+08, 4.80000E+08, 4.80000E+08, 4.40000E+08, 4.80000E+08, 4.30000E+08, 4.80000E+08, 4.80000E+08, 4.80000E+08, 4.30000E+08, 4.80000E+08, 4.30000E+08, 4.30000E+08, 4.30000E+08)</v>
      </c>
    </row>
    <row r="92" spans="2:16" x14ac:dyDescent="0.2">
      <c r="B92" s="3" t="str">
        <v>Ultimate Uncertainty</v>
      </c>
      <c r="C92" s="6" t="str">
        <f t="array" aca="1" ref="C92" ca="1">_xlfn.CONCAT(IF(INDIRECT("tblCapacity["&amp;B92&amp;"]")&lt;&gt;"",TEXT(INDIRECT("tblCapacity["&amp;B92&amp;"]"),"0.00000E+00")&amp;", ",""))</f>
        <v xml:space="preserve">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</v>
      </c>
      <c r="D92" s="3" t="str">
        <f t="shared" ca="1" si="4"/>
        <v>Ultimate Uncertainty = (8.50000E-01,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8.50000E-01, 8.50000E-01)</v>
      </c>
    </row>
    <row r="93" spans="2:16" x14ac:dyDescent="0.2">
      <c r="B93" s="3" t="str">
        <v>φ</v>
      </c>
      <c r="C93" s="6" t="str">
        <f t="array" aca="1" ref="C93" ca="1">_xlfn.CONCAT(IF(INDIRECT("tblCapacity["&amp;B93&amp;"]")&lt;&gt;"",TEXT(INDIRECT("tblCapacity["&amp;B93&amp;"]"),"0.00000E+00")&amp;", ",""))</f>
        <v xml:space="preserve">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</v>
      </c>
      <c r="D93" s="3" t="str">
        <f t="shared" ca="1" si="4"/>
        <v>φ = (9.00000E-01,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9.00000E-01, 9.00000E-01)</v>
      </c>
    </row>
    <row r="94" spans="2:16" x14ac:dyDescent="0.2">
      <c r="B94" s="3" t="str">
        <v>Nt_yield</v>
      </c>
      <c r="C94" s="6" t="str">
        <f t="array" aca="1" ref="C94" ca="1">_xlfn.CONCAT(IF(INDIRECT("tblCapacity["&amp;B94&amp;"]")&lt;&gt;"",TEXT(INDIRECT("tblCapacity["&amp;B94&amp;"]"),"0.00000E+00")&amp;", ",""))</f>
        <v xml:space="preserve">1.86000E+06, 3.26400E+05, 8.87600E+06, 1.14120E+07, 3.74400E+05, 1.50920E+07, 7.36000E+05, 7.04000E+05, 8.25000E+05, 2.08440E+07, 7.36000E+05, 6.52800E+05, 4.36800E+06, 8.92800E+05, 6.72000E+04, 1.53300E+06, 5.20800E+06, 2.00600E+06, 1.99800E+06, 2.26440E+06, 1.96840E+06, 1.44360E+06, 3.87600E+06, 1.42720E+05, 8.41600E+04, 1.61920E+05, 6.46000E+06, 3.43400E+06, 2.31360E+05, 4.20000E+06, 2.10560E+05, 4.90000E+06, 2.41280E+05, 9.03600E+06, 8.20400E+06, 4.32000E+05, 1.18320E+06, 7.68400E+05, 5.40000E+05, 8.28000E+05, 8.28000E+05, 1.20700E+06, 6.55200E+05, 9.04400E+05, 9.92800E+05, 9.99600E+06, 6.90000E+06, 1.53680E+06, 1.08080E+07, 1.65600E+07, 5.14800E+04, 9.21600E+04, 1.17360E+05, 2.59760E+06, 9.52000E+06, 1.60560E+05, 1.03600E+07, 9.46800E+04, 1.82160E+05, 1.06200E+05, 1.76040E+05, 1.55520E+07, 2.36880E+05, 3.02400E+05, 4.14000E+05, 3.44520E+05, 3.31560E+05, 3.78000E+05, 4.86000E+05, 1.90080E+07, 4.48000E+06, 5.44000E+06, 4.38000E+06, 5.54800E+06, 6.30800E+06, 6.87600E+06, 4.68000E+06, 1.00080E+07, 9.15600E+06, 3.30000E+06, 3.90000E+06, </v>
      </c>
      <c r="D94" s="3" t="str">
        <f t="shared" ca="1" si="4"/>
        <v>Nt_yield = (1.86000E+06, 3.26400E+05, 8.87600E+06, 1.14120E+07, 3.74400E+05, 1.50920E+07, 7.36000E+05, 7.04000E+05, 8.25000E+05, 2.08440E+07, 7.36000E+05, 6.52800E+05, 4.36800E+06, 8.92800E+05, 6.72000E+04, 1.53300E+06, 5.20800E+06, 2.00600E+06, 1.99800E+06, 2.26440E+06, 1.96840E+06, 1.44360E+06, 3.87600E+06, 1.42720E+05, 8.41600E+04, 1.61920E+05, 6.46000E+06, 3.43400E+06, 2.31360E+05, 4.20000E+06, 2.10560E+05, 4.90000E+06, 2.41280E+05, 9.03600E+06, 8.20400E+06, 4.32000E+05, 1.18320E+06, 7.68400E+05, 5.40000E+05, 8.28000E+05, 8.28000E+05, 1.20700E+06, 6.55200E+05, 9.04400E+05, 9.92800E+05, 9.99600E+06, 6.90000E+06, 1.53680E+06, 1.08080E+07, 1.65600E+07, 5.14800E+04, 9.21600E+04, 1.17360E+05, 2.59760E+06, 9.52000E+06, 1.60560E+05, 1.03600E+07, 9.46800E+04, 1.82160E+05, 1.06200E+05, 1.76040E+05, 1.55520E+07, 2.36880E+05, 3.02400E+05, 4.14000E+05, 3.44520E+05, 3.31560E+05, 3.78000E+05, 4.86000E+05, 1.90080E+07, 4.48000E+06, 5.44000E+06, 4.38000E+06, 5.54800E+06, 6.30800E+06, 6.87600E+06, 4.68000E+06, 1.00080E+07, 9.15600E+06, 3.30000E+06, 3.90000E+06)</v>
      </c>
    </row>
    <row r="95" spans="2:16" x14ac:dyDescent="0.2">
      <c r="B95" s="3" t="str">
        <v>Nt_ultimate</v>
      </c>
      <c r="C95" s="6" t="str">
        <f t="array" aca="1" ref="C95" ca="1">_xlfn.CONCAT(IF(INDIRECT("tblCapacity["&amp;B95&amp;"]")&lt;&gt;"",TEXT(INDIRECT("tblCapacity["&amp;B95&amp;"]"),"0.00000E+00")&amp;", ",""))</f>
        <v xml:space="preserve">1.95909E+06, 2.80171E+05, 1.10826E+07, 1.24200E+07, 3.52196E+05, 1.83843E+07, 7.03697E+05, 5.80292E+05, 7.08946E+05, 2.30643E+07, 8.09624E+05, 7.37291E+05, 5.62920E+06, 8.16976E+05, 6.07820E+04, 1.57896E+06, 6.59615E+06, 2.25060E+06, 2.47798E+06, 2.56126E+06, 2.58533E+06, 1.52847E+06, 4.60843E+06, 1.28576E+05, 7.66408E+04, 1.59602E+05, 7.21545E+06, 3.78115E+06, 2.24453E+05, 5.57545E+06, 1.77487E+05, 5.93347E+06, 2.39060E+05, 9.96261E+06, 1.06191E+07, 4.14375E+05, 1.09374E+06, 6.37142E+05, 4.16922E+05, 6.59404E+05, 7.41775E+05, 1.01893E+06, 5.22357E+05, 9.98778E+05, 9.85355E+05, 1.26740E+07, 7.81594E+06, 1.73698E+06, 1.28660E+07, 1.80120E+07, 4.61954E+04, 8.10874E+04, 1.10017E+05, 2.84610E+06, 1.18781E+07, 1.53353E+05, 1.25306E+07, 9.11043E+04, 1.70460E+05, 1.00910E+05, 1.63363E+05, 1.59571E+07, 1.98383E+05, 2.57028E+05, 3.72918E+05, 3.10691E+05, 2.65031E+05, 3.59248E+05, 4.43781E+05, 2.07420E+07, 5.63844E+06, 5.89287E+06, 5.17363E+06, 5.60221E+06, 6.47169E+06, 7.78852E+06, 5.31277E+06, 1.03226E+07, 1.16198E+07, 3.86932E+06, 4.64315E+06, </v>
      </c>
      <c r="D95" s="3" t="str">
        <f t="shared" ca="1" si="4"/>
        <v>Nt_ultimate = (1.95909E+06, 2.80171E+05, 1.10826E+07, 1.24200E+07, 3.52196E+05, 1.83843E+07, 7.03697E+05, 5.80292E+05, 7.08946E+05, 2.30643E+07, 8.09624E+05, 7.37291E+05, 5.62920E+06, 8.16976E+05, 6.07820E+04, 1.57896E+06, 6.59615E+06, 2.25060E+06, 2.47798E+06, 2.56126E+06, 2.58533E+06, 1.52847E+06, 4.60843E+06, 1.28576E+05, 7.66408E+04, 1.59602E+05, 7.21545E+06, 3.78115E+06, 2.24453E+05, 5.57545E+06, 1.77487E+05, 5.93347E+06, 2.39060E+05, 9.96261E+06, 1.06191E+07, 4.14375E+05, 1.09374E+06, 6.37142E+05, 4.16922E+05, 6.59404E+05, 7.41775E+05, 1.01893E+06, 5.22357E+05, 9.98778E+05, 9.85355E+05, 1.26740E+07, 7.81594E+06, 1.73698E+06, 1.28660E+07, 1.80120E+07, 4.61954E+04, 8.10874E+04, 1.10017E+05, 2.84610E+06, 1.18781E+07, 1.53353E+05, 1.25306E+07, 9.11043E+04, 1.70460E+05, 1.00910E+05, 1.63363E+05, 1.59571E+07, 1.98383E+05, 2.57028E+05, 3.72918E+05, 3.10691E+05, 2.65031E+05, 3.59248E+05, 4.43781E+05, 2.07420E+07, 5.63844E+06, 5.89287E+06, 5.17363E+06, 5.60221E+06, 6.47169E+06, 7.78852E+06, 5.31277E+06, 1.03226E+07, 1.16198E+07, 3.86932E+06, 4.64315E+06)</v>
      </c>
    </row>
    <row r="96" spans="2:16" x14ac:dyDescent="0.2">
      <c r="B96" s="3" t="str">
        <v>Nt</v>
      </c>
      <c r="C96" s="6" t="str">
        <f t="array" aca="1" ref="C96" ca="1">_xlfn.CONCAT(IF(INDIRECT("tblCapacity["&amp;B96&amp;"]")&lt;&gt;"",TEXT(INDIRECT("tblCapacity["&amp;B96&amp;"]"),"0.00000E+00")&amp;", ",""))</f>
        <v xml:space="preserve">1.86000E+06, 2.80171E+05, 8.87600E+06, 1.14120E+07, 3.52196E+05, 1.50920E+07, 7.03697E+05, 5.80292E+05, 7.08946E+05, 2.08440E+07, 7.36000E+05, 6.52800E+05, 4.36800E+06, 8.16976E+05, 6.07820E+04, 1.53300E+06, 5.20800E+06, 2.00600E+06, 1.99800E+06, 2.26440E+06, 1.96840E+06, 1.44360E+06, 3.87600E+06, 1.28576E+05, 7.66408E+04, 1.59602E+05, 6.46000E+06, 3.43400E+06, 2.24453E+05, 4.20000E+06, 1.77487E+05, 4.90000E+06, 2.39060E+05, 9.03600E+06, 8.20400E+06, 4.14375E+05, 1.09374E+06, 6.37142E+05, 4.16922E+05, 6.59404E+05, 7.41775E+05, 1.01893E+06, 5.22357E+05, 9.04400E+05, 9.85355E+05, 9.99600E+06, 6.90000E+06, 1.53680E+06, 1.08080E+07, 1.65600E+07, 4.61954E+04, 8.10874E+04, 1.10017E+05, 2.59760E+06, 9.52000E+06, 1.53353E+05, 1.03600E+07, 9.11043E+04, 1.70460E+05, 1.00910E+05, 1.63363E+05, 1.55520E+07, 1.98383E+05, 2.57028E+05, 3.72918E+05, 3.10691E+05, 2.65031E+05, 3.59248E+05, 4.43781E+05, 1.90080E+07, 4.48000E+06, 5.44000E+06, 4.38000E+06, 5.54800E+06, 6.30800E+06, 6.87600E+06, 4.68000E+06, 1.00080E+07, 9.15600E+06, 3.30000E+06, 3.90000E+06, </v>
      </c>
      <c r="D96" s="3" t="str">
        <f t="shared" ca="1" si="4"/>
        <v>Nt = (1.86000E+06, 2.80171E+05, 8.87600E+06, 1.14120E+07, 3.52196E+05, 1.50920E+07, 7.03697E+05, 5.80292E+05, 7.08946E+05, 2.08440E+07, 7.36000E+05, 6.52800E+05, 4.36800E+06, 8.16976E+05, 6.07820E+04, 1.53300E+06, 5.20800E+06, 2.00600E+06, 1.99800E+06, 2.26440E+06, 1.96840E+06, 1.44360E+06, 3.87600E+06, 1.28576E+05, 7.66408E+04, 1.59602E+05, 6.46000E+06, 3.43400E+06, 2.24453E+05, 4.20000E+06, 1.77487E+05, 4.90000E+06, 2.39060E+05, 9.03600E+06, 8.20400E+06, 4.14375E+05, 1.09374E+06, 6.37142E+05, 4.16922E+05, 6.59404E+05, 7.41775E+05, 1.01893E+06, 5.22357E+05, 9.04400E+05, 9.85355E+05, 9.99600E+06, 6.90000E+06, 1.53680E+06, 1.08080E+07, 1.65600E+07, 4.61954E+04, 8.10874E+04, 1.10017E+05, 2.59760E+06, 9.52000E+06, 1.53353E+05, 1.03600E+07, 9.11043E+04, 1.70460E+05, 1.00910E+05, 1.63363E+05, 1.55520E+07, 1.98383E+05, 2.57028E+05, 3.72918E+05, 3.10691E+05, 2.65031E+05, 3.59248E+05, 4.43781E+05, 1.90080E+07, 4.48000E+06, 5.44000E+06, 4.38000E+06, 5.54800E+06, 6.30800E+06, 6.87600E+06, 4.68000E+06, 1.00080E+07, 9.15600E+06, 3.30000E+06, 3.90000E+06)</v>
      </c>
    </row>
    <row r="97" spans="2:4" x14ac:dyDescent="0.2">
      <c r="B97" s="3" t="str">
        <v>φNt_yield</v>
      </c>
      <c r="C97" s="6" t="str">
        <f t="array" aca="1" ref="C97" ca="1">_xlfn.CONCAT(IF(INDIRECT("tblCapacity["&amp;B97&amp;"]")&lt;&gt;"",TEXT(INDIRECT("tblCapacity["&amp;B97&amp;"]"),"0.00000E+00")&amp;", ",""))</f>
        <v xml:space="preserve">1.67400E+06, 2.93760E+05, 7.98840E+06, 1.02708E+07, 3.36960E+05, 1.35828E+07, 6.62400E+05, 6.33600E+05, 7.42500E+05, 1.87596E+07, 6.62400E+05, 5.87520E+05, 3.93120E+06, 8.03520E+05, 6.04800E+04, 1.37970E+06, 4.68720E+06, 1.80540E+06, 1.79820E+06, 2.03796E+06, 1.77156E+06, 1.29924E+06, 3.48840E+06, 1.28448E+05, 7.57440E+04, 1.45728E+05, 5.81400E+06, 3.09060E+06, 2.08224E+05, 3.78000E+06, 1.89504E+05, 4.41000E+06, 2.17152E+05, 8.13240E+06, 7.38360E+06, 3.88800E+05, 1.06488E+06, 6.91560E+05, 4.86000E+05, 7.45200E+05, 7.45200E+05, 1.08630E+06, 5.89680E+05, 8.13960E+05, 8.93520E+05, 8.99640E+06, 6.21000E+06, 1.38312E+06, 9.72720E+06, 1.49040E+07, 4.63320E+04, 8.29440E+04, 1.05624E+05, 2.33784E+06, 8.56800E+06, 1.44504E+05, 9.32400E+06, 8.52120E+04, 1.63944E+05, 9.55800E+04, 1.58436E+05, 1.39968E+07, 2.13192E+05, 2.72160E+05, 3.72600E+05, 3.10068E+05, 2.98404E+05, 3.40200E+05, 4.37400E+05, 1.71072E+07, 4.03200E+06, 4.89600E+06, 3.94200E+06, 4.99320E+06, 5.67720E+06, 6.18840E+06, 4.21200E+06, 9.00720E+06, 8.24040E+06, 2.97000E+06, 3.51000E+06, </v>
      </c>
      <c r="D97" s="3" t="str">
        <f t="shared" ca="1" si="4"/>
        <v>φNt_yield = (1.67400E+06, 2.93760E+05, 7.98840E+06, 1.02708E+07, 3.36960E+05, 1.35828E+07, 6.62400E+05, 6.33600E+05, 7.42500E+05, 1.87596E+07, 6.62400E+05, 5.87520E+05, 3.93120E+06, 8.03520E+05, 6.04800E+04, 1.37970E+06, 4.68720E+06, 1.80540E+06, 1.79820E+06, 2.03796E+06, 1.77156E+06, 1.29924E+06, 3.48840E+06, 1.28448E+05, 7.57440E+04, 1.45728E+05, 5.81400E+06, 3.09060E+06, 2.08224E+05, 3.78000E+06, 1.89504E+05, 4.41000E+06, 2.17152E+05, 8.13240E+06, 7.38360E+06, 3.88800E+05, 1.06488E+06, 6.91560E+05, 4.86000E+05, 7.45200E+05, 7.45200E+05, 1.08630E+06, 5.89680E+05, 8.13960E+05, 8.93520E+05, 8.99640E+06, 6.21000E+06, 1.38312E+06, 9.72720E+06, 1.49040E+07, 4.63320E+04, 8.29440E+04, 1.05624E+05, 2.33784E+06, 8.56800E+06, 1.44504E+05, 9.32400E+06, 8.52120E+04, 1.63944E+05, 9.55800E+04, 1.58436E+05, 1.39968E+07, 2.13192E+05, 2.72160E+05, 3.72600E+05, 3.10068E+05, 2.98404E+05, 3.40200E+05, 4.37400E+05, 1.71072E+07, 4.03200E+06, 4.89600E+06, 3.94200E+06, 4.99320E+06, 5.67720E+06, 6.18840E+06, 4.21200E+06, 9.00720E+06, 8.24040E+06, 2.97000E+06, 3.51000E+06)</v>
      </c>
    </row>
    <row r="98" spans="2:4" x14ac:dyDescent="0.2">
      <c r="B98" s="3" t="str">
        <v>φNt_ultimate</v>
      </c>
      <c r="C98" s="6" t="str">
        <f t="array" aca="1" ref="C98" ca="1">_xlfn.CONCAT(IF(INDIRECT("tblCapacity["&amp;B98&amp;"]")&lt;&gt;"",TEXT(INDIRECT("tblCapacity["&amp;B98&amp;"]"),"0.00000E+00")&amp;", ",""))</f>
        <v xml:space="preserve">1.76318E+06, 2.52154E+05, 9.97435E+06, 1.11780E+07, 3.16977E+05, 1.65459E+07, 6.33327E+05, 5.22263E+05, 6.38051E+05, 2.07579E+07, 7.28662E+05, 6.63562E+05, 5.06628E+06, 7.35278E+05, 5.47038E+04, 1.42107E+06, 5.93653E+06, 2.02554E+06, 2.23018E+06, 2.30513E+06, 2.32679E+06, 1.37563E+06, 4.14758E+06, 1.15719E+05, 6.89767E+04, 1.43642E+05, 6.49390E+06, 3.40303E+06, 2.02007E+05, 5.01791E+06, 1.59738E+05, 5.34013E+06, 2.15154E+05, 8.96635E+06, 9.55718E+06, 3.72938E+05, 9.84362E+05, 5.73428E+05, 3.75230E+05, 5.93463E+05, 6.67597E+05, 9.17035E+05, 4.70121E+05, 8.98900E+05, 8.86819E+05, 1.14066E+07, 7.03435E+06, 1.56328E+06, 1.15794E+07, 1.62108E+07, 4.15759E+04, 7.29787E+04, 9.90154E+04, 2.56149E+06, 1.06903E+07, 1.38017E+05, 1.12775E+07, 8.19938E+04, 1.53414E+05, 9.08189E+04, 1.47026E+05, 1.43614E+07, 1.78545E+05, 2.31325E+05, 3.35626E+05, 2.79622E+05, 2.38528E+05, 3.23323E+05, 3.99403E+05, 1.86678E+07, 5.07459E+06, 5.30359E+06, 4.65627E+06, 5.04199E+06, 5.82452E+06, 7.00967E+06, 4.78149E+06, 9.29031E+06, 1.04578E+07, 3.48239E+06, 4.17884E+06, </v>
      </c>
      <c r="D98" s="3" t="str">
        <f t="shared" ca="1" si="4"/>
        <v>φNt_ultimate = (1.76318E+06, 2.52154E+05, 9.97435E+06, 1.11780E+07, 3.16977E+05, 1.65459E+07, 6.33327E+05, 5.22263E+05, 6.38051E+05, 2.07579E+07, 7.28662E+05, 6.63562E+05, 5.06628E+06, 7.35278E+05, 5.47038E+04, 1.42107E+06, 5.93653E+06, 2.02554E+06, 2.23018E+06, 2.30513E+06, 2.32679E+06, 1.37563E+06, 4.14758E+06, 1.15719E+05, 6.89767E+04, 1.43642E+05, 6.49390E+06, 3.40303E+06, 2.02007E+05, 5.01791E+06, 1.59738E+05, 5.34013E+06, 2.15154E+05, 8.96635E+06, 9.55718E+06, 3.72938E+05, 9.84362E+05, 5.73428E+05, 3.75230E+05, 5.93463E+05, 6.67597E+05, 9.17035E+05, 4.70121E+05, 8.98900E+05, 8.86819E+05, 1.14066E+07, 7.03435E+06, 1.56328E+06, 1.15794E+07, 1.62108E+07, 4.15759E+04, 7.29787E+04, 9.90154E+04, 2.56149E+06, 1.06903E+07, 1.38017E+05, 1.12775E+07, 8.19938E+04, 1.53414E+05, 9.08189E+04, 1.47026E+05, 1.43614E+07, 1.78545E+05, 2.31325E+05, 3.35626E+05, 2.79622E+05, 2.38528E+05, 3.23323E+05, 3.99403E+05, 1.86678E+07, 5.07459E+06, 5.30359E+06, 4.65627E+06, 5.04199E+06, 5.82452E+06, 7.00967E+06, 4.78149E+06, 9.29031E+06, 1.04578E+07, 3.48239E+06, 4.17884E+06)</v>
      </c>
    </row>
    <row r="99" spans="2:4" x14ac:dyDescent="0.2">
      <c r="B99" s="3" t="str">
        <v>φNt</v>
      </c>
      <c r="C99" s="6" t="str">
        <f t="array" aca="1" ref="C99" ca="1">_xlfn.CONCAT(IF(INDIRECT("tblCapacity["&amp;B99&amp;"]")&lt;&gt;"",TEXT(INDIRECT("tblCapacity["&amp;B99&amp;"]"),"0.00000E+00")&amp;", ",""))</f>
        <v xml:space="preserve">1.67400E+06, 2.52154E+05, 7.98840E+06, 1.02708E+07, 3.16977E+05, 1.35828E+07, 6.33327E+05, 5.22263E+05, 6.38051E+05, 1.87596E+07, 6.62400E+05, 5.87520E+05, 3.93120E+06, 7.35278E+05, 5.47038E+04, 1.37970E+06, 4.68720E+06, 1.80540E+06, 1.79820E+06, 2.03796E+06, 1.77156E+06, 1.29924E+06, 3.48840E+06, 1.15719E+05, 6.89767E+04, 1.43642E+05, 5.81400E+06, 3.09060E+06, 2.02007E+05, 3.78000E+06, 1.59738E+05, 4.41000E+06, 2.15154E+05, 8.13240E+06, 7.38360E+06, 3.72938E+05, 9.84362E+05, 5.73428E+05, 3.75230E+05, 5.93463E+05, 6.67597E+05, 9.17035E+05, 4.70121E+05, 8.13960E+05, 8.86819E+05, 8.99640E+06, 6.21000E+06, 1.38312E+06, 9.72720E+06, 1.49040E+07, 4.15759E+04, 7.29787E+04, 9.90154E+04, 2.33784E+06, 8.56800E+06, 1.38017E+05, 9.32400E+06, 8.19938E+04, 1.53414E+05, 9.08189E+04, 1.47026E+05, 1.39968E+07, 1.78545E+05, 2.31325E+05, 3.35626E+05, 2.79622E+05, 2.38528E+05, 3.23323E+05, 3.99403E+05, 1.71072E+07, 4.03200E+06, 4.89600E+06, 3.94200E+06, 4.99320E+06, 5.67720E+06, 6.18840E+06, 4.21200E+06, 9.00720E+06, 8.24040E+06, 2.97000E+06, 3.51000E+06, </v>
      </c>
      <c r="D99" s="3" t="str">
        <f t="shared" ca="1" si="4"/>
        <v>φNt = (1.67400E+06, 2.52154E+05, 7.98840E+06, 1.02708E+07, 3.16977E+05, 1.35828E+07, 6.33327E+05, 5.22263E+05, 6.38051E+05, 1.87596E+07, 6.62400E+05, 5.87520E+05, 3.93120E+06, 7.35278E+05, 5.47038E+04, 1.37970E+06, 4.68720E+06, 1.80540E+06, 1.79820E+06, 2.03796E+06, 1.77156E+06, 1.29924E+06, 3.48840E+06, 1.15719E+05, 6.89767E+04, 1.43642E+05, 5.81400E+06, 3.09060E+06, 2.02007E+05, 3.78000E+06, 1.59738E+05, 4.41000E+06, 2.15154E+05, 8.13240E+06, 7.38360E+06, 3.72938E+05, 9.84362E+05, 5.73428E+05, 3.75230E+05, 5.93463E+05, 6.67597E+05, 9.17035E+05, 4.70121E+05, 8.13960E+05, 8.86819E+05, 8.99640E+06, 6.21000E+06, 1.38312E+06, 9.72720E+06, 1.49040E+07, 4.15759E+04, 7.29787E+04, 9.90154E+04, 2.33784E+06, 8.56800E+06, 1.38017E+05, 9.32400E+06, 8.19938E+04, 1.53414E+05, 9.08189E+04, 1.47026E+05, 1.39968E+07, 1.78545E+05, 2.31325E+05, 3.35626E+05, 2.79622E+05, 2.38528E+05, 3.23323E+05, 3.99403E+05, 1.71072E+07, 4.03200E+06, 4.89600E+06, 3.94200E+06, 4.99320E+06, 5.67720E+06, 6.18840E+06, 4.21200E+06, 9.00720E+06, 8.24040E+06, 2.97000E+06, 3.51000E+06)</v>
      </c>
    </row>
    <row r="100" spans="2:4" x14ac:dyDescent="0.2">
      <c r="B100" s="3" t="e">
        <v>#N/A</v>
      </c>
      <c r="C100" s="6" t="e">
        <f t="array" aca="1" ref="C100" ca="1">_xlfn.CONCAT(IF(INDIRECT("tblCapacity["&amp;B100&amp;"]")&lt;&gt;"",TEXT(INDIRECT("tblCapacity["&amp;B100&amp;"]"),"0.00000E+00")&amp;", ",""))</f>
        <v>#N/A</v>
      </c>
      <c r="D100" s="3" t="e">
        <f t="shared" ca="1" si="4"/>
        <v>#N/A</v>
      </c>
    </row>
    <row r="101" spans="2:4" x14ac:dyDescent="0.2">
      <c r="B101" s="3" t="e">
        <v>#N/A</v>
      </c>
      <c r="C101" s="6" t="e">
        <f t="array" aca="1" ref="C101" ca="1">_xlfn.CONCAT(IF(INDIRECT("tblCapacity["&amp;B101&amp;"]")&lt;&gt;"",TEXT(INDIRECT("tblCapacity["&amp;B101&amp;"]"),"0.00000E+00")&amp;", ",""))</f>
        <v>#N/A</v>
      </c>
      <c r="D101" s="3" t="e">
        <f t="shared" ca="1" si="4"/>
        <v>#N/A</v>
      </c>
    </row>
    <row r="102" spans="2:4" x14ac:dyDescent="0.2">
      <c r="B102" s="3" t="e">
        <v>#N/A</v>
      </c>
      <c r="C102" s="6" t="e">
        <f t="array" aca="1" ref="C102" ca="1">_xlfn.CONCAT(IF(INDIRECT("tblCapacity["&amp;B102&amp;"]")&lt;&gt;"",TEXT(INDIRECT("tblCapacity["&amp;B102&amp;"]"),"0.00000E+00")&amp;", ",""))</f>
        <v>#N/A</v>
      </c>
      <c r="D102" s="3" t="e">
        <f t="shared" ca="1" si="4"/>
        <v>#N/A</v>
      </c>
    </row>
    <row r="103" spans="2:4" x14ac:dyDescent="0.2">
      <c r="B103" s="3" t="e">
        <v>#N/A</v>
      </c>
      <c r="C103" s="6" t="e">
        <f t="array" aca="1" ref="C103" ca="1">_xlfn.CONCAT(IF(INDIRECT("tblCapacity["&amp;B103&amp;"]")&lt;&gt;"",TEXT(INDIRECT("tblCapacity["&amp;B103&amp;"]"),"0.00000E+00")&amp;", ",""))</f>
        <v>#N/A</v>
      </c>
      <c r="D103" s="3" t="e">
        <f t="shared" ca="1" si="4"/>
        <v>#N/A</v>
      </c>
    </row>
    <row r="104" spans="2:4" x14ac:dyDescent="0.2">
      <c r="B104" s="3" t="e">
        <v>#N/A</v>
      </c>
      <c r="C104" s="6" t="e">
        <f t="array" aca="1" ref="C104" ca="1">_xlfn.CONCAT(IF(INDIRECT("tblCapacity["&amp;B104&amp;"]")&lt;&gt;"",TEXT(INDIRECT("tblCapacity["&amp;B104&amp;"]"),"0.00000E+00")&amp;", ",""))</f>
        <v>#N/A</v>
      </c>
      <c r="D104" s="3" t="e">
        <f t="shared" ca="1" si="4"/>
        <v>#N/A</v>
      </c>
    </row>
    <row r="105" spans="2:4" x14ac:dyDescent="0.2">
      <c r="B105" s="3" t="e">
        <v>#N/A</v>
      </c>
      <c r="C105" s="6" t="e">
        <f t="array" aca="1" ref="C105" ca="1">_xlfn.CONCAT(IF(INDIRECT("tblCapacity["&amp;B105&amp;"]")&lt;&gt;"",TEXT(INDIRECT("tblCapacity["&amp;B105&amp;"]"),"0.00000E+00")&amp;", ",""))</f>
        <v>#N/A</v>
      </c>
      <c r="D105" s="3" t="e">
        <f t="shared" ca="1" si="4"/>
        <v>#N/A</v>
      </c>
    </row>
    <row r="106" spans="2:4" x14ac:dyDescent="0.2">
      <c r="B106" s="3" t="e">
        <v>#N/A</v>
      </c>
      <c r="C106" s="6" t="e">
        <f t="array" aca="1" ref="C106" ca="1">_xlfn.CONCAT(IF(INDIRECT("tblCapacity["&amp;B106&amp;"]")&lt;&gt;"",TEXT(INDIRECT("tblCapacity["&amp;B106&amp;"]"),"0.00000E+00")&amp;", ",""))</f>
        <v>#N/A</v>
      </c>
      <c r="D106" s="3" t="e">
        <f t="shared" ca="1" si="4"/>
        <v>#N/A</v>
      </c>
    </row>
    <row r="107" spans="2:4" x14ac:dyDescent="0.2">
      <c r="B107" s="3" t="e">
        <v>#N/A</v>
      </c>
      <c r="C107" s="6" t="e">
        <f t="array" aca="1" ref="C107" ca="1">_xlfn.CONCAT(IF(INDIRECT("tblCapacity["&amp;B107&amp;"]")&lt;&gt;"",TEXT(INDIRECT("tblCapacity["&amp;B107&amp;"]"),"0.00000E+00")&amp;", ",""))</f>
        <v>#N/A</v>
      </c>
      <c r="D107" s="3" t="e">
        <f t="shared" ca="1" si="4"/>
        <v>#N/A</v>
      </c>
    </row>
    <row r="108" spans="2:4" x14ac:dyDescent="0.2">
      <c r="B108" s="3" t="e">
        <v>#N/A</v>
      </c>
      <c r="C108" s="6" t="e">
        <f t="array" aca="1" ref="C108" ca="1">_xlfn.CONCAT(IF(INDIRECT("tblCapacity["&amp;B108&amp;"]")&lt;&gt;"",TEXT(INDIRECT("tblCapacity["&amp;B108&amp;"]"),"0.00000E+00")&amp;", ",""))</f>
        <v>#N/A</v>
      </c>
      <c r="D108" s="3" t="e">
        <f t="shared" ca="1" si="4"/>
        <v>#N/A</v>
      </c>
    </row>
    <row r="109" spans="2:4" x14ac:dyDescent="0.2">
      <c r="B109" s="3" t="e">
        <v>#N/A</v>
      </c>
      <c r="C109" s="6" t="e">
        <f t="array" aca="1" ref="C109" ca="1">_xlfn.CONCAT(IF(INDIRECT("tblCapacity["&amp;B109&amp;"]")&lt;&gt;"",TEXT(INDIRECT("tblCapacity["&amp;B109&amp;"]"),"0.00000E+00")&amp;", ",""))</f>
        <v>#N/A</v>
      </c>
      <c r="D109" s="3" t="e">
        <f t="shared" ca="1" si="4"/>
        <v>#N/A</v>
      </c>
    </row>
    <row r="110" spans="2:4" x14ac:dyDescent="0.2">
      <c r="B110" s="3" t="e">
        <v>#N/A</v>
      </c>
      <c r="C110" s="6" t="e">
        <f t="array" aca="1" ref="C110" ca="1">_xlfn.CONCAT(IF(INDIRECT("tblCapacity["&amp;B110&amp;"]")&lt;&gt;"",TEXT(INDIRECT("tblCapacity["&amp;B110&amp;"]"),"0.00000E+00")&amp;", ",""))</f>
        <v>#N/A</v>
      </c>
      <c r="D110" s="3" t="e">
        <f t="shared" ca="1" si="4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10"/>
  <sheetViews>
    <sheetView zoomScale="115" zoomScaleNormal="115" workbookViewId="0">
      <selection activeCell="B6" sqref="B6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1.5703125" style="3" customWidth="1"/>
    <col min="4" max="4" width="8.85546875" style="3" customWidth="1"/>
    <col min="5" max="5" width="9.5703125" style="3" bestFit="1" customWidth="1"/>
    <col min="6" max="6" width="17.42578125" style="3" bestFit="1" customWidth="1"/>
    <col min="7" max="7" width="4.42578125" style="3" bestFit="1" customWidth="1"/>
    <col min="8" max="13" width="13.42578125" style="3" bestFit="1" customWidth="1"/>
    <col min="14" max="16384" width="9" style="3"/>
  </cols>
  <sheetData>
    <row r="2" spans="2:13" ht="12.75" x14ac:dyDescent="0.25">
      <c r="B2" s="5" t="s">
        <v>82</v>
      </c>
      <c r="C2" s="5" t="s">
        <v>76</v>
      </c>
      <c r="D2" s="5" t="s">
        <v>1</v>
      </c>
      <c r="E2" s="5" t="s">
        <v>77</v>
      </c>
      <c r="F2" s="5" t="s">
        <v>78</v>
      </c>
      <c r="G2" s="13" t="s">
        <v>83</v>
      </c>
      <c r="H2" s="10" t="s">
        <v>84</v>
      </c>
      <c r="I2" s="12" t="s">
        <v>75</v>
      </c>
      <c r="J2" s="12" t="s">
        <v>85</v>
      </c>
      <c r="K2" s="12" t="s">
        <v>86</v>
      </c>
      <c r="L2" s="12" t="s">
        <v>87</v>
      </c>
      <c r="M2" s="12" t="s">
        <v>88</v>
      </c>
    </row>
    <row r="3" spans="2:13" x14ac:dyDescent="0.2">
      <c r="B3" s="15">
        <v>92625090</v>
      </c>
      <c r="C3" s="1">
        <v>0.85</v>
      </c>
      <c r="D3" s="8">
        <v>300000000</v>
      </c>
      <c r="E3" s="8">
        <v>440000000</v>
      </c>
      <c r="F3" s="1">
        <f t="shared" ref="F3:F66" si="0">0.85</f>
        <v>0.85</v>
      </c>
      <c r="G3" s="14">
        <v>0.9</v>
      </c>
      <c r="H3" s="16">
        <f>tblArea[[#This Row],[Force]]/tblArea[[#This Row],[fy]]</f>
        <v>0.30875029999999998</v>
      </c>
      <c r="I3" s="16">
        <f>tblArea[[#This Row],[Force]]/tblArea[[#This Row],[Ultimate Uncertainty]]/tblArea[[#This Row],[kt]]/tblArea[[#This Row],[fu]]</f>
        <v>0.29136549229317399</v>
      </c>
      <c r="J3" s="16">
        <f>MAX(tblArea[[#This Row],[Ag]],tblArea[[#This Row],[An]])</f>
        <v>0.30875029999999998</v>
      </c>
      <c r="K3" s="16">
        <f>tblArea[[#This Row],[Ag]]/tblArea[[#This Row],[φ]]</f>
        <v>0.34305588888888888</v>
      </c>
      <c r="L3" s="16">
        <f>tblArea[[#This Row],[An]]/tblArea[[#This Row],[φ]]</f>
        <v>0.32373943588130444</v>
      </c>
      <c r="M3" s="17">
        <f>tblArea[[#This Row],[A]]/tblArea[[#This Row],[φ]]</f>
        <v>0.34305588888888888</v>
      </c>
    </row>
    <row r="4" spans="2:13" x14ac:dyDescent="0.2">
      <c r="B4" s="15">
        <v>39299303</v>
      </c>
      <c r="C4" s="1">
        <v>0.75</v>
      </c>
      <c r="D4" s="8">
        <v>320000000</v>
      </c>
      <c r="E4" s="8">
        <v>440000000</v>
      </c>
      <c r="F4" s="1">
        <f t="shared" si="0"/>
        <v>0.85</v>
      </c>
      <c r="G4" s="14">
        <v>0.9</v>
      </c>
      <c r="H4" s="16">
        <f>tblArea[[#This Row],[Force]]/tblArea[[#This Row],[fy]]</f>
        <v>0.122810321875</v>
      </c>
      <c r="I4" s="16">
        <f>tblArea[[#This Row],[Force]]/tblArea[[#This Row],[Ultimate Uncertainty]]/tblArea[[#This Row],[kt]]/tblArea[[#This Row],[fu]]</f>
        <v>0.14010446702317292</v>
      </c>
      <c r="J4" s="16">
        <f>MAX(tblArea[[#This Row],[Ag]],tblArea[[#This Row],[An]])</f>
        <v>0.14010446702317292</v>
      </c>
      <c r="K4" s="16">
        <f>tblArea[[#This Row],[Ag]]/tblArea[[#This Row],[φ]]</f>
        <v>0.13645591319444444</v>
      </c>
      <c r="L4" s="16">
        <f>tblArea[[#This Row],[An]]/tblArea[[#This Row],[φ]]</f>
        <v>0.15567163002574769</v>
      </c>
      <c r="M4" s="17">
        <f>tblArea[[#This Row],[A]]/tblArea[[#This Row],[φ]]</f>
        <v>0.15567163002574769</v>
      </c>
    </row>
    <row r="5" spans="2:13" x14ac:dyDescent="0.2">
      <c r="B5" s="15">
        <v>45828445</v>
      </c>
      <c r="C5" s="1">
        <v>1</v>
      </c>
      <c r="D5" s="8">
        <v>280000000</v>
      </c>
      <c r="E5" s="8">
        <v>430000000</v>
      </c>
      <c r="F5" s="1">
        <f t="shared" si="0"/>
        <v>0.85</v>
      </c>
      <c r="G5" s="14">
        <v>0.9</v>
      </c>
      <c r="H5" s="16">
        <f>tblArea[[#This Row],[Force]]/tblArea[[#This Row],[fy]]</f>
        <v>0.16367301785714286</v>
      </c>
      <c r="I5" s="16">
        <f>tblArea[[#This Row],[Force]]/tblArea[[#This Row],[Ultimate Uncertainty]]/tblArea[[#This Row],[kt]]/tblArea[[#This Row],[fu]]</f>
        <v>0.12538562243502052</v>
      </c>
      <c r="J5" s="16">
        <f>MAX(tblArea[[#This Row],[Ag]],tblArea[[#This Row],[An]])</f>
        <v>0.16367301785714286</v>
      </c>
      <c r="K5" s="16">
        <f>tblArea[[#This Row],[Ag]]/tblArea[[#This Row],[φ]]</f>
        <v>0.18185890873015872</v>
      </c>
      <c r="L5" s="16">
        <f>tblArea[[#This Row],[An]]/tblArea[[#This Row],[φ]]</f>
        <v>0.13931735826113392</v>
      </c>
      <c r="M5" s="17">
        <f>tblArea[[#This Row],[A]]/tblArea[[#This Row],[φ]]</f>
        <v>0.18185890873015872</v>
      </c>
    </row>
    <row r="6" spans="2:13" x14ac:dyDescent="0.2">
      <c r="B6" s="15">
        <v>84881722</v>
      </c>
      <c r="C6" s="1">
        <v>1</v>
      </c>
      <c r="D6" s="8">
        <v>360000000</v>
      </c>
      <c r="E6" s="8">
        <v>480000000</v>
      </c>
      <c r="F6" s="1">
        <f t="shared" si="0"/>
        <v>0.85</v>
      </c>
      <c r="G6" s="14">
        <v>0.9</v>
      </c>
      <c r="H6" s="16">
        <f>tblArea[[#This Row],[Force]]/tblArea[[#This Row],[fy]]</f>
        <v>0.23578256111111112</v>
      </c>
      <c r="I6" s="16">
        <f>tblArea[[#This Row],[Force]]/tblArea[[#This Row],[Ultimate Uncertainty]]/tblArea[[#This Row],[kt]]/tblArea[[#This Row],[fu]]</f>
        <v>0.2080434362745098</v>
      </c>
      <c r="J6" s="16">
        <f>MAX(tblArea[[#This Row],[Ag]],tblArea[[#This Row],[An]])</f>
        <v>0.23578256111111112</v>
      </c>
      <c r="K6" s="16">
        <f>tblArea[[#This Row],[Ag]]/tblArea[[#This Row],[φ]]</f>
        <v>0.26198062345679013</v>
      </c>
      <c r="L6" s="16">
        <f>tblArea[[#This Row],[An]]/tblArea[[#This Row],[φ]]</f>
        <v>0.23115937363834421</v>
      </c>
      <c r="M6" s="17">
        <f>tblArea[[#This Row],[A]]/tblArea[[#This Row],[φ]]</f>
        <v>0.26198062345679013</v>
      </c>
    </row>
    <row r="7" spans="2:13" x14ac:dyDescent="0.2">
      <c r="B7" s="15">
        <v>70615683</v>
      </c>
      <c r="C7" s="1">
        <v>0.85</v>
      </c>
      <c r="D7" s="8">
        <v>320000000</v>
      </c>
      <c r="E7" s="8">
        <v>440000000</v>
      </c>
      <c r="F7" s="1">
        <f t="shared" si="0"/>
        <v>0.85</v>
      </c>
      <c r="G7" s="14">
        <v>0.9</v>
      </c>
      <c r="H7" s="16">
        <f>tblArea[[#This Row],[Force]]/tblArea[[#This Row],[fy]]</f>
        <v>0.22067400937500001</v>
      </c>
      <c r="I7" s="16">
        <f>tblArea[[#This Row],[Force]]/tblArea[[#This Row],[Ultimate Uncertainty]]/tblArea[[#This Row],[kt]]/tblArea[[#This Row],[fu]]</f>
        <v>0.22213174897766597</v>
      </c>
      <c r="J7" s="16">
        <f>MAX(tblArea[[#This Row],[Ag]],tblArea[[#This Row],[An]])</f>
        <v>0.22213174897766597</v>
      </c>
      <c r="K7" s="16">
        <f>tblArea[[#This Row],[Ag]]/tblArea[[#This Row],[φ]]</f>
        <v>0.24519334375000001</v>
      </c>
      <c r="L7" s="16">
        <f>tblArea[[#This Row],[An]]/tblArea[[#This Row],[φ]]</f>
        <v>0.24681305441962884</v>
      </c>
      <c r="M7" s="17">
        <f>tblArea[[#This Row],[A]]/tblArea[[#This Row],[φ]]</f>
        <v>0.24681305441962884</v>
      </c>
    </row>
    <row r="8" spans="2:13" x14ac:dyDescent="0.2">
      <c r="B8" s="15">
        <v>51388095</v>
      </c>
      <c r="C8" s="1">
        <v>1</v>
      </c>
      <c r="D8" s="8">
        <v>280000000</v>
      </c>
      <c r="E8" s="8">
        <v>430000000</v>
      </c>
      <c r="F8" s="1">
        <f t="shared" si="0"/>
        <v>0.85</v>
      </c>
      <c r="G8" s="14">
        <v>0.9</v>
      </c>
      <c r="H8" s="16">
        <f>tblArea[[#This Row],[Force]]/tblArea[[#This Row],[fy]]</f>
        <v>0.1835289107142857</v>
      </c>
      <c r="I8" s="16">
        <f>tblArea[[#This Row],[Force]]/tblArea[[#This Row],[Ultimate Uncertainty]]/tblArea[[#This Row],[kt]]/tblArea[[#This Row],[fu]]</f>
        <v>0.14059670314637482</v>
      </c>
      <c r="J8" s="16">
        <f>MAX(tblArea[[#This Row],[Ag]],tblArea[[#This Row],[An]])</f>
        <v>0.1835289107142857</v>
      </c>
      <c r="K8" s="16">
        <f>tblArea[[#This Row],[Ag]]/tblArea[[#This Row],[φ]]</f>
        <v>0.20392101190476189</v>
      </c>
      <c r="L8" s="16">
        <f>tblArea[[#This Row],[An]]/tblArea[[#This Row],[φ]]</f>
        <v>0.15621855905152757</v>
      </c>
      <c r="M8" s="17">
        <f>tblArea[[#This Row],[A]]/tblArea[[#This Row],[φ]]</f>
        <v>0.20392101190476189</v>
      </c>
    </row>
    <row r="9" spans="2:13" x14ac:dyDescent="0.2">
      <c r="B9" s="15">
        <v>69474711</v>
      </c>
      <c r="C9" s="1">
        <v>0.85</v>
      </c>
      <c r="D9" s="8">
        <v>320000000</v>
      </c>
      <c r="E9" s="8">
        <v>440000000</v>
      </c>
      <c r="F9" s="1">
        <f t="shared" si="0"/>
        <v>0.85</v>
      </c>
      <c r="G9" s="14">
        <v>0.9</v>
      </c>
      <c r="H9" s="16">
        <f>tblArea[[#This Row],[Force]]/tblArea[[#This Row],[fy]]</f>
        <v>0.21710847187499999</v>
      </c>
      <c r="I9" s="16">
        <f>tblArea[[#This Row],[Force]]/tblArea[[#This Row],[Ultimate Uncertainty]]/tblArea[[#This Row],[kt]]/tblArea[[#This Row],[fu]]</f>
        <v>0.21854265806857506</v>
      </c>
      <c r="J9" s="16">
        <f>MAX(tblArea[[#This Row],[Ag]],tblArea[[#This Row],[An]])</f>
        <v>0.21854265806857506</v>
      </c>
      <c r="K9" s="16">
        <f>tblArea[[#This Row],[Ag]]/tblArea[[#This Row],[φ]]</f>
        <v>0.24123163541666665</v>
      </c>
      <c r="L9" s="16">
        <f>tblArea[[#This Row],[An]]/tblArea[[#This Row],[φ]]</f>
        <v>0.24282517563175007</v>
      </c>
      <c r="M9" s="17">
        <f>tblArea[[#This Row],[A]]/tblArea[[#This Row],[φ]]</f>
        <v>0.24282517563175007</v>
      </c>
    </row>
    <row r="10" spans="2:13" x14ac:dyDescent="0.2">
      <c r="B10" s="15">
        <v>73044802</v>
      </c>
      <c r="C10" s="1">
        <v>0.75</v>
      </c>
      <c r="D10" s="8">
        <v>320000000</v>
      </c>
      <c r="E10" s="8">
        <v>440000000</v>
      </c>
      <c r="F10" s="1">
        <f t="shared" si="0"/>
        <v>0.85</v>
      </c>
      <c r="G10" s="14">
        <v>0.9</v>
      </c>
      <c r="H10" s="16">
        <f>tblArea[[#This Row],[Force]]/tblArea[[#This Row],[fy]]</f>
        <v>0.22826500625000001</v>
      </c>
      <c r="I10" s="16">
        <f>tblArea[[#This Row],[Force]]/tblArea[[#This Row],[Ultimate Uncertainty]]/tblArea[[#This Row],[kt]]/tblArea[[#This Row],[fu]]</f>
        <v>0.26040927629233512</v>
      </c>
      <c r="J10" s="16">
        <f>MAX(tblArea[[#This Row],[Ag]],tblArea[[#This Row],[An]])</f>
        <v>0.26040927629233512</v>
      </c>
      <c r="K10" s="16">
        <f>tblArea[[#This Row],[Ag]]/tblArea[[#This Row],[φ]]</f>
        <v>0.25362778472222225</v>
      </c>
      <c r="L10" s="16">
        <f>tblArea[[#This Row],[An]]/tblArea[[#This Row],[φ]]</f>
        <v>0.2893436403248168</v>
      </c>
      <c r="M10" s="17">
        <f>tblArea[[#This Row],[A]]/tblArea[[#This Row],[φ]]</f>
        <v>0.2893436403248168</v>
      </c>
    </row>
    <row r="11" spans="2:13" x14ac:dyDescent="0.2">
      <c r="B11" s="15">
        <v>59114408</v>
      </c>
      <c r="C11" s="1">
        <v>0.75</v>
      </c>
      <c r="D11" s="8">
        <v>300000000</v>
      </c>
      <c r="E11" s="8">
        <v>440000000</v>
      </c>
      <c r="F11" s="1">
        <f t="shared" si="0"/>
        <v>0.85</v>
      </c>
      <c r="G11" s="14">
        <v>0.9</v>
      </c>
      <c r="H11" s="16">
        <f>tblArea[[#This Row],[Force]]/tblArea[[#This Row],[fy]]</f>
        <v>0.19704802666666665</v>
      </c>
      <c r="I11" s="16">
        <f>tblArea[[#This Row],[Force]]/tblArea[[#This Row],[Ultimate Uncertainty]]/tblArea[[#This Row],[kt]]/tblArea[[#This Row],[fu]]</f>
        <v>0.21074655258467026</v>
      </c>
      <c r="J11" s="16">
        <f>MAX(tblArea[[#This Row],[Ag]],tblArea[[#This Row],[An]])</f>
        <v>0.21074655258467026</v>
      </c>
      <c r="K11" s="16">
        <f>tblArea[[#This Row],[Ag]]/tblArea[[#This Row],[φ]]</f>
        <v>0.21894225185185184</v>
      </c>
      <c r="L11" s="16">
        <f>tblArea[[#This Row],[An]]/tblArea[[#This Row],[φ]]</f>
        <v>0.23416283620518918</v>
      </c>
      <c r="M11" s="17">
        <f>tblArea[[#This Row],[A]]/tblArea[[#This Row],[φ]]</f>
        <v>0.23416283620518918</v>
      </c>
    </row>
    <row r="12" spans="2:13" x14ac:dyDescent="0.2">
      <c r="B12" s="15">
        <v>84483683</v>
      </c>
      <c r="C12" s="1">
        <v>1</v>
      </c>
      <c r="D12" s="8">
        <v>360000000</v>
      </c>
      <c r="E12" s="8">
        <v>480000000</v>
      </c>
      <c r="F12" s="1">
        <f t="shared" si="0"/>
        <v>0.85</v>
      </c>
      <c r="G12" s="14">
        <v>0.9</v>
      </c>
      <c r="H12" s="16">
        <f>tblArea[[#This Row],[Force]]/tblArea[[#This Row],[fy]]</f>
        <v>0.23467689722222224</v>
      </c>
      <c r="I12" s="16">
        <f>tblArea[[#This Row],[Force]]/tblArea[[#This Row],[Ultimate Uncertainty]]/tblArea[[#This Row],[kt]]/tblArea[[#This Row],[fu]]</f>
        <v>0.20706785049019608</v>
      </c>
      <c r="J12" s="16">
        <f>MAX(tblArea[[#This Row],[Ag]],tblArea[[#This Row],[An]])</f>
        <v>0.23467689722222224</v>
      </c>
      <c r="K12" s="16">
        <f>tblArea[[#This Row],[Ag]]/tblArea[[#This Row],[φ]]</f>
        <v>0.26075210802469134</v>
      </c>
      <c r="L12" s="16">
        <f>tblArea[[#This Row],[An]]/tblArea[[#This Row],[φ]]</f>
        <v>0.23007538943355119</v>
      </c>
      <c r="M12" s="17">
        <f>tblArea[[#This Row],[A]]/tblArea[[#This Row],[φ]]</f>
        <v>0.26075210802469134</v>
      </c>
    </row>
    <row r="13" spans="2:13" x14ac:dyDescent="0.2">
      <c r="B13" s="15">
        <v>79400954</v>
      </c>
      <c r="C13" s="1">
        <v>1</v>
      </c>
      <c r="D13" s="8">
        <v>320000000</v>
      </c>
      <c r="E13" s="8">
        <v>440000000</v>
      </c>
      <c r="F13" s="1">
        <f t="shared" si="0"/>
        <v>0.85</v>
      </c>
      <c r="G13" s="14">
        <v>0.9</v>
      </c>
      <c r="H13" s="16">
        <f>tblArea[[#This Row],[Force]]/tblArea[[#This Row],[fy]]</f>
        <v>0.24812798124999999</v>
      </c>
      <c r="I13" s="16">
        <f>tblArea[[#This Row],[Force]]/tblArea[[#This Row],[Ultimate Uncertainty]]/tblArea[[#This Row],[kt]]/tblArea[[#This Row],[fu]]</f>
        <v>0.21230201604278073</v>
      </c>
      <c r="J13" s="16">
        <f>MAX(tblArea[[#This Row],[Ag]],tblArea[[#This Row],[An]])</f>
        <v>0.24812798124999999</v>
      </c>
      <c r="K13" s="16">
        <f>tblArea[[#This Row],[Ag]]/tblArea[[#This Row],[φ]]</f>
        <v>0.27569775694444443</v>
      </c>
      <c r="L13" s="16">
        <f>tblArea[[#This Row],[An]]/tblArea[[#This Row],[φ]]</f>
        <v>0.23589112893642303</v>
      </c>
      <c r="M13" s="17">
        <f>tblArea[[#This Row],[A]]/tblArea[[#This Row],[φ]]</f>
        <v>0.27569775694444443</v>
      </c>
    </row>
    <row r="14" spans="2:13" x14ac:dyDescent="0.2">
      <c r="B14" s="15">
        <v>62455369</v>
      </c>
      <c r="C14" s="1">
        <v>1</v>
      </c>
      <c r="D14" s="8">
        <v>320000000</v>
      </c>
      <c r="E14" s="8">
        <v>440000000</v>
      </c>
      <c r="F14" s="1">
        <f t="shared" si="0"/>
        <v>0.85</v>
      </c>
      <c r="G14" s="14">
        <v>0.9</v>
      </c>
      <c r="H14" s="16">
        <f>tblArea[[#This Row],[Force]]/tblArea[[#This Row],[fy]]</f>
        <v>0.19517302812500001</v>
      </c>
      <c r="I14" s="16">
        <f>tblArea[[#This Row],[Force]]/tblArea[[#This Row],[Ultimate Uncertainty]]/tblArea[[#This Row],[kt]]/tblArea[[#This Row],[fu]]</f>
        <v>0.16699296524064172</v>
      </c>
      <c r="J14" s="16">
        <f>MAX(tblArea[[#This Row],[Ag]],tblArea[[#This Row],[An]])</f>
        <v>0.19517302812500001</v>
      </c>
      <c r="K14" s="16">
        <f>tblArea[[#This Row],[Ag]]/tblArea[[#This Row],[φ]]</f>
        <v>0.21685892013888888</v>
      </c>
      <c r="L14" s="16">
        <f>tblArea[[#This Row],[An]]/tblArea[[#This Row],[φ]]</f>
        <v>0.18554773915626857</v>
      </c>
      <c r="M14" s="17">
        <f>tblArea[[#This Row],[A]]/tblArea[[#This Row],[φ]]</f>
        <v>0.21685892013888888</v>
      </c>
    </row>
    <row r="15" spans="2:13" x14ac:dyDescent="0.2">
      <c r="B15" s="15">
        <v>42829952</v>
      </c>
      <c r="C15" s="1">
        <v>1</v>
      </c>
      <c r="D15" s="8">
        <v>280000000</v>
      </c>
      <c r="E15" s="8">
        <v>440000000</v>
      </c>
      <c r="F15" s="1">
        <f t="shared" si="0"/>
        <v>0.85</v>
      </c>
      <c r="G15" s="14">
        <v>0.9</v>
      </c>
      <c r="H15" s="16">
        <f>tblArea[[#This Row],[Force]]/tblArea[[#This Row],[fy]]</f>
        <v>0.1529641142857143</v>
      </c>
      <c r="I15" s="16">
        <f>tblArea[[#This Row],[Force]]/tblArea[[#This Row],[Ultimate Uncertainty]]/tblArea[[#This Row],[kt]]/tblArea[[#This Row],[fu]]</f>
        <v>0.11451858823529412</v>
      </c>
      <c r="J15" s="16">
        <f>MAX(tblArea[[#This Row],[Ag]],tblArea[[#This Row],[An]])</f>
        <v>0.1529641142857143</v>
      </c>
      <c r="K15" s="16">
        <f>tblArea[[#This Row],[Ag]]/tblArea[[#This Row],[φ]]</f>
        <v>0.16996012698412699</v>
      </c>
      <c r="L15" s="16">
        <f>tblArea[[#This Row],[An]]/tblArea[[#This Row],[φ]]</f>
        <v>0.12724287581699348</v>
      </c>
      <c r="M15" s="17">
        <f>tblArea[[#This Row],[A]]/tblArea[[#This Row],[φ]]</f>
        <v>0.16996012698412699</v>
      </c>
    </row>
    <row r="16" spans="2:13" x14ac:dyDescent="0.2">
      <c r="B16" s="15">
        <v>42349179</v>
      </c>
      <c r="C16" s="1">
        <v>0.85</v>
      </c>
      <c r="D16" s="8">
        <v>320000000</v>
      </c>
      <c r="E16" s="8">
        <v>440000000</v>
      </c>
      <c r="F16" s="1">
        <f t="shared" si="0"/>
        <v>0.85</v>
      </c>
      <c r="G16" s="14">
        <v>0.9</v>
      </c>
      <c r="H16" s="16">
        <f>tblArea[[#This Row],[Force]]/tblArea[[#This Row],[fy]]</f>
        <v>0.132341184375</v>
      </c>
      <c r="I16" s="16">
        <f>tblArea[[#This Row],[Force]]/tblArea[[#This Row],[Ultimate Uncertainty]]/tblArea[[#This Row],[kt]]/tblArea[[#This Row],[fu]]</f>
        <v>0.13321541050644858</v>
      </c>
      <c r="J16" s="16">
        <f>MAX(tblArea[[#This Row],[Ag]],tblArea[[#This Row],[An]])</f>
        <v>0.13321541050644858</v>
      </c>
      <c r="K16" s="16">
        <f>tblArea[[#This Row],[Ag]]/tblArea[[#This Row],[φ]]</f>
        <v>0.14704576041666667</v>
      </c>
      <c r="L16" s="16">
        <f>tblArea[[#This Row],[An]]/tblArea[[#This Row],[φ]]</f>
        <v>0.14801712278494286</v>
      </c>
      <c r="M16" s="17">
        <f>tblArea[[#This Row],[A]]/tblArea[[#This Row],[φ]]</f>
        <v>0.14801712278494286</v>
      </c>
    </row>
    <row r="17" spans="2:13" x14ac:dyDescent="0.2">
      <c r="B17" s="15">
        <v>20708161</v>
      </c>
      <c r="C17" s="1">
        <v>0.85</v>
      </c>
      <c r="D17" s="8">
        <v>320000000</v>
      </c>
      <c r="E17" s="8">
        <v>440000000</v>
      </c>
      <c r="F17" s="1">
        <f t="shared" si="0"/>
        <v>0.85</v>
      </c>
      <c r="G17" s="14">
        <v>0.9</v>
      </c>
      <c r="H17" s="16">
        <f>tblArea[[#This Row],[Force]]/tblArea[[#This Row],[fy]]</f>
        <v>6.4713003125000002E-2</v>
      </c>
      <c r="I17" s="16">
        <f>tblArea[[#This Row],[Force]]/tblArea[[#This Row],[Ultimate Uncertainty]]/tblArea[[#This Row],[kt]]/tblArea[[#This Row],[fu]]</f>
        <v>6.5140487574709027E-2</v>
      </c>
      <c r="J17" s="16">
        <f>MAX(tblArea[[#This Row],[Ag]],tblArea[[#This Row],[An]])</f>
        <v>6.5140487574709027E-2</v>
      </c>
      <c r="K17" s="16">
        <f>tblArea[[#This Row],[Ag]]/tblArea[[#This Row],[φ]]</f>
        <v>7.1903336805555551E-2</v>
      </c>
      <c r="L17" s="16">
        <f>tblArea[[#This Row],[An]]/tblArea[[#This Row],[φ]]</f>
        <v>7.2378319527454479E-2</v>
      </c>
      <c r="M17" s="17">
        <f>tblArea[[#This Row],[A]]/tblArea[[#This Row],[φ]]</f>
        <v>7.2378319527454479E-2</v>
      </c>
    </row>
    <row r="18" spans="2:13" x14ac:dyDescent="0.2">
      <c r="B18" s="15">
        <v>9839216</v>
      </c>
      <c r="C18" s="1">
        <v>0.85</v>
      </c>
      <c r="D18" s="8">
        <v>300000000</v>
      </c>
      <c r="E18" s="8">
        <v>440000000</v>
      </c>
      <c r="F18" s="1">
        <f t="shared" si="0"/>
        <v>0.85</v>
      </c>
      <c r="G18" s="14">
        <v>0.9</v>
      </c>
      <c r="H18" s="16">
        <f>tblArea[[#This Row],[Force]]/tblArea[[#This Row],[fy]]</f>
        <v>3.2797386666666664E-2</v>
      </c>
      <c r="I18" s="16">
        <f>tblArea[[#This Row],[Force]]/tblArea[[#This Row],[Ultimate Uncertainty]]/tblArea[[#This Row],[kt]]/tblArea[[#This Row],[fu]]</f>
        <v>3.0950663730732939E-2</v>
      </c>
      <c r="J18" s="16">
        <f>MAX(tblArea[[#This Row],[Ag]],tblArea[[#This Row],[An]])</f>
        <v>3.2797386666666664E-2</v>
      </c>
      <c r="K18" s="16">
        <f>tblArea[[#This Row],[Ag]]/tblArea[[#This Row],[φ]]</f>
        <v>3.6441540740740734E-2</v>
      </c>
      <c r="L18" s="16">
        <f>tblArea[[#This Row],[An]]/tblArea[[#This Row],[φ]]</f>
        <v>3.4389626367481045E-2</v>
      </c>
      <c r="M18" s="17">
        <f>tblArea[[#This Row],[A]]/tblArea[[#This Row],[φ]]</f>
        <v>3.6441540740740734E-2</v>
      </c>
    </row>
    <row r="19" spans="2:13" x14ac:dyDescent="0.2">
      <c r="B19" s="15">
        <v>82210336</v>
      </c>
      <c r="C19" s="1">
        <v>1</v>
      </c>
      <c r="D19" s="8">
        <v>280000000</v>
      </c>
      <c r="E19" s="8">
        <v>440000000</v>
      </c>
      <c r="F19" s="1">
        <f t="shared" si="0"/>
        <v>0.85</v>
      </c>
      <c r="G19" s="14">
        <v>0.9</v>
      </c>
      <c r="H19" s="16">
        <f>tblArea[[#This Row],[Force]]/tblArea[[#This Row],[fy]]</f>
        <v>0.29360834285714288</v>
      </c>
      <c r="I19" s="16">
        <f>tblArea[[#This Row],[Force]]/tblArea[[#This Row],[Ultimate Uncertainty]]/tblArea[[#This Row],[kt]]/tblArea[[#This Row],[fu]]</f>
        <v>0.21981373262032086</v>
      </c>
      <c r="J19" s="16">
        <f>MAX(tblArea[[#This Row],[Ag]],tblArea[[#This Row],[An]])</f>
        <v>0.29360834285714288</v>
      </c>
      <c r="K19" s="16">
        <f>tblArea[[#This Row],[Ag]]/tblArea[[#This Row],[φ]]</f>
        <v>0.32623149206349206</v>
      </c>
      <c r="L19" s="16">
        <f>tblArea[[#This Row],[An]]/tblArea[[#This Row],[φ]]</f>
        <v>0.24423748068924539</v>
      </c>
      <c r="M19" s="17">
        <f>tblArea[[#This Row],[A]]/tblArea[[#This Row],[φ]]</f>
        <v>0.32623149206349206</v>
      </c>
    </row>
    <row r="20" spans="2:13" x14ac:dyDescent="0.2">
      <c r="B20" s="15">
        <v>25659278</v>
      </c>
      <c r="C20" s="1">
        <v>1</v>
      </c>
      <c r="D20" s="8">
        <v>340000000</v>
      </c>
      <c r="E20" s="8">
        <v>480000000</v>
      </c>
      <c r="F20" s="1">
        <f t="shared" si="0"/>
        <v>0.85</v>
      </c>
      <c r="G20" s="14">
        <v>0.9</v>
      </c>
      <c r="H20" s="16">
        <f>tblArea[[#This Row],[Force]]/tblArea[[#This Row],[fy]]</f>
        <v>7.5468464705882352E-2</v>
      </c>
      <c r="I20" s="16">
        <f>tblArea[[#This Row],[Force]]/tblArea[[#This Row],[Ultimate Uncertainty]]/tblArea[[#This Row],[kt]]/tblArea[[#This Row],[fu]]</f>
        <v>6.2890387254901967E-2</v>
      </c>
      <c r="J20" s="16">
        <f>MAX(tblArea[[#This Row],[Ag]],tblArea[[#This Row],[An]])</f>
        <v>7.5468464705882352E-2</v>
      </c>
      <c r="K20" s="16">
        <f>tblArea[[#This Row],[Ag]]/tblArea[[#This Row],[φ]]</f>
        <v>8.3853849673202613E-2</v>
      </c>
      <c r="L20" s="16">
        <f>tblArea[[#This Row],[An]]/tblArea[[#This Row],[φ]]</f>
        <v>6.9878208061002187E-2</v>
      </c>
      <c r="M20" s="17">
        <f>tblArea[[#This Row],[A]]/tblArea[[#This Row],[φ]]</f>
        <v>8.3853849673202613E-2</v>
      </c>
    </row>
    <row r="21" spans="2:13" x14ac:dyDescent="0.2">
      <c r="B21" s="15">
        <v>76397171</v>
      </c>
      <c r="C21" s="1">
        <v>1</v>
      </c>
      <c r="D21" s="8">
        <v>300000000</v>
      </c>
      <c r="E21" s="8">
        <v>440000000</v>
      </c>
      <c r="F21" s="1">
        <f t="shared" si="0"/>
        <v>0.85</v>
      </c>
      <c r="G21" s="14">
        <v>0.9</v>
      </c>
      <c r="H21" s="16">
        <f>tblArea[[#This Row],[Force]]/tblArea[[#This Row],[fy]]</f>
        <v>0.25465723666666668</v>
      </c>
      <c r="I21" s="16">
        <f>tblArea[[#This Row],[Force]]/tblArea[[#This Row],[Ultimate Uncertainty]]/tblArea[[#This Row],[kt]]/tblArea[[#This Row],[fu]]</f>
        <v>0.20427051069518717</v>
      </c>
      <c r="J21" s="16">
        <f>MAX(tblArea[[#This Row],[Ag]],tblArea[[#This Row],[An]])</f>
        <v>0.25465723666666668</v>
      </c>
      <c r="K21" s="16">
        <f>tblArea[[#This Row],[Ag]]/tblArea[[#This Row],[φ]]</f>
        <v>0.28295248518518518</v>
      </c>
      <c r="L21" s="16">
        <f>tblArea[[#This Row],[An]]/tblArea[[#This Row],[φ]]</f>
        <v>0.22696723410576353</v>
      </c>
      <c r="M21" s="17">
        <f>tblArea[[#This Row],[A]]/tblArea[[#This Row],[φ]]</f>
        <v>0.28295248518518518</v>
      </c>
    </row>
    <row r="22" spans="2:13" x14ac:dyDescent="0.2">
      <c r="B22" s="15">
        <v>59568063</v>
      </c>
      <c r="C22" s="1">
        <v>1</v>
      </c>
      <c r="D22" s="8">
        <v>340000000</v>
      </c>
      <c r="E22" s="8">
        <v>480000000</v>
      </c>
      <c r="F22" s="1">
        <f t="shared" si="0"/>
        <v>0.85</v>
      </c>
      <c r="G22" s="14">
        <v>0.9</v>
      </c>
      <c r="H22" s="16">
        <f>tblArea[[#This Row],[Force]]/tblArea[[#This Row],[fy]]</f>
        <v>0.17520018529411766</v>
      </c>
      <c r="I22" s="16">
        <f>tblArea[[#This Row],[Force]]/tblArea[[#This Row],[Ultimate Uncertainty]]/tblArea[[#This Row],[kt]]/tblArea[[#This Row],[fu]]</f>
        <v>0.14600015441176473</v>
      </c>
      <c r="J22" s="16">
        <f>MAX(tblArea[[#This Row],[Ag]],tblArea[[#This Row],[An]])</f>
        <v>0.17520018529411766</v>
      </c>
      <c r="K22" s="16">
        <f>tblArea[[#This Row],[Ag]]/tblArea[[#This Row],[φ]]</f>
        <v>0.1946668725490196</v>
      </c>
      <c r="L22" s="16">
        <f>tblArea[[#This Row],[An]]/tblArea[[#This Row],[φ]]</f>
        <v>0.16222239379084968</v>
      </c>
      <c r="M22" s="17">
        <f>tblArea[[#This Row],[A]]/tblArea[[#This Row],[φ]]</f>
        <v>0.1946668725490196</v>
      </c>
    </row>
    <row r="23" spans="2:13" x14ac:dyDescent="0.2">
      <c r="B23" s="15">
        <v>3414181</v>
      </c>
      <c r="C23" s="1">
        <v>1</v>
      </c>
      <c r="D23" s="8">
        <v>280000000</v>
      </c>
      <c r="E23" s="8">
        <v>440000000</v>
      </c>
      <c r="F23" s="1">
        <f t="shared" si="0"/>
        <v>0.85</v>
      </c>
      <c r="G23" s="14">
        <v>0.9</v>
      </c>
      <c r="H23" s="16">
        <f>tblArea[[#This Row],[Force]]/tblArea[[#This Row],[fy]]</f>
        <v>1.2193503571428571E-2</v>
      </c>
      <c r="I23" s="16">
        <f>tblArea[[#This Row],[Force]]/tblArea[[#This Row],[Ultimate Uncertainty]]/tblArea[[#This Row],[kt]]/tblArea[[#This Row],[fu]]</f>
        <v>9.1288262032085572E-3</v>
      </c>
      <c r="J23" s="16">
        <f>MAX(tblArea[[#This Row],[Ag]],tblArea[[#This Row],[An]])</f>
        <v>1.2193503571428571E-2</v>
      </c>
      <c r="K23" s="16">
        <f>tblArea[[#This Row],[Ag]]/tblArea[[#This Row],[φ]]</f>
        <v>1.3548337301587301E-2</v>
      </c>
      <c r="L23" s="16">
        <f>tblArea[[#This Row],[An]]/tblArea[[#This Row],[φ]]</f>
        <v>1.0143140225787285E-2</v>
      </c>
      <c r="M23" s="17">
        <f>tblArea[[#This Row],[A]]/tblArea[[#This Row],[φ]]</f>
        <v>1.3548337301587301E-2</v>
      </c>
    </row>
    <row r="24" spans="2:13" x14ac:dyDescent="0.2">
      <c r="B24" s="15">
        <v>14766382</v>
      </c>
      <c r="C24" s="1">
        <v>1</v>
      </c>
      <c r="D24" s="8">
        <v>360000000</v>
      </c>
      <c r="E24" s="8">
        <v>480000000</v>
      </c>
      <c r="F24" s="1">
        <f t="shared" si="0"/>
        <v>0.85</v>
      </c>
      <c r="G24" s="14">
        <v>0.9</v>
      </c>
      <c r="H24" s="16">
        <f>tblArea[[#This Row],[Force]]/tblArea[[#This Row],[fy]]</f>
        <v>4.1017727777777777E-2</v>
      </c>
      <c r="I24" s="16">
        <f>tblArea[[#This Row],[Force]]/tblArea[[#This Row],[Ultimate Uncertainty]]/tblArea[[#This Row],[kt]]/tblArea[[#This Row],[fu]]</f>
        <v>3.6192112745098037E-2</v>
      </c>
      <c r="J24" s="16">
        <f>MAX(tblArea[[#This Row],[Ag]],tblArea[[#This Row],[An]])</f>
        <v>4.1017727777777777E-2</v>
      </c>
      <c r="K24" s="16">
        <f>tblArea[[#This Row],[Ag]]/tblArea[[#This Row],[φ]]</f>
        <v>4.5575253086419749E-2</v>
      </c>
      <c r="L24" s="16">
        <f>tblArea[[#This Row],[An]]/tblArea[[#This Row],[φ]]</f>
        <v>4.0213458605664484E-2</v>
      </c>
      <c r="M24" s="17">
        <f>tblArea[[#This Row],[A]]/tblArea[[#This Row],[φ]]</f>
        <v>4.5575253086419749E-2</v>
      </c>
    </row>
    <row r="25" spans="2:13" x14ac:dyDescent="0.2">
      <c r="B25" s="15">
        <v>11127133</v>
      </c>
      <c r="C25" s="1">
        <v>1</v>
      </c>
      <c r="D25" s="8">
        <v>340000000</v>
      </c>
      <c r="E25" s="8">
        <v>480000000</v>
      </c>
      <c r="F25" s="1">
        <f t="shared" si="0"/>
        <v>0.85</v>
      </c>
      <c r="G25" s="14">
        <v>0.9</v>
      </c>
      <c r="H25" s="16">
        <f>tblArea[[#This Row],[Force]]/tblArea[[#This Row],[fy]]</f>
        <v>3.2726861764705885E-2</v>
      </c>
      <c r="I25" s="16">
        <f>tblArea[[#This Row],[Force]]/tblArea[[#This Row],[Ultimate Uncertainty]]/tblArea[[#This Row],[kt]]/tblArea[[#This Row],[fu]]</f>
        <v>2.7272384803921572E-2</v>
      </c>
      <c r="J25" s="16">
        <f>MAX(tblArea[[#This Row],[Ag]],tblArea[[#This Row],[An]])</f>
        <v>3.2726861764705885E-2</v>
      </c>
      <c r="K25" s="16">
        <f>tblArea[[#This Row],[Ag]]/tblArea[[#This Row],[φ]]</f>
        <v>3.6363179738562096E-2</v>
      </c>
      <c r="L25" s="16">
        <f>tblArea[[#This Row],[An]]/tblArea[[#This Row],[φ]]</f>
        <v>3.030264978213508E-2</v>
      </c>
      <c r="M25" s="17">
        <f>tblArea[[#This Row],[A]]/tblArea[[#This Row],[φ]]</f>
        <v>3.6363179738562096E-2</v>
      </c>
    </row>
    <row r="26" spans="2:13" x14ac:dyDescent="0.2">
      <c r="B26" s="15">
        <v>10247324</v>
      </c>
      <c r="C26" s="1">
        <v>0.85</v>
      </c>
      <c r="D26" s="8">
        <v>320000000</v>
      </c>
      <c r="E26" s="8">
        <v>440000000</v>
      </c>
      <c r="F26" s="1">
        <f t="shared" si="0"/>
        <v>0.85</v>
      </c>
      <c r="G26" s="14">
        <v>0.9</v>
      </c>
      <c r="H26" s="16">
        <f>tblArea[[#This Row],[Force]]/tblArea[[#This Row],[fy]]</f>
        <v>3.20228875E-2</v>
      </c>
      <c r="I26" s="16">
        <f>tblArea[[#This Row],[Force]]/tblArea[[#This Row],[Ultimate Uncertainty]]/tblArea[[#This Row],[kt]]/tblArea[[#This Row],[fu]]</f>
        <v>3.2234425920100659E-2</v>
      </c>
      <c r="J26" s="16">
        <f>MAX(tblArea[[#This Row],[Ag]],tblArea[[#This Row],[An]])</f>
        <v>3.2234425920100659E-2</v>
      </c>
      <c r="K26" s="16">
        <f>tblArea[[#This Row],[Ag]]/tblArea[[#This Row],[φ]]</f>
        <v>3.5580986111111108E-2</v>
      </c>
      <c r="L26" s="16">
        <f>tblArea[[#This Row],[An]]/tblArea[[#This Row],[φ]]</f>
        <v>3.5816028800111845E-2</v>
      </c>
      <c r="M26" s="17">
        <f>tblArea[[#This Row],[A]]/tblArea[[#This Row],[φ]]</f>
        <v>3.5816028800111845E-2</v>
      </c>
    </row>
    <row r="27" spans="2:13" x14ac:dyDescent="0.2">
      <c r="B27" s="15">
        <v>81209188</v>
      </c>
      <c r="C27" s="1">
        <v>0.85</v>
      </c>
      <c r="D27" s="8">
        <v>320000000</v>
      </c>
      <c r="E27" s="8">
        <v>440000000</v>
      </c>
      <c r="F27" s="1">
        <f t="shared" si="0"/>
        <v>0.85</v>
      </c>
      <c r="G27" s="14">
        <v>0.9</v>
      </c>
      <c r="H27" s="16">
        <f>tblArea[[#This Row],[Force]]/tblArea[[#This Row],[fy]]</f>
        <v>0.2537787125</v>
      </c>
      <c r="I27" s="16">
        <f>tblArea[[#This Row],[Force]]/tblArea[[#This Row],[Ultimate Uncertainty]]/tblArea[[#This Row],[kt]]/tblArea[[#This Row],[fu]]</f>
        <v>0.25545513683548288</v>
      </c>
      <c r="J27" s="16">
        <f>MAX(tblArea[[#This Row],[Ag]],tblArea[[#This Row],[An]])</f>
        <v>0.25545513683548288</v>
      </c>
      <c r="K27" s="16">
        <f>tblArea[[#This Row],[Ag]]/tblArea[[#This Row],[φ]]</f>
        <v>0.2819763472222222</v>
      </c>
      <c r="L27" s="16">
        <f>tblArea[[#This Row],[An]]/tblArea[[#This Row],[φ]]</f>
        <v>0.2838390409283143</v>
      </c>
      <c r="M27" s="17">
        <f>tblArea[[#This Row],[A]]/tblArea[[#This Row],[φ]]</f>
        <v>0.2838390409283143</v>
      </c>
    </row>
    <row r="28" spans="2:13" x14ac:dyDescent="0.2">
      <c r="B28" s="15">
        <v>88725137</v>
      </c>
      <c r="C28" s="1">
        <v>0.85</v>
      </c>
      <c r="D28" s="8">
        <v>320000000</v>
      </c>
      <c r="E28" s="8">
        <v>440000000</v>
      </c>
      <c r="F28" s="1">
        <f t="shared" si="0"/>
        <v>0.85</v>
      </c>
      <c r="G28" s="14">
        <v>0.9</v>
      </c>
      <c r="H28" s="16">
        <f>tblArea[[#This Row],[Force]]/tblArea[[#This Row],[fy]]</f>
        <v>0.27726605312500002</v>
      </c>
      <c r="I28" s="16">
        <f>tblArea[[#This Row],[Force]]/tblArea[[#This Row],[Ultimate Uncertainty]]/tblArea[[#This Row],[kt]]/tblArea[[#This Row],[fu]]</f>
        <v>0.27909763133060717</v>
      </c>
      <c r="J28" s="16">
        <f>MAX(tblArea[[#This Row],[Ag]],tblArea[[#This Row],[An]])</f>
        <v>0.27909763133060717</v>
      </c>
      <c r="K28" s="16">
        <f>tblArea[[#This Row],[Ag]]/tblArea[[#This Row],[φ]]</f>
        <v>0.30807339236111114</v>
      </c>
      <c r="L28" s="16">
        <f>tblArea[[#This Row],[An]]/tblArea[[#This Row],[φ]]</f>
        <v>0.3101084792562302</v>
      </c>
      <c r="M28" s="17">
        <f>tblArea[[#This Row],[A]]/tblArea[[#This Row],[φ]]</f>
        <v>0.3101084792562302</v>
      </c>
    </row>
    <row r="29" spans="2:13" x14ac:dyDescent="0.2">
      <c r="B29" s="15">
        <v>54161597</v>
      </c>
      <c r="C29" s="1">
        <v>1</v>
      </c>
      <c r="D29" s="8">
        <v>340000000</v>
      </c>
      <c r="E29" s="8">
        <v>480000000</v>
      </c>
      <c r="F29" s="1">
        <f t="shared" si="0"/>
        <v>0.85</v>
      </c>
      <c r="G29" s="14">
        <v>0.9</v>
      </c>
      <c r="H29" s="16">
        <f>tblArea[[#This Row],[Force]]/tblArea[[#This Row],[fy]]</f>
        <v>0.15929881470588236</v>
      </c>
      <c r="I29" s="16">
        <f>tblArea[[#This Row],[Force]]/tblArea[[#This Row],[Ultimate Uncertainty]]/tblArea[[#This Row],[kt]]/tblArea[[#This Row],[fu]]</f>
        <v>0.13274901225490196</v>
      </c>
      <c r="J29" s="16">
        <f>MAX(tblArea[[#This Row],[Ag]],tblArea[[#This Row],[An]])</f>
        <v>0.15929881470588236</v>
      </c>
      <c r="K29" s="16">
        <f>tblArea[[#This Row],[Ag]]/tblArea[[#This Row],[φ]]</f>
        <v>0.17699868300653596</v>
      </c>
      <c r="L29" s="16">
        <f>tblArea[[#This Row],[An]]/tblArea[[#This Row],[φ]]</f>
        <v>0.14749890250544662</v>
      </c>
      <c r="M29" s="17">
        <f>tblArea[[#This Row],[A]]/tblArea[[#This Row],[φ]]</f>
        <v>0.17699868300653596</v>
      </c>
    </row>
    <row r="30" spans="2:13" x14ac:dyDescent="0.2">
      <c r="B30" s="15">
        <v>43059171</v>
      </c>
      <c r="C30" s="1">
        <v>1</v>
      </c>
      <c r="D30" s="8">
        <v>340000000</v>
      </c>
      <c r="E30" s="8">
        <v>480000000</v>
      </c>
      <c r="F30" s="1">
        <f t="shared" si="0"/>
        <v>0.85</v>
      </c>
      <c r="G30" s="14">
        <v>0.9</v>
      </c>
      <c r="H30" s="16">
        <f>tblArea[[#This Row],[Force]]/tblArea[[#This Row],[fy]]</f>
        <v>0.12664462058823531</v>
      </c>
      <c r="I30" s="16">
        <f>tblArea[[#This Row],[Force]]/tblArea[[#This Row],[Ultimate Uncertainty]]/tblArea[[#This Row],[kt]]/tblArea[[#This Row],[fu]]</f>
        <v>0.10553718382352942</v>
      </c>
      <c r="J30" s="16">
        <f>MAX(tblArea[[#This Row],[Ag]],tblArea[[#This Row],[An]])</f>
        <v>0.12664462058823531</v>
      </c>
      <c r="K30" s="16">
        <f>tblArea[[#This Row],[Ag]]/tblArea[[#This Row],[φ]]</f>
        <v>0.14071624509803923</v>
      </c>
      <c r="L30" s="16">
        <f>tblArea[[#This Row],[An]]/tblArea[[#This Row],[φ]]</f>
        <v>0.11726353758169936</v>
      </c>
      <c r="M30" s="17">
        <f>tblArea[[#This Row],[A]]/tblArea[[#This Row],[φ]]</f>
        <v>0.14071624509803923</v>
      </c>
    </row>
    <row r="31" spans="2:13" x14ac:dyDescent="0.2">
      <c r="B31" s="15">
        <v>92367870</v>
      </c>
      <c r="C31" s="1">
        <v>0.85</v>
      </c>
      <c r="D31" s="8">
        <v>320000000</v>
      </c>
      <c r="E31" s="8">
        <v>440000000</v>
      </c>
      <c r="F31" s="1">
        <f t="shared" si="0"/>
        <v>0.85</v>
      </c>
      <c r="G31" s="14">
        <v>0.9</v>
      </c>
      <c r="H31" s="16">
        <f>tblArea[[#This Row],[Force]]/tblArea[[#This Row],[fy]]</f>
        <v>0.28864959374999999</v>
      </c>
      <c r="I31" s="16">
        <f>tblArea[[#This Row],[Force]]/tblArea[[#This Row],[Ultimate Uncertainty]]/tblArea[[#This Row],[kt]]/tblArea[[#This Row],[fu]]</f>
        <v>0.29055636992765027</v>
      </c>
      <c r="J31" s="16">
        <f>MAX(tblArea[[#This Row],[Ag]],tblArea[[#This Row],[An]])</f>
        <v>0.29055636992765027</v>
      </c>
      <c r="K31" s="16">
        <f>tblArea[[#This Row],[Ag]]/tblArea[[#This Row],[φ]]</f>
        <v>0.32072177083333331</v>
      </c>
      <c r="L31" s="16">
        <f>tblArea[[#This Row],[An]]/tblArea[[#This Row],[φ]]</f>
        <v>0.32284041103072253</v>
      </c>
      <c r="M31" s="17">
        <f>tblArea[[#This Row],[A]]/tblArea[[#This Row],[φ]]</f>
        <v>0.32284041103072253</v>
      </c>
    </row>
    <row r="32" spans="2:13" x14ac:dyDescent="0.2">
      <c r="B32" s="15">
        <v>87778363</v>
      </c>
      <c r="C32" s="1">
        <v>1</v>
      </c>
      <c r="D32" s="8">
        <v>280000000</v>
      </c>
      <c r="E32" s="8">
        <v>440000000</v>
      </c>
      <c r="F32" s="1">
        <f t="shared" si="0"/>
        <v>0.85</v>
      </c>
      <c r="G32" s="14">
        <v>0.9</v>
      </c>
      <c r="H32" s="16">
        <f>tblArea[[#This Row],[Force]]/tblArea[[#This Row],[fy]]</f>
        <v>0.31349415357142857</v>
      </c>
      <c r="I32" s="16">
        <f>tblArea[[#This Row],[Force]]/tblArea[[#This Row],[Ultimate Uncertainty]]/tblArea[[#This Row],[kt]]/tblArea[[#This Row],[fu]]</f>
        <v>0.2347015053475936</v>
      </c>
      <c r="J32" s="16">
        <f>MAX(tblArea[[#This Row],[Ag]],tblArea[[#This Row],[An]])</f>
        <v>0.31349415357142857</v>
      </c>
      <c r="K32" s="16">
        <f>tblArea[[#This Row],[Ag]]/tblArea[[#This Row],[φ]]</f>
        <v>0.34832683730158731</v>
      </c>
      <c r="L32" s="16">
        <f>tblArea[[#This Row],[An]]/tblArea[[#This Row],[φ]]</f>
        <v>0.26077945038621508</v>
      </c>
      <c r="M32" s="17">
        <f>tblArea[[#This Row],[A]]/tblArea[[#This Row],[φ]]</f>
        <v>0.34832683730158731</v>
      </c>
    </row>
    <row r="33" spans="2:13" x14ac:dyDescent="0.2">
      <c r="B33" s="15">
        <v>99082273</v>
      </c>
      <c r="C33" s="1">
        <v>0.75</v>
      </c>
      <c r="D33" s="8">
        <v>320000000</v>
      </c>
      <c r="E33" s="8">
        <v>440000000</v>
      </c>
      <c r="F33" s="1">
        <f t="shared" si="0"/>
        <v>0.85</v>
      </c>
      <c r="G33" s="14">
        <v>0.9</v>
      </c>
      <c r="H33" s="16">
        <f>tblArea[[#This Row],[Force]]/tblArea[[#This Row],[fy]]</f>
        <v>0.309632103125</v>
      </c>
      <c r="I33" s="16">
        <f>tblArea[[#This Row],[Force]]/tblArea[[#This Row],[Ultimate Uncertainty]]/tblArea[[#This Row],[kt]]/tblArea[[#This Row],[fu]]</f>
        <v>0.35323448484848485</v>
      </c>
      <c r="J33" s="16">
        <f>MAX(tblArea[[#This Row],[Ag]],tblArea[[#This Row],[An]])</f>
        <v>0.35323448484848485</v>
      </c>
      <c r="K33" s="16">
        <f>tblArea[[#This Row],[Ag]]/tblArea[[#This Row],[φ]]</f>
        <v>0.34403567013888886</v>
      </c>
      <c r="L33" s="16">
        <f>tblArea[[#This Row],[An]]/tblArea[[#This Row],[φ]]</f>
        <v>0.39248276094276091</v>
      </c>
      <c r="M33" s="17">
        <f>tblArea[[#This Row],[A]]/tblArea[[#This Row],[φ]]</f>
        <v>0.39248276094276091</v>
      </c>
    </row>
    <row r="34" spans="2:13" x14ac:dyDescent="0.2">
      <c r="B34" s="15">
        <v>37175284</v>
      </c>
      <c r="C34" s="1">
        <v>1</v>
      </c>
      <c r="D34" s="8">
        <v>280000000</v>
      </c>
      <c r="E34" s="8">
        <v>440000000</v>
      </c>
      <c r="F34" s="1">
        <f t="shared" si="0"/>
        <v>0.85</v>
      </c>
      <c r="G34" s="14">
        <v>0.9</v>
      </c>
      <c r="H34" s="16">
        <f>tblArea[[#This Row],[Force]]/tblArea[[#This Row],[fy]]</f>
        <v>0.13276887142857144</v>
      </c>
      <c r="I34" s="16">
        <f>tblArea[[#This Row],[Force]]/tblArea[[#This Row],[Ultimate Uncertainty]]/tblArea[[#This Row],[kt]]/tblArea[[#This Row],[fu]]</f>
        <v>9.9399155080213908E-2</v>
      </c>
      <c r="J34" s="16">
        <f>MAX(tblArea[[#This Row],[Ag]],tblArea[[#This Row],[An]])</f>
        <v>0.13276887142857144</v>
      </c>
      <c r="K34" s="16">
        <f>tblArea[[#This Row],[Ag]]/tblArea[[#This Row],[φ]]</f>
        <v>0.14752096825396827</v>
      </c>
      <c r="L34" s="16">
        <f>tblArea[[#This Row],[An]]/tblArea[[#This Row],[φ]]</f>
        <v>0.11044350564468211</v>
      </c>
      <c r="M34" s="17">
        <f>tblArea[[#This Row],[A]]/tblArea[[#This Row],[φ]]</f>
        <v>0.14752096825396827</v>
      </c>
    </row>
    <row r="35" spans="2:13" x14ac:dyDescent="0.2">
      <c r="B35" s="15">
        <v>40790880</v>
      </c>
      <c r="C35" s="1">
        <v>0.85</v>
      </c>
      <c r="D35" s="8">
        <v>320000000</v>
      </c>
      <c r="E35" s="8">
        <v>440000000</v>
      </c>
      <c r="F35" s="1">
        <f t="shared" si="0"/>
        <v>0.85</v>
      </c>
      <c r="G35" s="14">
        <v>0.9</v>
      </c>
      <c r="H35" s="16">
        <f>tblArea[[#This Row],[Force]]/tblArea[[#This Row],[fy]]</f>
        <v>0.12747149999999999</v>
      </c>
      <c r="I35" s="16">
        <f>tblArea[[#This Row],[Force]]/tblArea[[#This Row],[Ultimate Uncertainty]]/tblArea[[#This Row],[kt]]/tblArea[[#This Row],[fu]]</f>
        <v>0.12831355772255426</v>
      </c>
      <c r="J35" s="16">
        <f>MAX(tblArea[[#This Row],[Ag]],tblArea[[#This Row],[An]])</f>
        <v>0.12831355772255426</v>
      </c>
      <c r="K35" s="16">
        <f>tblArea[[#This Row],[Ag]]/tblArea[[#This Row],[φ]]</f>
        <v>0.14163499999999998</v>
      </c>
      <c r="L35" s="16">
        <f>tblArea[[#This Row],[An]]/tblArea[[#This Row],[φ]]</f>
        <v>0.14257061969172696</v>
      </c>
      <c r="M35" s="17">
        <f>tblArea[[#This Row],[A]]/tblArea[[#This Row],[φ]]</f>
        <v>0.14257061969172696</v>
      </c>
    </row>
    <row r="36" spans="2:13" x14ac:dyDescent="0.2">
      <c r="B36" s="15">
        <v>41193321</v>
      </c>
      <c r="C36" s="1">
        <v>1</v>
      </c>
      <c r="D36" s="8">
        <v>360000000</v>
      </c>
      <c r="E36" s="8">
        <v>480000000</v>
      </c>
      <c r="F36" s="1">
        <f t="shared" si="0"/>
        <v>0.85</v>
      </c>
      <c r="G36" s="14">
        <v>0.9</v>
      </c>
      <c r="H36" s="16">
        <f>tblArea[[#This Row],[Force]]/tblArea[[#This Row],[fy]]</f>
        <v>0.11442589166666667</v>
      </c>
      <c r="I36" s="16">
        <f>tblArea[[#This Row],[Force]]/tblArea[[#This Row],[Ultimate Uncertainty]]/tblArea[[#This Row],[kt]]/tblArea[[#This Row],[fu]]</f>
        <v>0.10096402205882353</v>
      </c>
      <c r="J36" s="16">
        <f>MAX(tblArea[[#This Row],[Ag]],tblArea[[#This Row],[An]])</f>
        <v>0.11442589166666667</v>
      </c>
      <c r="K36" s="16">
        <f>tblArea[[#This Row],[Ag]]/tblArea[[#This Row],[φ]]</f>
        <v>0.12713987962962964</v>
      </c>
      <c r="L36" s="16">
        <f>tblArea[[#This Row],[An]]/tblArea[[#This Row],[φ]]</f>
        <v>0.11218224673202615</v>
      </c>
      <c r="M36" s="17">
        <f>tblArea[[#This Row],[A]]/tblArea[[#This Row],[φ]]</f>
        <v>0.12713987962962964</v>
      </c>
    </row>
    <row r="37" spans="2:13" x14ac:dyDescent="0.2">
      <c r="B37" s="15">
        <v>73616594</v>
      </c>
      <c r="C37" s="1">
        <v>1</v>
      </c>
      <c r="D37" s="8">
        <v>280000000</v>
      </c>
      <c r="E37" s="8">
        <v>430000000</v>
      </c>
      <c r="F37" s="1">
        <f t="shared" si="0"/>
        <v>0.85</v>
      </c>
      <c r="G37" s="14">
        <v>0.9</v>
      </c>
      <c r="H37" s="16">
        <f>tblArea[[#This Row],[Force]]/tblArea[[#This Row],[fy]]</f>
        <v>0.26291640714285713</v>
      </c>
      <c r="I37" s="16">
        <f>tblArea[[#This Row],[Force]]/tblArea[[#This Row],[Ultimate Uncertainty]]/tblArea[[#This Row],[kt]]/tblArea[[#This Row],[fu]]</f>
        <v>0.20141338987688101</v>
      </c>
      <c r="J37" s="16">
        <f>MAX(tblArea[[#This Row],[Ag]],tblArea[[#This Row],[An]])</f>
        <v>0.26291640714285713</v>
      </c>
      <c r="K37" s="16">
        <f>tblArea[[#This Row],[Ag]]/tblArea[[#This Row],[φ]]</f>
        <v>0.29212934126984125</v>
      </c>
      <c r="L37" s="16">
        <f>tblArea[[#This Row],[An]]/tblArea[[#This Row],[φ]]</f>
        <v>0.22379265541875668</v>
      </c>
      <c r="M37" s="17">
        <f>tblArea[[#This Row],[A]]/tblArea[[#This Row],[φ]]</f>
        <v>0.29212934126984125</v>
      </c>
    </row>
    <row r="38" spans="2:13" x14ac:dyDescent="0.2">
      <c r="B38" s="15">
        <v>4550061</v>
      </c>
      <c r="C38" s="1">
        <v>0.85</v>
      </c>
      <c r="D38" s="8">
        <v>320000000</v>
      </c>
      <c r="E38" s="8">
        <v>440000000</v>
      </c>
      <c r="F38" s="1">
        <f t="shared" si="0"/>
        <v>0.85</v>
      </c>
      <c r="G38" s="14">
        <v>0.9</v>
      </c>
      <c r="H38" s="16">
        <f>tblArea[[#This Row],[Force]]/tblArea[[#This Row],[fy]]</f>
        <v>1.4218940625000001E-2</v>
      </c>
      <c r="I38" s="16">
        <f>tblArea[[#This Row],[Force]]/tblArea[[#This Row],[Ultimate Uncertainty]]/tblArea[[#This Row],[kt]]/tblArea[[#This Row],[fu]]</f>
        <v>1.4312868826675056E-2</v>
      </c>
      <c r="J38" s="16">
        <f>MAX(tblArea[[#This Row],[Ag]],tblArea[[#This Row],[An]])</f>
        <v>1.4312868826675056E-2</v>
      </c>
      <c r="K38" s="16">
        <f>tblArea[[#This Row],[Ag]]/tblArea[[#This Row],[φ]]</f>
        <v>1.5798822916666667E-2</v>
      </c>
      <c r="L38" s="16">
        <f>tblArea[[#This Row],[An]]/tblArea[[#This Row],[φ]]</f>
        <v>1.5903187585194507E-2</v>
      </c>
      <c r="M38" s="17">
        <f>tblArea[[#This Row],[A]]/tblArea[[#This Row],[φ]]</f>
        <v>1.5903187585194507E-2</v>
      </c>
    </row>
    <row r="39" spans="2:13" x14ac:dyDescent="0.2">
      <c r="B39" s="15">
        <v>81913497</v>
      </c>
      <c r="C39" s="1">
        <v>0.85</v>
      </c>
      <c r="D39" s="8">
        <v>340000000</v>
      </c>
      <c r="E39" s="8">
        <v>480000000</v>
      </c>
      <c r="F39" s="1">
        <f t="shared" si="0"/>
        <v>0.85</v>
      </c>
      <c r="G39" s="14">
        <v>0.9</v>
      </c>
      <c r="H39" s="16">
        <f>tblArea[[#This Row],[Force]]/tblArea[[#This Row],[fy]]</f>
        <v>0.24092205</v>
      </c>
      <c r="I39" s="16">
        <f>tblArea[[#This Row],[Force]]/tblArea[[#This Row],[Ultimate Uncertainty]]/tblArea[[#This Row],[kt]]/tblArea[[#This Row],[fu]]</f>
        <v>0.23619808823529415</v>
      </c>
      <c r="J39" s="16">
        <f>MAX(tblArea[[#This Row],[Ag]],tblArea[[#This Row],[An]])</f>
        <v>0.24092205</v>
      </c>
      <c r="K39" s="16">
        <f>tblArea[[#This Row],[Ag]]/tblArea[[#This Row],[φ]]</f>
        <v>0.26769116666666665</v>
      </c>
      <c r="L39" s="16">
        <f>tblArea[[#This Row],[An]]/tblArea[[#This Row],[φ]]</f>
        <v>0.26244232026143793</v>
      </c>
      <c r="M39" s="17">
        <f>tblArea[[#This Row],[A]]/tblArea[[#This Row],[φ]]</f>
        <v>0.26769116666666665</v>
      </c>
    </row>
    <row r="40" spans="2:13" x14ac:dyDescent="0.2">
      <c r="B40" s="15">
        <v>61258735</v>
      </c>
      <c r="C40" s="1">
        <v>0.75</v>
      </c>
      <c r="D40" s="8">
        <v>340000000</v>
      </c>
      <c r="E40" s="8">
        <v>480000000</v>
      </c>
      <c r="F40" s="1">
        <f t="shared" si="0"/>
        <v>0.85</v>
      </c>
      <c r="G40" s="14">
        <v>0.9</v>
      </c>
      <c r="H40" s="16">
        <f>tblArea[[#This Row],[Force]]/tblArea[[#This Row],[fy]]</f>
        <v>0.18017274999999999</v>
      </c>
      <c r="I40" s="16">
        <f>tblArea[[#This Row],[Force]]/tblArea[[#This Row],[Ultimate Uncertainty]]/tblArea[[#This Row],[kt]]/tblArea[[#This Row],[fu]]</f>
        <v>0.20019194444444444</v>
      </c>
      <c r="J40" s="16">
        <f>MAX(tblArea[[#This Row],[Ag]],tblArea[[#This Row],[An]])</f>
        <v>0.20019194444444444</v>
      </c>
      <c r="K40" s="16">
        <f>tblArea[[#This Row],[Ag]]/tblArea[[#This Row],[φ]]</f>
        <v>0.20019194444444444</v>
      </c>
      <c r="L40" s="16">
        <f>tblArea[[#This Row],[An]]/tblArea[[#This Row],[φ]]</f>
        <v>0.22243549382716049</v>
      </c>
      <c r="M40" s="17">
        <f>tblArea[[#This Row],[A]]/tblArea[[#This Row],[φ]]</f>
        <v>0.22243549382716049</v>
      </c>
    </row>
    <row r="41" spans="2:13" x14ac:dyDescent="0.2">
      <c r="B41" s="15">
        <v>46950389</v>
      </c>
      <c r="C41" s="1">
        <v>0.75</v>
      </c>
      <c r="D41" s="8">
        <v>360000000</v>
      </c>
      <c r="E41" s="8">
        <v>480000000</v>
      </c>
      <c r="F41" s="1">
        <f t="shared" si="0"/>
        <v>0.85</v>
      </c>
      <c r="G41" s="14">
        <v>0.9</v>
      </c>
      <c r="H41" s="16">
        <f>tblArea[[#This Row],[Force]]/tblArea[[#This Row],[fy]]</f>
        <v>0.13041774722222221</v>
      </c>
      <c r="I41" s="16">
        <f>tblArea[[#This Row],[Force]]/tblArea[[#This Row],[Ultimate Uncertainty]]/tblArea[[#This Row],[kt]]/tblArea[[#This Row],[fu]]</f>
        <v>0.15343264379084967</v>
      </c>
      <c r="J41" s="16">
        <f>MAX(tblArea[[#This Row],[Ag]],tblArea[[#This Row],[An]])</f>
        <v>0.15343264379084967</v>
      </c>
      <c r="K41" s="16">
        <f>tblArea[[#This Row],[Ag]]/tblArea[[#This Row],[φ]]</f>
        <v>0.14490860802469135</v>
      </c>
      <c r="L41" s="16">
        <f>tblArea[[#This Row],[An]]/tblArea[[#This Row],[φ]]</f>
        <v>0.1704807153231663</v>
      </c>
      <c r="M41" s="17">
        <f>tblArea[[#This Row],[A]]/tblArea[[#This Row],[φ]]</f>
        <v>0.1704807153231663</v>
      </c>
    </row>
    <row r="42" spans="2:13" x14ac:dyDescent="0.2">
      <c r="B42" s="15">
        <v>20318828</v>
      </c>
      <c r="C42" s="1">
        <v>0.75</v>
      </c>
      <c r="D42" s="8">
        <v>360000000</v>
      </c>
      <c r="E42" s="8">
        <v>480000000</v>
      </c>
      <c r="F42" s="1">
        <f t="shared" si="0"/>
        <v>0.85</v>
      </c>
      <c r="G42" s="14">
        <v>0.9</v>
      </c>
      <c r="H42" s="16">
        <f>tblArea[[#This Row],[Force]]/tblArea[[#This Row],[fy]]</f>
        <v>5.6441188888888889E-2</v>
      </c>
      <c r="I42" s="16">
        <f>tblArea[[#This Row],[Force]]/tblArea[[#This Row],[Ultimate Uncertainty]]/tblArea[[#This Row],[kt]]/tblArea[[#This Row],[fu]]</f>
        <v>6.6401398692810462E-2</v>
      </c>
      <c r="J42" s="16">
        <f>MAX(tblArea[[#This Row],[Ag]],tblArea[[#This Row],[An]])</f>
        <v>6.6401398692810462E-2</v>
      </c>
      <c r="K42" s="16">
        <f>tblArea[[#This Row],[Ag]]/tblArea[[#This Row],[φ]]</f>
        <v>6.2712432098765425E-2</v>
      </c>
      <c r="L42" s="16">
        <f>tblArea[[#This Row],[An]]/tblArea[[#This Row],[φ]]</f>
        <v>7.3779331880900509E-2</v>
      </c>
      <c r="M42" s="17">
        <f>tblArea[[#This Row],[A]]/tblArea[[#This Row],[φ]]</f>
        <v>7.3779331880900509E-2</v>
      </c>
    </row>
    <row r="43" spans="2:13" x14ac:dyDescent="0.2">
      <c r="B43" s="15">
        <v>44630516</v>
      </c>
      <c r="C43" s="1">
        <v>0.85</v>
      </c>
      <c r="D43" s="8">
        <v>360000000</v>
      </c>
      <c r="E43" s="8">
        <v>480000000</v>
      </c>
      <c r="F43" s="1">
        <f t="shared" si="0"/>
        <v>0.85</v>
      </c>
      <c r="G43" s="14">
        <v>0.9</v>
      </c>
      <c r="H43" s="16">
        <f>tblArea[[#This Row],[Force]]/tblArea[[#This Row],[fy]]</f>
        <v>0.12397365555555556</v>
      </c>
      <c r="I43" s="16">
        <f>tblArea[[#This Row],[Force]]/tblArea[[#This Row],[Ultimate Uncertainty]]/tblArea[[#This Row],[kt]]/tblArea[[#This Row],[fu]]</f>
        <v>0.1286923760092272</v>
      </c>
      <c r="J43" s="16">
        <f>MAX(tblArea[[#This Row],[Ag]],tblArea[[#This Row],[An]])</f>
        <v>0.1286923760092272</v>
      </c>
      <c r="K43" s="16">
        <f>tblArea[[#This Row],[Ag]]/tblArea[[#This Row],[φ]]</f>
        <v>0.13774850617283951</v>
      </c>
      <c r="L43" s="16">
        <f>tblArea[[#This Row],[An]]/tblArea[[#This Row],[φ]]</f>
        <v>0.14299152889914132</v>
      </c>
      <c r="M43" s="17">
        <f>tblArea[[#This Row],[A]]/tblArea[[#This Row],[φ]]</f>
        <v>0.14299152889914132</v>
      </c>
    </row>
    <row r="44" spans="2:13" x14ac:dyDescent="0.2">
      <c r="B44" s="15">
        <v>37209369</v>
      </c>
      <c r="C44" s="1">
        <v>0.75</v>
      </c>
      <c r="D44" s="8">
        <v>340000000</v>
      </c>
      <c r="E44" s="8">
        <v>480000000</v>
      </c>
      <c r="F44" s="1">
        <f t="shared" si="0"/>
        <v>0.85</v>
      </c>
      <c r="G44" s="14">
        <v>0.9</v>
      </c>
      <c r="H44" s="16">
        <f>tblArea[[#This Row],[Force]]/tblArea[[#This Row],[fy]]</f>
        <v>0.1094393205882353</v>
      </c>
      <c r="I44" s="16">
        <f>tblArea[[#This Row],[Force]]/tblArea[[#This Row],[Ultimate Uncertainty]]/tblArea[[#This Row],[kt]]/tblArea[[#This Row],[fu]]</f>
        <v>0.12159924509803921</v>
      </c>
      <c r="J44" s="16">
        <f>MAX(tblArea[[#This Row],[Ag]],tblArea[[#This Row],[An]])</f>
        <v>0.12159924509803921</v>
      </c>
      <c r="K44" s="16">
        <f>tblArea[[#This Row],[Ag]]/tblArea[[#This Row],[φ]]</f>
        <v>0.12159924509803922</v>
      </c>
      <c r="L44" s="16">
        <f>tblArea[[#This Row],[An]]/tblArea[[#This Row],[φ]]</f>
        <v>0.13511027233115466</v>
      </c>
      <c r="M44" s="17">
        <f>tblArea[[#This Row],[A]]/tblArea[[#This Row],[φ]]</f>
        <v>0.13511027233115466</v>
      </c>
    </row>
    <row r="45" spans="2:13" x14ac:dyDescent="0.2">
      <c r="B45" s="15">
        <v>54524289</v>
      </c>
      <c r="C45" s="1">
        <v>0.75</v>
      </c>
      <c r="D45" s="8">
        <v>360000000</v>
      </c>
      <c r="E45" s="8">
        <v>480000000</v>
      </c>
      <c r="F45" s="1">
        <f t="shared" si="0"/>
        <v>0.85</v>
      </c>
      <c r="G45" s="14">
        <v>0.9</v>
      </c>
      <c r="H45" s="16">
        <f>tblArea[[#This Row],[Force]]/tblArea[[#This Row],[fy]]</f>
        <v>0.15145635833333335</v>
      </c>
      <c r="I45" s="16">
        <f>tblArea[[#This Row],[Force]]/tblArea[[#This Row],[Ultimate Uncertainty]]/tblArea[[#This Row],[kt]]/tblArea[[#This Row],[fu]]</f>
        <v>0.17818395098039216</v>
      </c>
      <c r="J45" s="16">
        <f>MAX(tblArea[[#This Row],[Ag]],tblArea[[#This Row],[An]])</f>
        <v>0.17818395098039216</v>
      </c>
      <c r="K45" s="16">
        <f>tblArea[[#This Row],[Ag]]/tblArea[[#This Row],[φ]]</f>
        <v>0.1682848425925926</v>
      </c>
      <c r="L45" s="16">
        <f>tblArea[[#This Row],[An]]/tblArea[[#This Row],[φ]]</f>
        <v>0.19798216775599128</v>
      </c>
      <c r="M45" s="17">
        <f>tblArea[[#This Row],[A]]/tblArea[[#This Row],[φ]]</f>
        <v>0.19798216775599128</v>
      </c>
    </row>
    <row r="46" spans="2:13" x14ac:dyDescent="0.2">
      <c r="B46" s="15">
        <v>76136783</v>
      </c>
      <c r="C46" s="1">
        <v>1</v>
      </c>
      <c r="D46" s="8">
        <v>340000000</v>
      </c>
      <c r="E46" s="8">
        <v>480000000</v>
      </c>
      <c r="F46" s="1">
        <f t="shared" si="0"/>
        <v>0.85</v>
      </c>
      <c r="G46" s="14">
        <v>0.9</v>
      </c>
      <c r="H46" s="16">
        <f>tblArea[[#This Row],[Force]]/tblArea[[#This Row],[fy]]</f>
        <v>0.22393171470588236</v>
      </c>
      <c r="I46" s="16">
        <f>tblArea[[#This Row],[Force]]/tblArea[[#This Row],[Ultimate Uncertainty]]/tblArea[[#This Row],[kt]]/tblArea[[#This Row],[fu]]</f>
        <v>0.18660976225490197</v>
      </c>
      <c r="J46" s="16">
        <f>MAX(tblArea[[#This Row],[Ag]],tblArea[[#This Row],[An]])</f>
        <v>0.22393171470588236</v>
      </c>
      <c r="K46" s="16">
        <f>tblArea[[#This Row],[Ag]]/tblArea[[#This Row],[φ]]</f>
        <v>0.24881301633986927</v>
      </c>
      <c r="L46" s="16">
        <f>tblArea[[#This Row],[An]]/tblArea[[#This Row],[φ]]</f>
        <v>0.20734418028322441</v>
      </c>
      <c r="M46" s="17">
        <f>tblArea[[#This Row],[A]]/tblArea[[#This Row],[φ]]</f>
        <v>0.24881301633986927</v>
      </c>
    </row>
    <row r="47" spans="2:13" x14ac:dyDescent="0.2">
      <c r="B47" s="15">
        <v>57772543</v>
      </c>
      <c r="C47" s="1">
        <v>0.85</v>
      </c>
      <c r="D47" s="8">
        <v>340000000</v>
      </c>
      <c r="E47" s="8">
        <v>480000000</v>
      </c>
      <c r="F47" s="1">
        <f t="shared" si="0"/>
        <v>0.85</v>
      </c>
      <c r="G47" s="14">
        <v>0.9</v>
      </c>
      <c r="H47" s="16">
        <f>tblArea[[#This Row],[Force]]/tblArea[[#This Row],[fy]]</f>
        <v>0.16991924411764706</v>
      </c>
      <c r="I47" s="16">
        <f>tblArea[[#This Row],[Force]]/tblArea[[#This Row],[Ultimate Uncertainty]]/tblArea[[#This Row],[kt]]/tblArea[[#This Row],[fu]]</f>
        <v>0.16658749423298733</v>
      </c>
      <c r="J47" s="16">
        <f>MAX(tblArea[[#This Row],[Ag]],tblArea[[#This Row],[An]])</f>
        <v>0.16991924411764706</v>
      </c>
      <c r="K47" s="16">
        <f>tblArea[[#This Row],[Ag]]/tblArea[[#This Row],[φ]]</f>
        <v>0.18879916013071896</v>
      </c>
      <c r="L47" s="16">
        <f>tblArea[[#This Row],[An]]/tblArea[[#This Row],[φ]]</f>
        <v>0.18509721581443037</v>
      </c>
      <c r="M47" s="17">
        <f>tblArea[[#This Row],[A]]/tblArea[[#This Row],[φ]]</f>
        <v>0.18879916013071896</v>
      </c>
    </row>
    <row r="48" spans="2:13" x14ac:dyDescent="0.2">
      <c r="B48" s="15">
        <v>69760298</v>
      </c>
      <c r="C48" s="1">
        <v>1</v>
      </c>
      <c r="D48" s="8">
        <v>280000000</v>
      </c>
      <c r="E48" s="8">
        <v>430000000</v>
      </c>
      <c r="F48" s="1">
        <f t="shared" si="0"/>
        <v>0.85</v>
      </c>
      <c r="G48" s="14">
        <v>0.9</v>
      </c>
      <c r="H48" s="16">
        <f>tblArea[[#This Row],[Force]]/tblArea[[#This Row],[fy]]</f>
        <v>0.24914392142857142</v>
      </c>
      <c r="I48" s="16">
        <f>tblArea[[#This Row],[Force]]/tblArea[[#This Row],[Ultimate Uncertainty]]/tblArea[[#This Row],[kt]]/tblArea[[#This Row],[fu]]</f>
        <v>0.19086264842681258</v>
      </c>
      <c r="J48" s="16">
        <f>MAX(tblArea[[#This Row],[Ag]],tblArea[[#This Row],[An]])</f>
        <v>0.24914392142857142</v>
      </c>
      <c r="K48" s="16">
        <f>tblArea[[#This Row],[Ag]]/tblArea[[#This Row],[φ]]</f>
        <v>0.27682657936507937</v>
      </c>
      <c r="L48" s="16">
        <f>tblArea[[#This Row],[An]]/tblArea[[#This Row],[φ]]</f>
        <v>0.21206960936312508</v>
      </c>
      <c r="M48" s="17">
        <f>tblArea[[#This Row],[A]]/tblArea[[#This Row],[φ]]</f>
        <v>0.27682657936507937</v>
      </c>
    </row>
    <row r="49" spans="2:13" x14ac:dyDescent="0.2">
      <c r="B49" s="15">
        <v>8334417</v>
      </c>
      <c r="C49" s="1">
        <v>1</v>
      </c>
      <c r="D49" s="8">
        <v>300000000</v>
      </c>
      <c r="E49" s="8">
        <v>430000000</v>
      </c>
      <c r="F49" s="1">
        <f t="shared" si="0"/>
        <v>0.85</v>
      </c>
      <c r="G49" s="14">
        <v>0.9</v>
      </c>
      <c r="H49" s="16">
        <f>tblArea[[#This Row],[Force]]/tblArea[[#This Row],[fy]]</f>
        <v>2.778139E-2</v>
      </c>
      <c r="I49" s="16">
        <f>tblArea[[#This Row],[Force]]/tblArea[[#This Row],[Ultimate Uncertainty]]/tblArea[[#This Row],[kt]]/tblArea[[#This Row],[fu]]</f>
        <v>2.2802782489740082E-2</v>
      </c>
      <c r="J49" s="16">
        <f>MAX(tblArea[[#This Row],[Ag]],tblArea[[#This Row],[An]])</f>
        <v>2.778139E-2</v>
      </c>
      <c r="K49" s="16">
        <f>tblArea[[#This Row],[Ag]]/tblArea[[#This Row],[φ]]</f>
        <v>3.0868211111111109E-2</v>
      </c>
      <c r="L49" s="16">
        <f>tblArea[[#This Row],[An]]/tblArea[[#This Row],[φ]]</f>
        <v>2.533642498860009E-2</v>
      </c>
      <c r="M49" s="17">
        <f>tblArea[[#This Row],[A]]/tblArea[[#This Row],[φ]]</f>
        <v>3.0868211111111109E-2</v>
      </c>
    </row>
    <row r="50" spans="2:13" x14ac:dyDescent="0.2">
      <c r="B50" s="15">
        <v>22367384</v>
      </c>
      <c r="C50" s="1">
        <v>1</v>
      </c>
      <c r="D50" s="8">
        <v>340000000</v>
      </c>
      <c r="E50" s="8">
        <v>480000000</v>
      </c>
      <c r="F50" s="1">
        <f t="shared" si="0"/>
        <v>0.85</v>
      </c>
      <c r="G50" s="14">
        <v>0.9</v>
      </c>
      <c r="H50" s="16">
        <f>tblArea[[#This Row],[Force]]/tblArea[[#This Row],[fy]]</f>
        <v>6.5786423529411761E-2</v>
      </c>
      <c r="I50" s="16">
        <f>tblArea[[#This Row],[Force]]/tblArea[[#This Row],[Ultimate Uncertainty]]/tblArea[[#This Row],[kt]]/tblArea[[#This Row],[fu]]</f>
        <v>5.4822019607843143E-2</v>
      </c>
      <c r="J50" s="16">
        <f>MAX(tblArea[[#This Row],[Ag]],tblArea[[#This Row],[An]])</f>
        <v>6.5786423529411761E-2</v>
      </c>
      <c r="K50" s="16">
        <f>tblArea[[#This Row],[Ag]]/tblArea[[#This Row],[φ]]</f>
        <v>7.3096026143790849E-2</v>
      </c>
      <c r="L50" s="16">
        <f>tblArea[[#This Row],[An]]/tblArea[[#This Row],[φ]]</f>
        <v>6.0913355119825714E-2</v>
      </c>
      <c r="M50" s="17">
        <f>tblArea[[#This Row],[A]]/tblArea[[#This Row],[φ]]</f>
        <v>7.3096026143790849E-2</v>
      </c>
    </row>
    <row r="51" spans="2:13" x14ac:dyDescent="0.2">
      <c r="B51" s="15">
        <v>40090992</v>
      </c>
      <c r="C51" s="1">
        <v>1</v>
      </c>
      <c r="D51" s="8">
        <v>280000000</v>
      </c>
      <c r="E51" s="8">
        <v>430000000</v>
      </c>
      <c r="F51" s="1">
        <f t="shared" si="0"/>
        <v>0.85</v>
      </c>
      <c r="G51" s="14">
        <v>0.9</v>
      </c>
      <c r="H51" s="16">
        <f>tblArea[[#This Row],[Force]]/tblArea[[#This Row],[fy]]</f>
        <v>0.14318211428571428</v>
      </c>
      <c r="I51" s="16">
        <f>tblArea[[#This Row],[Force]]/tblArea[[#This Row],[Ultimate Uncertainty]]/tblArea[[#This Row],[kt]]/tblArea[[#This Row],[fu]]</f>
        <v>0.10968807660738715</v>
      </c>
      <c r="J51" s="16">
        <f>MAX(tblArea[[#This Row],[Ag]],tblArea[[#This Row],[An]])</f>
        <v>0.14318211428571428</v>
      </c>
      <c r="K51" s="16">
        <f>tblArea[[#This Row],[Ag]]/tblArea[[#This Row],[φ]]</f>
        <v>0.15909123809523809</v>
      </c>
      <c r="L51" s="16">
        <f>tblArea[[#This Row],[An]]/tblArea[[#This Row],[φ]]</f>
        <v>0.12187564067487461</v>
      </c>
      <c r="M51" s="17">
        <f>tblArea[[#This Row],[A]]/tblArea[[#This Row],[φ]]</f>
        <v>0.15909123809523809</v>
      </c>
    </row>
    <row r="52" spans="2:13" x14ac:dyDescent="0.2">
      <c r="B52" s="15">
        <v>18512216</v>
      </c>
      <c r="C52" s="1">
        <v>1</v>
      </c>
      <c r="D52" s="8">
        <v>360000000</v>
      </c>
      <c r="E52" s="8">
        <v>480000000</v>
      </c>
      <c r="F52" s="1">
        <f t="shared" si="0"/>
        <v>0.85</v>
      </c>
      <c r="G52" s="14">
        <v>0.9</v>
      </c>
      <c r="H52" s="16">
        <f>tblArea[[#This Row],[Force]]/tblArea[[#This Row],[fy]]</f>
        <v>5.142282222222222E-2</v>
      </c>
      <c r="I52" s="16">
        <f>tblArea[[#This Row],[Force]]/tblArea[[#This Row],[Ultimate Uncertainty]]/tblArea[[#This Row],[kt]]/tblArea[[#This Row],[fu]]</f>
        <v>4.5373078431372553E-2</v>
      </c>
      <c r="J52" s="16">
        <f>MAX(tblArea[[#This Row],[Ag]],tblArea[[#This Row],[An]])</f>
        <v>5.142282222222222E-2</v>
      </c>
      <c r="K52" s="16">
        <f>tblArea[[#This Row],[Ag]]/tblArea[[#This Row],[φ]]</f>
        <v>5.7136469135802462E-2</v>
      </c>
      <c r="L52" s="16">
        <f>tblArea[[#This Row],[An]]/tblArea[[#This Row],[φ]]</f>
        <v>5.0414531590413945E-2</v>
      </c>
      <c r="M52" s="17">
        <f>tblArea[[#This Row],[A]]/tblArea[[#This Row],[φ]]</f>
        <v>5.7136469135802462E-2</v>
      </c>
    </row>
    <row r="53" spans="2:13" x14ac:dyDescent="0.2">
      <c r="B53" s="15">
        <v>43053395</v>
      </c>
      <c r="C53" s="1">
        <v>0.85</v>
      </c>
      <c r="D53" s="8">
        <v>360000000</v>
      </c>
      <c r="E53" s="8">
        <v>480000000</v>
      </c>
      <c r="F53" s="1">
        <f t="shared" si="0"/>
        <v>0.85</v>
      </c>
      <c r="G53" s="14">
        <v>0.9</v>
      </c>
      <c r="H53" s="16">
        <f>tblArea[[#This Row],[Force]]/tblArea[[#This Row],[fy]]</f>
        <v>0.11959276388888888</v>
      </c>
      <c r="I53" s="16">
        <f>tblArea[[#This Row],[Force]]/tblArea[[#This Row],[Ultimate Uncertainty]]/tblArea[[#This Row],[kt]]/tblArea[[#This Row],[fu]]</f>
        <v>0.12414473760092273</v>
      </c>
      <c r="J53" s="16">
        <f>MAX(tblArea[[#This Row],[Ag]],tblArea[[#This Row],[An]])</f>
        <v>0.12414473760092273</v>
      </c>
      <c r="K53" s="16">
        <f>tblArea[[#This Row],[Ag]]/tblArea[[#This Row],[φ]]</f>
        <v>0.1328808487654321</v>
      </c>
      <c r="L53" s="16">
        <f>tblArea[[#This Row],[An]]/tblArea[[#This Row],[φ]]</f>
        <v>0.13793859733435859</v>
      </c>
      <c r="M53" s="17">
        <f>tblArea[[#This Row],[A]]/tblArea[[#This Row],[φ]]</f>
        <v>0.13793859733435859</v>
      </c>
    </row>
    <row r="54" spans="2:13" x14ac:dyDescent="0.2">
      <c r="B54" s="15">
        <v>72919768</v>
      </c>
      <c r="C54" s="1">
        <v>0.85</v>
      </c>
      <c r="D54" s="8">
        <v>360000000</v>
      </c>
      <c r="E54" s="8">
        <v>480000000</v>
      </c>
      <c r="F54" s="1">
        <f t="shared" si="0"/>
        <v>0.85</v>
      </c>
      <c r="G54" s="14">
        <v>0.9</v>
      </c>
      <c r="H54" s="16">
        <f>tblArea[[#This Row],[Force]]/tblArea[[#This Row],[fy]]</f>
        <v>0.20255491111111112</v>
      </c>
      <c r="I54" s="16">
        <f>tblArea[[#This Row],[Force]]/tblArea[[#This Row],[Ultimate Uncertainty]]/tblArea[[#This Row],[kt]]/tblArea[[#This Row],[fu]]</f>
        <v>0.21026461361014998</v>
      </c>
      <c r="J54" s="16">
        <f>MAX(tblArea[[#This Row],[Ag]],tblArea[[#This Row],[An]])</f>
        <v>0.21026461361014998</v>
      </c>
      <c r="K54" s="16">
        <f>tblArea[[#This Row],[Ag]]/tblArea[[#This Row],[φ]]</f>
        <v>0.22506101234567902</v>
      </c>
      <c r="L54" s="16">
        <f>tblArea[[#This Row],[An]]/tblArea[[#This Row],[φ]]</f>
        <v>0.23362734845572219</v>
      </c>
      <c r="M54" s="17">
        <f>tblArea[[#This Row],[A]]/tblArea[[#This Row],[φ]]</f>
        <v>0.23362734845572219</v>
      </c>
    </row>
    <row r="55" spans="2:13" x14ac:dyDescent="0.2">
      <c r="B55" s="15">
        <v>57232715</v>
      </c>
      <c r="C55" s="1">
        <v>0.85</v>
      </c>
      <c r="D55" s="8">
        <v>360000000</v>
      </c>
      <c r="E55" s="8">
        <v>480000000</v>
      </c>
      <c r="F55" s="1">
        <f t="shared" si="0"/>
        <v>0.85</v>
      </c>
      <c r="G55" s="14">
        <v>0.9</v>
      </c>
      <c r="H55" s="16">
        <f>tblArea[[#This Row],[Force]]/tblArea[[#This Row],[fy]]</f>
        <v>0.15897976388888888</v>
      </c>
      <c r="I55" s="16">
        <f>tblArea[[#This Row],[Force]]/tblArea[[#This Row],[Ultimate Uncertainty]]/tblArea[[#This Row],[kt]]/tblArea[[#This Row],[fu]]</f>
        <v>0.16503089677047292</v>
      </c>
      <c r="J55" s="16">
        <f>MAX(tblArea[[#This Row],[Ag]],tblArea[[#This Row],[An]])</f>
        <v>0.16503089677047292</v>
      </c>
      <c r="K55" s="16">
        <f>tblArea[[#This Row],[Ag]]/tblArea[[#This Row],[φ]]</f>
        <v>0.17664418209876542</v>
      </c>
      <c r="L55" s="16">
        <f>tblArea[[#This Row],[An]]/tblArea[[#This Row],[φ]]</f>
        <v>0.18336766307830324</v>
      </c>
      <c r="M55" s="17">
        <f>tblArea[[#This Row],[A]]/tblArea[[#This Row],[φ]]</f>
        <v>0.18336766307830324</v>
      </c>
    </row>
    <row r="56" spans="2:13" x14ac:dyDescent="0.2">
      <c r="B56" s="15">
        <v>84961722</v>
      </c>
      <c r="C56" s="1">
        <v>1</v>
      </c>
      <c r="D56" s="8">
        <v>340000000</v>
      </c>
      <c r="E56" s="8">
        <v>480000000</v>
      </c>
      <c r="F56" s="1">
        <f t="shared" si="0"/>
        <v>0.85</v>
      </c>
      <c r="G56" s="14">
        <v>0.9</v>
      </c>
      <c r="H56" s="16">
        <f>tblArea[[#This Row],[Force]]/tblArea[[#This Row],[fy]]</f>
        <v>0.24988741764705882</v>
      </c>
      <c r="I56" s="16">
        <f>tblArea[[#This Row],[Force]]/tblArea[[#This Row],[Ultimate Uncertainty]]/tblArea[[#This Row],[kt]]/tblArea[[#This Row],[fu]]</f>
        <v>0.20823951470588234</v>
      </c>
      <c r="J56" s="16">
        <f>MAX(tblArea[[#This Row],[Ag]],tblArea[[#This Row],[An]])</f>
        <v>0.24988741764705882</v>
      </c>
      <c r="K56" s="16">
        <f>tblArea[[#This Row],[Ag]]/tblArea[[#This Row],[φ]]</f>
        <v>0.27765268627450979</v>
      </c>
      <c r="L56" s="16">
        <f>tblArea[[#This Row],[An]]/tblArea[[#This Row],[φ]]</f>
        <v>0.23137723856209147</v>
      </c>
      <c r="M56" s="17">
        <f>tblArea[[#This Row],[A]]/tblArea[[#This Row],[φ]]</f>
        <v>0.27765268627450979</v>
      </c>
    </row>
    <row r="57" spans="2:13" x14ac:dyDescent="0.2">
      <c r="B57" s="15">
        <v>62231540</v>
      </c>
      <c r="C57" s="1">
        <v>1</v>
      </c>
      <c r="D57" s="8">
        <v>280000000</v>
      </c>
      <c r="E57" s="8">
        <v>430000000</v>
      </c>
      <c r="F57" s="1">
        <f t="shared" si="0"/>
        <v>0.85</v>
      </c>
      <c r="G57" s="14">
        <v>0.9</v>
      </c>
      <c r="H57" s="16">
        <f>tblArea[[#This Row],[Force]]/tblArea[[#This Row],[fy]]</f>
        <v>0.22225549999999999</v>
      </c>
      <c r="I57" s="16">
        <f>tblArea[[#This Row],[Force]]/tblArea[[#This Row],[Ultimate Uncertainty]]/tblArea[[#This Row],[kt]]/tblArea[[#This Row],[fu]]</f>
        <v>0.1702641313269494</v>
      </c>
      <c r="J57" s="16">
        <f>MAX(tblArea[[#This Row],[Ag]],tblArea[[#This Row],[An]])</f>
        <v>0.22225549999999999</v>
      </c>
      <c r="K57" s="16">
        <f>tblArea[[#This Row],[Ag]]/tblArea[[#This Row],[φ]]</f>
        <v>0.24695055555555553</v>
      </c>
      <c r="L57" s="16">
        <f>tblArea[[#This Row],[An]]/tblArea[[#This Row],[φ]]</f>
        <v>0.18918236814105488</v>
      </c>
      <c r="M57" s="17">
        <f>tblArea[[#This Row],[A]]/tblArea[[#This Row],[φ]]</f>
        <v>0.24695055555555553</v>
      </c>
    </row>
    <row r="58" spans="2:13" x14ac:dyDescent="0.2">
      <c r="B58" s="15">
        <v>29686819</v>
      </c>
      <c r="C58" s="1">
        <v>0.85</v>
      </c>
      <c r="D58" s="8">
        <v>360000000</v>
      </c>
      <c r="E58" s="8">
        <v>480000000</v>
      </c>
      <c r="F58" s="1">
        <f t="shared" si="0"/>
        <v>0.85</v>
      </c>
      <c r="G58" s="14">
        <v>0.9</v>
      </c>
      <c r="H58" s="16">
        <f>tblArea[[#This Row],[Force]]/tblArea[[#This Row],[fy]]</f>
        <v>8.2463386111111106E-2</v>
      </c>
      <c r="I58" s="16">
        <f>tblArea[[#This Row],[Force]]/tblArea[[#This Row],[Ultimate Uncertainty]]/tblArea[[#This Row],[kt]]/tblArea[[#This Row],[fu]]</f>
        <v>8.5602130911187999E-2</v>
      </c>
      <c r="J58" s="16">
        <f>MAX(tblArea[[#This Row],[Ag]],tblArea[[#This Row],[An]])</f>
        <v>8.5602130911187999E-2</v>
      </c>
      <c r="K58" s="16">
        <f>tblArea[[#This Row],[Ag]]/tblArea[[#This Row],[φ]]</f>
        <v>9.1625984567901234E-2</v>
      </c>
      <c r="L58" s="16">
        <f>tblArea[[#This Row],[An]]/tblArea[[#This Row],[φ]]</f>
        <v>9.5113478790208886E-2</v>
      </c>
      <c r="M58" s="17">
        <f>tblArea[[#This Row],[A]]/tblArea[[#This Row],[φ]]</f>
        <v>9.5113478790208886E-2</v>
      </c>
    </row>
    <row r="59" spans="2:13" x14ac:dyDescent="0.2">
      <c r="B59" s="15">
        <v>59760705</v>
      </c>
      <c r="C59" s="1">
        <v>1</v>
      </c>
      <c r="D59" s="8">
        <v>280000000</v>
      </c>
      <c r="E59" s="8">
        <v>430000000</v>
      </c>
      <c r="F59" s="1">
        <f t="shared" si="0"/>
        <v>0.85</v>
      </c>
      <c r="G59" s="14">
        <v>0.9</v>
      </c>
      <c r="H59" s="16">
        <f>tblArea[[#This Row],[Force]]/tblArea[[#This Row],[fy]]</f>
        <v>0.21343108928571428</v>
      </c>
      <c r="I59" s="16">
        <f>tblArea[[#This Row],[Force]]/tblArea[[#This Row],[Ultimate Uncertainty]]/tblArea[[#This Row],[kt]]/tblArea[[#This Row],[fu]]</f>
        <v>0.16350398084815321</v>
      </c>
      <c r="J59" s="16">
        <f>MAX(tblArea[[#This Row],[Ag]],tblArea[[#This Row],[An]])</f>
        <v>0.21343108928571428</v>
      </c>
      <c r="K59" s="16">
        <f>tblArea[[#This Row],[Ag]]/tblArea[[#This Row],[φ]]</f>
        <v>0.23714565476190475</v>
      </c>
      <c r="L59" s="16">
        <f>tblArea[[#This Row],[An]]/tblArea[[#This Row],[φ]]</f>
        <v>0.18167108983128133</v>
      </c>
      <c r="M59" s="17">
        <f>tblArea[[#This Row],[A]]/tblArea[[#This Row],[φ]]</f>
        <v>0.23714565476190475</v>
      </c>
    </row>
    <row r="60" spans="2:13" x14ac:dyDescent="0.2">
      <c r="B60" s="15">
        <v>57878783</v>
      </c>
      <c r="C60" s="1">
        <v>0.85</v>
      </c>
      <c r="D60" s="8">
        <v>360000000</v>
      </c>
      <c r="E60" s="8">
        <v>480000000</v>
      </c>
      <c r="F60" s="1">
        <f t="shared" si="0"/>
        <v>0.85</v>
      </c>
      <c r="G60" s="14">
        <v>0.9</v>
      </c>
      <c r="H60" s="16">
        <f>tblArea[[#This Row],[Force]]/tblArea[[#This Row],[fy]]</f>
        <v>0.16077439722222223</v>
      </c>
      <c r="I60" s="16">
        <f>tblArea[[#This Row],[Force]]/tblArea[[#This Row],[Ultimate Uncertainty]]/tblArea[[#This Row],[kt]]/tblArea[[#This Row],[fu]]</f>
        <v>0.16689383794694351</v>
      </c>
      <c r="J60" s="16">
        <f>MAX(tblArea[[#This Row],[Ag]],tblArea[[#This Row],[An]])</f>
        <v>0.16689383794694351</v>
      </c>
      <c r="K60" s="16">
        <f>tblArea[[#This Row],[Ag]]/tblArea[[#This Row],[φ]]</f>
        <v>0.17863821913580247</v>
      </c>
      <c r="L60" s="16">
        <f>tblArea[[#This Row],[An]]/tblArea[[#This Row],[φ]]</f>
        <v>0.18543759771882612</v>
      </c>
      <c r="M60" s="17">
        <f>tblArea[[#This Row],[A]]/tblArea[[#This Row],[φ]]</f>
        <v>0.18543759771882612</v>
      </c>
    </row>
    <row r="61" spans="2:13" x14ac:dyDescent="0.2">
      <c r="B61" s="15">
        <v>20330356</v>
      </c>
      <c r="C61" s="1">
        <v>0.85</v>
      </c>
      <c r="D61" s="8">
        <v>360000000</v>
      </c>
      <c r="E61" s="8">
        <v>480000000</v>
      </c>
      <c r="F61" s="1">
        <f t="shared" si="0"/>
        <v>0.85</v>
      </c>
      <c r="G61" s="14">
        <v>0.9</v>
      </c>
      <c r="H61" s="16">
        <f>tblArea[[#This Row],[Force]]/tblArea[[#This Row],[fy]]</f>
        <v>5.6473211111111109E-2</v>
      </c>
      <c r="I61" s="16">
        <f>tblArea[[#This Row],[Force]]/tblArea[[#This Row],[Ultimate Uncertainty]]/tblArea[[#This Row],[kt]]/tblArea[[#This Row],[fu]]</f>
        <v>5.8622710495963098E-2</v>
      </c>
      <c r="J61" s="16">
        <f>MAX(tblArea[[#This Row],[Ag]],tblArea[[#This Row],[An]])</f>
        <v>5.8622710495963098E-2</v>
      </c>
      <c r="K61" s="16">
        <f>tblArea[[#This Row],[Ag]]/tblArea[[#This Row],[φ]]</f>
        <v>6.2748012345679005E-2</v>
      </c>
      <c r="L61" s="16">
        <f>tblArea[[#This Row],[An]]/tblArea[[#This Row],[φ]]</f>
        <v>6.5136344995514558E-2</v>
      </c>
      <c r="M61" s="17">
        <f>tblArea[[#This Row],[A]]/tblArea[[#This Row],[φ]]</f>
        <v>6.5136344995514558E-2</v>
      </c>
    </row>
    <row r="62" spans="2:13" x14ac:dyDescent="0.2">
      <c r="B62" s="15">
        <v>90516632</v>
      </c>
      <c r="C62" s="1">
        <v>0.85</v>
      </c>
      <c r="D62" s="8">
        <v>360000000</v>
      </c>
      <c r="E62" s="8">
        <v>480000000</v>
      </c>
      <c r="F62" s="1">
        <f t="shared" si="0"/>
        <v>0.85</v>
      </c>
      <c r="G62" s="14">
        <v>0.9</v>
      </c>
      <c r="H62" s="16">
        <f>tblArea[[#This Row],[Force]]/tblArea[[#This Row],[fy]]</f>
        <v>0.25143508888888888</v>
      </c>
      <c r="I62" s="16">
        <f>tblArea[[#This Row],[Force]]/tblArea[[#This Row],[Ultimate Uncertainty]]/tblArea[[#This Row],[kt]]/tblArea[[#This Row],[fu]]</f>
        <v>0.26100528258362166</v>
      </c>
      <c r="J62" s="16">
        <f>MAX(tblArea[[#This Row],[Ag]],tblArea[[#This Row],[An]])</f>
        <v>0.26100528258362166</v>
      </c>
      <c r="K62" s="16">
        <f>tblArea[[#This Row],[Ag]]/tblArea[[#This Row],[φ]]</f>
        <v>0.2793723209876543</v>
      </c>
      <c r="L62" s="16">
        <f>tblArea[[#This Row],[An]]/tblArea[[#This Row],[φ]]</f>
        <v>0.29000586953735741</v>
      </c>
      <c r="M62" s="17">
        <f>tblArea[[#This Row],[A]]/tblArea[[#This Row],[φ]]</f>
        <v>0.29000586953735741</v>
      </c>
    </row>
    <row r="63" spans="2:13" x14ac:dyDescent="0.2">
      <c r="B63" s="15">
        <v>75016083</v>
      </c>
      <c r="C63" s="1">
        <v>0.85</v>
      </c>
      <c r="D63" s="8">
        <v>360000000</v>
      </c>
      <c r="E63" s="8">
        <v>480000000</v>
      </c>
      <c r="F63" s="1">
        <f t="shared" si="0"/>
        <v>0.85</v>
      </c>
      <c r="G63" s="14">
        <v>0.9</v>
      </c>
      <c r="H63" s="16">
        <f>tblArea[[#This Row],[Force]]/tblArea[[#This Row],[fy]]</f>
        <v>0.20837800833333334</v>
      </c>
      <c r="I63" s="16">
        <f>tblArea[[#This Row],[Force]]/tblArea[[#This Row],[Ultimate Uncertainty]]/tblArea[[#This Row],[kt]]/tblArea[[#This Row],[fu]]</f>
        <v>0.21630935121107267</v>
      </c>
      <c r="J63" s="16">
        <f>MAX(tblArea[[#This Row],[Ag]],tblArea[[#This Row],[An]])</f>
        <v>0.21630935121107267</v>
      </c>
      <c r="K63" s="16">
        <f>tblArea[[#This Row],[Ag]]/tblArea[[#This Row],[φ]]</f>
        <v>0.23153112037037038</v>
      </c>
      <c r="L63" s="16">
        <f>tblArea[[#This Row],[An]]/tblArea[[#This Row],[φ]]</f>
        <v>0.24034372356785852</v>
      </c>
      <c r="M63" s="17">
        <f>tblArea[[#This Row],[A]]/tblArea[[#This Row],[φ]]</f>
        <v>0.24034372356785852</v>
      </c>
    </row>
    <row r="64" spans="2:13" x14ac:dyDescent="0.2">
      <c r="B64" s="15">
        <v>36074613</v>
      </c>
      <c r="C64" s="1">
        <v>1</v>
      </c>
      <c r="D64" s="8">
        <v>360000000</v>
      </c>
      <c r="E64" s="8">
        <v>480000000</v>
      </c>
      <c r="F64" s="1">
        <f t="shared" si="0"/>
        <v>0.85</v>
      </c>
      <c r="G64" s="14">
        <v>0.9</v>
      </c>
      <c r="H64" s="16">
        <f>tblArea[[#This Row],[Force]]/tblArea[[#This Row],[fy]]</f>
        <v>0.10020725833333333</v>
      </c>
      <c r="I64" s="16">
        <f>tblArea[[#This Row],[Force]]/tblArea[[#This Row],[Ultimate Uncertainty]]/tblArea[[#This Row],[kt]]/tblArea[[#This Row],[fu]]</f>
        <v>8.8418169117647064E-2</v>
      </c>
      <c r="J64" s="16">
        <f>MAX(tblArea[[#This Row],[Ag]],tblArea[[#This Row],[An]])</f>
        <v>0.10020725833333333</v>
      </c>
      <c r="K64" s="16">
        <f>tblArea[[#This Row],[Ag]]/tblArea[[#This Row],[φ]]</f>
        <v>0.11134139814814814</v>
      </c>
      <c r="L64" s="16">
        <f>tblArea[[#This Row],[An]]/tblArea[[#This Row],[φ]]</f>
        <v>9.8242410130718952E-2</v>
      </c>
      <c r="M64" s="17">
        <f>tblArea[[#This Row],[A]]/tblArea[[#This Row],[φ]]</f>
        <v>0.11134139814814814</v>
      </c>
    </row>
    <row r="65" spans="2:13" x14ac:dyDescent="0.2">
      <c r="B65" s="15">
        <v>45032956</v>
      </c>
      <c r="C65" s="1">
        <v>0.75</v>
      </c>
      <c r="D65" s="8">
        <v>360000000</v>
      </c>
      <c r="E65" s="8">
        <v>480000000</v>
      </c>
      <c r="F65" s="1">
        <f t="shared" si="0"/>
        <v>0.85</v>
      </c>
      <c r="G65" s="14">
        <v>0.9</v>
      </c>
      <c r="H65" s="16">
        <f>tblArea[[#This Row],[Force]]/tblArea[[#This Row],[fy]]</f>
        <v>0.12509154444444445</v>
      </c>
      <c r="I65" s="16">
        <f>tblArea[[#This Row],[Force]]/tblArea[[#This Row],[Ultimate Uncertainty]]/tblArea[[#This Row],[kt]]/tblArea[[#This Row],[fu]]</f>
        <v>0.147166522875817</v>
      </c>
      <c r="J65" s="16">
        <f>MAX(tblArea[[#This Row],[Ag]],tblArea[[#This Row],[An]])</f>
        <v>0.147166522875817</v>
      </c>
      <c r="K65" s="16">
        <f>tblArea[[#This Row],[Ag]]/tblArea[[#This Row],[φ]]</f>
        <v>0.13899060493827162</v>
      </c>
      <c r="L65" s="16">
        <f>tblArea[[#This Row],[An]]/tblArea[[#This Row],[φ]]</f>
        <v>0.16351835875090778</v>
      </c>
      <c r="M65" s="17">
        <f>tblArea[[#This Row],[A]]/tblArea[[#This Row],[φ]]</f>
        <v>0.16351835875090778</v>
      </c>
    </row>
    <row r="66" spans="2:13" x14ac:dyDescent="0.2">
      <c r="B66" s="15">
        <v>83674470</v>
      </c>
      <c r="C66" s="1">
        <v>0.75</v>
      </c>
      <c r="D66" s="8">
        <v>360000000</v>
      </c>
      <c r="E66" s="8">
        <v>480000000</v>
      </c>
      <c r="F66" s="1">
        <f t="shared" si="0"/>
        <v>0.85</v>
      </c>
      <c r="G66" s="14">
        <v>0.9</v>
      </c>
      <c r="H66" s="16">
        <f>tblArea[[#This Row],[Force]]/tblArea[[#This Row],[fy]]</f>
        <v>0.23242908333333334</v>
      </c>
      <c r="I66" s="16">
        <f>tblArea[[#This Row],[Force]]/tblArea[[#This Row],[Ultimate Uncertainty]]/tblArea[[#This Row],[kt]]/tblArea[[#This Row],[fu]]</f>
        <v>0.2734459803921569</v>
      </c>
      <c r="J66" s="16">
        <f>MAX(tblArea[[#This Row],[Ag]],tblArea[[#This Row],[An]])</f>
        <v>0.2734459803921569</v>
      </c>
      <c r="K66" s="16">
        <f>tblArea[[#This Row],[Ag]]/tblArea[[#This Row],[φ]]</f>
        <v>0.25825453703703705</v>
      </c>
      <c r="L66" s="16">
        <f>tblArea[[#This Row],[An]]/tblArea[[#This Row],[φ]]</f>
        <v>0.30382886710239654</v>
      </c>
      <c r="M66" s="17">
        <f>tblArea[[#This Row],[A]]/tblArea[[#This Row],[φ]]</f>
        <v>0.30382886710239654</v>
      </c>
    </row>
    <row r="67" spans="2:13" x14ac:dyDescent="0.2">
      <c r="B67" s="15">
        <v>46734807</v>
      </c>
      <c r="C67" s="1">
        <v>0.85</v>
      </c>
      <c r="D67" s="8">
        <v>360000000</v>
      </c>
      <c r="E67" s="8">
        <v>480000000</v>
      </c>
      <c r="F67" s="1">
        <f t="shared" ref="F67:F83" si="1">0.85</f>
        <v>0.85</v>
      </c>
      <c r="G67" s="14">
        <v>0.9</v>
      </c>
      <c r="H67" s="16">
        <f>tblArea[[#This Row],[Force]]/tblArea[[#This Row],[fy]]</f>
        <v>0.12981890833333334</v>
      </c>
      <c r="I67" s="16">
        <f>tblArea[[#This Row],[Force]]/tblArea[[#This Row],[Ultimate Uncertainty]]/tblArea[[#This Row],[kt]]/tblArea[[#This Row],[fu]]</f>
        <v>0.13476011245674741</v>
      </c>
      <c r="J67" s="16">
        <f>MAX(tblArea[[#This Row],[Ag]],tblArea[[#This Row],[An]])</f>
        <v>0.13476011245674741</v>
      </c>
      <c r="K67" s="16">
        <f>tblArea[[#This Row],[Ag]]/tblArea[[#This Row],[φ]]</f>
        <v>0.14424323148148149</v>
      </c>
      <c r="L67" s="16">
        <f>tblArea[[#This Row],[An]]/tblArea[[#This Row],[φ]]</f>
        <v>0.1497334582852749</v>
      </c>
      <c r="M67" s="17">
        <f>tblArea[[#This Row],[A]]/tblArea[[#This Row],[φ]]</f>
        <v>0.1497334582852749</v>
      </c>
    </row>
    <row r="68" spans="2:13" x14ac:dyDescent="0.2">
      <c r="B68" s="15">
        <v>40628429</v>
      </c>
      <c r="C68" s="1">
        <v>0.85</v>
      </c>
      <c r="D68" s="8">
        <v>360000000</v>
      </c>
      <c r="E68" s="8">
        <v>480000000</v>
      </c>
      <c r="F68" s="1">
        <f t="shared" si="1"/>
        <v>0.85</v>
      </c>
      <c r="G68" s="14">
        <v>0.9</v>
      </c>
      <c r="H68" s="16">
        <f>tblArea[[#This Row],[Force]]/tblArea[[#This Row],[fy]]</f>
        <v>0.11285674722222222</v>
      </c>
      <c r="I68" s="16">
        <f>tblArea[[#This Row],[Force]]/tblArea[[#This Row],[Ultimate Uncertainty]]/tblArea[[#This Row],[kt]]/tblArea[[#This Row],[fu]]</f>
        <v>0.11715233275663207</v>
      </c>
      <c r="J68" s="16">
        <f>MAX(tblArea[[#This Row],[Ag]],tblArea[[#This Row],[An]])</f>
        <v>0.11715233275663207</v>
      </c>
      <c r="K68" s="16">
        <f>tblArea[[#This Row],[Ag]]/tblArea[[#This Row],[φ]]</f>
        <v>0.12539638580246912</v>
      </c>
      <c r="L68" s="16">
        <f>tblArea[[#This Row],[An]]/tblArea[[#This Row],[φ]]</f>
        <v>0.13016925861848008</v>
      </c>
      <c r="M68" s="17">
        <f>tblArea[[#This Row],[A]]/tblArea[[#This Row],[φ]]</f>
        <v>0.13016925861848008</v>
      </c>
    </row>
    <row r="69" spans="2:13" x14ac:dyDescent="0.2">
      <c r="B69" s="15">
        <v>63473379</v>
      </c>
      <c r="C69" s="1">
        <v>0.75</v>
      </c>
      <c r="D69" s="8">
        <v>360000000</v>
      </c>
      <c r="E69" s="8">
        <v>480000000</v>
      </c>
      <c r="F69" s="1">
        <f t="shared" si="1"/>
        <v>0.85</v>
      </c>
      <c r="G69" s="14">
        <v>0.9</v>
      </c>
      <c r="H69" s="16">
        <f>tblArea[[#This Row],[Force]]/tblArea[[#This Row],[fy]]</f>
        <v>0.17631494166666667</v>
      </c>
      <c r="I69" s="16">
        <f>tblArea[[#This Row],[Force]]/tblArea[[#This Row],[Ultimate Uncertainty]]/tblArea[[#This Row],[kt]]/tblArea[[#This Row],[fu]]</f>
        <v>0.20742934313725492</v>
      </c>
      <c r="J69" s="16">
        <f>MAX(tblArea[[#This Row],[Ag]],tblArea[[#This Row],[An]])</f>
        <v>0.20742934313725492</v>
      </c>
      <c r="K69" s="16">
        <f>tblArea[[#This Row],[Ag]]/tblArea[[#This Row],[φ]]</f>
        <v>0.19590549074074073</v>
      </c>
      <c r="L69" s="16">
        <f>tblArea[[#This Row],[An]]/tblArea[[#This Row],[φ]]</f>
        <v>0.23047704793028323</v>
      </c>
      <c r="M69" s="17">
        <f>tblArea[[#This Row],[A]]/tblArea[[#This Row],[φ]]</f>
        <v>0.23047704793028323</v>
      </c>
    </row>
    <row r="70" spans="2:13" x14ac:dyDescent="0.2">
      <c r="B70" s="15">
        <v>766349</v>
      </c>
      <c r="C70" s="1">
        <v>0.85</v>
      </c>
      <c r="D70" s="8">
        <v>360000000</v>
      </c>
      <c r="E70" s="8">
        <v>480000000</v>
      </c>
      <c r="F70" s="1">
        <f t="shared" si="1"/>
        <v>0.85</v>
      </c>
      <c r="G70" s="14">
        <v>0.9</v>
      </c>
      <c r="H70" s="16">
        <f>tblArea[[#This Row],[Force]]/tblArea[[#This Row],[fy]]</f>
        <v>2.1287472222222222E-3</v>
      </c>
      <c r="I70" s="16">
        <f>tblArea[[#This Row],[Force]]/tblArea[[#This Row],[Ultimate Uncertainty]]/tblArea[[#This Row],[kt]]/tblArea[[#This Row],[fu]]</f>
        <v>2.2097722029988465E-3</v>
      </c>
      <c r="J70" s="16">
        <f>MAX(tblArea[[#This Row],[Ag]],tblArea[[#This Row],[An]])</f>
        <v>2.2097722029988465E-3</v>
      </c>
      <c r="K70" s="16">
        <f>tblArea[[#This Row],[Ag]]/tblArea[[#This Row],[φ]]</f>
        <v>2.3652746913580248E-3</v>
      </c>
      <c r="L70" s="16">
        <f>tblArea[[#This Row],[An]]/tblArea[[#This Row],[φ]]</f>
        <v>2.4553024477764959E-3</v>
      </c>
      <c r="M70" s="17">
        <f>tblArea[[#This Row],[A]]/tblArea[[#This Row],[φ]]</f>
        <v>2.4553024477764959E-3</v>
      </c>
    </row>
    <row r="71" spans="2:13" x14ac:dyDescent="0.2">
      <c r="B71" s="15">
        <v>3375995</v>
      </c>
      <c r="C71" s="1">
        <v>0.85</v>
      </c>
      <c r="D71" s="8">
        <v>360000000</v>
      </c>
      <c r="E71" s="8">
        <v>480000000</v>
      </c>
      <c r="F71" s="1">
        <f t="shared" si="1"/>
        <v>0.85</v>
      </c>
      <c r="G71" s="14">
        <v>0.9</v>
      </c>
      <c r="H71" s="16">
        <f>tblArea[[#This Row],[Force]]/tblArea[[#This Row],[fy]]</f>
        <v>9.3777638888888886E-3</v>
      </c>
      <c r="I71" s="16">
        <f>tblArea[[#This Row],[Force]]/tblArea[[#This Row],[Ultimate Uncertainty]]/tblArea[[#This Row],[kt]]/tblArea[[#This Row],[fu]]</f>
        <v>9.7347029988465988E-3</v>
      </c>
      <c r="J71" s="16">
        <f>MAX(tblArea[[#This Row],[Ag]],tblArea[[#This Row],[An]])</f>
        <v>9.7347029988465988E-3</v>
      </c>
      <c r="K71" s="16">
        <f>tblArea[[#This Row],[Ag]]/tblArea[[#This Row],[φ]]</f>
        <v>1.0419737654320986E-2</v>
      </c>
      <c r="L71" s="16">
        <f>tblArea[[#This Row],[An]]/tblArea[[#This Row],[φ]]</f>
        <v>1.0816336665385109E-2</v>
      </c>
      <c r="M71" s="17">
        <f>tblArea[[#This Row],[A]]/tblArea[[#This Row],[φ]]</f>
        <v>1.0816336665385109E-2</v>
      </c>
    </row>
    <row r="72" spans="2:13" x14ac:dyDescent="0.2">
      <c r="B72" s="15">
        <v>63527496</v>
      </c>
      <c r="C72" s="1">
        <v>1</v>
      </c>
      <c r="D72" s="8">
        <v>360000000</v>
      </c>
      <c r="E72" s="8">
        <v>480000000</v>
      </c>
      <c r="F72" s="1">
        <f t="shared" si="1"/>
        <v>0.85</v>
      </c>
      <c r="G72" s="14">
        <v>0.9</v>
      </c>
      <c r="H72" s="16">
        <f>tblArea[[#This Row],[Force]]/tblArea[[#This Row],[fy]]</f>
        <v>0.17646526666666668</v>
      </c>
      <c r="I72" s="16">
        <f>tblArea[[#This Row],[Force]]/tblArea[[#This Row],[Ultimate Uncertainty]]/tblArea[[#This Row],[kt]]/tblArea[[#This Row],[fu]]</f>
        <v>0.15570464705882353</v>
      </c>
      <c r="J72" s="16">
        <f>MAX(tblArea[[#This Row],[Ag]],tblArea[[#This Row],[An]])</f>
        <v>0.17646526666666668</v>
      </c>
      <c r="K72" s="16">
        <f>tblArea[[#This Row],[Ag]]/tblArea[[#This Row],[φ]]</f>
        <v>0.19607251851851853</v>
      </c>
      <c r="L72" s="16">
        <f>tblArea[[#This Row],[An]]/tblArea[[#This Row],[φ]]</f>
        <v>0.17300516339869282</v>
      </c>
      <c r="M72" s="17">
        <f>tblArea[[#This Row],[A]]/tblArea[[#This Row],[φ]]</f>
        <v>0.19607251851851853</v>
      </c>
    </row>
    <row r="73" spans="2:13" x14ac:dyDescent="0.2">
      <c r="B73" s="15">
        <v>67051535</v>
      </c>
      <c r="C73" s="1">
        <v>1</v>
      </c>
      <c r="D73" s="8">
        <v>280000000</v>
      </c>
      <c r="E73" s="8">
        <v>440000000</v>
      </c>
      <c r="F73" s="1">
        <f t="shared" si="1"/>
        <v>0.85</v>
      </c>
      <c r="G73" s="14">
        <v>0.9</v>
      </c>
      <c r="H73" s="16">
        <f>tblArea[[#This Row],[Force]]/tblArea[[#This Row],[fy]]</f>
        <v>0.23946976785714286</v>
      </c>
      <c r="I73" s="16">
        <f>tblArea[[#This Row],[Force]]/tblArea[[#This Row],[Ultimate Uncertainty]]/tblArea[[#This Row],[kt]]/tblArea[[#This Row],[fu]]</f>
        <v>0.17928217914438502</v>
      </c>
      <c r="J73" s="16">
        <f>MAX(tblArea[[#This Row],[Ag]],tblArea[[#This Row],[An]])</f>
        <v>0.23946976785714286</v>
      </c>
      <c r="K73" s="16">
        <f>tblArea[[#This Row],[Ag]]/tblArea[[#This Row],[φ]]</f>
        <v>0.26607751984126982</v>
      </c>
      <c r="L73" s="16">
        <f>tblArea[[#This Row],[An]]/tblArea[[#This Row],[φ]]</f>
        <v>0.19920242127153889</v>
      </c>
      <c r="M73" s="17">
        <f>tblArea[[#This Row],[A]]/tblArea[[#This Row],[φ]]</f>
        <v>0.26607751984126982</v>
      </c>
    </row>
    <row r="74" spans="2:13" x14ac:dyDescent="0.2">
      <c r="B74" s="15">
        <v>5772936</v>
      </c>
      <c r="C74" s="1">
        <v>1</v>
      </c>
      <c r="D74" s="8">
        <v>340000000</v>
      </c>
      <c r="E74" s="8">
        <v>480000000</v>
      </c>
      <c r="F74" s="1">
        <f t="shared" si="1"/>
        <v>0.85</v>
      </c>
      <c r="G74" s="14">
        <v>0.9</v>
      </c>
      <c r="H74" s="16">
        <f>tblArea[[#This Row],[Force]]/tblArea[[#This Row],[fy]]</f>
        <v>1.6979223529411766E-2</v>
      </c>
      <c r="I74" s="16">
        <f>tblArea[[#This Row],[Force]]/tblArea[[#This Row],[Ultimate Uncertainty]]/tblArea[[#This Row],[kt]]/tblArea[[#This Row],[fu]]</f>
        <v>1.4149352941176472E-2</v>
      </c>
      <c r="J74" s="16">
        <f>MAX(tblArea[[#This Row],[Ag]],tblArea[[#This Row],[An]])</f>
        <v>1.6979223529411766E-2</v>
      </c>
      <c r="K74" s="16">
        <f>tblArea[[#This Row],[Ag]]/tblArea[[#This Row],[φ]]</f>
        <v>1.8865803921568627E-2</v>
      </c>
      <c r="L74" s="16">
        <f>tblArea[[#This Row],[An]]/tblArea[[#This Row],[φ]]</f>
        <v>1.5721503267973856E-2</v>
      </c>
      <c r="M74" s="17">
        <f>tblArea[[#This Row],[A]]/tblArea[[#This Row],[φ]]</f>
        <v>1.8865803921568627E-2</v>
      </c>
    </row>
    <row r="75" spans="2:13" x14ac:dyDescent="0.2">
      <c r="B75" s="15">
        <v>28528578</v>
      </c>
      <c r="C75" s="1">
        <v>1</v>
      </c>
      <c r="D75" s="8">
        <v>300000000</v>
      </c>
      <c r="E75" s="8">
        <v>430000000</v>
      </c>
      <c r="F75" s="1">
        <f t="shared" si="1"/>
        <v>0.85</v>
      </c>
      <c r="G75" s="14">
        <v>0.9</v>
      </c>
      <c r="H75" s="16">
        <f>tblArea[[#This Row],[Force]]/tblArea[[#This Row],[fy]]</f>
        <v>9.5095260000000001E-2</v>
      </c>
      <c r="I75" s="16">
        <f>tblArea[[#This Row],[Force]]/tblArea[[#This Row],[Ultimate Uncertainty]]/tblArea[[#This Row],[kt]]/tblArea[[#This Row],[fu]]</f>
        <v>7.8053564979480169E-2</v>
      </c>
      <c r="J75" s="16">
        <f>MAX(tblArea[[#This Row],[Ag]],tblArea[[#This Row],[An]])</f>
        <v>9.5095260000000001E-2</v>
      </c>
      <c r="K75" s="16">
        <f>tblArea[[#This Row],[Ag]]/tblArea[[#This Row],[φ]]</f>
        <v>0.1056614</v>
      </c>
      <c r="L75" s="16">
        <f>tblArea[[#This Row],[An]]/tblArea[[#This Row],[φ]]</f>
        <v>8.6726183310533514E-2</v>
      </c>
      <c r="M75" s="17">
        <f>tblArea[[#This Row],[A]]/tblArea[[#This Row],[φ]]</f>
        <v>0.1056614</v>
      </c>
    </row>
    <row r="76" spans="2:13" x14ac:dyDescent="0.2">
      <c r="B76" s="15">
        <v>12607892</v>
      </c>
      <c r="C76" s="1">
        <v>1</v>
      </c>
      <c r="D76" s="8">
        <v>380000000</v>
      </c>
      <c r="E76" s="8">
        <v>480000000</v>
      </c>
      <c r="F76" s="1">
        <f t="shared" si="1"/>
        <v>0.85</v>
      </c>
      <c r="G76" s="14">
        <v>0.9</v>
      </c>
      <c r="H76" s="16">
        <f>tblArea[[#This Row],[Force]]/tblArea[[#This Row],[fy]]</f>
        <v>3.3178663157894736E-2</v>
      </c>
      <c r="I76" s="16">
        <f>tblArea[[#This Row],[Force]]/tblArea[[#This Row],[Ultimate Uncertainty]]/tblArea[[#This Row],[kt]]/tblArea[[#This Row],[fu]]</f>
        <v>3.0901696078431372E-2</v>
      </c>
      <c r="J76" s="16">
        <f>MAX(tblArea[[#This Row],[Ag]],tblArea[[#This Row],[An]])</f>
        <v>3.3178663157894736E-2</v>
      </c>
      <c r="K76" s="16">
        <f>tblArea[[#This Row],[Ag]]/tblArea[[#This Row],[φ]]</f>
        <v>3.6865181286549704E-2</v>
      </c>
      <c r="L76" s="16">
        <f>tblArea[[#This Row],[An]]/tblArea[[#This Row],[φ]]</f>
        <v>3.4335217864923745E-2</v>
      </c>
      <c r="M76" s="17">
        <f>tblArea[[#This Row],[A]]/tblArea[[#This Row],[φ]]</f>
        <v>3.6865181286549704E-2</v>
      </c>
    </row>
    <row r="77" spans="2:13" x14ac:dyDescent="0.2">
      <c r="B77" s="15">
        <v>67218625</v>
      </c>
      <c r="C77" s="1">
        <v>1</v>
      </c>
      <c r="D77" s="8">
        <v>380000000</v>
      </c>
      <c r="E77" s="8">
        <v>480000000</v>
      </c>
      <c r="F77" s="1">
        <f t="shared" si="1"/>
        <v>0.85</v>
      </c>
      <c r="G77" s="14">
        <v>0.9</v>
      </c>
      <c r="H77" s="16">
        <f>tblArea[[#This Row],[Force]]/tblArea[[#This Row],[fy]]</f>
        <v>0.17689111842105262</v>
      </c>
      <c r="I77" s="16">
        <f>tblArea[[#This Row],[Force]]/tblArea[[#This Row],[Ultimate Uncertainty]]/tblArea[[#This Row],[kt]]/tblArea[[#This Row],[fu]]</f>
        <v>0.1647515318627451</v>
      </c>
      <c r="J77" s="16">
        <f>MAX(tblArea[[#This Row],[Ag]],tblArea[[#This Row],[An]])</f>
        <v>0.17689111842105262</v>
      </c>
      <c r="K77" s="16">
        <f>tblArea[[#This Row],[Ag]]/tblArea[[#This Row],[φ]]</f>
        <v>0.19654568713450291</v>
      </c>
      <c r="L77" s="16">
        <f>tblArea[[#This Row],[An]]/tblArea[[#This Row],[φ]]</f>
        <v>0.18305725762527233</v>
      </c>
      <c r="M77" s="17">
        <f>tblArea[[#This Row],[A]]/tblArea[[#This Row],[φ]]</f>
        <v>0.19654568713450291</v>
      </c>
    </row>
    <row r="78" spans="2:13" x14ac:dyDescent="0.2">
      <c r="B78" s="15">
        <v>97702554</v>
      </c>
      <c r="C78" s="1">
        <v>1</v>
      </c>
      <c r="D78" s="8">
        <v>360000000</v>
      </c>
      <c r="E78" s="8">
        <v>480000000</v>
      </c>
      <c r="F78" s="1">
        <f t="shared" si="1"/>
        <v>0.85</v>
      </c>
      <c r="G78" s="14">
        <v>0.9</v>
      </c>
      <c r="H78" s="16">
        <f>tblArea[[#This Row],[Force]]/tblArea[[#This Row],[fy]]</f>
        <v>0.27139598333333331</v>
      </c>
      <c r="I78" s="16">
        <f>tblArea[[#This Row],[Force]]/tblArea[[#This Row],[Ultimate Uncertainty]]/tblArea[[#This Row],[kt]]/tblArea[[#This Row],[fu]]</f>
        <v>0.23946704411764708</v>
      </c>
      <c r="J78" s="16">
        <f>MAX(tblArea[[#This Row],[Ag]],tblArea[[#This Row],[An]])</f>
        <v>0.27139598333333331</v>
      </c>
      <c r="K78" s="16">
        <f>tblArea[[#This Row],[Ag]]/tblArea[[#This Row],[φ]]</f>
        <v>0.30155109259259255</v>
      </c>
      <c r="L78" s="16">
        <f>tblArea[[#This Row],[An]]/tblArea[[#This Row],[φ]]</f>
        <v>0.26607449346405232</v>
      </c>
      <c r="M78" s="17">
        <f>tblArea[[#This Row],[A]]/tblArea[[#This Row],[φ]]</f>
        <v>0.30155109259259255</v>
      </c>
    </row>
    <row r="79" spans="2:13" x14ac:dyDescent="0.2">
      <c r="B79" s="15">
        <v>67705041</v>
      </c>
      <c r="C79" s="1">
        <v>1</v>
      </c>
      <c r="D79" s="8">
        <v>300000000</v>
      </c>
      <c r="E79" s="8">
        <v>430000000</v>
      </c>
      <c r="F79" s="1">
        <f t="shared" si="1"/>
        <v>0.85</v>
      </c>
      <c r="G79" s="14">
        <v>0.9</v>
      </c>
      <c r="H79" s="16">
        <f>tblArea[[#This Row],[Force]]/tblArea[[#This Row],[fy]]</f>
        <v>0.22568347</v>
      </c>
      <c r="I79" s="16">
        <f>tblArea[[#This Row],[Force]]/tblArea[[#This Row],[Ultimate Uncertainty]]/tblArea[[#This Row],[kt]]/tblArea[[#This Row],[fu]]</f>
        <v>0.18523951025991794</v>
      </c>
      <c r="J79" s="16">
        <f>MAX(tblArea[[#This Row],[Ag]],tblArea[[#This Row],[An]])</f>
        <v>0.22568347</v>
      </c>
      <c r="K79" s="16">
        <f>tblArea[[#This Row],[Ag]]/tblArea[[#This Row],[φ]]</f>
        <v>0.25075941111111111</v>
      </c>
      <c r="L79" s="16">
        <f>tblArea[[#This Row],[An]]/tblArea[[#This Row],[φ]]</f>
        <v>0.20582167806657548</v>
      </c>
      <c r="M79" s="17">
        <f>tblArea[[#This Row],[A]]/tblArea[[#This Row],[φ]]</f>
        <v>0.25075941111111111</v>
      </c>
    </row>
    <row r="80" spans="2:13" x14ac:dyDescent="0.2">
      <c r="B80" s="15">
        <v>79821743</v>
      </c>
      <c r="C80" s="1">
        <v>1</v>
      </c>
      <c r="D80" s="8">
        <v>360000000</v>
      </c>
      <c r="E80" s="8">
        <v>480000000</v>
      </c>
      <c r="F80" s="1">
        <f t="shared" si="1"/>
        <v>0.85</v>
      </c>
      <c r="G80" s="14">
        <v>0.9</v>
      </c>
      <c r="H80" s="16">
        <f>tblArea[[#This Row],[Force]]/tblArea[[#This Row],[fy]]</f>
        <v>0.22172706388888888</v>
      </c>
      <c r="I80" s="16">
        <f>tblArea[[#This Row],[Force]]/tblArea[[#This Row],[Ultimate Uncertainty]]/tblArea[[#This Row],[kt]]/tblArea[[#This Row],[fu]]</f>
        <v>0.19564152696078432</v>
      </c>
      <c r="J80" s="16">
        <f>MAX(tblArea[[#This Row],[Ag]],tblArea[[#This Row],[An]])</f>
        <v>0.22172706388888888</v>
      </c>
      <c r="K80" s="16">
        <f>tblArea[[#This Row],[Ag]]/tblArea[[#This Row],[φ]]</f>
        <v>0.24636340432098763</v>
      </c>
      <c r="L80" s="16">
        <f>tblArea[[#This Row],[An]]/tblArea[[#This Row],[φ]]</f>
        <v>0.21737947440087146</v>
      </c>
      <c r="M80" s="17">
        <f>tblArea[[#This Row],[A]]/tblArea[[#This Row],[φ]]</f>
        <v>0.24636340432098763</v>
      </c>
    </row>
    <row r="81" spans="2:13" x14ac:dyDescent="0.2">
      <c r="B81" s="15">
        <v>17710111</v>
      </c>
      <c r="C81" s="1">
        <v>1</v>
      </c>
      <c r="D81" s="8">
        <v>280000000</v>
      </c>
      <c r="E81" s="8">
        <v>430000000</v>
      </c>
      <c r="F81" s="1">
        <f t="shared" si="1"/>
        <v>0.85</v>
      </c>
      <c r="G81" s="14">
        <v>0.9</v>
      </c>
      <c r="H81" s="16">
        <f>tblArea[[#This Row],[Force]]/tblArea[[#This Row],[fy]]</f>
        <v>6.3250396428571429E-2</v>
      </c>
      <c r="I81" s="16">
        <f>tblArea[[#This Row],[Force]]/tblArea[[#This Row],[Ultimate Uncertainty]]/tblArea[[#This Row],[kt]]/tblArea[[#This Row],[fu]]</f>
        <v>4.8454476060191515E-2</v>
      </c>
      <c r="J81" s="16">
        <f>MAX(tblArea[[#This Row],[Ag]],tblArea[[#This Row],[An]])</f>
        <v>6.3250396428571429E-2</v>
      </c>
      <c r="K81" s="16">
        <f>tblArea[[#This Row],[Ag]]/tblArea[[#This Row],[φ]]</f>
        <v>7.0278218253968253E-2</v>
      </c>
      <c r="L81" s="16">
        <f>tblArea[[#This Row],[An]]/tblArea[[#This Row],[φ]]</f>
        <v>5.3838306733546129E-2</v>
      </c>
      <c r="M81" s="17">
        <f>tblArea[[#This Row],[A]]/tblArea[[#This Row],[φ]]</f>
        <v>7.0278218253968253E-2</v>
      </c>
    </row>
    <row r="82" spans="2:13" x14ac:dyDescent="0.2">
      <c r="B82" s="15">
        <v>19929388</v>
      </c>
      <c r="C82" s="1">
        <v>1</v>
      </c>
      <c r="D82" s="9">
        <v>300000000</v>
      </c>
      <c r="E82" s="8">
        <v>430000000</v>
      </c>
      <c r="F82" s="1">
        <f t="shared" si="1"/>
        <v>0.85</v>
      </c>
      <c r="G82" s="14">
        <v>0.9</v>
      </c>
      <c r="H82" s="16">
        <f>tblArea[[#This Row],[Force]]/tblArea[[#This Row],[fy]]</f>
        <v>6.6431293333333336E-2</v>
      </c>
      <c r="I82" s="16">
        <f>tblArea[[#This Row],[Force]]/tblArea[[#This Row],[Ultimate Uncertainty]]/tblArea[[#This Row],[kt]]/tblArea[[#This Row],[fu]]</f>
        <v>5.4526369357045142E-2</v>
      </c>
      <c r="J82" s="16">
        <f>MAX(tblArea[[#This Row],[Ag]],tblArea[[#This Row],[An]])</f>
        <v>6.6431293333333336E-2</v>
      </c>
      <c r="K82" s="16">
        <f>tblArea[[#This Row],[Ag]]/tblArea[[#This Row],[φ]]</f>
        <v>7.3812548148148152E-2</v>
      </c>
      <c r="L82" s="16">
        <f>tblArea[[#This Row],[An]]/tblArea[[#This Row],[φ]]</f>
        <v>6.0584854841161266E-2</v>
      </c>
      <c r="M82" s="17">
        <f>tblArea[[#This Row],[A]]/tblArea[[#This Row],[φ]]</f>
        <v>7.3812548148148152E-2</v>
      </c>
    </row>
    <row r="83" spans="2:13" x14ac:dyDescent="0.2">
      <c r="B83" s="15">
        <v>20877663</v>
      </c>
      <c r="C83" s="1">
        <v>1</v>
      </c>
      <c r="D83" s="9">
        <v>300000000</v>
      </c>
      <c r="E83" s="8">
        <v>430000000</v>
      </c>
      <c r="F83" s="1">
        <f t="shared" si="1"/>
        <v>0.85</v>
      </c>
      <c r="G83" s="14">
        <v>0.9</v>
      </c>
      <c r="H83" s="16">
        <f>tblArea[[#This Row],[Force]]/tblArea[[#This Row],[fy]]</f>
        <v>6.9592210000000002E-2</v>
      </c>
      <c r="I83" s="16">
        <f>tblArea[[#This Row],[Force]]/tblArea[[#This Row],[Ultimate Uncertainty]]/tblArea[[#This Row],[kt]]/tblArea[[#This Row],[fu]]</f>
        <v>5.7120829001367994E-2</v>
      </c>
      <c r="J83" s="16">
        <f>MAX(tblArea[[#This Row],[Ag]],tblArea[[#This Row],[An]])</f>
        <v>6.9592210000000002E-2</v>
      </c>
      <c r="K83" s="16">
        <f>tblArea[[#This Row],[Ag]]/tblArea[[#This Row],[φ]]</f>
        <v>7.7324677777777781E-2</v>
      </c>
      <c r="L83" s="16">
        <f>tblArea[[#This Row],[An]]/tblArea[[#This Row],[φ]]</f>
        <v>6.3467587779297771E-2</v>
      </c>
      <c r="M83" s="17">
        <f>tblArea[[#This Row],[A]]/tblArea[[#This Row],[φ]]</f>
        <v>7.7324677777777781E-2</v>
      </c>
    </row>
    <row r="85" spans="2:13" x14ac:dyDescent="0.2">
      <c r="B85" s="3" t="str">
        <f t="array" ref="B85:B110">TRANSPOSE(tblArea[#Headers])</f>
        <v>Force</v>
      </c>
      <c r="C85" s="6" t="str">
        <f t="array" aca="1" ref="C85" ca="1">_xlfn.CONCAT(IF(INDIRECT("tblArea["&amp;B85&amp;"]")&lt;&gt;"",TEXT(INDIRECT("tblArea["&amp;B85&amp;"]"),"0.0000E+00")&amp;", ",""))</f>
        <v xml:space="preserve">9.2625E+07, 3.9299E+07, 4.5828E+07, 8.4882E+07, 7.0616E+07, 5.1388E+07, 6.9475E+07, 7.3045E+07, 5.9114E+07, 8.4484E+07, 7.9401E+07, 6.2455E+07, 4.2830E+07, 4.2349E+07, 2.0708E+07, 9.8392E+06, 8.2210E+07, 2.5659E+07, 7.6397E+07, 5.9568E+07, 3.4142E+06, 1.4766E+07, 1.1127E+07, 1.0247E+07, 8.1209E+07, 8.8725E+07, 5.4162E+07, 4.3059E+07, 9.2368E+07, 8.7778E+07, 9.9082E+07, 3.7175E+07, 4.0791E+07, 4.1193E+07, 7.3617E+07, 4.5501E+06, 8.1913E+07, 6.1259E+07, 4.6950E+07, 2.0319E+07, 4.4631E+07, 3.7209E+07, 5.4524E+07, 7.6137E+07, 5.7773E+07, 6.9760E+07, 8.3344E+06, 2.2367E+07, 4.0091E+07, 1.8512E+07, 4.3053E+07, 7.2920E+07, 5.7233E+07, 8.4962E+07, 6.2232E+07, 2.9687E+07, 5.9761E+07, 5.7879E+07, 2.0330E+07, 9.0517E+07, 7.5016E+07, 3.6075E+07, 4.5033E+07, 8.3674E+07, 4.6735E+07, 4.0628E+07, 6.3473E+07, 7.6635E+05, 3.3760E+06, 6.3527E+07, 6.7052E+07, 5.7729E+06, 2.8529E+07, 1.2608E+07, 6.7219E+07, 9.7703E+07, 6.7705E+07, 7.9822E+07, 1.7710E+07, 1.9929E+07, 2.0878E+07, </v>
      </c>
      <c r="D85" s="3" t="str">
        <f ca="1">B85&amp;" = ("&amp;LEFT(C85,LEN(C85)-2)&amp;")"</f>
        <v>Force = (9.2625E+07, 3.9299E+07, 4.5828E+07, 8.4882E+07, 7.0616E+07, 5.1388E+07, 6.9475E+07, 7.3045E+07, 5.9114E+07, 8.4484E+07, 7.9401E+07, 6.2455E+07, 4.2830E+07, 4.2349E+07, 2.0708E+07, 9.8392E+06, 8.2210E+07, 2.5659E+07, 7.6397E+07, 5.9568E+07, 3.4142E+06, 1.4766E+07, 1.1127E+07, 1.0247E+07, 8.1209E+07, 8.8725E+07, 5.4162E+07, 4.3059E+07, 9.2368E+07, 8.7778E+07, 9.9082E+07, 3.7175E+07, 4.0791E+07, 4.1193E+07, 7.3617E+07, 4.5501E+06, 8.1913E+07, 6.1259E+07, 4.6950E+07, 2.0319E+07, 4.4631E+07, 3.7209E+07, 5.4524E+07, 7.6137E+07, 5.7773E+07, 6.9760E+07, 8.3344E+06, 2.2367E+07, 4.0091E+07, 1.8512E+07, 4.3053E+07, 7.2920E+07, 5.7233E+07, 8.4962E+07, 6.2232E+07, 2.9687E+07, 5.9761E+07, 5.7879E+07, 2.0330E+07, 9.0517E+07, 7.5016E+07, 3.6075E+07, 4.5033E+07, 8.3674E+07, 4.6735E+07, 4.0628E+07, 6.3473E+07, 7.6635E+05, 3.3760E+06, 6.3527E+07, 6.7052E+07, 5.7729E+06, 2.8529E+07, 1.2608E+07, 6.7219E+07, 9.7703E+07, 6.7705E+07, 7.9822E+07, 1.7710E+07, 1.9929E+07, 2.0878E+07)</v>
      </c>
    </row>
    <row r="86" spans="2:13" x14ac:dyDescent="0.2">
      <c r="B86" s="3" t="str">
        <v>kt</v>
      </c>
      <c r="C86" s="6" t="str">
        <f t="array" aca="1" ref="C86" ca="1">_xlfn.CONCAT(IF(INDIRECT("tblArea["&amp;B86&amp;"]")&lt;&gt;"",TEXT(INDIRECT("tblArea["&amp;B86&amp;"]"),"0.0000E+00")&amp;", ",""))</f>
        <v xml:space="preserve">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1.0000E+00, </v>
      </c>
      <c r="D86" s="3" t="str">
        <f t="shared" ref="D86:D110" ca="1" si="2">B86&amp;" = ("&amp;LEFT(C86,LEN(C86)-2)&amp;")"</f>
        <v>kt = (8.5000E-01, 7.5000E-01, 1.0000E+00, 1.0000E+00, 8.5000E-01, 1.0000E+00, 8.5000E-01, 7.5000E-01, 7.5000E-01, 1.0000E+00, 1.0000E+00, 1.0000E+00, 1.0000E+00, 8.5000E-01, 8.5000E-01, 8.5000E-01, 1.0000E+00, 1.0000E+00, 1.0000E+00, 1.0000E+00, 1.0000E+00, 1.0000E+00, 1.0000E+00, 8.5000E-01, 8.5000E-01, 8.5000E-01, 1.0000E+00, 1.0000E+00, 8.5000E-01, 1.0000E+00, 7.5000E-01, 1.0000E+00, 8.5000E-01, 1.0000E+00, 1.0000E+00, 8.5000E-01, 8.5000E-01, 7.5000E-01, 7.5000E-01, 7.5000E-01, 8.5000E-01, 7.5000E-01, 7.5000E-01, 1.0000E+00, 8.5000E-01, 1.0000E+00, 1.0000E+00, 1.0000E+00, 1.0000E+00, 1.0000E+00, 8.5000E-01, 8.5000E-01, 8.5000E-01, 1.0000E+00, 1.0000E+00, 8.5000E-01, 1.0000E+00, 8.5000E-01, 8.5000E-01, 8.5000E-01, 8.5000E-01, 1.0000E+00, 7.5000E-01, 7.5000E-01, 8.5000E-01, 8.5000E-01, 7.5000E-01, 8.5000E-01, 8.5000E-01, 1.0000E+00, 1.0000E+00, 1.0000E+00, 1.0000E+00, 1.0000E+00, 1.0000E+00, 1.0000E+00, 1.0000E+00, 1.0000E+00, 1.0000E+00, 1.0000E+00, 1.0000E+00)</v>
      </c>
    </row>
    <row r="87" spans="2:13" x14ac:dyDescent="0.2">
      <c r="B87" s="3" t="str">
        <v>fy</v>
      </c>
      <c r="C87" s="6" t="str">
        <f t="array" aca="1" ref="C87" ca="1">_xlfn.CONCAT(IF(INDIRECT("tblArea["&amp;B87&amp;"]")&lt;&gt;"",TEXT(INDIRECT("tblArea["&amp;B87&amp;"]"),"0.0000E+00")&amp;", ",""))</f>
        <v xml:space="preserve">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3.0000E+08, </v>
      </c>
      <c r="D87" s="3" t="str">
        <f t="shared" ca="1" si="2"/>
        <v>fy = (3.0000E+08, 3.2000E+08, 2.8000E+08, 3.6000E+08, 3.2000E+08, 2.8000E+08, 3.2000E+08, 3.2000E+08, 3.0000E+08, 3.6000E+08, 3.2000E+08, 3.2000E+08, 2.8000E+08, 3.2000E+08, 3.2000E+08, 3.0000E+08, 2.8000E+08, 3.4000E+08, 3.0000E+08, 3.4000E+08, 2.8000E+08, 3.6000E+08, 3.4000E+08, 3.2000E+08, 3.2000E+08, 3.2000E+08, 3.4000E+08, 3.4000E+08, 3.2000E+08, 2.8000E+08, 3.2000E+08, 2.8000E+08, 3.2000E+08, 3.6000E+08, 2.8000E+08, 3.2000E+08, 3.4000E+08, 3.4000E+08, 3.6000E+08, 3.6000E+08, 3.6000E+08, 3.4000E+08, 3.6000E+08, 3.4000E+08, 3.4000E+08, 2.8000E+08, 3.0000E+08, 3.4000E+08, 2.8000E+08, 3.6000E+08, 3.6000E+08, 3.6000E+08, 3.6000E+08, 3.4000E+08, 2.8000E+08, 3.6000E+08, 2.8000E+08, 3.6000E+08, 3.6000E+08, 3.6000E+08, 3.6000E+08, 3.6000E+08, 3.6000E+08, 3.6000E+08, 3.6000E+08, 3.6000E+08, 3.6000E+08, 3.6000E+08, 3.6000E+08, 3.6000E+08, 2.8000E+08, 3.4000E+08, 3.0000E+08, 3.8000E+08, 3.8000E+08, 3.6000E+08, 3.0000E+08, 3.6000E+08, 2.8000E+08, 3.0000E+08, 3.0000E+08)</v>
      </c>
    </row>
    <row r="88" spans="2:13" x14ac:dyDescent="0.2">
      <c r="B88" s="3" t="str">
        <v>fu</v>
      </c>
      <c r="C88" s="6" t="str">
        <f t="array" aca="1" ref="C88" ca="1">_xlfn.CONCAT(IF(INDIRECT("tblArea["&amp;B88&amp;"]")&lt;&gt;"",TEXT(INDIRECT("tblArea["&amp;B88&amp;"]"),"0.0000E+00")&amp;", ",""))</f>
        <v xml:space="preserve">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4.3000E+08, </v>
      </c>
      <c r="D88" s="3" t="str">
        <f t="shared" ca="1" si="2"/>
        <v>fu = (4.4000E+08, 4.4000E+08, 4.3000E+08, 4.8000E+08, 4.4000E+08, 4.3000E+08, 4.4000E+08, 4.4000E+08, 4.4000E+08, 4.8000E+08, 4.4000E+08, 4.4000E+08, 4.4000E+08, 4.4000E+08, 4.4000E+08, 4.4000E+08, 4.4000E+08, 4.8000E+08, 4.4000E+08, 4.8000E+08, 4.4000E+08, 4.8000E+08, 4.8000E+08, 4.4000E+08, 4.4000E+08, 4.4000E+08, 4.8000E+08, 4.8000E+08, 4.4000E+08, 4.4000E+08, 4.4000E+08, 4.4000E+08, 4.4000E+08, 4.8000E+08, 4.3000E+08, 4.4000E+08, 4.8000E+08, 4.8000E+08, 4.8000E+08, 4.8000E+08, 4.8000E+08, 4.8000E+08, 4.8000E+08, 4.8000E+08, 4.8000E+08, 4.3000E+08, 4.3000E+08, 4.8000E+08, 4.3000E+08, 4.8000E+08, 4.8000E+08, 4.8000E+08, 4.8000E+08, 4.8000E+08, 4.3000E+08, 4.8000E+08, 4.3000E+08, 4.8000E+08, 4.8000E+08, 4.8000E+08, 4.8000E+08, 4.8000E+08, 4.8000E+08, 4.8000E+08, 4.8000E+08, 4.8000E+08, 4.8000E+08, 4.8000E+08, 4.8000E+08, 4.8000E+08, 4.4000E+08, 4.8000E+08, 4.3000E+08, 4.8000E+08, 4.8000E+08, 4.8000E+08, 4.3000E+08, 4.8000E+08, 4.3000E+08, 4.3000E+08, 4.3000E+08)</v>
      </c>
    </row>
    <row r="89" spans="2:13" x14ac:dyDescent="0.2">
      <c r="B89" s="3" t="str">
        <v>Ultimate Uncertainty</v>
      </c>
      <c r="C89" s="6" t="str">
        <f t="array" aca="1" ref="C89" ca="1">_xlfn.CONCAT(IF(INDIRECT("tblArea["&amp;B89&amp;"]")&lt;&gt;"",TEXT(INDIRECT("tblArea["&amp;B89&amp;"]"),"0.0000E+00")&amp;", ",""))</f>
        <v xml:space="preserve">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</v>
      </c>
      <c r="D89" s="3" t="str">
        <f t="shared" ca="1" si="2"/>
        <v>Ultimate Uncertainty = (8.5000E-01,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8.5000E-01, 8.5000E-01)</v>
      </c>
    </row>
    <row r="90" spans="2:13" x14ac:dyDescent="0.2">
      <c r="B90" s="3" t="str">
        <v>φ</v>
      </c>
      <c r="C90" s="6" t="str">
        <f t="array" aca="1" ref="C90" ca="1">_xlfn.CONCAT(IF(INDIRECT("tblArea["&amp;B90&amp;"]")&lt;&gt;"",TEXT(INDIRECT("tblArea["&amp;B90&amp;"]"),"0.0000E+00")&amp;", ",""))</f>
        <v xml:space="preserve">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</v>
      </c>
      <c r="D90" s="3" t="str">
        <f t="shared" ca="1" si="2"/>
        <v>φ = (9.0000E-01,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9.0000E-01, 9.0000E-01)</v>
      </c>
    </row>
    <row r="91" spans="2:13" x14ac:dyDescent="0.2">
      <c r="B91" s="3" t="str">
        <v>Ag</v>
      </c>
      <c r="C91" s="6" t="str">
        <f t="array" aca="1" ref="C91" ca="1">_xlfn.CONCAT(IF(INDIRECT("tblArea["&amp;B91&amp;"]")&lt;&gt;"",TEXT(INDIRECT("tblArea["&amp;B91&amp;"]"),"0.0000E+00")&amp;", ",""))</f>
        <v xml:space="preserve">3.0875E-01, 1.2281E-01, 1.6367E-01, 2.3578E-01, 2.2067E-01, 1.8353E-01, 2.1711E-01, 2.2827E-01, 1.9705E-01, 2.3468E-01, 2.4813E-01, 1.9517E-01, 1.5296E-01, 1.3234E-01, 6.4713E-02, 3.2797E-02, 2.9361E-01, 7.5468E-02, 2.5466E-01, 1.7520E-01, 1.2194E-02, 4.1018E-02, 3.2727E-02, 3.2023E-02, 2.5378E-01, 2.7727E-01, 1.5930E-01, 1.2664E-01, 2.8865E-01, 3.1349E-01, 3.0963E-01, 1.3277E-01, 1.2747E-01, 1.1443E-01, 2.6292E-01, 1.4219E-02, 2.4092E-01, 1.8017E-01, 1.3042E-01, 5.6441E-02, 1.2397E-01, 1.0944E-01, 1.5146E-01, 2.2393E-01, 1.6992E-01, 2.4914E-01, 2.7781E-02, 6.5786E-02, 1.4318E-01, 5.1423E-02, 1.1959E-01, 2.0255E-01, 1.5898E-01, 2.4989E-01, 2.2226E-01, 8.2463E-02, 2.1343E-01, 1.6077E-01, 5.6473E-02, 2.5144E-01, 2.0838E-01, 1.0021E-01, 1.2509E-01, 2.3243E-01, 1.2982E-01, 1.1286E-01, 1.7631E-01, 2.1287E-03, 9.3778E-03, 1.7647E-01, 2.3947E-01, 1.6979E-02, 9.5095E-02, 3.3179E-02, 1.7689E-01, 2.7140E-01, 2.2568E-01, 2.2173E-01, 6.3250E-02, 6.6431E-02, 6.9592E-02, </v>
      </c>
      <c r="D91" s="3" t="str">
        <f t="shared" ca="1" si="2"/>
        <v>Ag = (3.0875E-01, 1.2281E-01, 1.6367E-01, 2.3578E-01, 2.2067E-01, 1.8353E-01, 2.1711E-01, 2.2827E-01, 1.9705E-01, 2.3468E-01, 2.4813E-01, 1.9517E-01, 1.5296E-01, 1.3234E-01, 6.4713E-02, 3.2797E-02, 2.9361E-01, 7.5468E-02, 2.5466E-01, 1.7520E-01, 1.2194E-02, 4.1018E-02, 3.2727E-02, 3.2023E-02, 2.5378E-01, 2.7727E-01, 1.5930E-01, 1.2664E-01, 2.8865E-01, 3.1349E-01, 3.0963E-01, 1.3277E-01, 1.2747E-01, 1.1443E-01, 2.6292E-01, 1.4219E-02, 2.4092E-01, 1.8017E-01, 1.3042E-01, 5.6441E-02, 1.2397E-01, 1.0944E-01, 1.5146E-01, 2.2393E-01, 1.6992E-01, 2.4914E-01, 2.7781E-02, 6.5786E-02, 1.4318E-01, 5.1423E-02, 1.1959E-01, 2.0255E-01, 1.5898E-01, 2.4989E-01, 2.2226E-01, 8.2463E-02, 2.1343E-01, 1.6077E-01, 5.6473E-02, 2.5144E-01, 2.0838E-01, 1.0021E-01, 1.2509E-01, 2.3243E-01, 1.2982E-01, 1.1286E-01, 1.7631E-01, 2.1287E-03, 9.3778E-03, 1.7647E-01, 2.3947E-01, 1.6979E-02, 9.5095E-02, 3.3179E-02, 1.7689E-01, 2.7140E-01, 2.2568E-01, 2.2173E-01, 6.3250E-02, 6.6431E-02, 6.9592E-02)</v>
      </c>
    </row>
    <row r="92" spans="2:13" x14ac:dyDescent="0.2">
      <c r="B92" s="3" t="str">
        <v>An</v>
      </c>
      <c r="C92" s="6" t="str">
        <f t="array" aca="1" ref="C92" ca="1">_xlfn.CONCAT(IF(INDIRECT("tblArea["&amp;B92&amp;"]")&lt;&gt;"",TEXT(INDIRECT("tblArea["&amp;B92&amp;"]"),"0.0000E+00")&amp;", ",""))</f>
        <v xml:space="preserve">2.9137E-01, 1.4010E-01, 1.2539E-01, 2.0804E-01, 2.2213E-01, 1.4060E-01, 2.1854E-01, 2.6041E-01, 2.1075E-01, 2.0707E-01, 2.1230E-01, 1.6699E-01, 1.1452E-01, 1.3322E-01, 6.5140E-02, 3.0951E-02, 2.1981E-01, 6.2890E-02, 2.0427E-01, 1.4600E-01, 9.1288E-03, 3.6192E-02, 2.7272E-02, 3.2234E-02, 2.5546E-01, 2.7910E-01, 1.3275E-01, 1.0554E-01, 2.9056E-01, 2.3470E-01, 3.5323E-01, 9.9399E-02, 1.2831E-01, 1.0096E-01, 2.0141E-01, 1.4313E-02, 2.3620E-01, 2.0019E-01, 1.5343E-01, 6.6401E-02, 1.2869E-01, 1.2160E-01, 1.7818E-01, 1.8661E-01, 1.6659E-01, 1.9086E-01, 2.2803E-02, 5.4822E-02, 1.0969E-01, 4.5373E-02, 1.2414E-01, 2.1026E-01, 1.6503E-01, 2.0824E-01, 1.7026E-01, 8.5602E-02, 1.6350E-01, 1.6689E-01, 5.8623E-02, 2.6101E-01, 2.1631E-01, 8.8418E-02, 1.4717E-01, 2.7345E-01, 1.3476E-01, 1.1715E-01, 2.0743E-01, 2.2098E-03, 9.7347E-03, 1.5570E-01, 1.7928E-01, 1.4149E-02, 7.8054E-02, 3.0902E-02, 1.6475E-01, 2.3947E-01, 1.8524E-01, 1.9564E-01, 4.8454E-02, 5.4526E-02, 5.7121E-02, </v>
      </c>
      <c r="D92" s="3" t="str">
        <f t="shared" ca="1" si="2"/>
        <v>An = (2.9137E-01, 1.4010E-01, 1.2539E-01, 2.0804E-01, 2.2213E-01, 1.4060E-01, 2.1854E-01, 2.6041E-01, 2.1075E-01, 2.0707E-01, 2.1230E-01, 1.6699E-01, 1.1452E-01, 1.3322E-01, 6.5140E-02, 3.0951E-02, 2.1981E-01, 6.2890E-02, 2.0427E-01, 1.4600E-01, 9.1288E-03, 3.6192E-02, 2.7272E-02, 3.2234E-02, 2.5546E-01, 2.7910E-01, 1.3275E-01, 1.0554E-01, 2.9056E-01, 2.3470E-01, 3.5323E-01, 9.9399E-02, 1.2831E-01, 1.0096E-01, 2.0141E-01, 1.4313E-02, 2.3620E-01, 2.0019E-01, 1.5343E-01, 6.6401E-02, 1.2869E-01, 1.2160E-01, 1.7818E-01, 1.8661E-01, 1.6659E-01, 1.9086E-01, 2.2803E-02, 5.4822E-02, 1.0969E-01, 4.5373E-02, 1.2414E-01, 2.1026E-01, 1.6503E-01, 2.0824E-01, 1.7026E-01, 8.5602E-02, 1.6350E-01, 1.6689E-01, 5.8623E-02, 2.6101E-01, 2.1631E-01, 8.8418E-02, 1.4717E-01, 2.7345E-01, 1.3476E-01, 1.1715E-01, 2.0743E-01, 2.2098E-03, 9.7347E-03, 1.5570E-01, 1.7928E-01, 1.4149E-02, 7.8054E-02, 3.0902E-02, 1.6475E-01, 2.3947E-01, 1.8524E-01, 1.9564E-01, 4.8454E-02, 5.4526E-02, 5.7121E-02)</v>
      </c>
    </row>
    <row r="93" spans="2:13" x14ac:dyDescent="0.2">
      <c r="B93" s="3" t="str">
        <v>A</v>
      </c>
      <c r="C93" s="6" t="str">
        <f t="array" aca="1" ref="C93" ca="1">_xlfn.CONCAT(IF(INDIRECT("tblArea["&amp;B93&amp;"]")&lt;&gt;"",TEXT(INDIRECT("tblArea["&amp;B93&amp;"]"),"0.0000E+00")&amp;", ",""))</f>
        <v xml:space="preserve">3.0875E-01, 1.4010E-01, 1.6367E-01, 2.3578E-01, 2.2213E-01, 1.8353E-01, 2.1854E-01, 2.6041E-01, 2.1075E-01, 2.3468E-01, 2.4813E-01, 1.9517E-01, 1.5296E-01, 1.3322E-01, 6.5140E-02, 3.2797E-02, 2.9361E-01, 7.5468E-02, 2.5466E-01, 1.7520E-01, 1.2194E-02, 4.1018E-02, 3.2727E-02, 3.2234E-02, 2.5546E-01, 2.7910E-01, 1.5930E-01, 1.2664E-01, 2.9056E-01, 3.1349E-01, 3.5323E-01, 1.3277E-01, 1.2831E-01, 1.1443E-01, 2.6292E-01, 1.4313E-02, 2.4092E-01, 2.0019E-01, 1.5343E-01, 6.6401E-02, 1.2869E-01, 1.2160E-01, 1.7818E-01, 2.2393E-01, 1.6992E-01, 2.4914E-01, 2.7781E-02, 6.5786E-02, 1.4318E-01, 5.1423E-02, 1.2414E-01, 2.1026E-01, 1.6503E-01, 2.4989E-01, 2.2226E-01, 8.5602E-02, 2.1343E-01, 1.6689E-01, 5.8623E-02, 2.6101E-01, 2.1631E-01, 1.0021E-01, 1.4717E-01, 2.7345E-01, 1.3476E-01, 1.1715E-01, 2.0743E-01, 2.2098E-03, 9.7347E-03, 1.7647E-01, 2.3947E-01, 1.6979E-02, 9.5095E-02, 3.3179E-02, 1.7689E-01, 2.7140E-01, 2.2568E-01, 2.2173E-01, 6.3250E-02, 6.6431E-02, 6.9592E-02, </v>
      </c>
      <c r="D93" s="3" t="str">
        <f t="shared" ca="1" si="2"/>
        <v>A = (3.0875E-01, 1.4010E-01, 1.6367E-01, 2.3578E-01, 2.2213E-01, 1.8353E-01, 2.1854E-01, 2.6041E-01, 2.1075E-01, 2.3468E-01, 2.4813E-01, 1.9517E-01, 1.5296E-01, 1.3322E-01, 6.5140E-02, 3.2797E-02, 2.9361E-01, 7.5468E-02, 2.5466E-01, 1.7520E-01, 1.2194E-02, 4.1018E-02, 3.2727E-02, 3.2234E-02, 2.5546E-01, 2.7910E-01, 1.5930E-01, 1.2664E-01, 2.9056E-01, 3.1349E-01, 3.5323E-01, 1.3277E-01, 1.2831E-01, 1.1443E-01, 2.6292E-01, 1.4313E-02, 2.4092E-01, 2.0019E-01, 1.5343E-01, 6.6401E-02, 1.2869E-01, 1.2160E-01, 1.7818E-01, 2.2393E-01, 1.6992E-01, 2.4914E-01, 2.7781E-02, 6.5786E-02, 1.4318E-01, 5.1423E-02, 1.2414E-01, 2.1026E-01, 1.6503E-01, 2.4989E-01, 2.2226E-01, 8.5602E-02, 2.1343E-01, 1.6689E-01, 5.8623E-02, 2.6101E-01, 2.1631E-01, 1.0021E-01, 1.4717E-01, 2.7345E-01, 1.3476E-01, 1.1715E-01, 2.0743E-01, 2.2098E-03, 9.7347E-03, 1.7647E-01, 2.3947E-01, 1.6979E-02, 9.5095E-02, 3.3179E-02, 1.7689E-01, 2.7140E-01, 2.2568E-01, 2.2173E-01, 6.3250E-02, 6.6431E-02, 6.9592E-02)</v>
      </c>
    </row>
    <row r="94" spans="2:13" x14ac:dyDescent="0.2">
      <c r="B94" s="3" t="str">
        <v>φAg</v>
      </c>
      <c r="C94" s="6" t="str">
        <f t="array" aca="1" ref="C94" ca="1">_xlfn.CONCAT(IF(INDIRECT("tblArea["&amp;B94&amp;"]")&lt;&gt;"",TEXT(INDIRECT("tblArea["&amp;B94&amp;"]"),"0.0000E+00")&amp;", ",""))</f>
        <v xml:space="preserve">3.4306E-01, 1.3646E-01, 1.8186E-01, 2.6198E-01, 2.4519E-01, 2.0392E-01, 2.4123E-01, 2.5363E-01, 2.1894E-01, 2.6075E-01, 2.7570E-01, 2.1686E-01, 1.6996E-01, 1.4705E-01, 7.1903E-02, 3.6442E-02, 3.2623E-01, 8.3854E-02, 2.8295E-01, 1.9467E-01, 1.3548E-02, 4.5575E-02, 3.6363E-02, 3.5581E-02, 2.8198E-01, 3.0807E-01, 1.7700E-01, 1.4072E-01, 3.2072E-01, 3.4833E-01, 3.4404E-01, 1.4752E-01, 1.4164E-01, 1.2714E-01, 2.9213E-01, 1.5799E-02, 2.6769E-01, 2.0019E-01, 1.4491E-01, 6.2712E-02, 1.3775E-01, 1.2160E-01, 1.6828E-01, 2.4881E-01, 1.8880E-01, 2.7683E-01, 3.0868E-02, 7.3096E-02, 1.5909E-01, 5.7136E-02, 1.3288E-01, 2.2506E-01, 1.7664E-01, 2.7765E-01, 2.4695E-01, 9.1626E-02, 2.3715E-01, 1.7864E-01, 6.2748E-02, 2.7937E-01, 2.3153E-01, 1.1134E-01, 1.3899E-01, 2.5825E-01, 1.4424E-01, 1.2540E-01, 1.9591E-01, 2.3653E-03, 1.0420E-02, 1.9607E-01, 2.6608E-01, 1.8866E-02, 1.0566E-01, 3.6865E-02, 1.9655E-01, 3.0155E-01, 2.5076E-01, 2.4636E-01, 7.0278E-02, 7.3813E-02, 7.7325E-02, </v>
      </c>
      <c r="D94" s="3" t="str">
        <f t="shared" ca="1" si="2"/>
        <v>φAg = (3.4306E-01, 1.3646E-01, 1.8186E-01, 2.6198E-01, 2.4519E-01, 2.0392E-01, 2.4123E-01, 2.5363E-01, 2.1894E-01, 2.6075E-01, 2.7570E-01, 2.1686E-01, 1.6996E-01, 1.4705E-01, 7.1903E-02, 3.6442E-02, 3.2623E-01, 8.3854E-02, 2.8295E-01, 1.9467E-01, 1.3548E-02, 4.5575E-02, 3.6363E-02, 3.5581E-02, 2.8198E-01, 3.0807E-01, 1.7700E-01, 1.4072E-01, 3.2072E-01, 3.4833E-01, 3.4404E-01, 1.4752E-01, 1.4164E-01, 1.2714E-01, 2.9213E-01, 1.5799E-02, 2.6769E-01, 2.0019E-01, 1.4491E-01, 6.2712E-02, 1.3775E-01, 1.2160E-01, 1.6828E-01, 2.4881E-01, 1.8880E-01, 2.7683E-01, 3.0868E-02, 7.3096E-02, 1.5909E-01, 5.7136E-02, 1.3288E-01, 2.2506E-01, 1.7664E-01, 2.7765E-01, 2.4695E-01, 9.1626E-02, 2.3715E-01, 1.7864E-01, 6.2748E-02, 2.7937E-01, 2.3153E-01, 1.1134E-01, 1.3899E-01, 2.5825E-01, 1.4424E-01, 1.2540E-01, 1.9591E-01, 2.3653E-03, 1.0420E-02, 1.9607E-01, 2.6608E-01, 1.8866E-02, 1.0566E-01, 3.6865E-02, 1.9655E-01, 3.0155E-01, 2.5076E-01, 2.4636E-01, 7.0278E-02, 7.3813E-02, 7.7325E-02)</v>
      </c>
    </row>
    <row r="95" spans="2:13" x14ac:dyDescent="0.2">
      <c r="B95" s="3" t="str">
        <v>φAn</v>
      </c>
      <c r="C95" s="6" t="str">
        <f t="array" aca="1" ref="C95" ca="1">_xlfn.CONCAT(IF(INDIRECT("tblArea["&amp;B95&amp;"]")&lt;&gt;"",TEXT(INDIRECT("tblArea["&amp;B95&amp;"]"),"0.0000E+00")&amp;", ",""))</f>
        <v xml:space="preserve">3.2374E-01, 1.5567E-01, 1.3932E-01, 2.3116E-01, 2.4681E-01, 1.5622E-01, 2.4283E-01, 2.8934E-01, 2.3416E-01, 2.3008E-01, 2.3589E-01, 1.8555E-01, 1.2724E-01, 1.4802E-01, 7.2378E-02, 3.4390E-02, 2.4424E-01, 6.9878E-02, 2.2697E-01, 1.6222E-01, 1.0143E-02, 4.0213E-02, 3.0303E-02, 3.5816E-02, 2.8384E-01, 3.1011E-01, 1.4750E-01, 1.1726E-01, 3.2284E-01, 2.6078E-01, 3.9248E-01, 1.1044E-01, 1.4257E-01, 1.1218E-01, 2.2379E-01, 1.5903E-02, 2.6244E-01, 2.2244E-01, 1.7048E-01, 7.3779E-02, 1.4299E-01, 1.3511E-01, 1.9798E-01, 2.0734E-01, 1.8510E-01, 2.1207E-01, 2.5336E-02, 6.0913E-02, 1.2188E-01, 5.0415E-02, 1.3794E-01, 2.3363E-01, 1.8337E-01, 2.3138E-01, 1.8918E-01, 9.5113E-02, 1.8167E-01, 1.8544E-01, 6.5136E-02, 2.9001E-01, 2.4034E-01, 9.8242E-02, 1.6352E-01, 3.0383E-01, 1.4973E-01, 1.3017E-01, 2.3048E-01, 2.4553E-03, 1.0816E-02, 1.7301E-01, 1.9920E-01, 1.5722E-02, 8.6726E-02, 3.4335E-02, 1.8306E-01, 2.6607E-01, 2.0582E-01, 2.1738E-01, 5.3838E-02, 6.0585E-02, 6.3468E-02, </v>
      </c>
      <c r="D95" s="3" t="str">
        <f t="shared" ca="1" si="2"/>
        <v>φAn = (3.2374E-01, 1.5567E-01, 1.3932E-01, 2.3116E-01, 2.4681E-01, 1.5622E-01, 2.4283E-01, 2.8934E-01, 2.3416E-01, 2.3008E-01, 2.3589E-01, 1.8555E-01, 1.2724E-01, 1.4802E-01, 7.2378E-02, 3.4390E-02, 2.4424E-01, 6.9878E-02, 2.2697E-01, 1.6222E-01, 1.0143E-02, 4.0213E-02, 3.0303E-02, 3.5816E-02, 2.8384E-01, 3.1011E-01, 1.4750E-01, 1.1726E-01, 3.2284E-01, 2.6078E-01, 3.9248E-01, 1.1044E-01, 1.4257E-01, 1.1218E-01, 2.2379E-01, 1.5903E-02, 2.6244E-01, 2.2244E-01, 1.7048E-01, 7.3779E-02, 1.4299E-01, 1.3511E-01, 1.9798E-01, 2.0734E-01, 1.8510E-01, 2.1207E-01, 2.5336E-02, 6.0913E-02, 1.2188E-01, 5.0415E-02, 1.3794E-01, 2.3363E-01, 1.8337E-01, 2.3138E-01, 1.8918E-01, 9.5113E-02, 1.8167E-01, 1.8544E-01, 6.5136E-02, 2.9001E-01, 2.4034E-01, 9.8242E-02, 1.6352E-01, 3.0383E-01, 1.4973E-01, 1.3017E-01, 2.3048E-01, 2.4553E-03, 1.0816E-02, 1.7301E-01, 1.9920E-01, 1.5722E-02, 8.6726E-02, 3.4335E-02, 1.8306E-01, 2.6607E-01, 2.0582E-01, 2.1738E-01, 5.3838E-02, 6.0585E-02, 6.3468E-02)</v>
      </c>
    </row>
    <row r="96" spans="2:13" x14ac:dyDescent="0.2">
      <c r="B96" s="3" t="str">
        <v>φA</v>
      </c>
      <c r="C96" s="6" t="str">
        <f t="array" aca="1" ref="C96" ca="1">_xlfn.CONCAT(IF(INDIRECT("tblArea["&amp;B96&amp;"]")&lt;&gt;"",TEXT(INDIRECT("tblArea["&amp;B96&amp;"]"),"0.0000E+00")&amp;", ",""))</f>
        <v xml:space="preserve">3.4306E-01, 1.5567E-01, 1.8186E-01, 2.6198E-01, 2.4681E-01, 2.0392E-01, 2.4283E-01, 2.8934E-01, 2.3416E-01, 2.6075E-01, 2.7570E-01, 2.1686E-01, 1.6996E-01, 1.4802E-01, 7.2378E-02, 3.6442E-02, 3.2623E-01, 8.3854E-02, 2.8295E-01, 1.9467E-01, 1.3548E-02, 4.5575E-02, 3.6363E-02, 3.5816E-02, 2.8384E-01, 3.1011E-01, 1.7700E-01, 1.4072E-01, 3.2284E-01, 3.4833E-01, 3.9248E-01, 1.4752E-01, 1.4257E-01, 1.2714E-01, 2.9213E-01, 1.5903E-02, 2.6769E-01, 2.2244E-01, 1.7048E-01, 7.3779E-02, 1.4299E-01, 1.3511E-01, 1.9798E-01, 2.4881E-01, 1.8880E-01, 2.7683E-01, 3.0868E-02, 7.3096E-02, 1.5909E-01, 5.7136E-02, 1.3794E-01, 2.3363E-01, 1.8337E-01, 2.7765E-01, 2.4695E-01, 9.5113E-02, 2.3715E-01, 1.8544E-01, 6.5136E-02, 2.9001E-01, 2.4034E-01, 1.1134E-01, 1.6352E-01, 3.0383E-01, 1.4973E-01, 1.3017E-01, 2.3048E-01, 2.4553E-03, 1.0816E-02, 1.9607E-01, 2.6608E-01, 1.8866E-02, 1.0566E-01, 3.6865E-02, 1.9655E-01, 3.0155E-01, 2.5076E-01, 2.4636E-01, 7.0278E-02, 7.3813E-02, 7.7325E-02, </v>
      </c>
      <c r="D96" s="3" t="str">
        <f t="shared" ca="1" si="2"/>
        <v>φA = (3.4306E-01, 1.5567E-01, 1.8186E-01, 2.6198E-01, 2.4681E-01, 2.0392E-01, 2.4283E-01, 2.8934E-01, 2.3416E-01, 2.6075E-01, 2.7570E-01, 2.1686E-01, 1.6996E-01, 1.4802E-01, 7.2378E-02, 3.6442E-02, 3.2623E-01, 8.3854E-02, 2.8295E-01, 1.9467E-01, 1.3548E-02, 4.5575E-02, 3.6363E-02, 3.5816E-02, 2.8384E-01, 3.1011E-01, 1.7700E-01, 1.4072E-01, 3.2284E-01, 3.4833E-01, 3.9248E-01, 1.4752E-01, 1.4257E-01, 1.2714E-01, 2.9213E-01, 1.5903E-02, 2.6769E-01, 2.2244E-01, 1.7048E-01, 7.3779E-02, 1.4299E-01, 1.3511E-01, 1.9798E-01, 2.4881E-01, 1.8880E-01, 2.7683E-01, 3.0868E-02, 7.3096E-02, 1.5909E-01, 5.7136E-02, 1.3794E-01, 2.3363E-01, 1.8337E-01, 2.7765E-01, 2.4695E-01, 9.5113E-02, 2.3715E-01, 1.8544E-01, 6.5136E-02, 2.9001E-01, 2.4034E-01, 1.1134E-01, 1.6352E-01, 3.0383E-01, 1.4973E-01, 1.3017E-01, 2.3048E-01, 2.4553E-03, 1.0816E-02, 1.9607E-01, 2.6608E-01, 1.8866E-02, 1.0566E-01, 3.6865E-02, 1.9655E-01, 3.0155E-01, 2.5076E-01, 2.4636E-01, 7.0278E-02, 7.3813E-02, 7.7325E-02)</v>
      </c>
    </row>
    <row r="97" spans="2:4" x14ac:dyDescent="0.2">
      <c r="B97" s="3" t="e">
        <v>#N/A</v>
      </c>
      <c r="C97" s="6" t="e">
        <f t="array" aca="1" ref="C97" ca="1">_xlfn.CONCAT(IF(INDIRECT("tblArea["&amp;B97&amp;"]")&lt;&gt;"",TEXT(INDIRECT("tblArea["&amp;B97&amp;"]"),"0.0000E+00")&amp;", ",""))</f>
        <v>#N/A</v>
      </c>
      <c r="D97" s="3" t="e">
        <f t="shared" ca="1" si="2"/>
        <v>#N/A</v>
      </c>
    </row>
    <row r="98" spans="2:4" x14ac:dyDescent="0.2">
      <c r="B98" s="3" t="e">
        <v>#N/A</v>
      </c>
      <c r="C98" s="6" t="e">
        <f t="array" aca="1" ref="C98" ca="1">_xlfn.CONCAT(IF(INDIRECT("tblArea["&amp;B98&amp;"]")&lt;&gt;"",TEXT(INDIRECT("tblArea["&amp;B98&amp;"]"),"0.0000E+00")&amp;", ",""))</f>
        <v>#N/A</v>
      </c>
      <c r="D98" s="3" t="e">
        <f t="shared" ca="1" si="2"/>
        <v>#N/A</v>
      </c>
    </row>
    <row r="99" spans="2:4" x14ac:dyDescent="0.2">
      <c r="B99" s="3" t="e">
        <v>#N/A</v>
      </c>
      <c r="C99" s="6" t="e">
        <f t="array" aca="1" ref="C99" ca="1">_xlfn.CONCAT(IF(INDIRECT("tblArea["&amp;B99&amp;"]")&lt;&gt;"",TEXT(INDIRECT("tblArea["&amp;B99&amp;"]"),"0.0000E+00")&amp;", ",""))</f>
        <v>#N/A</v>
      </c>
      <c r="D99" s="3" t="e">
        <f t="shared" ca="1" si="2"/>
        <v>#N/A</v>
      </c>
    </row>
    <row r="100" spans="2:4" x14ac:dyDescent="0.2">
      <c r="B100" s="3" t="e">
        <v>#N/A</v>
      </c>
      <c r="C100" s="6" t="e">
        <f t="array" aca="1" ref="C100" ca="1">_xlfn.CONCAT(IF(INDIRECT("tblArea["&amp;B100&amp;"]")&lt;&gt;"",TEXT(INDIRECT("tblArea["&amp;B100&amp;"]"),"0.0000E+00")&amp;", ",""))</f>
        <v>#N/A</v>
      </c>
      <c r="D100" s="3" t="e">
        <f t="shared" ca="1" si="2"/>
        <v>#N/A</v>
      </c>
    </row>
    <row r="101" spans="2:4" x14ac:dyDescent="0.2">
      <c r="B101" s="3" t="e">
        <v>#N/A</v>
      </c>
      <c r="C101" s="6" t="e">
        <f t="array" aca="1" ref="C101" ca="1">_xlfn.CONCAT(IF(INDIRECT("tblArea["&amp;B101&amp;"]")&lt;&gt;"",TEXT(INDIRECT("tblArea["&amp;B101&amp;"]"),"0.0000E+00")&amp;", ",""))</f>
        <v>#N/A</v>
      </c>
      <c r="D101" s="3" t="e">
        <f t="shared" ca="1" si="2"/>
        <v>#N/A</v>
      </c>
    </row>
    <row r="102" spans="2:4" x14ac:dyDescent="0.2">
      <c r="B102" s="3" t="e">
        <v>#N/A</v>
      </c>
      <c r="C102" s="6" t="e">
        <f t="array" aca="1" ref="C102" ca="1">_xlfn.CONCAT(IF(INDIRECT("tblArea["&amp;B102&amp;"]")&lt;&gt;"",TEXT(INDIRECT("tblArea["&amp;B102&amp;"]"),"0.0000E+00")&amp;", ",""))</f>
        <v>#N/A</v>
      </c>
      <c r="D102" s="3" t="e">
        <f t="shared" ca="1" si="2"/>
        <v>#N/A</v>
      </c>
    </row>
    <row r="103" spans="2:4" x14ac:dyDescent="0.2">
      <c r="B103" s="3" t="e">
        <v>#N/A</v>
      </c>
      <c r="C103" s="6" t="e">
        <f t="array" aca="1" ref="C103" ca="1">_xlfn.CONCAT(IF(INDIRECT("tblArea["&amp;B103&amp;"]")&lt;&gt;"",TEXT(INDIRECT("tblArea["&amp;B103&amp;"]"),"0.0000E+00")&amp;", ",""))</f>
        <v>#N/A</v>
      </c>
      <c r="D103" s="3" t="e">
        <f t="shared" ca="1" si="2"/>
        <v>#N/A</v>
      </c>
    </row>
    <row r="104" spans="2:4" x14ac:dyDescent="0.2">
      <c r="B104" s="3" t="e">
        <v>#N/A</v>
      </c>
      <c r="C104" s="6" t="e">
        <f t="array" aca="1" ref="C104" ca="1">_xlfn.CONCAT(IF(INDIRECT("tblArea["&amp;B104&amp;"]")&lt;&gt;"",TEXT(INDIRECT("tblArea["&amp;B104&amp;"]"),"0.0000E+00")&amp;", ",""))</f>
        <v>#N/A</v>
      </c>
      <c r="D104" s="3" t="e">
        <f t="shared" ca="1" si="2"/>
        <v>#N/A</v>
      </c>
    </row>
    <row r="105" spans="2:4" x14ac:dyDescent="0.2">
      <c r="B105" s="3" t="e">
        <v>#N/A</v>
      </c>
      <c r="C105" s="6" t="e">
        <f t="array" aca="1" ref="C105" ca="1">_xlfn.CONCAT(IF(INDIRECT("tblArea["&amp;B105&amp;"]")&lt;&gt;"",TEXT(INDIRECT("tblArea["&amp;B105&amp;"]"),"0.0000E+00")&amp;", ",""))</f>
        <v>#N/A</v>
      </c>
      <c r="D105" s="3" t="e">
        <f t="shared" ca="1" si="2"/>
        <v>#N/A</v>
      </c>
    </row>
    <row r="106" spans="2:4" x14ac:dyDescent="0.2">
      <c r="B106" s="3" t="e">
        <v>#N/A</v>
      </c>
      <c r="C106" s="6" t="e">
        <f t="array" aca="1" ref="C106" ca="1">_xlfn.CONCAT(IF(INDIRECT("tblArea["&amp;B106&amp;"]")&lt;&gt;"",TEXT(INDIRECT("tblArea["&amp;B106&amp;"]"),"0.0000E+00")&amp;", ",""))</f>
        <v>#N/A</v>
      </c>
      <c r="D106" s="3" t="e">
        <f t="shared" ca="1" si="2"/>
        <v>#N/A</v>
      </c>
    </row>
    <row r="107" spans="2:4" x14ac:dyDescent="0.2">
      <c r="B107" s="3" t="e">
        <v>#N/A</v>
      </c>
      <c r="C107" s="6" t="e">
        <f t="array" aca="1" ref="C107" ca="1">_xlfn.CONCAT(IF(INDIRECT("tblArea["&amp;B107&amp;"]")&lt;&gt;"",TEXT(INDIRECT("tblArea["&amp;B107&amp;"]"),"0.0000E+00")&amp;", ",""))</f>
        <v>#N/A</v>
      </c>
      <c r="D107" s="3" t="e">
        <f t="shared" ca="1" si="2"/>
        <v>#N/A</v>
      </c>
    </row>
    <row r="108" spans="2:4" x14ac:dyDescent="0.2">
      <c r="B108" s="3" t="e">
        <v>#N/A</v>
      </c>
      <c r="C108" s="6" t="e">
        <f t="array" aca="1" ref="C108" ca="1">_xlfn.CONCAT(IF(INDIRECT("tblArea["&amp;B108&amp;"]")&lt;&gt;"",TEXT(INDIRECT("tblArea["&amp;B108&amp;"]"),"0.0000E+00")&amp;", ",""))</f>
        <v>#N/A</v>
      </c>
      <c r="D108" s="3" t="e">
        <f t="shared" ca="1" si="2"/>
        <v>#N/A</v>
      </c>
    </row>
    <row r="109" spans="2:4" x14ac:dyDescent="0.2">
      <c r="B109" s="3" t="e">
        <v>#N/A</v>
      </c>
      <c r="C109" s="6" t="e">
        <f t="array" aca="1" ref="C109" ca="1">_xlfn.CONCAT(IF(INDIRECT("tblArea["&amp;B109&amp;"]")&lt;&gt;"",TEXT(INDIRECT("tblArea["&amp;B109&amp;"]"),"0.0000E+00")&amp;", ",""))</f>
        <v>#N/A</v>
      </c>
      <c r="D109" s="3" t="e">
        <f t="shared" ca="1" si="2"/>
        <v>#N/A</v>
      </c>
    </row>
    <row r="110" spans="2:4" x14ac:dyDescent="0.2">
      <c r="B110" s="3" t="e">
        <v>#N/A</v>
      </c>
      <c r="C110" s="6" t="e">
        <f t="array" aca="1" ref="C110" ca="1">_xlfn.CONCAT(IF(INDIRECT("tblArea["&amp;B110&amp;"]")&lt;&gt;"",TEXT(INDIRECT("tblArea["&amp;B110&amp;"]"),"0.0000E+00")&amp;", ",""))</f>
        <v>#N/A</v>
      </c>
      <c r="D110" s="3" t="e">
        <f t="shared" ca="1" si="2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10"/>
  <sheetViews>
    <sheetView tabSelected="1" topLeftCell="A76" zoomScale="115" zoomScaleNormal="115" workbookViewId="0">
      <selection activeCell="D86" sqref="D86:D92"/>
    </sheetView>
  </sheetViews>
  <sheetFormatPr defaultColWidth="9" defaultRowHeight="11.25" x14ac:dyDescent="0.2"/>
  <cols>
    <col min="1" max="1" width="3.28515625" style="3" customWidth="1"/>
    <col min="2" max="2" width="22.28515625" style="3" bestFit="1" customWidth="1"/>
    <col min="3" max="3" width="13.7109375" style="3" customWidth="1"/>
    <col min="4" max="4" width="8.85546875" style="3" customWidth="1"/>
    <col min="5" max="5" width="10.85546875" style="3" bestFit="1" customWidth="1"/>
    <col min="6" max="6" width="17.42578125" style="3" bestFit="1" customWidth="1"/>
    <col min="7" max="9" width="13.42578125" style="3" bestFit="1" customWidth="1"/>
    <col min="10" max="16384" width="9" style="3"/>
  </cols>
  <sheetData>
    <row r="2" spans="2:9" ht="12.75" x14ac:dyDescent="0.25">
      <c r="B2" s="5" t="s">
        <v>96</v>
      </c>
      <c r="C2" s="5" t="s">
        <v>95</v>
      </c>
      <c r="D2" s="5" t="s">
        <v>92</v>
      </c>
      <c r="E2" s="5" t="s">
        <v>93</v>
      </c>
      <c r="F2" s="5" t="s">
        <v>94</v>
      </c>
      <c r="G2" s="10" t="s">
        <v>97</v>
      </c>
      <c r="H2" s="12" t="s">
        <v>98</v>
      </c>
      <c r="I2" s="12" t="s">
        <v>99</v>
      </c>
    </row>
    <row r="3" spans="2:9" x14ac:dyDescent="0.2">
      <c r="B3" s="19">
        <v>83</v>
      </c>
      <c r="C3" s="20">
        <v>8.9374990038821305E-3</v>
      </c>
      <c r="D3" s="14">
        <v>0.25</v>
      </c>
      <c r="E3" s="14">
        <v>1</v>
      </c>
      <c r="F3" s="1">
        <v>1.33</v>
      </c>
      <c r="G3" s="16">
        <f>tbl7_5[[#This Row],[a_e_perp]]*tbl7_5[[#This Row],[safety_factor_thickness]]</f>
        <v>20.75</v>
      </c>
      <c r="H3" s="16">
        <f>tbl7_5[[#This Row],[Area_Reqd]]*tbl7_5[[#This Row],[safety_factor_beyond]]</f>
        <v>8.9374990038821305E-3</v>
      </c>
      <c r="I3" s="16">
        <f>tbl7_5[[#This Row],[Area_Reqd]]*tbl7_5[[#This Row],[safety_factor_perpendicular]]</f>
        <v>1.1886873675163234E-2</v>
      </c>
    </row>
    <row r="4" spans="2:9" x14ac:dyDescent="0.2">
      <c r="B4" s="19">
        <v>69</v>
      </c>
      <c r="C4" s="20">
        <v>1.3086082226021339E-2</v>
      </c>
      <c r="D4" s="14">
        <v>0.25</v>
      </c>
      <c r="E4" s="14">
        <v>1</v>
      </c>
      <c r="F4" s="1">
        <v>1.33</v>
      </c>
      <c r="G4" s="16">
        <f>tbl7_5[[#This Row],[a_e_perp]]*tbl7_5[[#This Row],[safety_factor_thickness]]</f>
        <v>17.25</v>
      </c>
      <c r="H4" s="16">
        <f>tbl7_5[[#This Row],[Area_Reqd]]*tbl7_5[[#This Row],[safety_factor_beyond]]</f>
        <v>1.3086082226021339E-2</v>
      </c>
      <c r="I4" s="16">
        <f>tbl7_5[[#This Row],[Area_Reqd]]*tbl7_5[[#This Row],[safety_factor_perpendicular]]</f>
        <v>1.7404489360608382E-2</v>
      </c>
    </row>
    <row r="5" spans="2:9" x14ac:dyDescent="0.2">
      <c r="B5" s="19">
        <v>59</v>
      </c>
      <c r="C5" s="20">
        <v>1.4527012035758487E-2</v>
      </c>
      <c r="D5" s="14">
        <v>0.25</v>
      </c>
      <c r="E5" s="14">
        <v>1</v>
      </c>
      <c r="F5" s="1">
        <v>1.33</v>
      </c>
      <c r="G5" s="16">
        <f>tbl7_5[[#This Row],[a_e_perp]]*tbl7_5[[#This Row],[safety_factor_thickness]]</f>
        <v>14.75</v>
      </c>
      <c r="H5" s="16">
        <f>tbl7_5[[#This Row],[Area_Reqd]]*tbl7_5[[#This Row],[safety_factor_beyond]]</f>
        <v>1.4527012035758487E-2</v>
      </c>
      <c r="I5" s="16">
        <f>tbl7_5[[#This Row],[Area_Reqd]]*tbl7_5[[#This Row],[safety_factor_perpendicular]]</f>
        <v>1.9320926007558789E-2</v>
      </c>
    </row>
    <row r="6" spans="2:9" x14ac:dyDescent="0.2">
      <c r="B6" s="19">
        <v>33</v>
      </c>
      <c r="C6" s="20">
        <v>9.0253909036616536E-3</v>
      </c>
      <c r="D6" s="14">
        <v>0.25</v>
      </c>
      <c r="E6" s="14">
        <v>1</v>
      </c>
      <c r="F6" s="1">
        <v>1.33</v>
      </c>
      <c r="G6" s="16">
        <f>tbl7_5[[#This Row],[a_e_perp]]*tbl7_5[[#This Row],[safety_factor_thickness]]</f>
        <v>8.25</v>
      </c>
      <c r="H6" s="16">
        <f>tbl7_5[[#This Row],[Area_Reqd]]*tbl7_5[[#This Row],[safety_factor_beyond]]</f>
        <v>9.0253909036616536E-3</v>
      </c>
      <c r="I6" s="16">
        <f>tbl7_5[[#This Row],[Area_Reqd]]*tbl7_5[[#This Row],[safety_factor_perpendicular]]</f>
        <v>1.200376990187E-2</v>
      </c>
    </row>
    <row r="7" spans="2:9" x14ac:dyDescent="0.2">
      <c r="B7" s="19">
        <v>234</v>
      </c>
      <c r="C7" s="20">
        <v>1.3223211590784113E-2</v>
      </c>
      <c r="D7" s="14">
        <v>0.25</v>
      </c>
      <c r="E7" s="14">
        <v>1</v>
      </c>
      <c r="F7" s="1">
        <v>1.33</v>
      </c>
      <c r="G7" s="16">
        <f>tbl7_5[[#This Row],[a_e_perp]]*tbl7_5[[#This Row],[safety_factor_thickness]]</f>
        <v>58.5</v>
      </c>
      <c r="H7" s="16">
        <f>tbl7_5[[#This Row],[Area_Reqd]]*tbl7_5[[#This Row],[safety_factor_beyond]]</f>
        <v>1.3223211590784113E-2</v>
      </c>
      <c r="I7" s="16">
        <f>tbl7_5[[#This Row],[Area_Reqd]]*tbl7_5[[#This Row],[safety_factor_perpendicular]]</f>
        <v>1.7586871415742871E-2</v>
      </c>
    </row>
    <row r="8" spans="2:9" x14ac:dyDescent="0.2">
      <c r="B8" s="19">
        <v>78</v>
      </c>
      <c r="C8" s="20">
        <v>5.8218665047963516E-3</v>
      </c>
      <c r="D8" s="14">
        <v>0.25</v>
      </c>
      <c r="E8" s="14">
        <v>1</v>
      </c>
      <c r="F8" s="1">
        <v>1.33</v>
      </c>
      <c r="G8" s="16">
        <f>tbl7_5[[#This Row],[a_e_perp]]*tbl7_5[[#This Row],[safety_factor_thickness]]</f>
        <v>19.5</v>
      </c>
      <c r="H8" s="16">
        <f>tbl7_5[[#This Row],[Area_Reqd]]*tbl7_5[[#This Row],[safety_factor_beyond]]</f>
        <v>5.8218665047963516E-3</v>
      </c>
      <c r="I8" s="16">
        <f>tbl7_5[[#This Row],[Area_Reqd]]*tbl7_5[[#This Row],[safety_factor_perpendicular]]</f>
        <v>7.7430824513791477E-3</v>
      </c>
    </row>
    <row r="9" spans="2:9" x14ac:dyDescent="0.2">
      <c r="B9" s="19">
        <v>216</v>
      </c>
      <c r="C9" s="20">
        <v>6.2744907386301345E-4</v>
      </c>
      <c r="D9" s="14">
        <v>0.25</v>
      </c>
      <c r="E9" s="14">
        <v>1</v>
      </c>
      <c r="F9" s="1">
        <v>1.33</v>
      </c>
      <c r="G9" s="16">
        <f>tbl7_5[[#This Row],[a_e_perp]]*tbl7_5[[#This Row],[safety_factor_thickness]]</f>
        <v>54</v>
      </c>
      <c r="H9" s="16">
        <f>tbl7_5[[#This Row],[Area_Reqd]]*tbl7_5[[#This Row],[safety_factor_beyond]]</f>
        <v>6.2744907386301345E-4</v>
      </c>
      <c r="I9" s="16">
        <f>tbl7_5[[#This Row],[Area_Reqd]]*tbl7_5[[#This Row],[safety_factor_perpendicular]]</f>
        <v>8.345072682378079E-4</v>
      </c>
    </row>
    <row r="10" spans="2:9" x14ac:dyDescent="0.2">
      <c r="B10" s="19">
        <v>38</v>
      </c>
      <c r="C10" s="20">
        <v>1.3922429426732552E-2</v>
      </c>
      <c r="D10" s="14">
        <v>0.25</v>
      </c>
      <c r="E10" s="14">
        <v>1</v>
      </c>
      <c r="F10" s="1">
        <v>1.33</v>
      </c>
      <c r="G10" s="16">
        <f>tbl7_5[[#This Row],[a_e_perp]]*tbl7_5[[#This Row],[safety_factor_thickness]]</f>
        <v>9.5</v>
      </c>
      <c r="H10" s="16">
        <f>tbl7_5[[#This Row],[Area_Reqd]]*tbl7_5[[#This Row],[safety_factor_beyond]]</f>
        <v>1.3922429426732552E-2</v>
      </c>
      <c r="I10" s="16">
        <f>tbl7_5[[#This Row],[Area_Reqd]]*tbl7_5[[#This Row],[safety_factor_perpendicular]]</f>
        <v>1.8516831137554295E-2</v>
      </c>
    </row>
    <row r="11" spans="2:9" x14ac:dyDescent="0.2">
      <c r="B11" s="19">
        <v>51</v>
      </c>
      <c r="C11" s="20">
        <v>7.4427991095308912E-3</v>
      </c>
      <c r="D11" s="14">
        <v>0.25</v>
      </c>
      <c r="E11" s="14">
        <v>1</v>
      </c>
      <c r="F11" s="1">
        <v>1.33</v>
      </c>
      <c r="G11" s="16">
        <f>tbl7_5[[#This Row],[a_e_perp]]*tbl7_5[[#This Row],[safety_factor_thickness]]</f>
        <v>12.75</v>
      </c>
      <c r="H11" s="16">
        <f>tbl7_5[[#This Row],[Area_Reqd]]*tbl7_5[[#This Row],[safety_factor_beyond]]</f>
        <v>7.4427991095308912E-3</v>
      </c>
      <c r="I11" s="16">
        <f>tbl7_5[[#This Row],[Area_Reqd]]*tbl7_5[[#This Row],[safety_factor_perpendicular]]</f>
        <v>9.8989228156760867E-3</v>
      </c>
    </row>
    <row r="12" spans="2:9" x14ac:dyDescent="0.2">
      <c r="B12" s="19">
        <v>170</v>
      </c>
      <c r="C12" s="20">
        <v>1.7889740022657065E-2</v>
      </c>
      <c r="D12" s="14">
        <v>0.25</v>
      </c>
      <c r="E12" s="14">
        <v>1</v>
      </c>
      <c r="F12" s="1">
        <v>1.33</v>
      </c>
      <c r="G12" s="16">
        <f>tbl7_5[[#This Row],[a_e_perp]]*tbl7_5[[#This Row],[safety_factor_thickness]]</f>
        <v>42.5</v>
      </c>
      <c r="H12" s="16">
        <f>tbl7_5[[#This Row],[Area_Reqd]]*tbl7_5[[#This Row],[safety_factor_beyond]]</f>
        <v>1.7889740022657065E-2</v>
      </c>
      <c r="I12" s="16">
        <f>tbl7_5[[#This Row],[Area_Reqd]]*tbl7_5[[#This Row],[safety_factor_perpendicular]]</f>
        <v>2.3793354230133897E-2</v>
      </c>
    </row>
    <row r="13" spans="2:9" x14ac:dyDescent="0.2">
      <c r="B13" s="19">
        <v>27</v>
      </c>
      <c r="C13" s="20">
        <v>1.4655637689664554E-2</v>
      </c>
      <c r="D13" s="14">
        <v>0.25</v>
      </c>
      <c r="E13" s="14">
        <v>1</v>
      </c>
      <c r="F13" s="1">
        <v>1.33</v>
      </c>
      <c r="G13" s="16">
        <f>tbl7_5[[#This Row],[a_e_perp]]*tbl7_5[[#This Row],[safety_factor_thickness]]</f>
        <v>6.75</v>
      </c>
      <c r="H13" s="16">
        <f>tbl7_5[[#This Row],[Area_Reqd]]*tbl7_5[[#This Row],[safety_factor_beyond]]</f>
        <v>1.4655637689664554E-2</v>
      </c>
      <c r="I13" s="16">
        <f>tbl7_5[[#This Row],[Area_Reqd]]*tbl7_5[[#This Row],[safety_factor_perpendicular]]</f>
        <v>1.9491998127253857E-2</v>
      </c>
    </row>
    <row r="14" spans="2:9" x14ac:dyDescent="0.2">
      <c r="B14" s="19">
        <v>187</v>
      </c>
      <c r="C14" s="20">
        <v>2.1388912471892296E-3</v>
      </c>
      <c r="D14" s="14">
        <v>0.25</v>
      </c>
      <c r="E14" s="14">
        <v>1</v>
      </c>
      <c r="F14" s="1">
        <v>1.33</v>
      </c>
      <c r="G14" s="16">
        <f>tbl7_5[[#This Row],[a_e_perp]]*tbl7_5[[#This Row],[safety_factor_thickness]]</f>
        <v>46.75</v>
      </c>
      <c r="H14" s="16">
        <f>tbl7_5[[#This Row],[Area_Reqd]]*tbl7_5[[#This Row],[safety_factor_beyond]]</f>
        <v>2.1388912471892296E-3</v>
      </c>
      <c r="I14" s="16">
        <f>tbl7_5[[#This Row],[Area_Reqd]]*tbl7_5[[#This Row],[safety_factor_perpendicular]]</f>
        <v>2.8447253587616755E-3</v>
      </c>
    </row>
    <row r="15" spans="2:9" x14ac:dyDescent="0.2">
      <c r="B15" s="19">
        <v>95</v>
      </c>
      <c r="C15" s="20">
        <v>8.318363794932249E-4</v>
      </c>
      <c r="D15" s="14">
        <v>0.25</v>
      </c>
      <c r="E15" s="14">
        <v>1</v>
      </c>
      <c r="F15" s="1">
        <v>1.33</v>
      </c>
      <c r="G15" s="16">
        <f>tbl7_5[[#This Row],[a_e_perp]]*tbl7_5[[#This Row],[safety_factor_thickness]]</f>
        <v>23.75</v>
      </c>
      <c r="H15" s="16">
        <f>tbl7_5[[#This Row],[Area_Reqd]]*tbl7_5[[#This Row],[safety_factor_beyond]]</f>
        <v>8.318363794932249E-4</v>
      </c>
      <c r="I15" s="16">
        <f>tbl7_5[[#This Row],[Area_Reqd]]*tbl7_5[[#This Row],[safety_factor_perpendicular]]</f>
        <v>1.1063423847259891E-3</v>
      </c>
    </row>
    <row r="16" spans="2:9" x14ac:dyDescent="0.2">
      <c r="B16" s="19">
        <v>249</v>
      </c>
      <c r="C16" s="20">
        <v>2.0367489024000584E-3</v>
      </c>
      <c r="D16" s="14">
        <v>0.25</v>
      </c>
      <c r="E16" s="14">
        <v>1</v>
      </c>
      <c r="F16" s="1">
        <v>1.33</v>
      </c>
      <c r="G16" s="16">
        <f>tbl7_5[[#This Row],[a_e_perp]]*tbl7_5[[#This Row],[safety_factor_thickness]]</f>
        <v>62.25</v>
      </c>
      <c r="H16" s="16">
        <f>tbl7_5[[#This Row],[Area_Reqd]]*tbl7_5[[#This Row],[safety_factor_beyond]]</f>
        <v>2.0367489024000584E-3</v>
      </c>
      <c r="I16" s="16">
        <f>tbl7_5[[#This Row],[Area_Reqd]]*tbl7_5[[#This Row],[safety_factor_perpendicular]]</f>
        <v>2.7088760401920778E-3</v>
      </c>
    </row>
    <row r="17" spans="2:9" x14ac:dyDescent="0.2">
      <c r="B17" s="19">
        <v>247</v>
      </c>
      <c r="C17" s="20">
        <v>1.654238938926267E-3</v>
      </c>
      <c r="D17" s="14">
        <v>0.25</v>
      </c>
      <c r="E17" s="14">
        <v>1</v>
      </c>
      <c r="F17" s="1">
        <v>1.33</v>
      </c>
      <c r="G17" s="16">
        <f>tbl7_5[[#This Row],[a_e_perp]]*tbl7_5[[#This Row],[safety_factor_thickness]]</f>
        <v>61.75</v>
      </c>
      <c r="H17" s="16">
        <f>tbl7_5[[#This Row],[Area_Reqd]]*tbl7_5[[#This Row],[safety_factor_beyond]]</f>
        <v>1.654238938926267E-3</v>
      </c>
      <c r="I17" s="16">
        <f>tbl7_5[[#This Row],[Area_Reqd]]*tbl7_5[[#This Row],[safety_factor_perpendicular]]</f>
        <v>2.2001377887719354E-3</v>
      </c>
    </row>
    <row r="18" spans="2:9" x14ac:dyDescent="0.2">
      <c r="B18" s="19">
        <v>139</v>
      </c>
      <c r="C18" s="20">
        <v>1.6072717182446428E-3</v>
      </c>
      <c r="D18" s="14">
        <v>0.25</v>
      </c>
      <c r="E18" s="14">
        <v>1</v>
      </c>
      <c r="F18" s="1">
        <v>1.33</v>
      </c>
      <c r="G18" s="16">
        <f>tbl7_5[[#This Row],[a_e_perp]]*tbl7_5[[#This Row],[safety_factor_thickness]]</f>
        <v>34.75</v>
      </c>
      <c r="H18" s="16">
        <f>tbl7_5[[#This Row],[Area_Reqd]]*tbl7_5[[#This Row],[safety_factor_beyond]]</f>
        <v>1.6072717182446428E-3</v>
      </c>
      <c r="I18" s="16">
        <f>tbl7_5[[#This Row],[Area_Reqd]]*tbl7_5[[#This Row],[safety_factor_perpendicular]]</f>
        <v>2.137671385265375E-3</v>
      </c>
    </row>
    <row r="19" spans="2:9" x14ac:dyDescent="0.2">
      <c r="B19" s="19">
        <v>82</v>
      </c>
      <c r="C19" s="20">
        <v>1.0983459726707779E-4</v>
      </c>
      <c r="D19" s="14">
        <v>0.25</v>
      </c>
      <c r="E19" s="14">
        <v>1</v>
      </c>
      <c r="F19" s="1">
        <v>1.33</v>
      </c>
      <c r="G19" s="16">
        <f>tbl7_5[[#This Row],[a_e_perp]]*tbl7_5[[#This Row],[safety_factor_thickness]]</f>
        <v>20.5</v>
      </c>
      <c r="H19" s="16">
        <f>tbl7_5[[#This Row],[Area_Reqd]]*tbl7_5[[#This Row],[safety_factor_beyond]]</f>
        <v>1.0983459726707779E-4</v>
      </c>
      <c r="I19" s="16">
        <f>tbl7_5[[#This Row],[Area_Reqd]]*tbl7_5[[#This Row],[safety_factor_perpendicular]]</f>
        <v>1.4608001436521346E-4</v>
      </c>
    </row>
    <row r="20" spans="2:9" x14ac:dyDescent="0.2">
      <c r="B20" s="19">
        <v>38</v>
      </c>
      <c r="C20" s="20">
        <v>1.4727281981488856E-2</v>
      </c>
      <c r="D20" s="14">
        <v>0.25</v>
      </c>
      <c r="E20" s="14">
        <v>1</v>
      </c>
      <c r="F20" s="1">
        <v>1.33</v>
      </c>
      <c r="G20" s="16">
        <f>tbl7_5[[#This Row],[a_e_perp]]*tbl7_5[[#This Row],[safety_factor_thickness]]</f>
        <v>9.5</v>
      </c>
      <c r="H20" s="16">
        <f>tbl7_5[[#This Row],[Area_Reqd]]*tbl7_5[[#This Row],[safety_factor_beyond]]</f>
        <v>1.4727281981488856E-2</v>
      </c>
      <c r="I20" s="16">
        <f>tbl7_5[[#This Row],[Area_Reqd]]*tbl7_5[[#This Row],[safety_factor_perpendicular]]</f>
        <v>1.9587285035380177E-2</v>
      </c>
    </row>
    <row r="21" spans="2:9" x14ac:dyDescent="0.2">
      <c r="B21" s="19">
        <v>237</v>
      </c>
      <c r="C21" s="20">
        <v>9.1300410968648965E-3</v>
      </c>
      <c r="D21" s="14">
        <v>0.25</v>
      </c>
      <c r="E21" s="14">
        <v>1</v>
      </c>
      <c r="F21" s="1">
        <v>1.33</v>
      </c>
      <c r="G21" s="16">
        <f>tbl7_5[[#This Row],[a_e_perp]]*tbl7_5[[#This Row],[safety_factor_thickness]]</f>
        <v>59.25</v>
      </c>
      <c r="H21" s="16">
        <f>tbl7_5[[#This Row],[Area_Reqd]]*tbl7_5[[#This Row],[safety_factor_beyond]]</f>
        <v>9.1300410968648965E-3</v>
      </c>
      <c r="I21" s="16">
        <f>tbl7_5[[#This Row],[Area_Reqd]]*tbl7_5[[#This Row],[safety_factor_perpendicular]]</f>
        <v>1.2142954658830312E-2</v>
      </c>
    </row>
    <row r="22" spans="2:9" x14ac:dyDescent="0.2">
      <c r="B22" s="19">
        <v>158</v>
      </c>
      <c r="C22" s="20">
        <v>7.9264822562656479E-3</v>
      </c>
      <c r="D22" s="14">
        <v>0.25</v>
      </c>
      <c r="E22" s="14">
        <v>1</v>
      </c>
      <c r="F22" s="1">
        <v>1.33</v>
      </c>
      <c r="G22" s="16">
        <f>tbl7_5[[#This Row],[a_e_perp]]*tbl7_5[[#This Row],[safety_factor_thickness]]</f>
        <v>39.5</v>
      </c>
      <c r="H22" s="16">
        <f>tbl7_5[[#This Row],[Area_Reqd]]*tbl7_5[[#This Row],[safety_factor_beyond]]</f>
        <v>7.9264822562656479E-3</v>
      </c>
      <c r="I22" s="16">
        <f>tbl7_5[[#This Row],[Area_Reqd]]*tbl7_5[[#This Row],[safety_factor_perpendicular]]</f>
        <v>1.0542221400833312E-2</v>
      </c>
    </row>
    <row r="23" spans="2:9" x14ac:dyDescent="0.2">
      <c r="B23" s="19">
        <v>150</v>
      </c>
      <c r="C23" s="20">
        <v>1.0553353204273076E-2</v>
      </c>
      <c r="D23" s="14">
        <v>0.25</v>
      </c>
      <c r="E23" s="14">
        <v>1</v>
      </c>
      <c r="F23" s="1">
        <v>1.33</v>
      </c>
      <c r="G23" s="16">
        <f>tbl7_5[[#This Row],[a_e_perp]]*tbl7_5[[#This Row],[safety_factor_thickness]]</f>
        <v>37.5</v>
      </c>
      <c r="H23" s="16">
        <f>tbl7_5[[#This Row],[Area_Reqd]]*tbl7_5[[#This Row],[safety_factor_beyond]]</f>
        <v>1.0553353204273076E-2</v>
      </c>
      <c r="I23" s="16">
        <f>tbl7_5[[#This Row],[Area_Reqd]]*tbl7_5[[#This Row],[safety_factor_perpendicular]]</f>
        <v>1.4035959761683191E-2</v>
      </c>
    </row>
    <row r="24" spans="2:9" x14ac:dyDescent="0.2">
      <c r="B24" s="19">
        <v>188</v>
      </c>
      <c r="C24" s="20">
        <v>1.4197387323850244E-2</v>
      </c>
      <c r="D24" s="14">
        <v>0.25</v>
      </c>
      <c r="E24" s="14">
        <v>1</v>
      </c>
      <c r="F24" s="1">
        <v>1.33</v>
      </c>
      <c r="G24" s="16">
        <f>tbl7_5[[#This Row],[a_e_perp]]*tbl7_5[[#This Row],[safety_factor_thickness]]</f>
        <v>47</v>
      </c>
      <c r="H24" s="16">
        <f>tbl7_5[[#This Row],[Area_Reqd]]*tbl7_5[[#This Row],[safety_factor_beyond]]</f>
        <v>1.4197387323850244E-2</v>
      </c>
      <c r="I24" s="16">
        <f>tbl7_5[[#This Row],[Area_Reqd]]*tbl7_5[[#This Row],[safety_factor_perpendicular]]</f>
        <v>1.8882525140720825E-2</v>
      </c>
    </row>
    <row r="25" spans="2:9" x14ac:dyDescent="0.2">
      <c r="B25" s="19">
        <v>138</v>
      </c>
      <c r="C25" s="20">
        <v>6.5897389325770984E-3</v>
      </c>
      <c r="D25" s="14">
        <v>0.25</v>
      </c>
      <c r="E25" s="14">
        <v>1</v>
      </c>
      <c r="F25" s="1">
        <v>1.33</v>
      </c>
      <c r="G25" s="16">
        <f>tbl7_5[[#This Row],[a_e_perp]]*tbl7_5[[#This Row],[safety_factor_thickness]]</f>
        <v>34.5</v>
      </c>
      <c r="H25" s="16">
        <f>tbl7_5[[#This Row],[Area_Reqd]]*tbl7_5[[#This Row],[safety_factor_beyond]]</f>
        <v>6.5897389325770984E-3</v>
      </c>
      <c r="I25" s="16">
        <f>tbl7_5[[#This Row],[Area_Reqd]]*tbl7_5[[#This Row],[safety_factor_perpendicular]]</f>
        <v>8.7643527803275417E-3</v>
      </c>
    </row>
    <row r="26" spans="2:9" x14ac:dyDescent="0.2">
      <c r="B26" s="19">
        <v>92</v>
      </c>
      <c r="C26" s="20">
        <v>8.7391646798026541E-3</v>
      </c>
      <c r="D26" s="14">
        <v>0.25</v>
      </c>
      <c r="E26" s="14">
        <v>1</v>
      </c>
      <c r="F26" s="1">
        <v>1.33</v>
      </c>
      <c r="G26" s="16">
        <f>tbl7_5[[#This Row],[a_e_perp]]*tbl7_5[[#This Row],[safety_factor_thickness]]</f>
        <v>23</v>
      </c>
      <c r="H26" s="16">
        <f>tbl7_5[[#This Row],[Area_Reqd]]*tbl7_5[[#This Row],[safety_factor_beyond]]</f>
        <v>8.7391646798026541E-3</v>
      </c>
      <c r="I26" s="16">
        <f>tbl7_5[[#This Row],[Area_Reqd]]*tbl7_5[[#This Row],[safety_factor_perpendicular]]</f>
        <v>1.162308902413753E-2</v>
      </c>
    </row>
    <row r="27" spans="2:9" x14ac:dyDescent="0.2">
      <c r="B27" s="19">
        <v>65</v>
      </c>
      <c r="C27" s="20">
        <v>1.3570386855999858E-2</v>
      </c>
      <c r="D27" s="14">
        <v>0.25</v>
      </c>
      <c r="E27" s="14">
        <v>1</v>
      </c>
      <c r="F27" s="1">
        <v>1.33</v>
      </c>
      <c r="G27" s="16">
        <f>tbl7_5[[#This Row],[a_e_perp]]*tbl7_5[[#This Row],[safety_factor_thickness]]</f>
        <v>16.25</v>
      </c>
      <c r="H27" s="16">
        <f>tbl7_5[[#This Row],[Area_Reqd]]*tbl7_5[[#This Row],[safety_factor_beyond]]</f>
        <v>1.3570386855999858E-2</v>
      </c>
      <c r="I27" s="16">
        <f>tbl7_5[[#This Row],[Area_Reqd]]*tbl7_5[[#This Row],[safety_factor_perpendicular]]</f>
        <v>1.8048614518479812E-2</v>
      </c>
    </row>
    <row r="28" spans="2:9" x14ac:dyDescent="0.2">
      <c r="B28" s="19">
        <v>114</v>
      </c>
      <c r="C28" s="20">
        <v>1.6998554163681196E-2</v>
      </c>
      <c r="D28" s="14">
        <v>0.25</v>
      </c>
      <c r="E28" s="14">
        <v>1</v>
      </c>
      <c r="F28" s="1">
        <v>1.33</v>
      </c>
      <c r="G28" s="16">
        <f>tbl7_5[[#This Row],[a_e_perp]]*tbl7_5[[#This Row],[safety_factor_thickness]]</f>
        <v>28.5</v>
      </c>
      <c r="H28" s="16">
        <f>tbl7_5[[#This Row],[Area_Reqd]]*tbl7_5[[#This Row],[safety_factor_beyond]]</f>
        <v>1.6998554163681196E-2</v>
      </c>
      <c r="I28" s="16">
        <f>tbl7_5[[#This Row],[Area_Reqd]]*tbl7_5[[#This Row],[safety_factor_perpendicular]]</f>
        <v>2.2608077037695993E-2</v>
      </c>
    </row>
    <row r="29" spans="2:9" x14ac:dyDescent="0.2">
      <c r="B29" s="19">
        <v>86</v>
      </c>
      <c r="C29" s="20">
        <v>8.8371909947673518E-3</v>
      </c>
      <c r="D29" s="14">
        <v>0.25</v>
      </c>
      <c r="E29" s="14">
        <v>1</v>
      </c>
      <c r="F29" s="1">
        <v>1.33</v>
      </c>
      <c r="G29" s="16">
        <f>tbl7_5[[#This Row],[a_e_perp]]*tbl7_5[[#This Row],[safety_factor_thickness]]</f>
        <v>21.5</v>
      </c>
      <c r="H29" s="16">
        <f>tbl7_5[[#This Row],[Area_Reqd]]*tbl7_5[[#This Row],[safety_factor_beyond]]</f>
        <v>8.8371909947673518E-3</v>
      </c>
      <c r="I29" s="16">
        <f>tbl7_5[[#This Row],[Area_Reqd]]*tbl7_5[[#This Row],[safety_factor_perpendicular]]</f>
        <v>1.1753464023040578E-2</v>
      </c>
    </row>
    <row r="30" spans="2:9" x14ac:dyDescent="0.2">
      <c r="B30" s="19">
        <v>64</v>
      </c>
      <c r="C30" s="20">
        <v>2.340103280266217E-3</v>
      </c>
      <c r="D30" s="14">
        <v>0.25</v>
      </c>
      <c r="E30" s="14">
        <v>1</v>
      </c>
      <c r="F30" s="1">
        <v>1.33</v>
      </c>
      <c r="G30" s="16">
        <f>tbl7_5[[#This Row],[a_e_perp]]*tbl7_5[[#This Row],[safety_factor_thickness]]</f>
        <v>16</v>
      </c>
      <c r="H30" s="16">
        <f>tbl7_5[[#This Row],[Area_Reqd]]*tbl7_5[[#This Row],[safety_factor_beyond]]</f>
        <v>2.340103280266217E-3</v>
      </c>
      <c r="I30" s="16">
        <f>tbl7_5[[#This Row],[Area_Reqd]]*tbl7_5[[#This Row],[safety_factor_perpendicular]]</f>
        <v>3.1123373627540687E-3</v>
      </c>
    </row>
    <row r="31" spans="2:9" x14ac:dyDescent="0.2">
      <c r="B31" s="19">
        <v>127</v>
      </c>
      <c r="C31" s="20">
        <v>6.9029321814704494E-3</v>
      </c>
      <c r="D31" s="14">
        <v>0.25</v>
      </c>
      <c r="E31" s="14">
        <v>1</v>
      </c>
      <c r="F31" s="1">
        <v>1.33</v>
      </c>
      <c r="G31" s="16">
        <f>tbl7_5[[#This Row],[a_e_perp]]*tbl7_5[[#This Row],[safety_factor_thickness]]</f>
        <v>31.75</v>
      </c>
      <c r="H31" s="16">
        <f>tbl7_5[[#This Row],[Area_Reqd]]*tbl7_5[[#This Row],[safety_factor_beyond]]</f>
        <v>6.9029321814704494E-3</v>
      </c>
      <c r="I31" s="16">
        <f>tbl7_5[[#This Row],[Area_Reqd]]*tbl7_5[[#This Row],[safety_factor_perpendicular]]</f>
        <v>9.1808998013556981E-3</v>
      </c>
    </row>
    <row r="32" spans="2:9" x14ac:dyDescent="0.2">
      <c r="B32" s="19">
        <v>36</v>
      </c>
      <c r="C32" s="20">
        <v>2.0520258284588435E-3</v>
      </c>
      <c r="D32" s="14">
        <v>0.25</v>
      </c>
      <c r="E32" s="14">
        <v>1</v>
      </c>
      <c r="F32" s="1">
        <v>1.33</v>
      </c>
      <c r="G32" s="16">
        <f>tbl7_5[[#This Row],[a_e_perp]]*tbl7_5[[#This Row],[safety_factor_thickness]]</f>
        <v>9</v>
      </c>
      <c r="H32" s="16">
        <f>tbl7_5[[#This Row],[Area_Reqd]]*tbl7_5[[#This Row],[safety_factor_beyond]]</f>
        <v>2.0520258284588435E-3</v>
      </c>
      <c r="I32" s="16">
        <f>tbl7_5[[#This Row],[Area_Reqd]]*tbl7_5[[#This Row],[safety_factor_perpendicular]]</f>
        <v>2.7291943518502619E-3</v>
      </c>
    </row>
    <row r="33" spans="2:9" x14ac:dyDescent="0.2">
      <c r="B33" s="19">
        <v>236</v>
      </c>
      <c r="C33" s="20">
        <v>1.9371175579712015E-2</v>
      </c>
      <c r="D33" s="14">
        <v>0.25</v>
      </c>
      <c r="E33" s="14">
        <v>1</v>
      </c>
      <c r="F33" s="1">
        <v>1.33</v>
      </c>
      <c r="G33" s="16">
        <f>tbl7_5[[#This Row],[a_e_perp]]*tbl7_5[[#This Row],[safety_factor_thickness]]</f>
        <v>59</v>
      </c>
      <c r="H33" s="16">
        <f>tbl7_5[[#This Row],[Area_Reqd]]*tbl7_5[[#This Row],[safety_factor_beyond]]</f>
        <v>1.9371175579712015E-2</v>
      </c>
      <c r="I33" s="16">
        <f>tbl7_5[[#This Row],[Area_Reqd]]*tbl7_5[[#This Row],[safety_factor_perpendicular]]</f>
        <v>2.5763663521016982E-2</v>
      </c>
    </row>
    <row r="34" spans="2:9" x14ac:dyDescent="0.2">
      <c r="B34" s="19">
        <v>246</v>
      </c>
      <c r="C34" s="20">
        <v>3.4864124906401409E-3</v>
      </c>
      <c r="D34" s="14">
        <v>0.25</v>
      </c>
      <c r="E34" s="14">
        <v>1</v>
      </c>
      <c r="F34" s="1">
        <v>1.33</v>
      </c>
      <c r="G34" s="16">
        <f>tbl7_5[[#This Row],[a_e_perp]]*tbl7_5[[#This Row],[safety_factor_thickness]]</f>
        <v>61.5</v>
      </c>
      <c r="H34" s="16">
        <f>tbl7_5[[#This Row],[Area_Reqd]]*tbl7_5[[#This Row],[safety_factor_beyond]]</f>
        <v>3.4864124906401409E-3</v>
      </c>
      <c r="I34" s="16">
        <f>tbl7_5[[#This Row],[Area_Reqd]]*tbl7_5[[#This Row],[safety_factor_perpendicular]]</f>
        <v>4.6369286125513874E-3</v>
      </c>
    </row>
    <row r="35" spans="2:9" x14ac:dyDescent="0.2">
      <c r="B35" s="19">
        <v>105</v>
      </c>
      <c r="C35" s="20">
        <v>3.2566728429257808E-3</v>
      </c>
      <c r="D35" s="14">
        <v>0.25</v>
      </c>
      <c r="E35" s="14">
        <v>1</v>
      </c>
      <c r="F35" s="1">
        <v>1.33</v>
      </c>
      <c r="G35" s="16">
        <f>tbl7_5[[#This Row],[a_e_perp]]*tbl7_5[[#This Row],[safety_factor_thickness]]</f>
        <v>26.25</v>
      </c>
      <c r="H35" s="16">
        <f>tbl7_5[[#This Row],[Area_Reqd]]*tbl7_5[[#This Row],[safety_factor_beyond]]</f>
        <v>3.2566728429257808E-3</v>
      </c>
      <c r="I35" s="16">
        <f>tbl7_5[[#This Row],[Area_Reqd]]*tbl7_5[[#This Row],[safety_factor_perpendicular]]</f>
        <v>4.3313748810912883E-3</v>
      </c>
    </row>
    <row r="36" spans="2:9" x14ac:dyDescent="0.2">
      <c r="B36" s="19">
        <v>79</v>
      </c>
      <c r="C36" s="20">
        <v>1.4395511894604498E-2</v>
      </c>
      <c r="D36" s="14">
        <v>0.25</v>
      </c>
      <c r="E36" s="14">
        <v>1</v>
      </c>
      <c r="F36" s="1">
        <v>1.33</v>
      </c>
      <c r="G36" s="16">
        <f>tbl7_5[[#This Row],[a_e_perp]]*tbl7_5[[#This Row],[safety_factor_thickness]]</f>
        <v>19.75</v>
      </c>
      <c r="H36" s="16">
        <f>tbl7_5[[#This Row],[Area_Reqd]]*tbl7_5[[#This Row],[safety_factor_beyond]]</f>
        <v>1.4395511894604498E-2</v>
      </c>
      <c r="I36" s="16">
        <f>tbl7_5[[#This Row],[Area_Reqd]]*tbl7_5[[#This Row],[safety_factor_perpendicular]]</f>
        <v>1.9146030819823984E-2</v>
      </c>
    </row>
    <row r="37" spans="2:9" x14ac:dyDescent="0.2">
      <c r="B37" s="19">
        <v>64</v>
      </c>
      <c r="C37" s="20">
        <v>1.8818564236228314E-2</v>
      </c>
      <c r="D37" s="14">
        <v>0.25</v>
      </c>
      <c r="E37" s="14">
        <v>1</v>
      </c>
      <c r="F37" s="1">
        <v>1.33</v>
      </c>
      <c r="G37" s="16">
        <f>tbl7_5[[#This Row],[a_e_perp]]*tbl7_5[[#This Row],[safety_factor_thickness]]</f>
        <v>16</v>
      </c>
      <c r="H37" s="16">
        <f>tbl7_5[[#This Row],[Area_Reqd]]*tbl7_5[[#This Row],[safety_factor_beyond]]</f>
        <v>1.8818564236228314E-2</v>
      </c>
      <c r="I37" s="16">
        <f>tbl7_5[[#This Row],[Area_Reqd]]*tbl7_5[[#This Row],[safety_factor_perpendicular]]</f>
        <v>2.5028690434183661E-2</v>
      </c>
    </row>
    <row r="38" spans="2:9" x14ac:dyDescent="0.2">
      <c r="B38" s="19">
        <v>85</v>
      </c>
      <c r="C38" s="20">
        <v>2.537201248554115E-3</v>
      </c>
      <c r="D38" s="14">
        <v>0.25</v>
      </c>
      <c r="E38" s="14">
        <v>1</v>
      </c>
      <c r="F38" s="1">
        <v>1.33</v>
      </c>
      <c r="G38" s="16">
        <f>tbl7_5[[#This Row],[a_e_perp]]*tbl7_5[[#This Row],[safety_factor_thickness]]</f>
        <v>21.25</v>
      </c>
      <c r="H38" s="16">
        <f>tbl7_5[[#This Row],[Area_Reqd]]*tbl7_5[[#This Row],[safety_factor_beyond]]</f>
        <v>2.537201248554115E-3</v>
      </c>
      <c r="I38" s="16">
        <f>tbl7_5[[#This Row],[Area_Reqd]]*tbl7_5[[#This Row],[safety_factor_perpendicular]]</f>
        <v>3.3744776605769732E-3</v>
      </c>
    </row>
    <row r="39" spans="2:9" x14ac:dyDescent="0.2">
      <c r="B39" s="19">
        <v>201</v>
      </c>
      <c r="C39" s="20">
        <v>4.2191640653091046E-3</v>
      </c>
      <c r="D39" s="14">
        <v>0.25</v>
      </c>
      <c r="E39" s="14">
        <v>1</v>
      </c>
      <c r="F39" s="1">
        <v>1.33</v>
      </c>
      <c r="G39" s="16">
        <f>tbl7_5[[#This Row],[a_e_perp]]*tbl7_5[[#This Row],[safety_factor_thickness]]</f>
        <v>50.25</v>
      </c>
      <c r="H39" s="16">
        <f>tbl7_5[[#This Row],[Area_Reqd]]*tbl7_5[[#This Row],[safety_factor_beyond]]</f>
        <v>4.2191640653091046E-3</v>
      </c>
      <c r="I39" s="16">
        <f>tbl7_5[[#This Row],[Area_Reqd]]*tbl7_5[[#This Row],[safety_factor_perpendicular]]</f>
        <v>5.6114882068611094E-3</v>
      </c>
    </row>
    <row r="40" spans="2:9" x14ac:dyDescent="0.2">
      <c r="B40" s="19">
        <v>59</v>
      </c>
      <c r="C40" s="20">
        <v>1.7584492165131645E-2</v>
      </c>
      <c r="D40" s="14">
        <v>0.25</v>
      </c>
      <c r="E40" s="14">
        <v>1</v>
      </c>
      <c r="F40" s="1">
        <v>1.33</v>
      </c>
      <c r="G40" s="16">
        <f>tbl7_5[[#This Row],[a_e_perp]]*tbl7_5[[#This Row],[safety_factor_thickness]]</f>
        <v>14.75</v>
      </c>
      <c r="H40" s="16">
        <f>tbl7_5[[#This Row],[Area_Reqd]]*tbl7_5[[#This Row],[safety_factor_beyond]]</f>
        <v>1.7584492165131645E-2</v>
      </c>
      <c r="I40" s="16">
        <f>tbl7_5[[#This Row],[Area_Reqd]]*tbl7_5[[#This Row],[safety_factor_perpendicular]]</f>
        <v>2.338737457962509E-2</v>
      </c>
    </row>
    <row r="41" spans="2:9" x14ac:dyDescent="0.2">
      <c r="B41" s="19">
        <v>55</v>
      </c>
      <c r="C41" s="20">
        <v>1.0258408281783768E-2</v>
      </c>
      <c r="D41" s="14">
        <v>0.25</v>
      </c>
      <c r="E41" s="14">
        <v>1</v>
      </c>
      <c r="F41" s="1">
        <v>1.33</v>
      </c>
      <c r="G41" s="16">
        <f>tbl7_5[[#This Row],[a_e_perp]]*tbl7_5[[#This Row],[safety_factor_thickness]]</f>
        <v>13.75</v>
      </c>
      <c r="H41" s="16">
        <f>tbl7_5[[#This Row],[Area_Reqd]]*tbl7_5[[#This Row],[safety_factor_beyond]]</f>
        <v>1.0258408281783768E-2</v>
      </c>
      <c r="I41" s="16">
        <f>tbl7_5[[#This Row],[Area_Reqd]]*tbl7_5[[#This Row],[safety_factor_perpendicular]]</f>
        <v>1.3643683014772413E-2</v>
      </c>
    </row>
    <row r="42" spans="2:9" x14ac:dyDescent="0.2">
      <c r="B42" s="19">
        <v>48</v>
      </c>
      <c r="C42" s="20">
        <v>4.1057088191184523E-3</v>
      </c>
      <c r="D42" s="14">
        <v>0.25</v>
      </c>
      <c r="E42" s="14">
        <v>1</v>
      </c>
      <c r="F42" s="1">
        <v>1.33</v>
      </c>
      <c r="G42" s="16">
        <f>tbl7_5[[#This Row],[a_e_perp]]*tbl7_5[[#This Row],[safety_factor_thickness]]</f>
        <v>12</v>
      </c>
      <c r="H42" s="16">
        <f>tbl7_5[[#This Row],[Area_Reqd]]*tbl7_5[[#This Row],[safety_factor_beyond]]</f>
        <v>4.1057088191184523E-3</v>
      </c>
      <c r="I42" s="16">
        <f>tbl7_5[[#This Row],[Area_Reqd]]*tbl7_5[[#This Row],[safety_factor_perpendicular]]</f>
        <v>5.460592729427542E-3</v>
      </c>
    </row>
    <row r="43" spans="2:9" x14ac:dyDescent="0.2">
      <c r="B43" s="19">
        <v>19</v>
      </c>
      <c r="C43" s="20">
        <v>6.5670053855006044E-3</v>
      </c>
      <c r="D43" s="14">
        <v>0.25</v>
      </c>
      <c r="E43" s="14">
        <v>1</v>
      </c>
      <c r="F43" s="1">
        <v>1.33</v>
      </c>
      <c r="G43" s="16">
        <f>tbl7_5[[#This Row],[a_e_perp]]*tbl7_5[[#This Row],[safety_factor_thickness]]</f>
        <v>4.75</v>
      </c>
      <c r="H43" s="16">
        <f>tbl7_5[[#This Row],[Area_Reqd]]*tbl7_5[[#This Row],[safety_factor_beyond]]</f>
        <v>6.5670053855006044E-3</v>
      </c>
      <c r="I43" s="16">
        <f>tbl7_5[[#This Row],[Area_Reqd]]*tbl7_5[[#This Row],[safety_factor_perpendicular]]</f>
        <v>8.7341171627158039E-3</v>
      </c>
    </row>
    <row r="44" spans="2:9" x14ac:dyDescent="0.2">
      <c r="B44" s="19">
        <v>103</v>
      </c>
      <c r="C44" s="20">
        <v>1.8334691450503319E-2</v>
      </c>
      <c r="D44" s="14">
        <v>0.25</v>
      </c>
      <c r="E44" s="14">
        <v>1</v>
      </c>
      <c r="F44" s="1">
        <v>1.33</v>
      </c>
      <c r="G44" s="16">
        <f>tbl7_5[[#This Row],[a_e_perp]]*tbl7_5[[#This Row],[safety_factor_thickness]]</f>
        <v>25.75</v>
      </c>
      <c r="H44" s="16">
        <f>tbl7_5[[#This Row],[Area_Reqd]]*tbl7_5[[#This Row],[safety_factor_beyond]]</f>
        <v>1.8334691450503319E-2</v>
      </c>
      <c r="I44" s="16">
        <f>tbl7_5[[#This Row],[Area_Reqd]]*tbl7_5[[#This Row],[safety_factor_perpendicular]]</f>
        <v>2.4385139629169415E-2</v>
      </c>
    </row>
    <row r="45" spans="2:9" x14ac:dyDescent="0.2">
      <c r="B45" s="19">
        <v>160</v>
      </c>
      <c r="C45" s="20">
        <v>8.6711844656830774E-3</v>
      </c>
      <c r="D45" s="14">
        <v>0.25</v>
      </c>
      <c r="E45" s="14">
        <v>1</v>
      </c>
      <c r="F45" s="1">
        <v>1.33</v>
      </c>
      <c r="G45" s="16">
        <f>tbl7_5[[#This Row],[a_e_perp]]*tbl7_5[[#This Row],[safety_factor_thickness]]</f>
        <v>40</v>
      </c>
      <c r="H45" s="16">
        <f>tbl7_5[[#This Row],[Area_Reqd]]*tbl7_5[[#This Row],[safety_factor_beyond]]</f>
        <v>8.6711844656830774E-3</v>
      </c>
      <c r="I45" s="16">
        <f>tbl7_5[[#This Row],[Area_Reqd]]*tbl7_5[[#This Row],[safety_factor_perpendicular]]</f>
        <v>1.1532675339358494E-2</v>
      </c>
    </row>
    <row r="46" spans="2:9" x14ac:dyDescent="0.2">
      <c r="B46" s="19">
        <v>234</v>
      </c>
      <c r="C46" s="20">
        <v>1.4253538080093862E-2</v>
      </c>
      <c r="D46" s="14">
        <v>0.25</v>
      </c>
      <c r="E46" s="14">
        <v>1</v>
      </c>
      <c r="F46" s="1">
        <v>1.33</v>
      </c>
      <c r="G46" s="16">
        <f>tbl7_5[[#This Row],[a_e_perp]]*tbl7_5[[#This Row],[safety_factor_thickness]]</f>
        <v>58.5</v>
      </c>
      <c r="H46" s="16">
        <f>tbl7_5[[#This Row],[Area_Reqd]]*tbl7_5[[#This Row],[safety_factor_beyond]]</f>
        <v>1.4253538080093862E-2</v>
      </c>
      <c r="I46" s="16">
        <f>tbl7_5[[#This Row],[Area_Reqd]]*tbl7_5[[#This Row],[safety_factor_perpendicular]]</f>
        <v>1.8957205646524838E-2</v>
      </c>
    </row>
    <row r="47" spans="2:9" x14ac:dyDescent="0.2">
      <c r="B47" s="19">
        <v>3</v>
      </c>
      <c r="C47" s="20">
        <v>9.4144170959203962E-3</v>
      </c>
      <c r="D47" s="14">
        <v>0.25</v>
      </c>
      <c r="E47" s="14">
        <v>1</v>
      </c>
      <c r="F47" s="1">
        <v>1.33</v>
      </c>
      <c r="G47" s="16">
        <f>tbl7_5[[#This Row],[a_e_perp]]*tbl7_5[[#This Row],[safety_factor_thickness]]</f>
        <v>0.75</v>
      </c>
      <c r="H47" s="16">
        <f>tbl7_5[[#This Row],[Area_Reqd]]*tbl7_5[[#This Row],[safety_factor_beyond]]</f>
        <v>9.4144170959203962E-3</v>
      </c>
      <c r="I47" s="16">
        <f>tbl7_5[[#This Row],[Area_Reqd]]*tbl7_5[[#This Row],[safety_factor_perpendicular]]</f>
        <v>1.2521174737574128E-2</v>
      </c>
    </row>
    <row r="48" spans="2:9" x14ac:dyDescent="0.2">
      <c r="B48" s="19">
        <v>249</v>
      </c>
      <c r="C48" s="20">
        <v>1.8705422338865598E-2</v>
      </c>
      <c r="D48" s="14">
        <v>0.25</v>
      </c>
      <c r="E48" s="14">
        <v>1</v>
      </c>
      <c r="F48" s="1">
        <v>1.33</v>
      </c>
      <c r="G48" s="16">
        <f>tbl7_5[[#This Row],[a_e_perp]]*tbl7_5[[#This Row],[safety_factor_thickness]]</f>
        <v>62.25</v>
      </c>
      <c r="H48" s="16">
        <f>tbl7_5[[#This Row],[Area_Reqd]]*tbl7_5[[#This Row],[safety_factor_beyond]]</f>
        <v>1.8705422338865598E-2</v>
      </c>
      <c r="I48" s="16">
        <f>tbl7_5[[#This Row],[Area_Reqd]]*tbl7_5[[#This Row],[safety_factor_perpendicular]]</f>
        <v>2.4878211710691246E-2</v>
      </c>
    </row>
    <row r="49" spans="2:9" x14ac:dyDescent="0.2">
      <c r="B49" s="19">
        <v>197</v>
      </c>
      <c r="C49" s="20">
        <v>3.6738434067964754E-3</v>
      </c>
      <c r="D49" s="14">
        <v>0.25</v>
      </c>
      <c r="E49" s="14">
        <v>1</v>
      </c>
      <c r="F49" s="1">
        <v>1.33</v>
      </c>
      <c r="G49" s="16">
        <f>tbl7_5[[#This Row],[a_e_perp]]*tbl7_5[[#This Row],[safety_factor_thickness]]</f>
        <v>49.25</v>
      </c>
      <c r="H49" s="16">
        <f>tbl7_5[[#This Row],[Area_Reqd]]*tbl7_5[[#This Row],[safety_factor_beyond]]</f>
        <v>3.6738434067964754E-3</v>
      </c>
      <c r="I49" s="16">
        <f>tbl7_5[[#This Row],[Area_Reqd]]*tbl7_5[[#This Row],[safety_factor_perpendicular]]</f>
        <v>4.886211731039313E-3</v>
      </c>
    </row>
    <row r="50" spans="2:9" x14ac:dyDescent="0.2">
      <c r="B50" s="19">
        <v>107</v>
      </c>
      <c r="C50" s="20">
        <v>1.0837565941339113E-2</v>
      </c>
      <c r="D50" s="14">
        <v>0.25</v>
      </c>
      <c r="E50" s="14">
        <v>1</v>
      </c>
      <c r="F50" s="1">
        <v>1.33</v>
      </c>
      <c r="G50" s="16">
        <f>tbl7_5[[#This Row],[a_e_perp]]*tbl7_5[[#This Row],[safety_factor_thickness]]</f>
        <v>26.75</v>
      </c>
      <c r="H50" s="16">
        <f>tbl7_5[[#This Row],[Area_Reqd]]*tbl7_5[[#This Row],[safety_factor_beyond]]</f>
        <v>1.0837565941339113E-2</v>
      </c>
      <c r="I50" s="16">
        <f>tbl7_5[[#This Row],[Area_Reqd]]*tbl7_5[[#This Row],[safety_factor_perpendicular]]</f>
        <v>1.4413962701981021E-2</v>
      </c>
    </row>
    <row r="51" spans="2:9" x14ac:dyDescent="0.2">
      <c r="B51" s="19">
        <v>131</v>
      </c>
      <c r="C51" s="20">
        <v>1.2990161276342617E-2</v>
      </c>
      <c r="D51" s="14">
        <v>0.25</v>
      </c>
      <c r="E51" s="14">
        <v>1</v>
      </c>
      <c r="F51" s="1">
        <v>1.33</v>
      </c>
      <c r="G51" s="16">
        <f>tbl7_5[[#This Row],[a_e_perp]]*tbl7_5[[#This Row],[safety_factor_thickness]]</f>
        <v>32.75</v>
      </c>
      <c r="H51" s="16">
        <f>tbl7_5[[#This Row],[Area_Reqd]]*tbl7_5[[#This Row],[safety_factor_beyond]]</f>
        <v>1.2990161276342617E-2</v>
      </c>
      <c r="I51" s="16">
        <f>tbl7_5[[#This Row],[Area_Reqd]]*tbl7_5[[#This Row],[safety_factor_perpendicular]]</f>
        <v>1.727691449753568E-2</v>
      </c>
    </row>
    <row r="52" spans="2:9" x14ac:dyDescent="0.2">
      <c r="B52" s="19">
        <v>31</v>
      </c>
      <c r="C52" s="20">
        <v>1.1351400339224271E-2</v>
      </c>
      <c r="D52" s="14">
        <v>0.25</v>
      </c>
      <c r="E52" s="14">
        <v>1</v>
      </c>
      <c r="F52" s="1">
        <v>1.33</v>
      </c>
      <c r="G52" s="16">
        <f>tbl7_5[[#This Row],[a_e_perp]]*tbl7_5[[#This Row],[safety_factor_thickness]]</f>
        <v>7.75</v>
      </c>
      <c r="H52" s="16">
        <f>tbl7_5[[#This Row],[Area_Reqd]]*tbl7_5[[#This Row],[safety_factor_beyond]]</f>
        <v>1.1351400339224271E-2</v>
      </c>
      <c r="I52" s="16">
        <f>tbl7_5[[#This Row],[Area_Reqd]]*tbl7_5[[#This Row],[safety_factor_perpendicular]]</f>
        <v>1.5097362451168281E-2</v>
      </c>
    </row>
    <row r="53" spans="2:9" x14ac:dyDescent="0.2">
      <c r="B53" s="19">
        <v>212</v>
      </c>
      <c r="C53" s="20">
        <v>9.6199623352634794E-3</v>
      </c>
      <c r="D53" s="14">
        <v>0.25</v>
      </c>
      <c r="E53" s="14">
        <v>1</v>
      </c>
      <c r="F53" s="1">
        <v>1.33</v>
      </c>
      <c r="G53" s="16">
        <f>tbl7_5[[#This Row],[a_e_perp]]*tbl7_5[[#This Row],[safety_factor_thickness]]</f>
        <v>53</v>
      </c>
      <c r="H53" s="16">
        <f>tbl7_5[[#This Row],[Area_Reqd]]*tbl7_5[[#This Row],[safety_factor_beyond]]</f>
        <v>9.6199623352634794E-3</v>
      </c>
      <c r="I53" s="16">
        <f>tbl7_5[[#This Row],[Area_Reqd]]*tbl7_5[[#This Row],[safety_factor_perpendicular]]</f>
        <v>1.2794549905900428E-2</v>
      </c>
    </row>
    <row r="54" spans="2:9" x14ac:dyDescent="0.2">
      <c r="B54" s="19">
        <v>140</v>
      </c>
      <c r="C54" s="20">
        <v>1.449125742004166E-2</v>
      </c>
      <c r="D54" s="14">
        <v>0.25</v>
      </c>
      <c r="E54" s="14">
        <v>1</v>
      </c>
      <c r="F54" s="1">
        <v>1.33</v>
      </c>
      <c r="G54" s="16">
        <f>tbl7_5[[#This Row],[a_e_perp]]*tbl7_5[[#This Row],[safety_factor_thickness]]</f>
        <v>35</v>
      </c>
      <c r="H54" s="16">
        <f>tbl7_5[[#This Row],[Area_Reqd]]*tbl7_5[[#This Row],[safety_factor_beyond]]</f>
        <v>1.449125742004166E-2</v>
      </c>
      <c r="I54" s="16">
        <f>tbl7_5[[#This Row],[Area_Reqd]]*tbl7_5[[#This Row],[safety_factor_perpendicular]]</f>
        <v>1.9273372368655409E-2</v>
      </c>
    </row>
    <row r="55" spans="2:9" x14ac:dyDescent="0.2">
      <c r="B55" s="19">
        <v>187</v>
      </c>
      <c r="C55" s="20">
        <v>1.290847182599828E-3</v>
      </c>
      <c r="D55" s="14">
        <v>0.25</v>
      </c>
      <c r="E55" s="14">
        <v>1</v>
      </c>
      <c r="F55" s="1">
        <v>1.33</v>
      </c>
      <c r="G55" s="16">
        <f>tbl7_5[[#This Row],[a_e_perp]]*tbl7_5[[#This Row],[safety_factor_thickness]]</f>
        <v>46.75</v>
      </c>
      <c r="H55" s="16">
        <f>tbl7_5[[#This Row],[Area_Reqd]]*tbl7_5[[#This Row],[safety_factor_beyond]]</f>
        <v>1.290847182599828E-3</v>
      </c>
      <c r="I55" s="16">
        <f>tbl7_5[[#This Row],[Area_Reqd]]*tbl7_5[[#This Row],[safety_factor_perpendicular]]</f>
        <v>1.7168267528577712E-3</v>
      </c>
    </row>
    <row r="56" spans="2:9" x14ac:dyDescent="0.2">
      <c r="B56" s="19">
        <v>88</v>
      </c>
      <c r="C56" s="20">
        <v>1.6436240584756571E-2</v>
      </c>
      <c r="D56" s="14">
        <v>0.25</v>
      </c>
      <c r="E56" s="14">
        <v>1</v>
      </c>
      <c r="F56" s="1">
        <v>1.33</v>
      </c>
      <c r="G56" s="16">
        <f>tbl7_5[[#This Row],[a_e_perp]]*tbl7_5[[#This Row],[safety_factor_thickness]]</f>
        <v>22</v>
      </c>
      <c r="H56" s="16">
        <f>tbl7_5[[#This Row],[Area_Reqd]]*tbl7_5[[#This Row],[safety_factor_beyond]]</f>
        <v>1.6436240584756571E-2</v>
      </c>
      <c r="I56" s="16">
        <f>tbl7_5[[#This Row],[Area_Reqd]]*tbl7_5[[#This Row],[safety_factor_perpendicular]]</f>
        <v>2.1860199977726241E-2</v>
      </c>
    </row>
    <row r="57" spans="2:9" x14ac:dyDescent="0.2">
      <c r="B57" s="19">
        <v>120</v>
      </c>
      <c r="C57" s="20">
        <v>8.1131102953691421E-3</v>
      </c>
      <c r="D57" s="14">
        <v>0.25</v>
      </c>
      <c r="E57" s="14">
        <v>1</v>
      </c>
      <c r="F57" s="1">
        <v>1.33</v>
      </c>
      <c r="G57" s="16">
        <f>tbl7_5[[#This Row],[a_e_perp]]*tbl7_5[[#This Row],[safety_factor_thickness]]</f>
        <v>30</v>
      </c>
      <c r="H57" s="16">
        <f>tbl7_5[[#This Row],[Area_Reqd]]*tbl7_5[[#This Row],[safety_factor_beyond]]</f>
        <v>8.1131102953691421E-3</v>
      </c>
      <c r="I57" s="16">
        <f>tbl7_5[[#This Row],[Area_Reqd]]*tbl7_5[[#This Row],[safety_factor_perpendicular]]</f>
        <v>1.079043669284096E-2</v>
      </c>
    </row>
    <row r="58" spans="2:9" x14ac:dyDescent="0.2">
      <c r="B58" s="19">
        <v>218</v>
      </c>
      <c r="C58" s="20">
        <v>1.3586548659546321E-2</v>
      </c>
      <c r="D58" s="14">
        <v>0.25</v>
      </c>
      <c r="E58" s="14">
        <v>1</v>
      </c>
      <c r="F58" s="1">
        <v>1.33</v>
      </c>
      <c r="G58" s="16">
        <f>tbl7_5[[#This Row],[a_e_perp]]*tbl7_5[[#This Row],[safety_factor_thickness]]</f>
        <v>54.5</v>
      </c>
      <c r="H58" s="16">
        <f>tbl7_5[[#This Row],[Area_Reqd]]*tbl7_5[[#This Row],[safety_factor_beyond]]</f>
        <v>1.3586548659546321E-2</v>
      </c>
      <c r="I58" s="16">
        <f>tbl7_5[[#This Row],[Area_Reqd]]*tbl7_5[[#This Row],[safety_factor_perpendicular]]</f>
        <v>1.8070109717196609E-2</v>
      </c>
    </row>
    <row r="59" spans="2:9" x14ac:dyDescent="0.2">
      <c r="B59" s="19">
        <v>157</v>
      </c>
      <c r="C59" s="20">
        <v>1.9557430772298365E-2</v>
      </c>
      <c r="D59" s="14">
        <v>0.25</v>
      </c>
      <c r="E59" s="14">
        <v>1</v>
      </c>
      <c r="F59" s="1">
        <v>1.33</v>
      </c>
      <c r="G59" s="16">
        <f>tbl7_5[[#This Row],[a_e_perp]]*tbl7_5[[#This Row],[safety_factor_thickness]]</f>
        <v>39.25</v>
      </c>
      <c r="H59" s="16">
        <f>tbl7_5[[#This Row],[Area_Reqd]]*tbl7_5[[#This Row],[safety_factor_beyond]]</f>
        <v>1.9557430772298365E-2</v>
      </c>
      <c r="I59" s="16">
        <f>tbl7_5[[#This Row],[Area_Reqd]]*tbl7_5[[#This Row],[safety_factor_perpendicular]]</f>
        <v>2.6011382927156827E-2</v>
      </c>
    </row>
    <row r="60" spans="2:9" x14ac:dyDescent="0.2">
      <c r="B60" s="19">
        <v>48</v>
      </c>
      <c r="C60" s="20">
        <v>6.2602446004445264E-3</v>
      </c>
      <c r="D60" s="14">
        <v>0.25</v>
      </c>
      <c r="E60" s="14">
        <v>1</v>
      </c>
      <c r="F60" s="1">
        <v>1.33</v>
      </c>
      <c r="G60" s="16">
        <f>tbl7_5[[#This Row],[a_e_perp]]*tbl7_5[[#This Row],[safety_factor_thickness]]</f>
        <v>12</v>
      </c>
      <c r="H60" s="16">
        <f>tbl7_5[[#This Row],[Area_Reqd]]*tbl7_5[[#This Row],[safety_factor_beyond]]</f>
        <v>6.2602446004445264E-3</v>
      </c>
      <c r="I60" s="16">
        <f>tbl7_5[[#This Row],[Area_Reqd]]*tbl7_5[[#This Row],[safety_factor_perpendicular]]</f>
        <v>8.3261253185912213E-3</v>
      </c>
    </row>
    <row r="61" spans="2:9" x14ac:dyDescent="0.2">
      <c r="B61" s="19">
        <v>204</v>
      </c>
      <c r="C61" s="20">
        <v>3.1353956663919512E-3</v>
      </c>
      <c r="D61" s="14">
        <v>0.25</v>
      </c>
      <c r="E61" s="14">
        <v>1</v>
      </c>
      <c r="F61" s="1">
        <v>1.33</v>
      </c>
      <c r="G61" s="16">
        <f>tbl7_5[[#This Row],[a_e_perp]]*tbl7_5[[#This Row],[safety_factor_thickness]]</f>
        <v>51</v>
      </c>
      <c r="H61" s="16">
        <f>tbl7_5[[#This Row],[Area_Reqd]]*tbl7_5[[#This Row],[safety_factor_beyond]]</f>
        <v>3.1353956663919512E-3</v>
      </c>
      <c r="I61" s="16">
        <f>tbl7_5[[#This Row],[Area_Reqd]]*tbl7_5[[#This Row],[safety_factor_perpendicular]]</f>
        <v>4.1700762363012954E-3</v>
      </c>
    </row>
    <row r="62" spans="2:9" x14ac:dyDescent="0.2">
      <c r="B62" s="19">
        <v>224</v>
      </c>
      <c r="C62" s="20">
        <v>9.6718306492034952E-4</v>
      </c>
      <c r="D62" s="14">
        <v>0.25</v>
      </c>
      <c r="E62" s="14">
        <v>1</v>
      </c>
      <c r="F62" s="1">
        <v>1.33</v>
      </c>
      <c r="G62" s="16">
        <f>tbl7_5[[#This Row],[a_e_perp]]*tbl7_5[[#This Row],[safety_factor_thickness]]</f>
        <v>56</v>
      </c>
      <c r="H62" s="16">
        <f>tbl7_5[[#This Row],[Area_Reqd]]*tbl7_5[[#This Row],[safety_factor_beyond]]</f>
        <v>9.6718306492034952E-4</v>
      </c>
      <c r="I62" s="16">
        <f>tbl7_5[[#This Row],[Area_Reqd]]*tbl7_5[[#This Row],[safety_factor_perpendicular]]</f>
        <v>1.2863534763440649E-3</v>
      </c>
    </row>
    <row r="63" spans="2:9" x14ac:dyDescent="0.2">
      <c r="B63" s="19">
        <v>211</v>
      </c>
      <c r="C63" s="20">
        <v>1.7214790937827164E-2</v>
      </c>
      <c r="D63" s="14">
        <v>0.25</v>
      </c>
      <c r="E63" s="14">
        <v>1</v>
      </c>
      <c r="F63" s="1">
        <v>1.33</v>
      </c>
      <c r="G63" s="16">
        <f>tbl7_5[[#This Row],[a_e_perp]]*tbl7_5[[#This Row],[safety_factor_thickness]]</f>
        <v>52.75</v>
      </c>
      <c r="H63" s="16">
        <f>tbl7_5[[#This Row],[Area_Reqd]]*tbl7_5[[#This Row],[safety_factor_beyond]]</f>
        <v>1.7214790937827164E-2</v>
      </c>
      <c r="I63" s="16">
        <f>tbl7_5[[#This Row],[Area_Reqd]]*tbl7_5[[#This Row],[safety_factor_perpendicular]]</f>
        <v>2.2895671947310129E-2</v>
      </c>
    </row>
    <row r="64" spans="2:9" x14ac:dyDescent="0.2">
      <c r="B64" s="19">
        <v>92</v>
      </c>
      <c r="C64" s="20">
        <v>9.3494515531969749E-4</v>
      </c>
      <c r="D64" s="14">
        <v>0.25</v>
      </c>
      <c r="E64" s="14">
        <v>1</v>
      </c>
      <c r="F64" s="1">
        <v>1.33</v>
      </c>
      <c r="G64" s="16">
        <f>tbl7_5[[#This Row],[a_e_perp]]*tbl7_5[[#This Row],[safety_factor_thickness]]</f>
        <v>23</v>
      </c>
      <c r="H64" s="16">
        <f>tbl7_5[[#This Row],[Area_Reqd]]*tbl7_5[[#This Row],[safety_factor_beyond]]</f>
        <v>9.3494515531969749E-4</v>
      </c>
      <c r="I64" s="16">
        <f>tbl7_5[[#This Row],[Area_Reqd]]*tbl7_5[[#This Row],[safety_factor_perpendicular]]</f>
        <v>1.2434770565751976E-3</v>
      </c>
    </row>
    <row r="65" spans="2:9" x14ac:dyDescent="0.2">
      <c r="B65" s="19">
        <v>49</v>
      </c>
      <c r="C65" s="20">
        <v>1.234405203291279E-2</v>
      </c>
      <c r="D65" s="14">
        <v>0.25</v>
      </c>
      <c r="E65" s="14">
        <v>1</v>
      </c>
      <c r="F65" s="1">
        <v>1.33</v>
      </c>
      <c r="G65" s="16">
        <f>tbl7_5[[#This Row],[a_e_perp]]*tbl7_5[[#This Row],[safety_factor_thickness]]</f>
        <v>12.25</v>
      </c>
      <c r="H65" s="16">
        <f>tbl7_5[[#This Row],[Area_Reqd]]*tbl7_5[[#This Row],[safety_factor_beyond]]</f>
        <v>1.234405203291279E-2</v>
      </c>
      <c r="I65" s="16">
        <f>tbl7_5[[#This Row],[Area_Reqd]]*tbl7_5[[#This Row],[safety_factor_perpendicular]]</f>
        <v>1.6417589203774011E-2</v>
      </c>
    </row>
    <row r="66" spans="2:9" x14ac:dyDescent="0.2">
      <c r="B66" s="19">
        <v>166</v>
      </c>
      <c r="C66" s="20">
        <v>1.690934820080036E-2</v>
      </c>
      <c r="D66" s="14">
        <v>0.25</v>
      </c>
      <c r="E66" s="14">
        <v>1</v>
      </c>
      <c r="F66" s="1">
        <v>1.33</v>
      </c>
      <c r="G66" s="16">
        <f>tbl7_5[[#This Row],[a_e_perp]]*tbl7_5[[#This Row],[safety_factor_thickness]]</f>
        <v>41.5</v>
      </c>
      <c r="H66" s="16">
        <f>tbl7_5[[#This Row],[Area_Reqd]]*tbl7_5[[#This Row],[safety_factor_beyond]]</f>
        <v>1.690934820080036E-2</v>
      </c>
      <c r="I66" s="16">
        <f>tbl7_5[[#This Row],[Area_Reqd]]*tbl7_5[[#This Row],[safety_factor_perpendicular]]</f>
        <v>2.2489433107064478E-2</v>
      </c>
    </row>
    <row r="67" spans="2:9" x14ac:dyDescent="0.2">
      <c r="B67" s="19">
        <v>70</v>
      </c>
      <c r="C67" s="20">
        <v>1.6179880847130252E-2</v>
      </c>
      <c r="D67" s="14">
        <v>0.25</v>
      </c>
      <c r="E67" s="14">
        <v>1</v>
      </c>
      <c r="F67" s="1">
        <v>1.33</v>
      </c>
      <c r="G67" s="16">
        <f>tbl7_5[[#This Row],[a_e_perp]]*tbl7_5[[#This Row],[safety_factor_thickness]]</f>
        <v>17.5</v>
      </c>
      <c r="H67" s="16">
        <f>tbl7_5[[#This Row],[Area_Reqd]]*tbl7_5[[#This Row],[safety_factor_beyond]]</f>
        <v>1.6179880847130252E-2</v>
      </c>
      <c r="I67" s="16">
        <f>tbl7_5[[#This Row],[Area_Reqd]]*tbl7_5[[#This Row],[safety_factor_perpendicular]]</f>
        <v>2.1519241526683237E-2</v>
      </c>
    </row>
    <row r="68" spans="2:9" x14ac:dyDescent="0.2">
      <c r="B68" s="19">
        <v>202</v>
      </c>
      <c r="C68" s="20">
        <v>3.0516101542910003E-3</v>
      </c>
      <c r="D68" s="14">
        <v>0.25</v>
      </c>
      <c r="E68" s="14">
        <v>1</v>
      </c>
      <c r="F68" s="1">
        <v>1.33</v>
      </c>
      <c r="G68" s="16">
        <f>tbl7_5[[#This Row],[a_e_perp]]*tbl7_5[[#This Row],[safety_factor_thickness]]</f>
        <v>50.5</v>
      </c>
      <c r="H68" s="16">
        <f>tbl7_5[[#This Row],[Area_Reqd]]*tbl7_5[[#This Row],[safety_factor_beyond]]</f>
        <v>3.0516101542910003E-3</v>
      </c>
      <c r="I68" s="16">
        <f>tbl7_5[[#This Row],[Area_Reqd]]*tbl7_5[[#This Row],[safety_factor_perpendicular]]</f>
        <v>4.0586415052070307E-3</v>
      </c>
    </row>
    <row r="69" spans="2:9" x14ac:dyDescent="0.2">
      <c r="B69" s="19">
        <v>5</v>
      </c>
      <c r="C69" s="20">
        <v>1.9420645593052607E-2</v>
      </c>
      <c r="D69" s="14">
        <v>0.25</v>
      </c>
      <c r="E69" s="14">
        <v>1</v>
      </c>
      <c r="F69" s="1">
        <v>1.33</v>
      </c>
      <c r="G69" s="16">
        <f>tbl7_5[[#This Row],[a_e_perp]]*tbl7_5[[#This Row],[safety_factor_thickness]]</f>
        <v>1.25</v>
      </c>
      <c r="H69" s="16">
        <f>tbl7_5[[#This Row],[Area_Reqd]]*tbl7_5[[#This Row],[safety_factor_beyond]]</f>
        <v>1.9420645593052607E-2</v>
      </c>
      <c r="I69" s="16">
        <f>tbl7_5[[#This Row],[Area_Reqd]]*tbl7_5[[#This Row],[safety_factor_perpendicular]]</f>
        <v>2.5829458638759968E-2</v>
      </c>
    </row>
    <row r="70" spans="2:9" x14ac:dyDescent="0.2">
      <c r="B70" s="19">
        <v>53</v>
      </c>
      <c r="C70" s="20">
        <v>1.4104184342882121E-2</v>
      </c>
      <c r="D70" s="14">
        <v>0.25</v>
      </c>
      <c r="E70" s="14">
        <v>1</v>
      </c>
      <c r="F70" s="1">
        <v>1.33</v>
      </c>
      <c r="G70" s="16">
        <f>tbl7_5[[#This Row],[a_e_perp]]*tbl7_5[[#This Row],[safety_factor_thickness]]</f>
        <v>13.25</v>
      </c>
      <c r="H70" s="16">
        <f>tbl7_5[[#This Row],[Area_Reqd]]*tbl7_5[[#This Row],[safety_factor_beyond]]</f>
        <v>1.4104184342882121E-2</v>
      </c>
      <c r="I70" s="16">
        <f>tbl7_5[[#This Row],[Area_Reqd]]*tbl7_5[[#This Row],[safety_factor_perpendicular]]</f>
        <v>1.8758565176033221E-2</v>
      </c>
    </row>
    <row r="71" spans="2:9" x14ac:dyDescent="0.2">
      <c r="B71" s="19">
        <v>210</v>
      </c>
      <c r="C71" s="20">
        <v>1.2065358591759346E-2</v>
      </c>
      <c r="D71" s="14">
        <v>0.25</v>
      </c>
      <c r="E71" s="14">
        <v>1</v>
      </c>
      <c r="F71" s="1">
        <v>1.33</v>
      </c>
      <c r="G71" s="16">
        <f>tbl7_5[[#This Row],[a_e_perp]]*tbl7_5[[#This Row],[safety_factor_thickness]]</f>
        <v>52.5</v>
      </c>
      <c r="H71" s="16">
        <f>tbl7_5[[#This Row],[Area_Reqd]]*tbl7_5[[#This Row],[safety_factor_beyond]]</f>
        <v>1.2065358591759346E-2</v>
      </c>
      <c r="I71" s="16">
        <f>tbl7_5[[#This Row],[Area_Reqd]]*tbl7_5[[#This Row],[safety_factor_perpendicular]]</f>
        <v>1.604692692703993E-2</v>
      </c>
    </row>
    <row r="72" spans="2:9" x14ac:dyDescent="0.2">
      <c r="B72" s="19">
        <v>166</v>
      </c>
      <c r="C72" s="20">
        <v>5.4680114234788961E-3</v>
      </c>
      <c r="D72" s="14">
        <v>0.25</v>
      </c>
      <c r="E72" s="14">
        <v>1</v>
      </c>
      <c r="F72" s="1">
        <v>1.33</v>
      </c>
      <c r="G72" s="16">
        <f>tbl7_5[[#This Row],[a_e_perp]]*tbl7_5[[#This Row],[safety_factor_thickness]]</f>
        <v>41.5</v>
      </c>
      <c r="H72" s="16">
        <f>tbl7_5[[#This Row],[Area_Reqd]]*tbl7_5[[#This Row],[safety_factor_beyond]]</f>
        <v>5.4680114234788961E-3</v>
      </c>
      <c r="I72" s="16">
        <f>tbl7_5[[#This Row],[Area_Reqd]]*tbl7_5[[#This Row],[safety_factor_perpendicular]]</f>
        <v>7.2724551932269324E-3</v>
      </c>
    </row>
    <row r="73" spans="2:9" x14ac:dyDescent="0.2">
      <c r="B73" s="19">
        <v>79</v>
      </c>
      <c r="C73" s="20">
        <v>1.9972894333521771E-2</v>
      </c>
      <c r="D73" s="14">
        <v>0.25</v>
      </c>
      <c r="E73" s="14">
        <v>1</v>
      </c>
      <c r="F73" s="1">
        <v>1.33</v>
      </c>
      <c r="G73" s="16">
        <f>tbl7_5[[#This Row],[a_e_perp]]*tbl7_5[[#This Row],[safety_factor_thickness]]</f>
        <v>19.75</v>
      </c>
      <c r="H73" s="16">
        <f>tbl7_5[[#This Row],[Area_Reqd]]*tbl7_5[[#This Row],[safety_factor_beyond]]</f>
        <v>1.9972894333521771E-2</v>
      </c>
      <c r="I73" s="16">
        <f>tbl7_5[[#This Row],[Area_Reqd]]*tbl7_5[[#This Row],[safety_factor_perpendicular]]</f>
        <v>2.6563949463583956E-2</v>
      </c>
    </row>
    <row r="74" spans="2:9" x14ac:dyDescent="0.2">
      <c r="B74" s="19">
        <v>143</v>
      </c>
      <c r="C74" s="20">
        <v>1.3256559624950219E-2</v>
      </c>
      <c r="D74" s="14">
        <v>0.25</v>
      </c>
      <c r="E74" s="14">
        <v>1</v>
      </c>
      <c r="F74" s="1">
        <v>1.33</v>
      </c>
      <c r="G74" s="16">
        <f>tbl7_5[[#This Row],[a_e_perp]]*tbl7_5[[#This Row],[safety_factor_thickness]]</f>
        <v>35.75</v>
      </c>
      <c r="H74" s="16">
        <f>tbl7_5[[#This Row],[Area_Reqd]]*tbl7_5[[#This Row],[safety_factor_beyond]]</f>
        <v>1.3256559624950219E-2</v>
      </c>
      <c r="I74" s="16">
        <f>tbl7_5[[#This Row],[Area_Reqd]]*tbl7_5[[#This Row],[safety_factor_perpendicular]]</f>
        <v>1.7631224301183794E-2</v>
      </c>
    </row>
    <row r="75" spans="2:9" x14ac:dyDescent="0.2">
      <c r="B75" s="19">
        <v>60</v>
      </c>
      <c r="C75" s="20">
        <v>1.7405210969057918E-2</v>
      </c>
      <c r="D75" s="14">
        <v>0.25</v>
      </c>
      <c r="E75" s="14">
        <v>1</v>
      </c>
      <c r="F75" s="1">
        <v>1.33</v>
      </c>
      <c r="G75" s="16">
        <f>tbl7_5[[#This Row],[a_e_perp]]*tbl7_5[[#This Row],[safety_factor_thickness]]</f>
        <v>15</v>
      </c>
      <c r="H75" s="16">
        <f>tbl7_5[[#This Row],[Area_Reqd]]*tbl7_5[[#This Row],[safety_factor_beyond]]</f>
        <v>1.7405210969057918E-2</v>
      </c>
      <c r="I75" s="16">
        <f>tbl7_5[[#This Row],[Area_Reqd]]*tbl7_5[[#This Row],[safety_factor_perpendicular]]</f>
        <v>2.3148930588847032E-2</v>
      </c>
    </row>
    <row r="76" spans="2:9" x14ac:dyDescent="0.2">
      <c r="B76" s="19">
        <v>115</v>
      </c>
      <c r="C76" s="20">
        <v>1.321631980998917E-2</v>
      </c>
      <c r="D76" s="14">
        <v>0.25</v>
      </c>
      <c r="E76" s="14">
        <v>1</v>
      </c>
      <c r="F76" s="1">
        <v>1.33</v>
      </c>
      <c r="G76" s="16">
        <f>tbl7_5[[#This Row],[a_e_perp]]*tbl7_5[[#This Row],[safety_factor_thickness]]</f>
        <v>28.75</v>
      </c>
      <c r="H76" s="16">
        <f>tbl7_5[[#This Row],[Area_Reqd]]*tbl7_5[[#This Row],[safety_factor_beyond]]</f>
        <v>1.321631980998917E-2</v>
      </c>
      <c r="I76" s="16">
        <f>tbl7_5[[#This Row],[Area_Reqd]]*tbl7_5[[#This Row],[safety_factor_perpendicular]]</f>
        <v>1.7577705347285599E-2</v>
      </c>
    </row>
    <row r="77" spans="2:9" x14ac:dyDescent="0.2">
      <c r="B77" s="19">
        <v>143</v>
      </c>
      <c r="C77" s="20">
        <v>1.22752848493397E-2</v>
      </c>
      <c r="D77" s="14">
        <v>0.25</v>
      </c>
      <c r="E77" s="14">
        <v>1</v>
      </c>
      <c r="F77" s="1">
        <v>1.33</v>
      </c>
      <c r="G77" s="16">
        <f>tbl7_5[[#This Row],[a_e_perp]]*tbl7_5[[#This Row],[safety_factor_thickness]]</f>
        <v>35.75</v>
      </c>
      <c r="H77" s="16">
        <f>tbl7_5[[#This Row],[Area_Reqd]]*tbl7_5[[#This Row],[safety_factor_beyond]]</f>
        <v>1.22752848493397E-2</v>
      </c>
      <c r="I77" s="16">
        <f>tbl7_5[[#This Row],[Area_Reqd]]*tbl7_5[[#This Row],[safety_factor_perpendicular]]</f>
        <v>1.6326128849621802E-2</v>
      </c>
    </row>
    <row r="78" spans="2:9" x14ac:dyDescent="0.2">
      <c r="B78" s="19">
        <v>129</v>
      </c>
      <c r="C78" s="20">
        <v>1.8487424577919492E-2</v>
      </c>
      <c r="D78" s="14">
        <v>0.25</v>
      </c>
      <c r="E78" s="14">
        <v>1</v>
      </c>
      <c r="F78" s="1">
        <v>1.33</v>
      </c>
      <c r="G78" s="16">
        <f>tbl7_5[[#This Row],[a_e_perp]]*tbl7_5[[#This Row],[safety_factor_thickness]]</f>
        <v>32.25</v>
      </c>
      <c r="H78" s="16">
        <f>tbl7_5[[#This Row],[Area_Reqd]]*tbl7_5[[#This Row],[safety_factor_beyond]]</f>
        <v>1.8487424577919492E-2</v>
      </c>
      <c r="I78" s="16">
        <f>tbl7_5[[#This Row],[Area_Reqd]]*tbl7_5[[#This Row],[safety_factor_perpendicular]]</f>
        <v>2.4588274688632925E-2</v>
      </c>
    </row>
    <row r="79" spans="2:9" x14ac:dyDescent="0.2">
      <c r="B79" s="19">
        <v>64</v>
      </c>
      <c r="C79" s="20">
        <v>1.8379117018853822E-2</v>
      </c>
      <c r="D79" s="14">
        <v>0.25</v>
      </c>
      <c r="E79" s="14">
        <v>1</v>
      </c>
      <c r="F79" s="1">
        <v>1.33</v>
      </c>
      <c r="G79" s="16">
        <f>tbl7_5[[#This Row],[a_e_perp]]*tbl7_5[[#This Row],[safety_factor_thickness]]</f>
        <v>16</v>
      </c>
      <c r="H79" s="16">
        <f>tbl7_5[[#This Row],[Area_Reqd]]*tbl7_5[[#This Row],[safety_factor_beyond]]</f>
        <v>1.8379117018853822E-2</v>
      </c>
      <c r="I79" s="16">
        <f>tbl7_5[[#This Row],[Area_Reqd]]*tbl7_5[[#This Row],[safety_factor_perpendicular]]</f>
        <v>2.4444225635075582E-2</v>
      </c>
    </row>
    <row r="80" spans="2:9" x14ac:dyDescent="0.2">
      <c r="B80" s="19">
        <v>224</v>
      </c>
      <c r="C80" s="20">
        <v>4.742025742592593E-4</v>
      </c>
      <c r="D80" s="14">
        <v>0.25</v>
      </c>
      <c r="E80" s="14">
        <v>1</v>
      </c>
      <c r="F80" s="1">
        <v>1.33</v>
      </c>
      <c r="G80" s="16">
        <f>tbl7_5[[#This Row],[a_e_perp]]*tbl7_5[[#This Row],[safety_factor_thickness]]</f>
        <v>56</v>
      </c>
      <c r="H80" s="16">
        <f>tbl7_5[[#This Row],[Area_Reqd]]*tbl7_5[[#This Row],[safety_factor_beyond]]</f>
        <v>4.742025742592593E-4</v>
      </c>
      <c r="I80" s="16">
        <f>tbl7_5[[#This Row],[Area_Reqd]]*tbl7_5[[#This Row],[safety_factor_perpendicular]]</f>
        <v>6.3068942376481494E-4</v>
      </c>
    </row>
    <row r="81" spans="2:9" x14ac:dyDescent="0.2">
      <c r="B81" s="19">
        <v>144</v>
      </c>
      <c r="C81" s="20">
        <v>1.3361666558285905E-2</v>
      </c>
      <c r="D81" s="14">
        <v>0.25</v>
      </c>
      <c r="E81" s="14">
        <v>1</v>
      </c>
      <c r="F81" s="1">
        <v>1.33</v>
      </c>
      <c r="G81" s="16">
        <f>tbl7_5[[#This Row],[a_e_perp]]*tbl7_5[[#This Row],[safety_factor_thickness]]</f>
        <v>36</v>
      </c>
      <c r="H81" s="16">
        <f>tbl7_5[[#This Row],[Area_Reqd]]*tbl7_5[[#This Row],[safety_factor_beyond]]</f>
        <v>1.3361666558285905E-2</v>
      </c>
      <c r="I81" s="16">
        <f>tbl7_5[[#This Row],[Area_Reqd]]*tbl7_5[[#This Row],[safety_factor_perpendicular]]</f>
        <v>1.7771016522520253E-2</v>
      </c>
    </row>
    <row r="82" spans="2:9" x14ac:dyDescent="0.2">
      <c r="B82" s="19">
        <v>7</v>
      </c>
      <c r="C82" s="20">
        <v>1.6817765197409075E-4</v>
      </c>
      <c r="D82" s="14">
        <v>0.25</v>
      </c>
      <c r="E82" s="14">
        <v>1</v>
      </c>
      <c r="F82" s="1">
        <v>1.33</v>
      </c>
      <c r="G82" s="16">
        <f>tbl7_5[[#This Row],[a_e_perp]]*tbl7_5[[#This Row],[safety_factor_thickness]]</f>
        <v>1.75</v>
      </c>
      <c r="H82" s="16">
        <f>tbl7_5[[#This Row],[Area_Reqd]]*tbl7_5[[#This Row],[safety_factor_beyond]]</f>
        <v>1.6817765197409075E-4</v>
      </c>
      <c r="I82" s="16">
        <f>tbl7_5[[#This Row],[Area_Reqd]]*tbl7_5[[#This Row],[safety_factor_perpendicular]]</f>
        <v>2.2367627712554071E-4</v>
      </c>
    </row>
    <row r="83" spans="2:9" x14ac:dyDescent="0.2">
      <c r="B83" s="19">
        <v>192</v>
      </c>
      <c r="C83" s="20">
        <v>1.6758528505758971E-2</v>
      </c>
      <c r="D83" s="14">
        <v>0.25</v>
      </c>
      <c r="E83" s="14">
        <v>1</v>
      </c>
      <c r="F83" s="1">
        <v>1.33</v>
      </c>
      <c r="G83" s="16">
        <f>tbl7_5[[#This Row],[a_e_perp]]*tbl7_5[[#This Row],[safety_factor_thickness]]</f>
        <v>48</v>
      </c>
      <c r="H83" s="16">
        <f>tbl7_5[[#This Row],[Area_Reqd]]*tbl7_5[[#This Row],[safety_factor_beyond]]</f>
        <v>1.6758528505758971E-2</v>
      </c>
      <c r="I83" s="16">
        <f>tbl7_5[[#This Row],[Area_Reqd]]*tbl7_5[[#This Row],[safety_factor_perpendicular]]</f>
        <v>2.2288842912659434E-2</v>
      </c>
    </row>
    <row r="85" spans="2:9" x14ac:dyDescent="0.2">
      <c r="B85" s="3" t="str">
        <f t="array" ref="B85:B110">TRANSPOSE(tbl7_5[#Headers])</f>
        <v>a_e_perp</v>
      </c>
      <c r="C85" s="6" t="str">
        <f t="array" aca="1" ref="C85" ca="1">_xlfn.CONCAT(IF(INDIRECT("tbl7_5["&amp;B85&amp;"]")&lt;&gt;"",TEXT(INDIRECT("tbl7_5["&amp;B85&amp;"]"),"0.0000E+00")&amp;", ",""))</f>
        <v xml:space="preserve">8.3000E+01, 6.9000E+01, 5.9000E+01, 3.3000E+01, 2.3400E+02, 7.8000E+01, 2.1600E+02, 3.8000E+01, 5.1000E+01, 1.7000E+02, 2.7000E+01, 1.8700E+02, 9.5000E+01, 2.4900E+02, 2.4700E+02, 1.3900E+02, 8.2000E+01, 3.8000E+01, 2.3700E+02, 1.5800E+02, 1.5000E+02, 1.8800E+02, 1.3800E+02, 9.2000E+01, 6.5000E+01, 1.1400E+02, 8.6000E+01, 6.4000E+01, 1.2700E+02, 3.6000E+01, 2.3600E+02, 2.4600E+02, 1.0500E+02, 7.9000E+01, 6.4000E+01, 8.5000E+01, 2.0100E+02, 5.9000E+01, 5.5000E+01, 4.8000E+01, 1.9000E+01, 1.0300E+02, 1.6000E+02, 2.3400E+02, 3.0000E+00, 2.4900E+02, 1.9700E+02, 1.0700E+02, 1.3100E+02, 3.1000E+01, 2.1200E+02, 1.4000E+02, 1.8700E+02, 8.8000E+01, 1.2000E+02, 2.1800E+02, 1.5700E+02, 4.8000E+01, 2.0400E+02, 2.2400E+02, 2.1100E+02, 9.2000E+01, 4.9000E+01, 1.6600E+02, 7.0000E+01, 2.0200E+02, 5.0000E+00, 5.3000E+01, 2.1000E+02, 1.6600E+02, 7.9000E+01, 1.4300E+02, 6.0000E+01, 1.1500E+02, 1.4300E+02, 1.2900E+02, 6.4000E+01, 2.2400E+02, 1.4400E+02, 7.0000E+00, 1.9200E+02, </v>
      </c>
      <c r="D85" s="3" t="str">
        <f ca="1">B85&amp;" = ("&amp;LEFT(C85,LEN(C85)-2)&amp;")"</f>
        <v>a_e_perp = (8.3000E+01, 6.9000E+01, 5.9000E+01, 3.3000E+01, 2.3400E+02, 7.8000E+01, 2.1600E+02, 3.8000E+01, 5.1000E+01, 1.7000E+02, 2.7000E+01, 1.8700E+02, 9.5000E+01, 2.4900E+02, 2.4700E+02, 1.3900E+02, 8.2000E+01, 3.8000E+01, 2.3700E+02, 1.5800E+02, 1.5000E+02, 1.8800E+02, 1.3800E+02, 9.2000E+01, 6.5000E+01, 1.1400E+02, 8.6000E+01, 6.4000E+01, 1.2700E+02, 3.6000E+01, 2.3600E+02, 2.4600E+02, 1.0500E+02, 7.9000E+01, 6.4000E+01, 8.5000E+01, 2.0100E+02, 5.9000E+01, 5.5000E+01, 4.8000E+01, 1.9000E+01, 1.0300E+02, 1.6000E+02, 2.3400E+02, 3.0000E+00, 2.4900E+02, 1.9700E+02, 1.0700E+02, 1.3100E+02, 3.1000E+01, 2.1200E+02, 1.4000E+02, 1.8700E+02, 8.8000E+01, 1.2000E+02, 2.1800E+02, 1.5700E+02, 4.8000E+01, 2.0400E+02, 2.2400E+02, 2.1100E+02, 9.2000E+01, 4.9000E+01, 1.6600E+02, 7.0000E+01, 2.0200E+02, 5.0000E+00, 5.3000E+01, 2.1000E+02, 1.6600E+02, 7.9000E+01, 1.4300E+02, 6.0000E+01, 1.1500E+02, 1.4300E+02, 1.2900E+02, 6.4000E+01, 2.2400E+02, 1.4400E+02, 7.0000E+00, 1.9200E+02)</v>
      </c>
    </row>
    <row r="86" spans="2:9" x14ac:dyDescent="0.2">
      <c r="B86" s="3" t="str">
        <v>Area_Reqd</v>
      </c>
      <c r="C86" s="6" t="str">
        <f t="array" aca="1" ref="C86" ca="1">_xlfn.CONCAT(IF(INDIRECT("tbl7_5["&amp;B86&amp;"]")&lt;&gt;"",TEXT(INDIRECT("tbl7_5["&amp;B86&amp;"]"),"0.0000E+00")&amp;", ",""))</f>
        <v xml:space="preserve">8.9375E-03, 1.3086E-02, 1.4527E-02, 9.0254E-03, 1.3223E-02, 5.8219E-03, 6.2745E-04, 1.3922E-02, 7.4428E-03, 1.7890E-02, 1.4656E-02, 2.1389E-03, 8.3184E-04, 2.0367E-03, 1.6542E-03, 1.6073E-03, 1.0983E-04, 1.4727E-02, 9.1300E-03, 7.9265E-03, 1.0553E-02, 1.4197E-02, 6.5897E-03, 8.7392E-03, 1.3570E-02, 1.6999E-02, 8.8372E-03, 2.3401E-03, 6.9029E-03, 2.0520E-03, 1.9371E-02, 3.4864E-03, 3.2567E-03, 1.4396E-02, 1.8819E-02, 2.5372E-03, 4.2192E-03, 1.7584E-02, 1.0258E-02, 4.1057E-03, 6.5670E-03, 1.8335E-02, 8.6712E-03, 1.4254E-02, 9.4144E-03, 1.8705E-02, 3.6738E-03, 1.0838E-02, 1.2990E-02, 1.1351E-02, 9.6200E-03, 1.4491E-02, 1.2908E-03, 1.6436E-02, 8.1131E-03, 1.3587E-02, 1.9557E-02, 6.2602E-03, 3.1354E-03, 9.6718E-04, 1.7215E-02, 9.3495E-04, 1.2344E-02, 1.6909E-02, 1.6180E-02, 3.0516E-03, 1.9421E-02, 1.4104E-02, 1.2065E-02, 5.4680E-03, 1.9973E-02, 1.3257E-02, 1.7405E-02, 1.3216E-02, 1.2275E-02, 1.8487E-02, 1.8379E-02, 4.7420E-04, 1.3362E-02, 1.6818E-04, 1.6759E-02, </v>
      </c>
      <c r="D86" s="3" t="str">
        <f t="shared" ref="D86:D110" ca="1" si="0">B86&amp;" = ("&amp;LEFT(C86,LEN(C86)-2)&amp;")"</f>
        <v>Area_Reqd = (8.9375E-03, 1.3086E-02, 1.4527E-02, 9.0254E-03, 1.3223E-02, 5.8219E-03, 6.2745E-04, 1.3922E-02, 7.4428E-03, 1.7890E-02, 1.4656E-02, 2.1389E-03, 8.3184E-04, 2.0367E-03, 1.6542E-03, 1.6073E-03, 1.0983E-04, 1.4727E-02, 9.1300E-03, 7.9265E-03, 1.0553E-02, 1.4197E-02, 6.5897E-03, 8.7392E-03, 1.3570E-02, 1.6999E-02, 8.8372E-03, 2.3401E-03, 6.9029E-03, 2.0520E-03, 1.9371E-02, 3.4864E-03, 3.2567E-03, 1.4396E-02, 1.8819E-02, 2.5372E-03, 4.2192E-03, 1.7584E-02, 1.0258E-02, 4.1057E-03, 6.5670E-03, 1.8335E-02, 8.6712E-03, 1.4254E-02, 9.4144E-03, 1.8705E-02, 3.6738E-03, 1.0838E-02, 1.2990E-02, 1.1351E-02, 9.6200E-03, 1.4491E-02, 1.2908E-03, 1.6436E-02, 8.1131E-03, 1.3587E-02, 1.9557E-02, 6.2602E-03, 3.1354E-03, 9.6718E-04, 1.7215E-02, 9.3495E-04, 1.2344E-02, 1.6909E-02, 1.6180E-02, 3.0516E-03, 1.9421E-02, 1.4104E-02, 1.2065E-02, 5.4680E-03, 1.9973E-02, 1.3257E-02, 1.7405E-02, 1.3216E-02, 1.2275E-02, 1.8487E-02, 1.8379E-02, 4.7420E-04, 1.3362E-02, 1.6818E-04, 1.6759E-02)</v>
      </c>
    </row>
    <row r="87" spans="2:9" x14ac:dyDescent="0.2">
      <c r="B87" s="3" t="str">
        <v>safety_factor_thickness</v>
      </c>
      <c r="C87" s="6" t="str">
        <f t="array" aca="1" ref="C87" ca="1">_xlfn.CONCAT(IF(INDIRECT("tbl7_5["&amp;B87&amp;"]")&lt;&gt;"",TEXT(INDIRECT("tbl7_5["&amp;B87&amp;"]"),"0.0000E+00")&amp;", ",""))</f>
        <v xml:space="preserve">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</v>
      </c>
      <c r="D87" s="3" t="str">
        <f t="shared" ca="1" si="0"/>
        <v>safety_factor_thickness = (2.5000E-01,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2.5000E-01, 2.5000E-01)</v>
      </c>
    </row>
    <row r="88" spans="2:9" x14ac:dyDescent="0.2">
      <c r="B88" s="3" t="str">
        <v>safety_factor_beyond</v>
      </c>
      <c r="C88" s="6" t="str">
        <f t="array" aca="1" ref="C88" ca="1">_xlfn.CONCAT(IF(INDIRECT("tbl7_5["&amp;B88&amp;"]")&lt;&gt;"",TEXT(INDIRECT("tbl7_5["&amp;B88&amp;"]"),"0.0000E+00")&amp;", ",""))</f>
        <v xml:space="preserve">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</v>
      </c>
      <c r="D88" s="3" t="str">
        <f t="shared" ca="1" si="0"/>
        <v>safety_factor_beyond = (1.0000E+00,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1.0000E+00, 1.0000E+00)</v>
      </c>
    </row>
    <row r="89" spans="2:9" x14ac:dyDescent="0.2">
      <c r="B89" s="3" t="str">
        <v>safety_factor_perpendicular</v>
      </c>
      <c r="C89" s="6" t="str">
        <f t="array" aca="1" ref="C89" ca="1">_xlfn.CONCAT(IF(INDIRECT("tbl7_5["&amp;B89&amp;"]")&lt;&gt;"",TEXT(INDIRECT("tbl7_5["&amp;B89&amp;"]"),"0.0000E+00")&amp;", ",""))</f>
        <v xml:space="preserve">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</v>
      </c>
      <c r="D89" s="3" t="str">
        <f t="shared" ca="1" si="0"/>
        <v>safety_factor_perpendicular = (1.3300E+00,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1.3300E+00, 1.3300E+00)</v>
      </c>
    </row>
    <row r="90" spans="2:9" x14ac:dyDescent="0.2">
      <c r="B90" s="3" t="str">
        <v>t_min</v>
      </c>
      <c r="C90" s="6" t="str">
        <f t="array" aca="1" ref="C90" ca="1">_xlfn.CONCAT(IF(INDIRECT("tbl7_5["&amp;B90&amp;"]")&lt;&gt;"",TEXT(INDIRECT("tbl7_5["&amp;B90&amp;"]"),"0.0000E+00")&amp;", ",""))</f>
        <v xml:space="preserve">2.0750E+01, 1.7250E+01, 1.4750E+01, 8.2500E+00, 5.8500E+01, 1.9500E+01, 5.4000E+01, 9.5000E+00, 1.2750E+01, 4.2500E+01, 6.7500E+00, 4.6750E+01, 2.3750E+01, 6.2250E+01, 6.1750E+01, 3.4750E+01, 2.0500E+01, 9.5000E+00, 5.9250E+01, 3.9500E+01, 3.7500E+01, 4.7000E+01, 3.4500E+01, 2.3000E+01, 1.6250E+01, 2.8500E+01, 2.1500E+01, 1.6000E+01, 3.1750E+01, 9.0000E+00, 5.9000E+01, 6.1500E+01, 2.6250E+01, 1.9750E+01, 1.6000E+01, 2.1250E+01, 5.0250E+01, 1.4750E+01, 1.3750E+01, 1.2000E+01, 4.7500E+00, 2.5750E+01, 4.0000E+01, 5.8500E+01, 7.5000E-01, 6.2250E+01, 4.9250E+01, 2.6750E+01, 3.2750E+01, 7.7500E+00, 5.3000E+01, 3.5000E+01, 4.6750E+01, 2.2000E+01, 3.0000E+01, 5.4500E+01, 3.9250E+01, 1.2000E+01, 5.1000E+01, 5.6000E+01, 5.2750E+01, 2.3000E+01, 1.2250E+01, 4.1500E+01, 1.7500E+01, 5.0500E+01, 1.2500E+00, 1.3250E+01, 5.2500E+01, 4.1500E+01, 1.9750E+01, 3.5750E+01, 1.5000E+01, 2.8750E+01, 3.5750E+01, 3.2250E+01, 1.6000E+01, 5.6000E+01, 3.6000E+01, 1.7500E+00, 4.8000E+01, </v>
      </c>
      <c r="D90" s="3" t="str">
        <f t="shared" ca="1" si="0"/>
        <v>t_min = (2.0750E+01, 1.7250E+01, 1.4750E+01, 8.2500E+00, 5.8500E+01, 1.9500E+01, 5.4000E+01, 9.5000E+00, 1.2750E+01, 4.2500E+01, 6.7500E+00, 4.6750E+01, 2.3750E+01, 6.2250E+01, 6.1750E+01, 3.4750E+01, 2.0500E+01, 9.5000E+00, 5.9250E+01, 3.9500E+01, 3.7500E+01, 4.7000E+01, 3.4500E+01, 2.3000E+01, 1.6250E+01, 2.8500E+01, 2.1500E+01, 1.6000E+01, 3.1750E+01, 9.0000E+00, 5.9000E+01, 6.1500E+01, 2.6250E+01, 1.9750E+01, 1.6000E+01, 2.1250E+01, 5.0250E+01, 1.4750E+01, 1.3750E+01, 1.2000E+01, 4.7500E+00, 2.5750E+01, 4.0000E+01, 5.8500E+01, 7.5000E-01, 6.2250E+01, 4.9250E+01, 2.6750E+01, 3.2750E+01, 7.7500E+00, 5.3000E+01, 3.5000E+01, 4.6750E+01, 2.2000E+01, 3.0000E+01, 5.4500E+01, 3.9250E+01, 1.2000E+01, 5.1000E+01, 5.6000E+01, 5.2750E+01, 2.3000E+01, 1.2250E+01, 4.1500E+01, 1.7500E+01, 5.0500E+01, 1.2500E+00, 1.3250E+01, 5.2500E+01, 4.1500E+01, 1.9750E+01, 3.5750E+01, 1.5000E+01, 2.8750E+01, 3.5750E+01, 3.2250E+01, 1.6000E+01, 5.6000E+01, 3.6000E+01, 1.7500E+00, 4.8000E+01)</v>
      </c>
    </row>
    <row r="91" spans="2:9" x14ac:dyDescent="0.2">
      <c r="B91" s="3" t="str">
        <v>Abeyond</v>
      </c>
      <c r="C91" s="6" t="str">
        <f t="array" aca="1" ref="C91" ca="1">_xlfn.CONCAT(IF(INDIRECT("tbl7_5["&amp;B91&amp;"]")&lt;&gt;"",TEXT(INDIRECT("tbl7_5["&amp;B91&amp;"]"),"0.0000E+00")&amp;", ",""))</f>
        <v xml:space="preserve">8.9375E-03, 1.3086E-02, 1.4527E-02, 9.0254E-03, 1.3223E-02, 5.8219E-03, 6.2745E-04, 1.3922E-02, 7.4428E-03, 1.7890E-02, 1.4656E-02, 2.1389E-03, 8.3184E-04, 2.0367E-03, 1.6542E-03, 1.6073E-03, 1.0983E-04, 1.4727E-02, 9.1300E-03, 7.9265E-03, 1.0553E-02, 1.4197E-02, 6.5897E-03, 8.7392E-03, 1.3570E-02, 1.6999E-02, 8.8372E-03, 2.3401E-03, 6.9029E-03, 2.0520E-03, 1.9371E-02, 3.4864E-03, 3.2567E-03, 1.4396E-02, 1.8819E-02, 2.5372E-03, 4.2192E-03, 1.7584E-02, 1.0258E-02, 4.1057E-03, 6.5670E-03, 1.8335E-02, 8.6712E-03, 1.4254E-02, 9.4144E-03, 1.8705E-02, 3.6738E-03, 1.0838E-02, 1.2990E-02, 1.1351E-02, 9.6200E-03, 1.4491E-02, 1.2908E-03, 1.6436E-02, 8.1131E-03, 1.3587E-02, 1.9557E-02, 6.2602E-03, 3.1354E-03, 9.6718E-04, 1.7215E-02, 9.3495E-04, 1.2344E-02, 1.6909E-02, 1.6180E-02, 3.0516E-03, 1.9421E-02, 1.4104E-02, 1.2065E-02, 5.4680E-03, 1.9973E-02, 1.3257E-02, 1.7405E-02, 1.3216E-02, 1.2275E-02, 1.8487E-02, 1.8379E-02, 4.7420E-04, 1.3362E-02, 1.6818E-04, 1.6759E-02, </v>
      </c>
      <c r="D91" s="3" t="str">
        <f t="shared" ca="1" si="0"/>
        <v>Abeyond = (8.9375E-03, 1.3086E-02, 1.4527E-02, 9.0254E-03, 1.3223E-02, 5.8219E-03, 6.2745E-04, 1.3922E-02, 7.4428E-03, 1.7890E-02, 1.4656E-02, 2.1389E-03, 8.3184E-04, 2.0367E-03, 1.6542E-03, 1.6073E-03, 1.0983E-04, 1.4727E-02, 9.1300E-03, 7.9265E-03, 1.0553E-02, 1.4197E-02, 6.5897E-03, 8.7392E-03, 1.3570E-02, 1.6999E-02, 8.8372E-03, 2.3401E-03, 6.9029E-03, 2.0520E-03, 1.9371E-02, 3.4864E-03, 3.2567E-03, 1.4396E-02, 1.8819E-02, 2.5372E-03, 4.2192E-03, 1.7584E-02, 1.0258E-02, 4.1057E-03, 6.5670E-03, 1.8335E-02, 8.6712E-03, 1.4254E-02, 9.4144E-03, 1.8705E-02, 3.6738E-03, 1.0838E-02, 1.2990E-02, 1.1351E-02, 9.6200E-03, 1.4491E-02, 1.2908E-03, 1.6436E-02, 8.1131E-03, 1.3587E-02, 1.9557E-02, 6.2602E-03, 3.1354E-03, 9.6718E-04, 1.7215E-02, 9.3495E-04, 1.2344E-02, 1.6909E-02, 1.6180E-02, 3.0516E-03, 1.9421E-02, 1.4104E-02, 1.2065E-02, 5.4680E-03, 1.9973E-02, 1.3257E-02, 1.7405E-02, 1.3216E-02, 1.2275E-02, 1.8487E-02, 1.8379E-02, 4.7420E-04, 1.3362E-02, 1.6818E-04, 1.6759E-02)</v>
      </c>
    </row>
    <row r="92" spans="2:9" x14ac:dyDescent="0.2">
      <c r="B92" s="3" t="str">
        <v>Aperp</v>
      </c>
      <c r="C92" s="6" t="str">
        <f t="array" aca="1" ref="C92" ca="1">_xlfn.CONCAT(IF(INDIRECT("tbl7_5["&amp;B92&amp;"]")&lt;&gt;"",TEXT(INDIRECT("tbl7_5["&amp;B92&amp;"]"),"0.0000E+00")&amp;", ",""))</f>
        <v xml:space="preserve">1.1887E-02, 1.7404E-02, 1.9321E-02, 1.2004E-02, 1.7587E-02, 7.7431E-03, 8.3451E-04, 1.8517E-02, 9.8989E-03, 2.3793E-02, 1.9492E-02, 2.8447E-03, 1.1063E-03, 2.7089E-03, 2.2001E-03, 2.1377E-03, 1.4608E-04, 1.9587E-02, 1.2143E-02, 1.0542E-02, 1.4036E-02, 1.8883E-02, 8.7644E-03, 1.1623E-02, 1.8049E-02, 2.2608E-02, 1.1753E-02, 3.1123E-03, 9.1809E-03, 2.7292E-03, 2.5764E-02, 4.6369E-03, 4.3314E-03, 1.9146E-02, 2.5029E-02, 3.3745E-03, 5.6115E-03, 2.3387E-02, 1.3644E-02, 5.4606E-03, 8.7341E-03, 2.4385E-02, 1.1533E-02, 1.8957E-02, 1.2521E-02, 2.4878E-02, 4.8862E-03, 1.4414E-02, 1.7277E-02, 1.5097E-02, 1.2795E-02, 1.9273E-02, 1.7168E-03, 2.1860E-02, 1.0790E-02, 1.8070E-02, 2.6011E-02, 8.3261E-03, 4.1701E-03, 1.2864E-03, 2.2896E-02, 1.2435E-03, 1.6418E-02, 2.2489E-02, 2.1519E-02, 4.0586E-03, 2.5829E-02, 1.8759E-02, 1.6047E-02, 7.2725E-03, 2.6564E-02, 1.7631E-02, 2.3149E-02, 1.7578E-02, 1.6326E-02, 2.4588E-02, 2.4444E-02, 6.3069E-04, 1.7771E-02, 2.2368E-04, 2.2289E-02, </v>
      </c>
      <c r="D92" s="3" t="str">
        <f t="shared" ca="1" si="0"/>
        <v>Aperp = (1.1887E-02, 1.7404E-02, 1.9321E-02, 1.2004E-02, 1.7587E-02, 7.7431E-03, 8.3451E-04, 1.8517E-02, 9.8989E-03, 2.3793E-02, 1.9492E-02, 2.8447E-03, 1.1063E-03, 2.7089E-03, 2.2001E-03, 2.1377E-03, 1.4608E-04, 1.9587E-02, 1.2143E-02, 1.0542E-02, 1.4036E-02, 1.8883E-02, 8.7644E-03, 1.1623E-02, 1.8049E-02, 2.2608E-02, 1.1753E-02, 3.1123E-03, 9.1809E-03, 2.7292E-03, 2.5764E-02, 4.6369E-03, 4.3314E-03, 1.9146E-02, 2.5029E-02, 3.3745E-03, 5.6115E-03, 2.3387E-02, 1.3644E-02, 5.4606E-03, 8.7341E-03, 2.4385E-02, 1.1533E-02, 1.8957E-02, 1.2521E-02, 2.4878E-02, 4.8862E-03, 1.4414E-02, 1.7277E-02, 1.5097E-02, 1.2795E-02, 1.9273E-02, 1.7168E-03, 2.1860E-02, 1.0790E-02, 1.8070E-02, 2.6011E-02, 8.3261E-03, 4.1701E-03, 1.2864E-03, 2.2896E-02, 1.2435E-03, 1.6418E-02, 2.2489E-02, 2.1519E-02, 4.0586E-03, 2.5829E-02, 1.8759E-02, 1.6047E-02, 7.2725E-03, 2.6564E-02, 1.7631E-02, 2.3149E-02, 1.7578E-02, 1.6326E-02, 2.4588E-02, 2.4444E-02, 6.3069E-04, 1.7771E-02, 2.2368E-04, 2.2289E-02)</v>
      </c>
    </row>
    <row r="93" spans="2:9" x14ac:dyDescent="0.2">
      <c r="B93" s="3" t="e">
        <v>#N/A</v>
      </c>
      <c r="C93" s="6" t="e">
        <f t="array" aca="1" ref="C93" ca="1">_xlfn.CONCAT(IF(INDIRECT("tbl7_5["&amp;B93&amp;"]")&lt;&gt;"",TEXT(INDIRECT("tbl7_5["&amp;B93&amp;"]"),"0.0000E+00")&amp;", ",""))</f>
        <v>#N/A</v>
      </c>
      <c r="D93" s="3" t="e">
        <f t="shared" ca="1" si="0"/>
        <v>#N/A</v>
      </c>
    </row>
    <row r="94" spans="2:9" x14ac:dyDescent="0.2">
      <c r="B94" s="3" t="e">
        <v>#N/A</v>
      </c>
      <c r="C94" s="6" t="e">
        <f t="array" aca="1" ref="C94" ca="1">_xlfn.CONCAT(IF(INDIRECT("tbl7_5["&amp;B94&amp;"]")&lt;&gt;"",TEXT(INDIRECT("tbl7_5["&amp;B94&amp;"]"),"0.0000E+00")&amp;", ",""))</f>
        <v>#N/A</v>
      </c>
      <c r="D94" s="3" t="e">
        <f t="shared" ca="1" si="0"/>
        <v>#N/A</v>
      </c>
    </row>
    <row r="95" spans="2:9" x14ac:dyDescent="0.2">
      <c r="B95" s="3" t="e">
        <v>#N/A</v>
      </c>
      <c r="C95" s="6" t="e">
        <f t="array" aca="1" ref="C95" ca="1">_xlfn.CONCAT(IF(INDIRECT("tbl7_5["&amp;B95&amp;"]")&lt;&gt;"",TEXT(INDIRECT("tbl7_5["&amp;B95&amp;"]"),"0.0000E+00")&amp;", ",""))</f>
        <v>#N/A</v>
      </c>
      <c r="D95" s="3" t="e">
        <f t="shared" ca="1" si="0"/>
        <v>#N/A</v>
      </c>
    </row>
    <row r="96" spans="2:9" x14ac:dyDescent="0.2">
      <c r="B96" s="3" t="e">
        <v>#N/A</v>
      </c>
      <c r="C96" s="6" t="e">
        <f t="array" aca="1" ref="C96" ca="1">_xlfn.CONCAT(IF(INDIRECT("tbl7_5["&amp;B96&amp;"]")&lt;&gt;"",TEXT(INDIRECT("tbl7_5["&amp;B96&amp;"]"),"0.0000E+00")&amp;", ",""))</f>
        <v>#N/A</v>
      </c>
      <c r="D96" s="3" t="e">
        <f t="shared" ca="1" si="0"/>
        <v>#N/A</v>
      </c>
    </row>
    <row r="97" spans="2:4" x14ac:dyDescent="0.2">
      <c r="B97" s="3" t="e">
        <v>#N/A</v>
      </c>
      <c r="C97" s="6" t="e">
        <f t="array" aca="1" ref="C97" ca="1">_xlfn.CONCAT(IF(INDIRECT("tbl7_5["&amp;B97&amp;"]")&lt;&gt;"",TEXT(INDIRECT("tbl7_5["&amp;B97&amp;"]"),"0.0000E+00")&amp;", ",""))</f>
        <v>#N/A</v>
      </c>
      <c r="D97" s="3" t="e">
        <f t="shared" ca="1" si="0"/>
        <v>#N/A</v>
      </c>
    </row>
    <row r="98" spans="2:4" x14ac:dyDescent="0.2">
      <c r="B98" s="3" t="e">
        <v>#N/A</v>
      </c>
      <c r="C98" s="6" t="e">
        <f t="array" aca="1" ref="C98" ca="1">_xlfn.CONCAT(IF(INDIRECT("tbl7_5["&amp;B98&amp;"]")&lt;&gt;"",TEXT(INDIRECT("tbl7_5["&amp;B98&amp;"]"),"0.0000E+00")&amp;", ",""))</f>
        <v>#N/A</v>
      </c>
      <c r="D98" s="3" t="e">
        <f t="shared" ca="1" si="0"/>
        <v>#N/A</v>
      </c>
    </row>
    <row r="99" spans="2:4" x14ac:dyDescent="0.2">
      <c r="B99" s="3" t="e">
        <v>#N/A</v>
      </c>
      <c r="C99" s="6" t="e">
        <f t="array" aca="1" ref="C99" ca="1">_xlfn.CONCAT(IF(INDIRECT("tbl7_5["&amp;B99&amp;"]")&lt;&gt;"",TEXT(INDIRECT("tbl7_5["&amp;B99&amp;"]"),"0.0000E+00")&amp;", ",""))</f>
        <v>#N/A</v>
      </c>
      <c r="D99" s="3" t="e">
        <f t="shared" ca="1" si="0"/>
        <v>#N/A</v>
      </c>
    </row>
    <row r="100" spans="2:4" x14ac:dyDescent="0.2">
      <c r="B100" s="3" t="e">
        <v>#N/A</v>
      </c>
      <c r="C100" s="6" t="e">
        <f t="array" aca="1" ref="C100" ca="1">_xlfn.CONCAT(IF(INDIRECT("tbl7_5["&amp;B100&amp;"]")&lt;&gt;"",TEXT(INDIRECT("tbl7_5["&amp;B100&amp;"]"),"0.0000E+00")&amp;", ",""))</f>
        <v>#N/A</v>
      </c>
      <c r="D100" s="3" t="e">
        <f t="shared" ca="1" si="0"/>
        <v>#N/A</v>
      </c>
    </row>
    <row r="101" spans="2:4" x14ac:dyDescent="0.2">
      <c r="B101" s="3" t="e">
        <v>#N/A</v>
      </c>
      <c r="C101" s="6" t="e">
        <f t="array" aca="1" ref="C101" ca="1">_xlfn.CONCAT(IF(INDIRECT("tbl7_5["&amp;B101&amp;"]")&lt;&gt;"",TEXT(INDIRECT("tbl7_5["&amp;B101&amp;"]"),"0.0000E+00")&amp;", ",""))</f>
        <v>#N/A</v>
      </c>
      <c r="D101" s="3" t="e">
        <f t="shared" ca="1" si="0"/>
        <v>#N/A</v>
      </c>
    </row>
    <row r="102" spans="2:4" x14ac:dyDescent="0.2">
      <c r="B102" s="3" t="e">
        <v>#N/A</v>
      </c>
      <c r="C102" s="6" t="e">
        <f t="array" aca="1" ref="C102" ca="1">_xlfn.CONCAT(IF(INDIRECT("tbl7_5["&amp;B102&amp;"]")&lt;&gt;"",TEXT(INDIRECT("tbl7_5["&amp;B102&amp;"]"),"0.0000E+00")&amp;", ",""))</f>
        <v>#N/A</v>
      </c>
      <c r="D102" s="3" t="e">
        <f t="shared" ca="1" si="0"/>
        <v>#N/A</v>
      </c>
    </row>
    <row r="103" spans="2:4" x14ac:dyDescent="0.2">
      <c r="B103" s="3" t="e">
        <v>#N/A</v>
      </c>
      <c r="C103" s="6" t="e">
        <f t="array" aca="1" ref="C103" ca="1">_xlfn.CONCAT(IF(INDIRECT("tbl7_5["&amp;B103&amp;"]")&lt;&gt;"",TEXT(INDIRECT("tbl7_5["&amp;B103&amp;"]"),"0.0000E+00")&amp;", ",""))</f>
        <v>#N/A</v>
      </c>
      <c r="D103" s="3" t="e">
        <f t="shared" ca="1" si="0"/>
        <v>#N/A</v>
      </c>
    </row>
    <row r="104" spans="2:4" x14ac:dyDescent="0.2">
      <c r="B104" s="3" t="e">
        <v>#N/A</v>
      </c>
      <c r="C104" s="6" t="e">
        <f t="array" aca="1" ref="C104" ca="1">_xlfn.CONCAT(IF(INDIRECT("tbl7_5["&amp;B104&amp;"]")&lt;&gt;"",TEXT(INDIRECT("tbl7_5["&amp;B104&amp;"]"),"0.0000E+00")&amp;", ",""))</f>
        <v>#N/A</v>
      </c>
      <c r="D104" s="3" t="e">
        <f t="shared" ca="1" si="0"/>
        <v>#N/A</v>
      </c>
    </row>
    <row r="105" spans="2:4" x14ac:dyDescent="0.2">
      <c r="B105" s="3" t="e">
        <v>#N/A</v>
      </c>
      <c r="C105" s="6" t="e">
        <f t="array" aca="1" ref="C105" ca="1">_xlfn.CONCAT(IF(INDIRECT("tbl7_5["&amp;B105&amp;"]")&lt;&gt;"",TEXT(INDIRECT("tbl7_5["&amp;B105&amp;"]"),"0.0000E+00")&amp;", ",""))</f>
        <v>#N/A</v>
      </c>
      <c r="D105" s="3" t="e">
        <f t="shared" ca="1" si="0"/>
        <v>#N/A</v>
      </c>
    </row>
    <row r="106" spans="2:4" x14ac:dyDescent="0.2">
      <c r="B106" s="3" t="e">
        <v>#N/A</v>
      </c>
      <c r="C106" s="6" t="e">
        <f t="array" aca="1" ref="C106" ca="1">_xlfn.CONCAT(IF(INDIRECT("tbl7_5["&amp;B106&amp;"]")&lt;&gt;"",TEXT(INDIRECT("tbl7_5["&amp;B106&amp;"]"),"0.0000E+00")&amp;", ",""))</f>
        <v>#N/A</v>
      </c>
      <c r="D106" s="3" t="e">
        <f t="shared" ca="1" si="0"/>
        <v>#N/A</v>
      </c>
    </row>
    <row r="107" spans="2:4" x14ac:dyDescent="0.2">
      <c r="B107" s="3" t="e">
        <v>#N/A</v>
      </c>
      <c r="C107" s="6" t="e">
        <f t="array" aca="1" ref="C107" ca="1">_xlfn.CONCAT(IF(INDIRECT("tbl7_5["&amp;B107&amp;"]")&lt;&gt;"",TEXT(INDIRECT("tbl7_5["&amp;B107&amp;"]"),"0.0000E+00")&amp;", ",""))</f>
        <v>#N/A</v>
      </c>
      <c r="D107" s="3" t="e">
        <f t="shared" ca="1" si="0"/>
        <v>#N/A</v>
      </c>
    </row>
    <row r="108" spans="2:4" x14ac:dyDescent="0.2">
      <c r="B108" s="3" t="e">
        <v>#N/A</v>
      </c>
      <c r="C108" s="6" t="e">
        <f t="array" aca="1" ref="C108" ca="1">_xlfn.CONCAT(IF(INDIRECT("tbl7_5["&amp;B108&amp;"]")&lt;&gt;"",TEXT(INDIRECT("tbl7_5["&amp;B108&amp;"]"),"0.0000E+00")&amp;", ",""))</f>
        <v>#N/A</v>
      </c>
      <c r="D108" s="3" t="e">
        <f t="shared" ca="1" si="0"/>
        <v>#N/A</v>
      </c>
    </row>
    <row r="109" spans="2:4" x14ac:dyDescent="0.2">
      <c r="B109" s="3" t="e">
        <v>#N/A</v>
      </c>
      <c r="C109" s="6" t="e">
        <f t="array" aca="1" ref="C109" ca="1">_xlfn.CONCAT(IF(INDIRECT("tbl7_5["&amp;B109&amp;"]")&lt;&gt;"",TEXT(INDIRECT("tbl7_5["&amp;B109&amp;"]"),"0.0000E+00")&amp;", ",""))</f>
        <v>#N/A</v>
      </c>
      <c r="D109" s="3" t="e">
        <f t="shared" ca="1" si="0"/>
        <v>#N/A</v>
      </c>
    </row>
    <row r="110" spans="2:4" x14ac:dyDescent="0.2">
      <c r="B110" s="3" t="e">
        <v>#N/A</v>
      </c>
      <c r="C110" s="6" t="e">
        <f t="array" aca="1" ref="C110" ca="1">_xlfn.CONCAT(IF(INDIRECT("tbl7_5["&amp;B110&amp;"]")&lt;&gt;"",TEXT(INDIRECT("tbl7_5["&amp;B110&amp;"]"),"0.0000E+00")&amp;", ",""))</f>
        <v>#N/A</v>
      </c>
      <c r="D110" s="3" t="e">
        <f t="shared" ca="1" si="0"/>
        <v>#N/A</v>
      </c>
    </row>
  </sheetData>
  <pageMargins left="0.7" right="0.7" top="0.75" bottom="0.75" header="0.3" footer="0.3"/>
  <pageSetup paperSize="9" orientation="portrait" horizontalDpi="4294967293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Nt_yield, Nt_ultimate</vt:lpstr>
      <vt:lpstr>Area_Reqd</vt:lpstr>
      <vt:lpstr>AS4100 7_5 Methods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Kane</dc:creator>
  <cp:lastModifiedBy>Sean Kane</cp:lastModifiedBy>
  <cp:lastPrinted>2016-10-04T00:21:51Z</cp:lastPrinted>
  <dcterms:created xsi:type="dcterms:W3CDTF">2016-09-24T03:44:15Z</dcterms:created>
  <dcterms:modified xsi:type="dcterms:W3CDTF">2017-07-05T01:23:43Z</dcterms:modified>
</cp:coreProperties>
</file>