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DX-DB\TRUS\"/>
    </mc:Choice>
  </mc:AlternateContent>
  <xr:revisionPtr revIDLastSave="0" documentId="13_ncr:1_{719EAE65-4A26-4102-8FC1-EFC179187CD7}" xr6:coauthVersionLast="47" xr6:coauthVersionMax="47" xr10:uidLastSave="{00000000-0000-0000-0000-000000000000}"/>
  <bookViews>
    <workbookView xWindow="-120" yWindow="-120" windowWidth="27930" windowHeight="16440" xr2:uid="{5D664303-5A82-49FF-9278-C015F4931C8B}"/>
  </bookViews>
  <sheets>
    <sheet name="Main" sheetId="1" r:id="rId1"/>
    <sheet name="Ins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C46" i="1"/>
  <c r="D46" i="1"/>
  <c r="E46" i="1"/>
  <c r="C97" i="1"/>
  <c r="D97" i="1"/>
  <c r="E97" i="1"/>
  <c r="C92" i="1"/>
  <c r="D92" i="1"/>
  <c r="E92" i="1"/>
  <c r="C79" i="1"/>
  <c r="D79" i="1"/>
  <c r="E79" i="1"/>
  <c r="C77" i="1"/>
  <c r="D77" i="1"/>
  <c r="E77" i="1"/>
  <c r="C75" i="1"/>
  <c r="D75" i="1"/>
  <c r="E75" i="1"/>
  <c r="C73" i="1"/>
  <c r="D73" i="1"/>
  <c r="E73" i="1"/>
  <c r="C71" i="1"/>
  <c r="D71" i="1"/>
  <c r="E71" i="1"/>
  <c r="C69" i="1"/>
  <c r="D69" i="1"/>
  <c r="E69" i="1"/>
  <c r="C65" i="1"/>
  <c r="D65" i="1"/>
  <c r="E65" i="1"/>
  <c r="E78" i="1"/>
  <c r="D78" i="1"/>
  <c r="B78" i="1"/>
  <c r="C78" i="1"/>
  <c r="C50" i="1"/>
  <c r="C54" i="1" s="1"/>
  <c r="C56" i="1" s="1"/>
  <c r="B50" i="1"/>
  <c r="B54" i="1" s="1"/>
  <c r="B56" i="1" s="1"/>
  <c r="B36" i="1"/>
  <c r="C36" i="1"/>
  <c r="C37" i="1" s="1"/>
  <c r="D36" i="1"/>
  <c r="E36" i="1"/>
  <c r="B30" i="1"/>
  <c r="C30" i="1"/>
  <c r="D30" i="1"/>
  <c r="E30" i="1"/>
  <c r="B10" i="1"/>
  <c r="B19" i="1" s="1"/>
  <c r="B17" i="1"/>
  <c r="B45" i="1"/>
  <c r="B61" i="1"/>
  <c r="B62" i="1"/>
  <c r="B91" i="1"/>
  <c r="B96" i="1"/>
  <c r="C17" i="1"/>
  <c r="D17" i="1"/>
  <c r="E17" i="1"/>
  <c r="F17" i="1"/>
  <c r="G17" i="1"/>
  <c r="C10" i="1"/>
  <c r="C19" i="1" s="1"/>
  <c r="D10" i="1"/>
  <c r="D19" i="1" s="1"/>
  <c r="E10" i="1"/>
  <c r="F10" i="1"/>
  <c r="F19" i="1" s="1"/>
  <c r="G10" i="1"/>
  <c r="G19" i="1" s="1"/>
  <c r="G96" i="1"/>
  <c r="F96" i="1"/>
  <c r="E96" i="1"/>
  <c r="D96" i="1"/>
  <c r="C96" i="1"/>
  <c r="G91" i="1"/>
  <c r="F91" i="1"/>
  <c r="E91" i="1"/>
  <c r="D91" i="1"/>
  <c r="C91" i="1"/>
  <c r="C67" i="1"/>
  <c r="G64" i="1"/>
  <c r="E62" i="1"/>
  <c r="D62" i="1"/>
  <c r="C62" i="1"/>
  <c r="E61" i="1"/>
  <c r="D61" i="1"/>
  <c r="C61" i="1"/>
  <c r="G50" i="1"/>
  <c r="G54" i="1" s="1"/>
  <c r="G56" i="1" s="1"/>
  <c r="F50" i="1"/>
  <c r="F54" i="1" s="1"/>
  <c r="F56" i="1" s="1"/>
  <c r="E50" i="1"/>
  <c r="E54" i="1" s="1"/>
  <c r="E56" i="1" s="1"/>
  <c r="D50" i="1"/>
  <c r="D54" i="1" s="1"/>
  <c r="D56" i="1" s="1"/>
  <c r="D60" i="1" s="1"/>
  <c r="E45" i="1"/>
  <c r="D45" i="1"/>
  <c r="C45" i="1"/>
  <c r="G39" i="1"/>
  <c r="F39" i="1"/>
  <c r="E39" i="1" l="1"/>
  <c r="E41" i="1" s="1"/>
  <c r="E31" i="1"/>
  <c r="E19" i="1"/>
  <c r="D39" i="1"/>
  <c r="D41" i="1" s="1"/>
  <c r="D37" i="1"/>
  <c r="E37" i="1"/>
  <c r="E18" i="1"/>
  <c r="B39" i="1"/>
  <c r="F41" i="1"/>
  <c r="B60" i="1"/>
  <c r="D31" i="1"/>
  <c r="C31" i="1"/>
  <c r="C39" i="1"/>
  <c r="G41" i="1"/>
  <c r="C11" i="1"/>
  <c r="D18" i="1"/>
  <c r="D11" i="1"/>
  <c r="E11" i="1"/>
  <c r="C18" i="1"/>
  <c r="C60" i="1"/>
  <c r="C57" i="1"/>
  <c r="D57" i="1"/>
  <c r="E60" i="1"/>
  <c r="E57" i="1"/>
  <c r="D20" i="1" l="1"/>
  <c r="E20" i="1"/>
  <c r="D59" i="1"/>
  <c r="B41" i="1"/>
  <c r="B59" i="1" s="1"/>
  <c r="C41" i="1"/>
  <c r="D42" i="1" s="1"/>
  <c r="C20" i="1"/>
  <c r="E59" i="1"/>
  <c r="I64" i="1"/>
  <c r="C42" i="1" l="1"/>
  <c r="C59" i="1"/>
  <c r="J64" i="1"/>
  <c r="K64" i="1" l="1"/>
  <c r="L64" i="1" l="1"/>
  <c r="M64" i="1" l="1"/>
  <c r="N64" i="1" l="1"/>
  <c r="O64" i="1" l="1"/>
</calcChain>
</file>

<file path=xl/sharedStrings.xml><?xml version="1.0" encoding="utf-8"?>
<sst xmlns="http://schemas.openxmlformats.org/spreadsheetml/2006/main" count="83" uniqueCount="82">
  <si>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</si>
  <si>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</si>
  <si>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</si>
  <si>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</si>
  <si>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</si>
  <si>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</si>
  <si>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</si>
  <si>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</si>
  <si>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</si>
  <si>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</si>
  <si>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</si>
  <si>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</si>
  <si>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</si>
  <si>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</si>
  <si>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TV</t>
  </si>
  <si>
    <t>Cash</t>
  </si>
  <si>
    <t>Trade Receivables</t>
  </si>
  <si>
    <t>Other Receivables</t>
  </si>
  <si>
    <t>Inventories</t>
  </si>
  <si>
    <t>Advanced payment</t>
  </si>
  <si>
    <t>Prepaid Expense</t>
  </si>
  <si>
    <t>Total Current Assets</t>
  </si>
  <si>
    <t>Fixed Asset</t>
  </si>
  <si>
    <t>Right-of-Use Asset</t>
  </si>
  <si>
    <t>Total Non-Current Asset</t>
  </si>
  <si>
    <t>Total Asset</t>
  </si>
  <si>
    <t>Accured expenses</t>
  </si>
  <si>
    <t>Long-Term bank loan</t>
  </si>
  <si>
    <r>
      <t>Total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Short-Term Liabilities</t>
    </r>
  </si>
  <si>
    <t>Long-term bank loan</t>
  </si>
  <si>
    <t>Liabilities Right-of-Use</t>
  </si>
  <si>
    <t>Post-Employee benefit liabilities</t>
  </si>
  <si>
    <t>Total Long-Term Liabilities</t>
  </si>
  <si>
    <t>Total Liabilities</t>
  </si>
  <si>
    <t>Total Equity</t>
  </si>
  <si>
    <t>Listed Shares</t>
  </si>
  <si>
    <t>Price</t>
  </si>
  <si>
    <t>Market Cap</t>
  </si>
  <si>
    <t>EV</t>
  </si>
  <si>
    <t>Revenue</t>
  </si>
  <si>
    <t>COGS</t>
  </si>
  <si>
    <t>Gross Profit</t>
  </si>
  <si>
    <t>M&amp;A</t>
  </si>
  <si>
    <t>G&amp;A</t>
  </si>
  <si>
    <t>OpEx</t>
  </si>
  <si>
    <t>PreTax</t>
  </si>
  <si>
    <t>Taxes</t>
  </si>
  <si>
    <t>Net Income</t>
  </si>
  <si>
    <t>Rev %</t>
  </si>
  <si>
    <t>ROE</t>
  </si>
  <si>
    <t>NPM</t>
  </si>
  <si>
    <t>M&amp;A %</t>
  </si>
  <si>
    <t>G&amp;A %</t>
  </si>
  <si>
    <t>Net cash from ops</t>
  </si>
  <si>
    <t>Discount Rate</t>
  </si>
  <si>
    <t>Discounted Value</t>
  </si>
  <si>
    <t>Present Value</t>
  </si>
  <si>
    <t>PV MoS</t>
  </si>
  <si>
    <t>Purchase fixed asset</t>
  </si>
  <si>
    <t>Advance pay of outlet equipment</t>
  </si>
  <si>
    <t>Security Deposit</t>
  </si>
  <si>
    <t>Net cash used investing activities</t>
  </si>
  <si>
    <t>Short-term bank loan</t>
  </si>
  <si>
    <t>Net cash used financing activities</t>
  </si>
  <si>
    <t>Prepaid Tax</t>
  </si>
  <si>
    <t>Other Asset</t>
  </si>
  <si>
    <t>Paid taxes</t>
  </si>
  <si>
    <t>Other Loan</t>
  </si>
  <si>
    <t>Bank Loan</t>
  </si>
  <si>
    <t>Financing Rent Loan</t>
  </si>
  <si>
    <t>Down Payment</t>
  </si>
  <si>
    <t>Asset Deposit</t>
  </si>
  <si>
    <t>Cash revenue from rent ops</t>
  </si>
  <si>
    <t>Cash revenue from financing</t>
  </si>
  <si>
    <t>Payment for financing</t>
  </si>
  <si>
    <t>Interest Payment</t>
  </si>
  <si>
    <t>Cash payment for opex</t>
  </si>
  <si>
    <t>Rent payment</t>
  </si>
  <si>
    <t>Payment for PPH Tax</t>
  </si>
  <si>
    <t>Payment for rent financing</t>
  </si>
  <si>
    <t>unpaid tax</t>
  </si>
  <si>
    <t>Purchase of rented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</si>
</sst>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0" fontId="2" fillId="0" borderId="0" xfId="0" applyFont="1"/>
    <xf numFmtId="9" fontId="0" fillId="0" borderId="0" xfId="3" applyFont="1"/>
    <xf numFmtId="9" fontId="0" fillId="2" borderId="0" xfId="3" applyFont="1" applyFill="1"/>
    <xf numFmtId="165" fontId="0" fillId="0" borderId="0" xfId="3" applyNumberFormat="1" applyFont="1"/>
    <xf numFmtId="41" fontId="0" fillId="0" borderId="0" xfId="2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2" borderId="0" xfId="3" applyNumberFormat="1" applyFont="1" applyFill="1"/>
    <xf numFmtId="41" fontId="0" fillId="0" borderId="0" xfId="3" applyNumberFormat="1" applyFont="1"/>
    <xf numFmtId="164" fontId="3" fillId="0" borderId="0" xfId="1" applyNumberFormat="1" applyFont="1"/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Cap vs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Main!$A$45</c:f>
              <c:strCache>
                <c:ptCount val="1"/>
                <c:pt idx="0">
                  <c:v>Market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Main!$B$45:$E$45</c:f>
              <c:numCache>
                <c:formatCode>_(* #,##0_);_(* \(#,##0\);_(* "-"_);_(@_)</c:formatCode>
                <c:ptCount val="4"/>
                <c:pt idx="0">
                  <c:v>332800</c:v>
                </c:pt>
                <c:pt idx="1">
                  <c:v>246400</c:v>
                </c:pt>
                <c:pt idx="2">
                  <c:v>339200</c:v>
                </c:pt>
                <c:pt idx="3">
                  <c:v>342400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8-4AD5-972B-D0C610A68D5A}"/>
            </c:ext>
          </c:extLst>
        </c:ser>
        <c:ser>
          <c:idx val="1"/>
          <c:order val="1"/>
          <c:tx>
            <c:strRef>
              <c:f>Main!$A$46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Main!$B$46:$E$46</c:f>
              <c:numCache>
                <c:formatCode>_(* #,##0_);_(* \(#,##0\);_(* "-"_);_(@_)</c:formatCode>
                <c:ptCount val="4"/>
                <c:pt idx="0">
                  <c:v>220422</c:v>
                </c:pt>
                <c:pt idx="1">
                  <c:v>146823</c:v>
                </c:pt>
                <c:pt idx="2">
                  <c:v>273349</c:v>
                </c:pt>
                <c:pt idx="3">
                  <c:v>286769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8-4AD5-972B-D0C610A6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372776"/>
        <c:axId val="784373104"/>
      </c:lineChart>
      <c:catAx>
        <c:axId val="78437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84373104"/>
        <c:crosses val="autoZero"/>
        <c:auto val="1"/>
        <c:lblAlgn val="ctr"/>
        <c:lblOffset val="100"/>
        <c:noMultiLvlLbl val="0"/>
      </c:catAx>
      <c:valAx>
        <c:axId val="7843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8437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vs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Main!$A$56</c:f>
              <c:strCache>
                <c:ptCount val="1"/>
                <c:pt idx="0">
                  <c:v>Net 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Main!$B$3:$E$3</c:f>
              <c:numCache>
                <c:formatCode>_(* #,##0_);_(* \(#,##0\);_(* "-"??_);_(@_)</c:formatCode>
                <c:ptCount val="4"/>
                <c:pt idx="0">
                  <c:v>127304</c:v>
                </c:pt>
                <c:pt idx="1">
                  <c:v>116424</c:v>
                </c:pt>
                <c:pt idx="2">
                  <c:v>86097</c:v>
                </c:pt>
                <c:pt idx="3">
                  <c:v>73578</c:v>
                </c:pt>
              </c:numCache>
            </c:numRef>
          </c:xVal>
          <c:yVal>
            <c:numRef>
              <c:f>Main!$B$56:$E$56</c:f>
              <c:numCache>
                <c:formatCode>_(* #,##0_);_(* \(#,##0\);_(* "-"??_);_(@_)</c:formatCode>
                <c:ptCount val="4"/>
                <c:pt idx="0">
                  <c:v>7019</c:v>
                </c:pt>
                <c:pt idx="1">
                  <c:v>4646</c:v>
                </c:pt>
                <c:pt idx="2">
                  <c:v>9892</c:v>
                </c:pt>
                <c:pt idx="3">
                  <c:v>17058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4947-8ABE-47E54382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51200"/>
        <c:axId val="792354152"/>
      </c:scatterChart>
      <c:valAx>
        <c:axId val="7923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92354152"/>
        <c:crosses val="autoZero"/>
        <c:crossBetween val="midCat"/>
      </c:valAx>
      <c:valAx>
        <c:axId val="7923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923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38100</xdr:rowOff>
    </xdr:from>
    <xdr:to>
      <xdr:col>8</xdr:col>
      <xdr:colOff>190500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A5580-AE57-46F3-90E8-9C6BB9C54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</xdr:row>
      <xdr:rowOff>47625</xdr:rowOff>
    </xdr:from>
    <xdr:to>
      <xdr:col>16</xdr:col>
      <xdr:colOff>57150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54E3D-7415-4B68-8539-20B762AB3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B97D-BE11-44C8-A0A5-390CF65A0E49}">
  <dimension ref="A2:R116"/>
  <sheetViews>
    <sheetView tabSelected="1" topLeftCell="A36" workbookViewId="0">
      <selection activeCell="B68" sqref="B68:E68"/>
    </sheetView>
  </sheetViews>
  <sheetFormatPr defaultColWidth="12.5703125" defaultRowHeight="15" outlineLevelCol="1" x14ac:dyDescent="0.25"/>
  <cols>
    <col min="1" max="1" width="37.85546875" bestFit="1" customWidth="1"/>
    <col min="2" max="2" width="12.5703125" bestFit="1" customWidth="1"/>
    <col min="3" max="5" width="15.7109375" bestFit="1" customWidth="1"/>
    <col min="6" max="6" width="11.7109375" bestFit="1" customWidth="1"/>
    <col min="7" max="7" width="12.28515625" bestFit="1" customWidth="1"/>
    <col min="8" max="11" width="12.28515625" customWidth="1" outlineLevel="1"/>
    <col min="12" max="15" width="13.42578125" customWidth="1" outlineLevel="1"/>
    <col min="16" max="16" width="11.5703125" bestFit="1" customWidth="1" outlineLevel="1"/>
    <col min="17" max="18" width="8.85546875" customWidth="1" outlineLevel="1"/>
    <col min="19" max="50" width="12.42578125" customWidth="1"/>
  </cols>
  <sheetData>
    <row r="2" spans="1:18" ht="15.75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/>
      <c r="R2" s="2"/>
    </row>
    <row r="3" spans="1:18" x14ac:dyDescent="0.25">
      <c r="A3" t="s">
        <v>15</v>
      </c>
      <c r="B3" s="3">
        <v>127304</v>
      </c>
      <c r="C3" s="3">
        <v>116424</v>
      </c>
      <c r="D3" s="3">
        <v>86097</v>
      </c>
      <c r="E3" s="3">
        <v>73578</v>
      </c>
      <c r="F3" s="3"/>
      <c r="G3" s="3"/>
    </row>
    <row r="4" spans="1:18" x14ac:dyDescent="0.25">
      <c r="A4" t="s">
        <v>16</v>
      </c>
      <c r="B4" s="3">
        <v>180513</v>
      </c>
      <c r="C4" s="3">
        <v>197171</v>
      </c>
      <c r="D4" s="3">
        <v>222680</v>
      </c>
      <c r="E4" s="3">
        <v>218831</v>
      </c>
      <c r="F4" s="3"/>
      <c r="G4" s="3"/>
    </row>
    <row r="5" spans="1:18" x14ac:dyDescent="0.25">
      <c r="A5" t="s">
        <v>17</v>
      </c>
      <c r="B5" s="3">
        <v>29961</v>
      </c>
      <c r="C5" s="3">
        <v>29162</v>
      </c>
      <c r="D5" s="3">
        <v>43731</v>
      </c>
      <c r="E5" s="3">
        <v>65874</v>
      </c>
      <c r="F5" s="3"/>
      <c r="G5" s="3"/>
    </row>
    <row r="6" spans="1:18" x14ac:dyDescent="0.25">
      <c r="A6" t="s">
        <v>18</v>
      </c>
      <c r="B6" s="3">
        <v>0</v>
      </c>
      <c r="C6" s="3">
        <v>0</v>
      </c>
      <c r="D6" s="3">
        <v>0</v>
      </c>
      <c r="E6" s="3">
        <v>0</v>
      </c>
      <c r="F6" s="3"/>
      <c r="G6" s="3"/>
    </row>
    <row r="7" spans="1:18" x14ac:dyDescent="0.25">
      <c r="A7" t="s">
        <v>19</v>
      </c>
      <c r="B7" s="3">
        <v>414</v>
      </c>
      <c r="C7" s="3">
        <v>399</v>
      </c>
      <c r="D7" s="3">
        <v>399</v>
      </c>
      <c r="E7" s="3">
        <v>399</v>
      </c>
      <c r="F7" s="3"/>
      <c r="G7" s="3"/>
    </row>
    <row r="8" spans="1:18" x14ac:dyDescent="0.25">
      <c r="A8" t="s">
        <v>20</v>
      </c>
      <c r="B8" s="3">
        <v>0</v>
      </c>
      <c r="C8" s="3">
        <v>0</v>
      </c>
      <c r="D8" s="3">
        <v>0</v>
      </c>
      <c r="E8" s="3">
        <v>0</v>
      </c>
      <c r="F8" s="3"/>
      <c r="G8" s="3"/>
    </row>
    <row r="9" spans="1:18" x14ac:dyDescent="0.25">
      <c r="A9" t="s">
        <v>64</v>
      </c>
      <c r="B9" s="3">
        <v>0</v>
      </c>
      <c r="C9" s="3">
        <v>86</v>
      </c>
      <c r="D9" s="3">
        <v>105</v>
      </c>
      <c r="E9" s="3">
        <v>127</v>
      </c>
      <c r="F9" s="3"/>
      <c r="G9" s="3"/>
    </row>
    <row r="10" spans="1:18" ht="15.75" x14ac:dyDescent="0.25">
      <c r="A10" s="4" t="s">
        <v>21</v>
      </c>
      <c r="B10" s="3">
        <f t="shared" ref="B10" si="0">SUM(B3:B9)</f>
        <v>338192</v>
      </c>
      <c r="C10" s="3">
        <f t="shared" ref="C10:G10" si="1">SUM(C3:C9)</f>
        <v>343242</v>
      </c>
      <c r="D10" s="3">
        <f t="shared" si="1"/>
        <v>353012</v>
      </c>
      <c r="E10" s="3">
        <f t="shared" si="1"/>
        <v>358809</v>
      </c>
      <c r="F10" s="3">
        <f t="shared" si="1"/>
        <v>0</v>
      </c>
      <c r="G10" s="3">
        <f t="shared" si="1"/>
        <v>0</v>
      </c>
    </row>
    <row r="11" spans="1:18" x14ac:dyDescent="0.25">
      <c r="B11" s="5"/>
      <c r="C11" s="5">
        <f>C10/B10-1</f>
        <v>1.4932346122912499E-2</v>
      </c>
      <c r="D11" s="5">
        <f t="shared" ref="D11:E11" si="2">D10/C10-1</f>
        <v>2.8463882625086701E-2</v>
      </c>
      <c r="E11" s="5">
        <f t="shared" si="2"/>
        <v>1.642153807802571E-2</v>
      </c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8" x14ac:dyDescent="0.25">
      <c r="B12" s="5"/>
      <c r="C12" s="5"/>
      <c r="D12" s="5"/>
      <c r="E12" s="3"/>
      <c r="F12" s="3"/>
      <c r="G12" s="3"/>
    </row>
    <row r="13" spans="1:18" x14ac:dyDescent="0.25">
      <c r="A13" t="s">
        <v>22</v>
      </c>
      <c r="B13" s="3">
        <v>8770</v>
      </c>
      <c r="C13" s="3">
        <v>8351</v>
      </c>
      <c r="D13" s="3">
        <v>7960</v>
      </c>
      <c r="E13" s="3">
        <v>7835</v>
      </c>
      <c r="F13" s="3"/>
      <c r="G13" s="3"/>
    </row>
    <row r="14" spans="1:18" x14ac:dyDescent="0.25">
      <c r="A14" t="s">
        <v>23</v>
      </c>
      <c r="B14" s="3">
        <v>99</v>
      </c>
      <c r="C14" s="3">
        <v>86</v>
      </c>
      <c r="D14" s="3">
        <v>74</v>
      </c>
      <c r="E14" s="3">
        <v>597</v>
      </c>
      <c r="F14" s="3"/>
      <c r="G14" s="3"/>
    </row>
    <row r="15" spans="1:18" x14ac:dyDescent="0.25">
      <c r="A15" t="s">
        <v>65</v>
      </c>
      <c r="B15" s="3">
        <v>423</v>
      </c>
      <c r="C15" s="3">
        <v>421</v>
      </c>
      <c r="D15" s="3">
        <v>420</v>
      </c>
      <c r="E15" s="3">
        <v>418</v>
      </c>
      <c r="F15" s="3"/>
      <c r="G15" s="3"/>
    </row>
    <row r="16" spans="1:18" x14ac:dyDescent="0.25">
      <c r="A16" t="s">
        <v>66</v>
      </c>
      <c r="B16" s="3">
        <v>3422</v>
      </c>
      <c r="C16" s="3">
        <v>3422</v>
      </c>
      <c r="D16" s="3">
        <v>3422</v>
      </c>
      <c r="E16" s="3">
        <v>3422</v>
      </c>
      <c r="F16" s="3"/>
      <c r="G16" s="3"/>
    </row>
    <row r="17" spans="1:15" ht="15.75" x14ac:dyDescent="0.25">
      <c r="A17" s="4" t="s">
        <v>24</v>
      </c>
      <c r="B17" s="3">
        <f t="shared" ref="B17" si="3">SUM(B13:B16)</f>
        <v>12714</v>
      </c>
      <c r="C17" s="3">
        <f t="shared" ref="C17:G17" si="4">SUM(C13:C16)</f>
        <v>12280</v>
      </c>
      <c r="D17" s="3">
        <f t="shared" si="4"/>
        <v>11876</v>
      </c>
      <c r="E17" s="3">
        <f t="shared" si="4"/>
        <v>12272</v>
      </c>
      <c r="F17" s="3">
        <f t="shared" si="4"/>
        <v>0</v>
      </c>
      <c r="G17" s="3">
        <f t="shared" si="4"/>
        <v>0</v>
      </c>
    </row>
    <row r="18" spans="1:15" x14ac:dyDescent="0.25">
      <c r="B18" s="5"/>
      <c r="C18" s="5">
        <f>C17/B17-1</f>
        <v>-3.413559855277648E-2</v>
      </c>
      <c r="D18" s="5">
        <f t="shared" ref="D18:E18" si="5">D17/C17-1</f>
        <v>-3.2899022801302968E-2</v>
      </c>
      <c r="E18" s="5">
        <f t="shared" si="5"/>
        <v>3.3344560458066663E-2</v>
      </c>
      <c r="F18" s="3"/>
      <c r="G18" s="3"/>
    </row>
    <row r="19" spans="1:15" ht="15.75" x14ac:dyDescent="0.25">
      <c r="A19" s="4" t="s">
        <v>25</v>
      </c>
      <c r="B19" s="3">
        <f t="shared" ref="B19:G19" si="6">B10+B17</f>
        <v>350906</v>
      </c>
      <c r="C19" s="3">
        <f t="shared" si="6"/>
        <v>355522</v>
      </c>
      <c r="D19" s="3">
        <f t="shared" si="6"/>
        <v>364888</v>
      </c>
      <c r="E19" s="3">
        <f t="shared" si="6"/>
        <v>371081</v>
      </c>
      <c r="F19" s="3">
        <f t="shared" si="6"/>
        <v>0</v>
      </c>
      <c r="G19" s="3">
        <f t="shared" si="6"/>
        <v>0</v>
      </c>
    </row>
    <row r="20" spans="1:15" x14ac:dyDescent="0.25">
      <c r="B20" s="5"/>
      <c r="C20" s="5">
        <f>C19/B19-1</f>
        <v>1.3154520013906934E-2</v>
      </c>
      <c r="D20" s="5">
        <f t="shared" ref="D20:E20" si="7">D19/C19-1</f>
        <v>2.6344361249092785E-2</v>
      </c>
      <c r="E20" s="5">
        <f t="shared" si="7"/>
        <v>1.697233123588604E-2</v>
      </c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B21" s="5"/>
      <c r="C21" s="5"/>
      <c r="D21" s="5"/>
      <c r="E21" s="3"/>
      <c r="F21" s="3"/>
      <c r="G21" s="3"/>
    </row>
    <row r="22" spans="1:15" x14ac:dyDescent="0.25">
      <c r="A22" t="s">
        <v>68</v>
      </c>
      <c r="B22" s="3">
        <v>7950</v>
      </c>
      <c r="C22" s="3">
        <v>7728</v>
      </c>
      <c r="D22" s="3">
        <v>7503</v>
      </c>
      <c r="E22" s="3">
        <v>7273</v>
      </c>
      <c r="F22" s="3"/>
      <c r="G22" s="3"/>
    </row>
    <row r="23" spans="1:15" x14ac:dyDescent="0.25">
      <c r="A23" t="s">
        <v>69</v>
      </c>
      <c r="B23" s="3">
        <v>394</v>
      </c>
      <c r="C23" s="3">
        <v>312</v>
      </c>
      <c r="D23" s="3">
        <v>229</v>
      </c>
      <c r="E23" s="3">
        <v>144</v>
      </c>
      <c r="F23" s="3"/>
      <c r="G23" s="3"/>
    </row>
    <row r="24" spans="1:15" x14ac:dyDescent="0.25">
      <c r="A24" t="s">
        <v>70</v>
      </c>
      <c r="B24" s="3">
        <v>2472</v>
      </c>
      <c r="C24" s="3">
        <v>3206</v>
      </c>
      <c r="D24" s="3">
        <v>3548</v>
      </c>
      <c r="E24" s="3">
        <v>3534</v>
      </c>
      <c r="F24" s="3"/>
      <c r="G24" s="3"/>
    </row>
    <row r="25" spans="1:15" x14ac:dyDescent="0.25">
      <c r="A25" t="s">
        <v>26</v>
      </c>
      <c r="B25" s="3">
        <v>80</v>
      </c>
      <c r="C25" s="3">
        <v>0</v>
      </c>
      <c r="D25" s="3">
        <v>0</v>
      </c>
      <c r="E25" s="3">
        <v>0</v>
      </c>
      <c r="F25" s="3"/>
      <c r="G25" s="3"/>
    </row>
    <row r="26" spans="1:15" x14ac:dyDescent="0.25">
      <c r="A26" t="s">
        <v>67</v>
      </c>
      <c r="B26" s="3">
        <v>4311</v>
      </c>
      <c r="C26" s="3">
        <v>5787</v>
      </c>
      <c r="D26" s="3">
        <v>9152</v>
      </c>
      <c r="E26" s="3">
        <v>7065</v>
      </c>
      <c r="F26" s="3"/>
      <c r="G26" s="3"/>
    </row>
    <row r="27" spans="1:15" x14ac:dyDescent="0.25">
      <c r="A27" t="s">
        <v>80</v>
      </c>
      <c r="B27" s="3">
        <v>2109</v>
      </c>
      <c r="C27" s="3"/>
      <c r="D27" s="3">
        <v>944</v>
      </c>
      <c r="E27" s="3">
        <v>2272</v>
      </c>
      <c r="F27" s="3"/>
      <c r="G27" s="3"/>
    </row>
    <row r="28" spans="1:15" x14ac:dyDescent="0.25">
      <c r="A28" t="s">
        <v>71</v>
      </c>
      <c r="B28" s="3">
        <v>213</v>
      </c>
      <c r="C28" s="3">
        <v>213</v>
      </c>
      <c r="D28" s="3">
        <v>213</v>
      </c>
      <c r="E28" s="3">
        <v>330</v>
      </c>
      <c r="F28" s="3"/>
      <c r="G28" s="3"/>
    </row>
    <row r="29" spans="1:15" x14ac:dyDescent="0.25">
      <c r="A29" t="s">
        <v>27</v>
      </c>
      <c r="B29" s="3">
        <v>0</v>
      </c>
      <c r="C29" s="3">
        <v>0</v>
      </c>
      <c r="D29" s="3">
        <v>0</v>
      </c>
      <c r="E29" s="3">
        <v>0</v>
      </c>
      <c r="F29" s="3"/>
      <c r="G29" s="3"/>
    </row>
    <row r="30" spans="1:15" ht="15.75" x14ac:dyDescent="0.25">
      <c r="A30" s="4" t="s">
        <v>28</v>
      </c>
      <c r="B30" s="3">
        <f t="shared" ref="B30:E30" si="8">SUM(B22:B29)</f>
        <v>17529</v>
      </c>
      <c r="C30" s="3">
        <f t="shared" si="8"/>
        <v>17246</v>
      </c>
      <c r="D30" s="3">
        <f t="shared" si="8"/>
        <v>21589</v>
      </c>
      <c r="E30" s="3">
        <f t="shared" si="8"/>
        <v>20618</v>
      </c>
      <c r="F30" s="3"/>
      <c r="G30" s="3"/>
    </row>
    <row r="31" spans="1:15" x14ac:dyDescent="0.25">
      <c r="B31" s="5"/>
      <c r="C31" s="5">
        <f>C30/B30-1</f>
        <v>-1.6144674539334769E-2</v>
      </c>
      <c r="D31" s="5">
        <f t="shared" ref="D31:E31" si="9">D30/C30-1</f>
        <v>0.25182651049518734</v>
      </c>
      <c r="E31" s="5">
        <f t="shared" si="9"/>
        <v>-4.4976608458010991E-2</v>
      </c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B32" s="5"/>
      <c r="C32" s="5"/>
      <c r="D32" s="5"/>
      <c r="E32" s="3"/>
      <c r="F32" s="3"/>
      <c r="G32" s="3"/>
    </row>
    <row r="33" spans="1:15" x14ac:dyDescent="0.25">
      <c r="A33" t="s">
        <v>29</v>
      </c>
      <c r="B33" s="3">
        <v>0</v>
      </c>
      <c r="C33" s="3">
        <v>0</v>
      </c>
      <c r="D33" s="3">
        <v>0</v>
      </c>
      <c r="E33" s="3">
        <v>0</v>
      </c>
      <c r="F33" s="3"/>
      <c r="G33" s="3"/>
    </row>
    <row r="34" spans="1:15" x14ac:dyDescent="0.25">
      <c r="A34" t="s">
        <v>30</v>
      </c>
      <c r="B34" s="3">
        <v>0</v>
      </c>
      <c r="C34" s="3">
        <v>0</v>
      </c>
      <c r="D34" s="3">
        <v>0</v>
      </c>
      <c r="E34" s="3">
        <v>0</v>
      </c>
      <c r="F34" s="3"/>
      <c r="G34" s="3"/>
    </row>
    <row r="35" spans="1:15" x14ac:dyDescent="0.25">
      <c r="A35" t="s">
        <v>31</v>
      </c>
      <c r="B35" s="3">
        <v>6556</v>
      </c>
      <c r="C35" s="3">
        <v>6556</v>
      </c>
      <c r="D35" s="3">
        <v>6556</v>
      </c>
      <c r="E35" s="3">
        <v>6556</v>
      </c>
      <c r="F35" s="3"/>
      <c r="G35" s="3"/>
    </row>
    <row r="36" spans="1:15" ht="15.75" x14ac:dyDescent="0.25">
      <c r="A36" s="4" t="s">
        <v>32</v>
      </c>
      <c r="B36" s="3">
        <f t="shared" ref="B36:E36" si="10">SUM(B33:B35)</f>
        <v>6556</v>
      </c>
      <c r="C36" s="3">
        <f t="shared" si="10"/>
        <v>6556</v>
      </c>
      <c r="D36" s="3">
        <f t="shared" si="10"/>
        <v>6556</v>
      </c>
      <c r="E36" s="3">
        <f t="shared" si="10"/>
        <v>6556</v>
      </c>
      <c r="F36" s="3"/>
      <c r="G36" s="3"/>
    </row>
    <row r="37" spans="1:15" x14ac:dyDescent="0.25">
      <c r="B37" s="5"/>
      <c r="C37" s="5">
        <f>C36/B36-1</f>
        <v>0</v>
      </c>
      <c r="D37" s="5">
        <f t="shared" ref="D37:E37" si="11">D36/C36-1</f>
        <v>0</v>
      </c>
      <c r="E37" s="5">
        <f t="shared" si="11"/>
        <v>0</v>
      </c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5">
      <c r="B38" s="5"/>
      <c r="C38" s="5"/>
      <c r="D38" s="5"/>
      <c r="E38" s="3"/>
      <c r="F38" s="3"/>
      <c r="G38" s="3"/>
    </row>
    <row r="39" spans="1:15" ht="15.75" x14ac:dyDescent="0.25">
      <c r="A39" s="4" t="s">
        <v>33</v>
      </c>
      <c r="B39" s="3">
        <f t="shared" ref="B39:G39" si="12">B36+B30</f>
        <v>24085</v>
      </c>
      <c r="C39" s="3">
        <f t="shared" si="12"/>
        <v>23802</v>
      </c>
      <c r="D39" s="3">
        <f t="shared" si="12"/>
        <v>28145</v>
      </c>
      <c r="E39" s="3">
        <f t="shared" si="12"/>
        <v>27174</v>
      </c>
      <c r="F39" s="3">
        <f t="shared" si="12"/>
        <v>0</v>
      </c>
      <c r="G39" s="3">
        <f t="shared" si="12"/>
        <v>0</v>
      </c>
    </row>
    <row r="40" spans="1:15" x14ac:dyDescent="0.25">
      <c r="B40" s="3"/>
      <c r="C40" s="3"/>
      <c r="D40" s="3"/>
      <c r="E40" s="3"/>
      <c r="F40" s="3"/>
      <c r="G40" s="3"/>
    </row>
    <row r="41" spans="1:15" ht="15.75" x14ac:dyDescent="0.25">
      <c r="A41" s="4" t="s">
        <v>34</v>
      </c>
      <c r="B41" s="3">
        <f>B19-B39-B40</f>
        <v>326821</v>
      </c>
      <c r="C41" s="3">
        <f>C19-C39-C40</f>
        <v>331720</v>
      </c>
      <c r="D41" s="3">
        <f>D19-D39-D40</f>
        <v>336743</v>
      </c>
      <c r="E41" s="3">
        <f>E19-E39-E40</f>
        <v>343907</v>
      </c>
      <c r="F41" s="3">
        <f>F19-F39</f>
        <v>0</v>
      </c>
      <c r="G41" s="3">
        <f>G19-G39</f>
        <v>0</v>
      </c>
    </row>
    <row r="42" spans="1:15" x14ac:dyDescent="0.25">
      <c r="B42" s="7"/>
      <c r="C42" s="5">
        <f>C41/B41-1</f>
        <v>1.4989856832945181E-2</v>
      </c>
      <c r="D42" s="5">
        <f t="shared" ref="D42" si="13">D41/C41-1</f>
        <v>1.5142288677197691E-2</v>
      </c>
      <c r="E42" s="3"/>
      <c r="F42" s="3"/>
      <c r="G42" s="3"/>
    </row>
    <row r="43" spans="1:15" x14ac:dyDescent="0.25">
      <c r="A43" t="s">
        <v>35</v>
      </c>
      <c r="B43" s="8">
        <v>800000000</v>
      </c>
      <c r="C43" s="8">
        <v>800000000</v>
      </c>
      <c r="D43" s="8">
        <v>800000000</v>
      </c>
      <c r="E43" s="8">
        <v>800000000</v>
      </c>
      <c r="F43" s="3"/>
      <c r="G43" s="3"/>
    </row>
    <row r="44" spans="1:15" x14ac:dyDescent="0.25">
      <c r="A44" t="s">
        <v>36</v>
      </c>
      <c r="B44" s="8">
        <v>416</v>
      </c>
      <c r="C44" s="8">
        <v>308</v>
      </c>
      <c r="D44" s="8">
        <v>424</v>
      </c>
      <c r="E44" s="8">
        <v>428</v>
      </c>
      <c r="F44" s="3"/>
      <c r="G44" s="3"/>
    </row>
    <row r="45" spans="1:15" x14ac:dyDescent="0.25">
      <c r="A45" t="s">
        <v>37</v>
      </c>
      <c r="B45" s="8">
        <f>B43*B44/1000000</f>
        <v>332800</v>
      </c>
      <c r="C45" s="8">
        <f>C43*C44/1000000</f>
        <v>246400</v>
      </c>
      <c r="D45" s="8">
        <f t="shared" ref="D45" si="14">D43*D44/1000000</f>
        <v>339200</v>
      </c>
      <c r="E45" s="8">
        <f>E43*E44/1000000</f>
        <v>342400</v>
      </c>
      <c r="F45" s="3"/>
      <c r="G45" s="3"/>
    </row>
    <row r="46" spans="1:15" x14ac:dyDescent="0.25">
      <c r="A46" t="s">
        <v>38</v>
      </c>
      <c r="B46" s="8">
        <f t="shared" ref="B46:E46" si="15">B45+B22+B23+B24+B26+B28-B3-B7</f>
        <v>220422</v>
      </c>
      <c r="C46" s="8">
        <f t="shared" si="15"/>
        <v>146823</v>
      </c>
      <c r="D46" s="8">
        <f t="shared" si="15"/>
        <v>273349</v>
      </c>
      <c r="E46" s="8">
        <f t="shared" si="15"/>
        <v>286769</v>
      </c>
      <c r="F46" s="3"/>
      <c r="G46" s="3"/>
    </row>
    <row r="47" spans="1:15" x14ac:dyDescent="0.25">
      <c r="B47" s="7"/>
      <c r="C47" s="7"/>
      <c r="D47" s="7"/>
      <c r="E47" s="3"/>
      <c r="F47" s="3"/>
      <c r="G47" s="3"/>
    </row>
    <row r="48" spans="1:15" ht="15.75" x14ac:dyDescent="0.25">
      <c r="A48" s="4" t="s">
        <v>39</v>
      </c>
      <c r="B48" s="3">
        <v>13194</v>
      </c>
      <c r="C48" s="3">
        <v>10147</v>
      </c>
      <c r="D48" s="3">
        <v>22097</v>
      </c>
      <c r="E48" s="3">
        <v>35718</v>
      </c>
      <c r="F48" s="3"/>
      <c r="G48" s="3"/>
    </row>
    <row r="49" spans="1:15" x14ac:dyDescent="0.25">
      <c r="A49" s="9" t="s">
        <v>40</v>
      </c>
      <c r="B49" s="3">
        <v>0</v>
      </c>
      <c r="C49" s="3">
        <v>0</v>
      </c>
      <c r="D49" s="3">
        <v>0</v>
      </c>
      <c r="E49" s="3">
        <v>0</v>
      </c>
      <c r="F49" s="3"/>
      <c r="G49" s="3"/>
    </row>
    <row r="50" spans="1:15" x14ac:dyDescent="0.25">
      <c r="A50" s="9" t="s">
        <v>41</v>
      </c>
      <c r="B50" s="3">
        <f t="shared" ref="B50:G50" si="16">B48+B49</f>
        <v>13194</v>
      </c>
      <c r="C50" s="3">
        <f t="shared" si="16"/>
        <v>10147</v>
      </c>
      <c r="D50" s="3">
        <f t="shared" si="16"/>
        <v>22097</v>
      </c>
      <c r="E50" s="3">
        <f t="shared" si="16"/>
        <v>35718</v>
      </c>
      <c r="F50" s="3">
        <f t="shared" si="16"/>
        <v>0</v>
      </c>
      <c r="G50" s="3">
        <f t="shared" si="16"/>
        <v>0</v>
      </c>
    </row>
    <row r="51" spans="1:15" x14ac:dyDescent="0.25">
      <c r="A51" t="s">
        <v>42</v>
      </c>
      <c r="B51" s="3">
        <v>0</v>
      </c>
      <c r="C51" s="3">
        <v>0</v>
      </c>
      <c r="D51" s="3">
        <v>0</v>
      </c>
      <c r="E51" s="3">
        <v>0</v>
      </c>
      <c r="F51" s="3"/>
      <c r="G51" s="3"/>
    </row>
    <row r="52" spans="1:15" x14ac:dyDescent="0.25">
      <c r="A52" t="s">
        <v>43</v>
      </c>
      <c r="B52" s="3">
        <v>-4264</v>
      </c>
      <c r="C52" s="3">
        <v>-4465</v>
      </c>
      <c r="D52" s="3">
        <v>-9855</v>
      </c>
      <c r="E52" s="3">
        <v>-14379</v>
      </c>
      <c r="F52" s="3"/>
      <c r="G52" s="3"/>
    </row>
    <row r="53" spans="1:15" x14ac:dyDescent="0.25">
      <c r="A53" t="s">
        <v>44</v>
      </c>
      <c r="B53" s="3">
        <v>-171</v>
      </c>
      <c r="C53" s="3">
        <v>-134</v>
      </c>
      <c r="D53" s="3">
        <v>-260</v>
      </c>
      <c r="E53" s="3">
        <v>-376</v>
      </c>
      <c r="F53" s="3"/>
      <c r="G53" s="3"/>
    </row>
    <row r="54" spans="1:15" x14ac:dyDescent="0.25">
      <c r="A54" t="s">
        <v>45</v>
      </c>
      <c r="B54" s="3">
        <f t="shared" ref="B54:G54" si="17">B50+B51+B52+B53</f>
        <v>8759</v>
      </c>
      <c r="C54" s="3">
        <f t="shared" si="17"/>
        <v>5548</v>
      </c>
      <c r="D54" s="3">
        <f t="shared" si="17"/>
        <v>11982</v>
      </c>
      <c r="E54" s="3">
        <f t="shared" si="17"/>
        <v>20963</v>
      </c>
      <c r="F54" s="3">
        <f t="shared" si="17"/>
        <v>0</v>
      </c>
      <c r="G54" s="3">
        <f t="shared" si="17"/>
        <v>0</v>
      </c>
    </row>
    <row r="55" spans="1:15" x14ac:dyDescent="0.25">
      <c r="A55" t="s">
        <v>46</v>
      </c>
      <c r="B55" s="3">
        <v>-1740</v>
      </c>
      <c r="C55" s="3">
        <v>-902</v>
      </c>
      <c r="D55" s="3">
        <v>-2090</v>
      </c>
      <c r="E55" s="3">
        <v>-3905</v>
      </c>
      <c r="F55" s="3"/>
      <c r="G55" s="3"/>
    </row>
    <row r="56" spans="1:15" x14ac:dyDescent="0.25">
      <c r="A56" t="s">
        <v>47</v>
      </c>
      <c r="B56" s="3">
        <f t="shared" ref="B56:G56" si="18">B54+B55</f>
        <v>7019</v>
      </c>
      <c r="C56" s="3">
        <f t="shared" si="18"/>
        <v>4646</v>
      </c>
      <c r="D56" s="3">
        <f t="shared" si="18"/>
        <v>9892</v>
      </c>
      <c r="E56" s="3">
        <f t="shared" si="18"/>
        <v>17058</v>
      </c>
      <c r="F56" s="3">
        <f t="shared" si="18"/>
        <v>0</v>
      </c>
      <c r="G56" s="3">
        <f t="shared" si="18"/>
        <v>0</v>
      </c>
    </row>
    <row r="57" spans="1:15" x14ac:dyDescent="0.25">
      <c r="A57" t="s">
        <v>48</v>
      </c>
      <c r="B57" s="5"/>
      <c r="C57" s="5">
        <f>C56/B56-1</f>
        <v>-0.33808234791280811</v>
      </c>
      <c r="D57" s="5">
        <f t="shared" ref="D57:E57" si="19">D56/C56-1</f>
        <v>1.1291433491175202</v>
      </c>
      <c r="E57" s="5">
        <f t="shared" si="19"/>
        <v>0.72442377678932468</v>
      </c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x14ac:dyDescent="0.25">
      <c r="B58" s="5"/>
      <c r="C58" s="5"/>
      <c r="D58" s="5"/>
      <c r="E58" s="5"/>
      <c r="F58" s="5"/>
      <c r="G58" s="5"/>
    </row>
    <row r="59" spans="1:15" x14ac:dyDescent="0.25">
      <c r="A59" t="s">
        <v>49</v>
      </c>
      <c r="B59" s="7">
        <f>(B56/B48)*(B48/B19)*(B19/B41)</f>
        <v>2.1476588101743771E-2</v>
      </c>
      <c r="C59" s="7">
        <f>(C56/C48)*(C48/C19)*(C19/C41)</f>
        <v>1.4005788013987698E-2</v>
      </c>
      <c r="D59" s="7">
        <f>(D56/D48)*(D48/D19)*(D19/D41)</f>
        <v>2.9375517828135998E-2</v>
      </c>
      <c r="E59" s="7">
        <f>(E56/E48)*(E48/E19)*(E19/E41)</f>
        <v>4.9600618771935438E-2</v>
      </c>
      <c r="F59" s="5"/>
      <c r="G59" s="5"/>
    </row>
    <row r="60" spans="1:15" x14ac:dyDescent="0.25">
      <c r="A60" t="s">
        <v>50</v>
      </c>
      <c r="B60" s="7">
        <f>B56/B48</f>
        <v>0.53198423525845084</v>
      </c>
      <c r="C60" s="7">
        <f>C56/C48</f>
        <v>0.4578693209815709</v>
      </c>
      <c r="D60" s="7">
        <f>D56/D48</f>
        <v>0.44766257863058334</v>
      </c>
      <c r="E60" s="7">
        <f>E56/E48</f>
        <v>0.47757433226944396</v>
      </c>
      <c r="F60" s="3"/>
      <c r="G60" s="3"/>
    </row>
    <row r="61" spans="1:15" x14ac:dyDescent="0.25">
      <c r="A61" t="s">
        <v>51</v>
      </c>
      <c r="B61" s="5">
        <f>ABS(B51/B48)</f>
        <v>0</v>
      </c>
      <c r="C61" s="5">
        <f>ABS(C51/C48)</f>
        <v>0</v>
      </c>
      <c r="D61" s="5">
        <f>ABS(D51/D48)</f>
        <v>0</v>
      </c>
      <c r="E61" s="5">
        <f>ABS(E51/E48)</f>
        <v>0</v>
      </c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25">
      <c r="A62" t="s">
        <v>52</v>
      </c>
      <c r="B62" s="7">
        <f>ABS(B52/B48)</f>
        <v>0.323177201758375</v>
      </c>
      <c r="C62" s="7">
        <f>ABS(C52/C48)</f>
        <v>0.44003153641470383</v>
      </c>
      <c r="D62" s="7">
        <f>ABS(D52/D48)</f>
        <v>0.44598814318685792</v>
      </c>
      <c r="E62" s="7">
        <f>ABS(E52/E48)</f>
        <v>0.40257013270619857</v>
      </c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5">
      <c r="B63" s="3"/>
      <c r="C63" s="3"/>
      <c r="D63" s="3"/>
      <c r="E63" s="3"/>
      <c r="F63" s="3"/>
      <c r="G63" s="3"/>
    </row>
    <row r="64" spans="1:15" x14ac:dyDescent="0.25">
      <c r="A64" t="s">
        <v>73</v>
      </c>
      <c r="B64" s="3">
        <v>175524</v>
      </c>
      <c r="C64" s="3">
        <v>187025</v>
      </c>
      <c r="D64" s="3">
        <v>413878</v>
      </c>
      <c r="E64" s="3">
        <v>702365</v>
      </c>
      <c r="F64" s="3">
        <v>0</v>
      </c>
      <c r="G64" s="3">
        <f t="shared" ref="G64:O64" si="20">F64*(1+G65)</f>
        <v>0</v>
      </c>
      <c r="H64" s="10">
        <v>0</v>
      </c>
      <c r="I64" s="10">
        <f t="shared" si="20"/>
        <v>0</v>
      </c>
      <c r="J64" s="10">
        <f t="shared" si="20"/>
        <v>0</v>
      </c>
      <c r="K64" s="10">
        <f t="shared" si="20"/>
        <v>0</v>
      </c>
      <c r="L64" s="10">
        <f t="shared" si="20"/>
        <v>0</v>
      </c>
      <c r="M64" s="10">
        <f t="shared" si="20"/>
        <v>0</v>
      </c>
      <c r="N64" s="10">
        <f t="shared" si="20"/>
        <v>0</v>
      </c>
      <c r="O64" s="10">
        <f t="shared" si="20"/>
        <v>0</v>
      </c>
    </row>
    <row r="65" spans="1:16" x14ac:dyDescent="0.25">
      <c r="B65" s="3"/>
      <c r="C65" s="5">
        <f t="shared" ref="C65:E65" si="21">C64/B64-1</f>
        <v>6.5523803012693449E-2</v>
      </c>
      <c r="D65" s="5">
        <f t="shared" si="21"/>
        <v>1.2129554872343271</v>
      </c>
      <c r="E65" s="5">
        <f t="shared" si="21"/>
        <v>0.69703390854309721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t="s">
        <v>72</v>
      </c>
      <c r="B66" s="3">
        <v>115</v>
      </c>
      <c r="C66" s="3">
        <v>115</v>
      </c>
      <c r="D66" s="3">
        <v>175</v>
      </c>
      <c r="E66" s="3">
        <v>270</v>
      </c>
      <c r="F66" s="3"/>
      <c r="G66" s="3"/>
      <c r="H66" s="10"/>
      <c r="I66" s="10"/>
      <c r="J66" s="10"/>
      <c r="K66" s="10"/>
      <c r="L66" s="10"/>
      <c r="M66" s="10"/>
      <c r="N66" s="10"/>
      <c r="O66" s="10"/>
    </row>
    <row r="67" spans="1:16" x14ac:dyDescent="0.25">
      <c r="B67" s="3"/>
      <c r="C67" s="5">
        <f>ABS(C66/C$64)</f>
        <v>6.1489105734527469E-4</v>
      </c>
      <c r="D67" s="5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t="s">
        <v>74</v>
      </c>
      <c r="B68" s="3">
        <v>-106302</v>
      </c>
      <c r="C68" s="3">
        <v>-192117</v>
      </c>
      <c r="D68" s="3">
        <v>-441831</v>
      </c>
      <c r="E68" s="3">
        <v>-737268</v>
      </c>
      <c r="F68" s="3"/>
      <c r="G68" s="3"/>
      <c r="H68" s="10"/>
      <c r="I68" s="10"/>
      <c r="J68" s="10"/>
      <c r="K68" s="10"/>
      <c r="L68" s="10"/>
      <c r="M68" s="10"/>
      <c r="N68" s="10"/>
      <c r="O68" s="10"/>
    </row>
    <row r="69" spans="1:16" x14ac:dyDescent="0.25">
      <c r="B69" s="3"/>
      <c r="C69" s="5">
        <f t="shared" ref="C69:E69" si="22">ABS(C68/C$64)</f>
        <v>1.0272263066434968</v>
      </c>
      <c r="D69" s="5">
        <f t="shared" si="22"/>
        <v>1.0675392265353558</v>
      </c>
      <c r="E69" s="5">
        <f t="shared" si="22"/>
        <v>1.0496935354124992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5">
      <c r="A70" t="s">
        <v>75</v>
      </c>
      <c r="B70" s="3">
        <v>-171</v>
      </c>
      <c r="C70" s="3">
        <v>-134</v>
      </c>
      <c r="D70" s="3">
        <v>-260</v>
      </c>
      <c r="E70" s="3">
        <v>-376</v>
      </c>
      <c r="F70" s="3"/>
      <c r="G70" s="3"/>
      <c r="H70" s="10"/>
      <c r="I70" s="10"/>
      <c r="J70" s="10"/>
      <c r="K70" s="10"/>
      <c r="L70" s="10"/>
      <c r="M70" s="10"/>
      <c r="N70" s="10"/>
      <c r="O70" s="10"/>
    </row>
    <row r="71" spans="1:16" x14ac:dyDescent="0.25">
      <c r="B71" s="3"/>
      <c r="C71" s="5">
        <f t="shared" ref="C71:E71" si="23">ABS(C70/C$64)</f>
        <v>7.164817537762331E-4</v>
      </c>
      <c r="D71" s="5">
        <f t="shared" si="23"/>
        <v>6.2820444672101439E-4</v>
      </c>
      <c r="E71" s="5">
        <f t="shared" si="23"/>
        <v>5.3533419233589368E-4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t="s">
        <v>76</v>
      </c>
      <c r="B72" s="3">
        <v>-3794</v>
      </c>
      <c r="C72" s="3">
        <v>-2251</v>
      </c>
      <c r="D72" s="3">
        <v>-8471</v>
      </c>
      <c r="E72" s="3">
        <v>-11885</v>
      </c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6" x14ac:dyDescent="0.25">
      <c r="B73" s="3"/>
      <c r="C73" s="7">
        <f t="shared" ref="C73:E73" si="24">ABS(C72/C$64)</f>
        <v>1.2035824087688812E-2</v>
      </c>
      <c r="D73" s="7">
        <f t="shared" si="24"/>
        <v>2.0467384108360433E-2</v>
      </c>
      <c r="E73" s="7">
        <f t="shared" si="24"/>
        <v>1.6921401265723661E-2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5">
      <c r="A74" t="s">
        <v>77</v>
      </c>
      <c r="B74" s="3">
        <v>0</v>
      </c>
      <c r="C74" s="3">
        <v>-396</v>
      </c>
      <c r="D74" s="3">
        <v>-792</v>
      </c>
      <c r="E74" s="3">
        <v>-1188</v>
      </c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6" x14ac:dyDescent="0.25">
      <c r="B75" s="3"/>
      <c r="C75" s="7">
        <f t="shared" ref="C75:E75" si="25">ABS(C74/C$64)</f>
        <v>2.1173639887715548E-3</v>
      </c>
      <c r="D75" s="7">
        <f t="shared" si="25"/>
        <v>1.913607391550167E-3</v>
      </c>
      <c r="E75" s="7">
        <f t="shared" si="25"/>
        <v>1.6914282459974514E-3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5">
      <c r="A76" t="s">
        <v>78</v>
      </c>
      <c r="B76" s="3">
        <v>-2881</v>
      </c>
      <c r="C76" s="3">
        <v>-2816</v>
      </c>
      <c r="D76" s="3">
        <v>-3277</v>
      </c>
      <c r="E76" s="3">
        <v>-3807</v>
      </c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6" x14ac:dyDescent="0.25">
      <c r="B77" s="3"/>
      <c r="C77" s="7">
        <f t="shared" ref="C77:E77" si="26">ABS(C76/C$64)</f>
        <v>1.5056810586819944E-2</v>
      </c>
      <c r="D77" s="7">
        <f t="shared" si="26"/>
        <v>7.9177921996337088E-3</v>
      </c>
      <c r="E77" s="7">
        <f t="shared" si="26"/>
        <v>5.4202586974009242E-3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6"/>
    </row>
    <row r="78" spans="1:16" ht="15.75" x14ac:dyDescent="0.25">
      <c r="A78" s="4" t="s">
        <v>53</v>
      </c>
      <c r="B78" s="3">
        <f t="shared" ref="B78:E78" si="27">B64+B66+B68+B70+B72+B74+B76</f>
        <v>62491</v>
      </c>
      <c r="C78" s="3">
        <f t="shared" si="27"/>
        <v>-10574</v>
      </c>
      <c r="D78" s="3">
        <f t="shared" si="27"/>
        <v>-40578</v>
      </c>
      <c r="E78" s="3">
        <f t="shared" si="27"/>
        <v>-51889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10"/>
    </row>
    <row r="79" spans="1:16" ht="15.75" x14ac:dyDescent="0.25">
      <c r="A79" s="4"/>
      <c r="B79" s="3"/>
      <c r="C79" s="5">
        <f t="shared" ref="C79:E79" si="28">(C78/B78)-1</f>
        <v>-1.1692083660047046</v>
      </c>
      <c r="D79" s="5">
        <f t="shared" si="28"/>
        <v>2.8375260071874409</v>
      </c>
      <c r="E79" s="5">
        <f t="shared" si="28"/>
        <v>0.27874710434225447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</row>
    <row r="80" spans="1:16" ht="15.75" x14ac:dyDescent="0.25">
      <c r="A80" s="4"/>
      <c r="B80" s="3"/>
      <c r="C80" s="5"/>
      <c r="D80" s="5"/>
      <c r="E80" s="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x14ac:dyDescent="0.25">
      <c r="A81" t="s">
        <v>54</v>
      </c>
      <c r="B81" s="5"/>
      <c r="C81" s="5"/>
      <c r="D81" s="5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5">
      <c r="A82" t="s">
        <v>55</v>
      </c>
      <c r="B82" s="3"/>
      <c r="C82" s="5"/>
      <c r="D82" s="5"/>
      <c r="E82" s="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ht="15.75" x14ac:dyDescent="0.25">
      <c r="A83" s="4" t="s">
        <v>56</v>
      </c>
      <c r="B83" s="3"/>
      <c r="C83" s="5"/>
      <c r="D83" s="5"/>
      <c r="E83" s="12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ht="15.75" x14ac:dyDescent="0.25">
      <c r="A84" s="4" t="s">
        <v>57</v>
      </c>
      <c r="B84" s="3"/>
      <c r="C84" s="5"/>
      <c r="D84" s="5"/>
      <c r="E84" s="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ht="15.75" x14ac:dyDescent="0.25">
      <c r="A85" s="4"/>
      <c r="B85" s="3"/>
      <c r="C85" s="5"/>
      <c r="D85" s="5"/>
      <c r="E85" s="12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5">
      <c r="B86" s="3"/>
      <c r="C86" s="3"/>
      <c r="D86" s="3"/>
      <c r="E86" s="3"/>
      <c r="F86" s="5"/>
      <c r="G86" s="3"/>
    </row>
    <row r="87" spans="1:16" x14ac:dyDescent="0.25">
      <c r="A87" t="s">
        <v>58</v>
      </c>
      <c r="B87" s="3">
        <v>-18</v>
      </c>
      <c r="C87" s="3">
        <v>0</v>
      </c>
      <c r="D87" s="3">
        <v>-15</v>
      </c>
      <c r="E87" s="3">
        <v>-324</v>
      </c>
      <c r="F87" s="3"/>
      <c r="G87" s="3"/>
    </row>
    <row r="88" spans="1:16" x14ac:dyDescent="0.25">
      <c r="A88" t="s">
        <v>81</v>
      </c>
      <c r="B88" s="3">
        <v>0</v>
      </c>
      <c r="C88" s="3">
        <v>0</v>
      </c>
      <c r="D88" s="3">
        <v>0</v>
      </c>
      <c r="E88" s="3">
        <v>-584</v>
      </c>
      <c r="F88" s="3"/>
      <c r="G88" s="3"/>
    </row>
    <row r="89" spans="1:16" x14ac:dyDescent="0.25">
      <c r="A89" t="s">
        <v>59</v>
      </c>
      <c r="B89" s="3">
        <v>0</v>
      </c>
      <c r="C89" s="3">
        <v>0</v>
      </c>
      <c r="D89" s="3">
        <v>0</v>
      </c>
      <c r="E89" s="3">
        <v>0</v>
      </c>
      <c r="F89" s="3"/>
      <c r="G89" s="3"/>
    </row>
    <row r="90" spans="1:16" x14ac:dyDescent="0.25">
      <c r="A90" t="s">
        <v>60</v>
      </c>
      <c r="B90" s="3">
        <v>0</v>
      </c>
      <c r="C90" s="3">
        <v>0</v>
      </c>
      <c r="D90" s="3">
        <v>0</v>
      </c>
      <c r="E90" s="3">
        <v>0</v>
      </c>
      <c r="F90" s="3"/>
      <c r="G90" s="3"/>
    </row>
    <row r="91" spans="1:16" ht="15.75" x14ac:dyDescent="0.25">
      <c r="A91" s="4" t="s">
        <v>61</v>
      </c>
      <c r="B91" s="13">
        <f t="shared" ref="B91:G91" si="29">SUM(B87:B90)</f>
        <v>-18</v>
      </c>
      <c r="C91" s="13">
        <f t="shared" si="29"/>
        <v>0</v>
      </c>
      <c r="D91" s="3">
        <f t="shared" si="29"/>
        <v>-15</v>
      </c>
      <c r="E91" s="3">
        <f t="shared" si="29"/>
        <v>-908</v>
      </c>
      <c r="F91" s="3">
        <f t="shared" si="29"/>
        <v>0</v>
      </c>
      <c r="G91" s="3">
        <f t="shared" si="29"/>
        <v>0</v>
      </c>
    </row>
    <row r="92" spans="1:16" x14ac:dyDescent="0.25">
      <c r="B92" s="3"/>
      <c r="C92" s="5">
        <f t="shared" ref="C92:E92" si="30">IFERROR(C91/B91-1,0)</f>
        <v>-1</v>
      </c>
      <c r="D92" s="5">
        <f t="shared" si="30"/>
        <v>0</v>
      </c>
      <c r="E92" s="5">
        <f t="shared" si="30"/>
        <v>59.533333333333331</v>
      </c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6" x14ac:dyDescent="0.25">
      <c r="A93" t="s">
        <v>62</v>
      </c>
      <c r="B93" s="3">
        <v>-301</v>
      </c>
      <c r="C93" s="3">
        <v>-221</v>
      </c>
      <c r="D93" s="3">
        <v>-446</v>
      </c>
      <c r="E93" s="3">
        <v>-676</v>
      </c>
      <c r="F93" s="3"/>
      <c r="G93" s="3"/>
    </row>
    <row r="94" spans="1:16" x14ac:dyDescent="0.25">
      <c r="A94" t="s">
        <v>29</v>
      </c>
      <c r="B94" s="3">
        <v>0</v>
      </c>
      <c r="C94" s="3">
        <v>0</v>
      </c>
      <c r="D94" s="3">
        <v>0</v>
      </c>
      <c r="E94" s="3">
        <v>0</v>
      </c>
      <c r="F94" s="3"/>
      <c r="G94" s="3"/>
    </row>
    <row r="95" spans="1:16" x14ac:dyDescent="0.25">
      <c r="A95" t="s">
        <v>79</v>
      </c>
      <c r="B95" s="3">
        <v>-81</v>
      </c>
      <c r="C95" s="3">
        <v>-76</v>
      </c>
      <c r="D95" s="3">
        <v>-165</v>
      </c>
      <c r="E95" s="3">
        <v>-249</v>
      </c>
      <c r="F95" s="3"/>
      <c r="G95" s="3"/>
    </row>
    <row r="96" spans="1:16" ht="15.75" x14ac:dyDescent="0.25">
      <c r="A96" s="4" t="s">
        <v>63</v>
      </c>
      <c r="B96" s="13">
        <f>SUM(B93:B95)</f>
        <v>-382</v>
      </c>
      <c r="C96" s="13">
        <f>SUM(C93:C95)</f>
        <v>-297</v>
      </c>
      <c r="D96" s="3">
        <f>SUM(D93:D95)</f>
        <v>-611</v>
      </c>
      <c r="E96" s="3">
        <f>SUM(E93:E95)</f>
        <v>-925</v>
      </c>
      <c r="F96" s="3">
        <f>SUM(F93:F95)</f>
        <v>0</v>
      </c>
      <c r="G96" s="3">
        <f>SUM(G93:G95)</f>
        <v>0</v>
      </c>
    </row>
    <row r="97" spans="3:15" x14ac:dyDescent="0.25">
      <c r="C97" s="5">
        <f t="shared" ref="C97:E97" si="31">IFERROR(C96/B96-1,0)</f>
        <v>-0.22251308900523559</v>
      </c>
      <c r="D97" s="5">
        <f t="shared" si="31"/>
        <v>1.0572390572390571</v>
      </c>
      <c r="E97" s="5">
        <f t="shared" si="31"/>
        <v>0.51391162029459903</v>
      </c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3:15" x14ac:dyDescent="0.25">
      <c r="C98" s="3"/>
    </row>
    <row r="99" spans="3:15" x14ac:dyDescent="0.25">
      <c r="C99" s="3"/>
    </row>
    <row r="100" spans="3:15" x14ac:dyDescent="0.25">
      <c r="C100" s="3"/>
    </row>
    <row r="101" spans="3:15" x14ac:dyDescent="0.25">
      <c r="C101" s="3"/>
    </row>
    <row r="102" spans="3:15" x14ac:dyDescent="0.25">
      <c r="C102" s="3"/>
    </row>
    <row r="103" spans="3:15" x14ac:dyDescent="0.25">
      <c r="C103" s="3"/>
    </row>
    <row r="104" spans="3:15" x14ac:dyDescent="0.25">
      <c r="C104" s="3"/>
    </row>
    <row r="105" spans="3:15" x14ac:dyDescent="0.25">
      <c r="C105" s="3"/>
    </row>
    <row r="106" spans="3:15" x14ac:dyDescent="0.25">
      <c r="C106" s="3"/>
    </row>
    <row r="107" spans="3:15" x14ac:dyDescent="0.25">
      <c r="C107" s="3"/>
    </row>
    <row r="108" spans="3:15" x14ac:dyDescent="0.25">
      <c r="C108" s="3"/>
    </row>
    <row r="109" spans="3:15" x14ac:dyDescent="0.25">
      <c r="C109" s="3"/>
    </row>
    <row r="110" spans="3:15" x14ac:dyDescent="0.25">
      <c r="C110" s="3"/>
    </row>
    <row r="111" spans="3:15" x14ac:dyDescent="0.25">
      <c r="C111" s="3"/>
    </row>
    <row r="112" spans="3:15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</sheetData>
  <pageMargins left="0.7" right="0.7" top="0.75" bottom="0.75" header="0.3" footer="0.3"/>
  <ignoredErrors>
    <ignoredError sqref="C19:G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194-7878-46BB-9B10-B150B65E6F4D}">
  <dimension ref="A1"/>
  <sheetViews>
    <sheetView showGridLines="0" workbookViewId="0">
      <selection activeCell="N19" sqref="N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Insight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2022-11-22T13:37:40Z</dcterms:created>
  <dcterms:modified xsi:type="dcterms:W3CDTF">2022-11-23T16:00:19Z</dcterms:modified>
</cp:coreProperties>
</file>