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3467BF1-4949-422B-9A05-9BEA1B8E22A9}" xr6:coauthVersionLast="47" xr6:coauthVersionMax="47" xr10:uidLastSave="{00000000-0000-0000-0000-000000000000}"/>
  <bookViews>
    <workbookView xWindow="-120" yWindow="-120" windowWidth="27930" windowHeight="16440" xr2:uid="{CEBBFFCC-DABE-4841-A3CE-0C6848C10FD3}"/>
  </bookViews>
  <sheets>
    <sheet name="Main" sheetId="1" r:id="rId1"/>
    <sheet name="Ri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  <c r="H80" i="1"/>
  <c r="I80" i="1"/>
  <c r="J80" i="1"/>
  <c r="K80" i="1"/>
  <c r="L80" i="1"/>
  <c r="M80" i="1"/>
  <c r="N80" i="1"/>
  <c r="O80" i="1"/>
  <c r="G78" i="1"/>
  <c r="H78" i="1"/>
  <c r="I78" i="1"/>
  <c r="J78" i="1"/>
  <c r="K78" i="1"/>
  <c r="L78" i="1"/>
  <c r="M78" i="1"/>
  <c r="N78" i="1"/>
  <c r="O78" i="1"/>
  <c r="F78" i="1"/>
  <c r="G71" i="1"/>
  <c r="H71" i="1"/>
  <c r="I71" i="1"/>
  <c r="J71" i="1"/>
  <c r="K71" i="1"/>
  <c r="L71" i="1"/>
  <c r="M71" i="1"/>
  <c r="N71" i="1"/>
  <c r="O71" i="1"/>
  <c r="F71" i="1"/>
  <c r="G69" i="1"/>
  <c r="H69" i="1"/>
  <c r="I69" i="1"/>
  <c r="J69" i="1"/>
  <c r="K69" i="1"/>
  <c r="L69" i="1"/>
  <c r="M69" i="1"/>
  <c r="N69" i="1"/>
  <c r="O69" i="1"/>
  <c r="F69" i="1"/>
  <c r="G67" i="1"/>
  <c r="H67" i="1"/>
  <c r="I67" i="1"/>
  <c r="J67" i="1"/>
  <c r="J66" i="1" s="1"/>
  <c r="K67" i="1"/>
  <c r="L67" i="1"/>
  <c r="M67" i="1"/>
  <c r="N67" i="1"/>
  <c r="N66" i="1" s="1"/>
  <c r="O67" i="1"/>
  <c r="F67" i="1"/>
  <c r="E45" i="1"/>
  <c r="E46" i="1" s="1"/>
  <c r="G82" i="1"/>
  <c r="H82" i="1"/>
  <c r="I82" i="1"/>
  <c r="J82" i="1"/>
  <c r="K82" i="1"/>
  <c r="L82" i="1"/>
  <c r="M82" i="1"/>
  <c r="N82" i="1"/>
  <c r="O82" i="1"/>
  <c r="F82" i="1"/>
  <c r="F80" i="1"/>
  <c r="G76" i="1"/>
  <c r="H76" i="1"/>
  <c r="I76" i="1"/>
  <c r="J76" i="1"/>
  <c r="K76" i="1"/>
  <c r="L76" i="1"/>
  <c r="M76" i="1"/>
  <c r="N76" i="1"/>
  <c r="O76" i="1"/>
  <c r="F76" i="1"/>
  <c r="E82" i="1"/>
  <c r="D82" i="1"/>
  <c r="C82" i="1"/>
  <c r="E80" i="1"/>
  <c r="D80" i="1"/>
  <c r="C80" i="1"/>
  <c r="E78" i="1"/>
  <c r="D78" i="1"/>
  <c r="C78" i="1"/>
  <c r="E76" i="1"/>
  <c r="D76" i="1"/>
  <c r="C76" i="1"/>
  <c r="G74" i="1"/>
  <c r="H74" i="1"/>
  <c r="I74" i="1"/>
  <c r="J74" i="1"/>
  <c r="K74" i="1"/>
  <c r="L74" i="1"/>
  <c r="M74" i="1"/>
  <c r="N74" i="1"/>
  <c r="O74" i="1"/>
  <c r="F74" i="1"/>
  <c r="E74" i="1"/>
  <c r="D74" i="1"/>
  <c r="C74" i="1"/>
  <c r="F64" i="1"/>
  <c r="G64" i="1" s="1"/>
  <c r="H64" i="1" s="1"/>
  <c r="I64" i="1" s="1"/>
  <c r="J64" i="1" s="1"/>
  <c r="K64" i="1" s="1"/>
  <c r="L64" i="1" s="1"/>
  <c r="M64" i="1" s="1"/>
  <c r="N64" i="1" s="1"/>
  <c r="O64" i="1" s="1"/>
  <c r="G68" i="1"/>
  <c r="K68" i="1"/>
  <c r="O68" i="1"/>
  <c r="C67" i="1"/>
  <c r="D67" i="1"/>
  <c r="E67" i="1"/>
  <c r="C71" i="1"/>
  <c r="D71" i="1"/>
  <c r="E71" i="1"/>
  <c r="C69" i="1"/>
  <c r="D69" i="1"/>
  <c r="E69" i="1"/>
  <c r="E96" i="1"/>
  <c r="B72" i="1"/>
  <c r="B83" i="1" s="1"/>
  <c r="C72" i="1"/>
  <c r="C83" i="1" s="1"/>
  <c r="D72" i="1"/>
  <c r="D83" i="1" s="1"/>
  <c r="E72" i="1"/>
  <c r="E83" i="1" s="1"/>
  <c r="C65" i="1"/>
  <c r="D65" i="1"/>
  <c r="E65" i="1"/>
  <c r="E37" i="1"/>
  <c r="D37" i="1"/>
  <c r="C37" i="1"/>
  <c r="E30" i="1"/>
  <c r="D30" i="1"/>
  <c r="C30" i="1"/>
  <c r="E17" i="1"/>
  <c r="D17" i="1"/>
  <c r="C17" i="1"/>
  <c r="E11" i="1"/>
  <c r="D11" i="1"/>
  <c r="C11" i="1"/>
  <c r="F18" i="1"/>
  <c r="G18" i="1"/>
  <c r="B106" i="1"/>
  <c r="B96" i="1"/>
  <c r="B50" i="1"/>
  <c r="B54" i="1" s="1"/>
  <c r="B56" i="1" s="1"/>
  <c r="B60" i="1" s="1"/>
  <c r="B39" i="1"/>
  <c r="B35" i="1"/>
  <c r="B23" i="1"/>
  <c r="B28" i="1" s="1"/>
  <c r="B61" i="1"/>
  <c r="B62" i="1"/>
  <c r="B45" i="1"/>
  <c r="B18" i="1"/>
  <c r="B15" i="1"/>
  <c r="B9" i="1"/>
  <c r="D45" i="1"/>
  <c r="D46" i="1" s="1"/>
  <c r="C45" i="1"/>
  <c r="C46" i="1" s="1"/>
  <c r="C62" i="1"/>
  <c r="D62" i="1"/>
  <c r="E62" i="1"/>
  <c r="C61" i="1"/>
  <c r="D61" i="1"/>
  <c r="E61" i="1"/>
  <c r="E39" i="1"/>
  <c r="C15" i="1"/>
  <c r="D15" i="1"/>
  <c r="E15" i="1"/>
  <c r="F15" i="1"/>
  <c r="G15" i="1"/>
  <c r="F9" i="1"/>
  <c r="G9" i="1"/>
  <c r="C35" i="1"/>
  <c r="D35" i="1"/>
  <c r="E35" i="1"/>
  <c r="F35" i="1"/>
  <c r="G35" i="1"/>
  <c r="C28" i="1"/>
  <c r="D28" i="1"/>
  <c r="E28" i="1"/>
  <c r="F28" i="1"/>
  <c r="G28" i="1"/>
  <c r="E5" i="1"/>
  <c r="E9" i="1" s="1"/>
  <c r="C106" i="1"/>
  <c r="C107" i="1" s="1"/>
  <c r="D106" i="1"/>
  <c r="E106" i="1"/>
  <c r="F106" i="1"/>
  <c r="G106" i="1"/>
  <c r="C96" i="1"/>
  <c r="D96" i="1"/>
  <c r="F96" i="1"/>
  <c r="G96" i="1"/>
  <c r="C50" i="1"/>
  <c r="C54" i="1" s="1"/>
  <c r="C56" i="1" s="1"/>
  <c r="C60" i="1" s="1"/>
  <c r="D50" i="1"/>
  <c r="D54" i="1" s="1"/>
  <c r="D56" i="1" s="1"/>
  <c r="D60" i="1" s="1"/>
  <c r="E50" i="1"/>
  <c r="E54" i="1" s="1"/>
  <c r="E56" i="1" s="1"/>
  <c r="E60" i="1" s="1"/>
  <c r="F50" i="1"/>
  <c r="F54" i="1" s="1"/>
  <c r="F56" i="1" s="1"/>
  <c r="G50" i="1"/>
  <c r="G54" i="1" s="1"/>
  <c r="G56" i="1" s="1"/>
  <c r="C39" i="1"/>
  <c r="D39" i="1"/>
  <c r="F39" i="1"/>
  <c r="G39" i="1"/>
  <c r="C18" i="1"/>
  <c r="C41" i="1" s="1"/>
  <c r="D18" i="1"/>
  <c r="D41" i="1" s="1"/>
  <c r="E18" i="1"/>
  <c r="D5" i="1"/>
  <c r="D9" i="1" s="1"/>
  <c r="C5" i="1"/>
  <c r="C9" i="1" s="1"/>
  <c r="I66" i="1" l="1"/>
  <c r="J68" i="1"/>
  <c r="C97" i="1"/>
  <c r="F66" i="1"/>
  <c r="L66" i="1"/>
  <c r="H66" i="1"/>
  <c r="M68" i="1"/>
  <c r="I68" i="1"/>
  <c r="I72" i="1" s="1"/>
  <c r="O70" i="1"/>
  <c r="K70" i="1"/>
  <c r="G70" i="1"/>
  <c r="M70" i="1"/>
  <c r="I70" i="1"/>
  <c r="M66" i="1"/>
  <c r="N68" i="1"/>
  <c r="O66" i="1"/>
  <c r="K66" i="1"/>
  <c r="G66" i="1"/>
  <c r="L68" i="1"/>
  <c r="H68" i="1"/>
  <c r="N70" i="1"/>
  <c r="F68" i="1"/>
  <c r="F70" i="1"/>
  <c r="J70" i="1"/>
  <c r="J72" i="1" s="1"/>
  <c r="L70" i="1"/>
  <c r="H70" i="1"/>
  <c r="D84" i="1"/>
  <c r="E97" i="1"/>
  <c r="C84" i="1"/>
  <c r="D97" i="1"/>
  <c r="E107" i="1"/>
  <c r="D107" i="1"/>
  <c r="E84" i="1"/>
  <c r="E19" i="1"/>
  <c r="D19" i="1"/>
  <c r="D57" i="1"/>
  <c r="E57" i="1"/>
  <c r="C19" i="1"/>
  <c r="C57" i="1"/>
  <c r="C59" i="1"/>
  <c r="D59" i="1"/>
  <c r="B41" i="1"/>
  <c r="B42" i="1" s="1"/>
  <c r="C42" i="1"/>
  <c r="E41" i="1"/>
  <c r="E59" i="1" s="1"/>
  <c r="G41" i="1"/>
  <c r="F41" i="1"/>
  <c r="G72" i="1" l="1"/>
  <c r="G81" i="1" s="1"/>
  <c r="K72" i="1"/>
  <c r="K79" i="1" s="1"/>
  <c r="F72" i="1"/>
  <c r="F81" i="1" s="1"/>
  <c r="H72" i="1"/>
  <c r="H79" i="1" s="1"/>
  <c r="L72" i="1"/>
  <c r="L79" i="1" s="1"/>
  <c r="K81" i="1"/>
  <c r="I81" i="1"/>
  <c r="J81" i="1"/>
  <c r="I79" i="1"/>
  <c r="J79" i="1"/>
  <c r="G79" i="1"/>
  <c r="K75" i="1"/>
  <c r="K77" i="1"/>
  <c r="I75" i="1"/>
  <c r="I77" i="1"/>
  <c r="J75" i="1"/>
  <c r="J77" i="1"/>
  <c r="G75" i="1"/>
  <c r="G77" i="1"/>
  <c r="F77" i="1"/>
  <c r="K73" i="1"/>
  <c r="I73" i="1"/>
  <c r="J73" i="1"/>
  <c r="G73" i="1"/>
  <c r="N72" i="1"/>
  <c r="O72" i="1"/>
  <c r="M72" i="1"/>
  <c r="B59" i="1"/>
  <c r="D42" i="1"/>
  <c r="F75" i="1" l="1"/>
  <c r="L73" i="1"/>
  <c r="L81" i="1"/>
  <c r="L77" i="1"/>
  <c r="L75" i="1"/>
  <c r="H81" i="1"/>
  <c r="F73" i="1"/>
  <c r="H77" i="1"/>
  <c r="F79" i="1"/>
  <c r="H73" i="1"/>
  <c r="H75" i="1"/>
  <c r="J83" i="1"/>
  <c r="J87" i="1" s="1"/>
  <c r="I83" i="1"/>
  <c r="I87" i="1" s="1"/>
  <c r="G83" i="1"/>
  <c r="G87" i="1" s="1"/>
  <c r="K83" i="1"/>
  <c r="K87" i="1" s="1"/>
  <c r="M81" i="1"/>
  <c r="O81" i="1"/>
  <c r="N81" i="1"/>
  <c r="N79" i="1"/>
  <c r="M79" i="1"/>
  <c r="O79" i="1"/>
  <c r="M75" i="1"/>
  <c r="M77" i="1"/>
  <c r="O75" i="1"/>
  <c r="O77" i="1"/>
  <c r="N75" i="1"/>
  <c r="N77" i="1"/>
  <c r="M73" i="1"/>
  <c r="O73" i="1"/>
  <c r="N73" i="1"/>
  <c r="L83" i="1" l="1"/>
  <c r="L87" i="1" s="1"/>
  <c r="F83" i="1"/>
  <c r="H83" i="1"/>
  <c r="H87" i="1" s="1"/>
  <c r="K84" i="1"/>
  <c r="J84" i="1"/>
  <c r="G84" i="1"/>
  <c r="M83" i="1"/>
  <c r="O83" i="1"/>
  <c r="O87" i="1" s="1"/>
  <c r="N83" i="1"/>
  <c r="N87" i="1" s="1"/>
  <c r="L84" i="1"/>
  <c r="F87" i="1" l="1"/>
  <c r="P83" i="1"/>
  <c r="P87" i="1" s="1"/>
  <c r="F84" i="1"/>
  <c r="I84" i="1"/>
  <c r="H84" i="1"/>
  <c r="M84" i="1"/>
  <c r="M87" i="1"/>
  <c r="O84" i="1"/>
  <c r="N84" i="1"/>
  <c r="E88" i="1" l="1"/>
  <c r="E89" i="1" s="1"/>
</calcChain>
</file>

<file path=xl/sharedStrings.xml><?xml version="1.0" encoding="utf-8"?>
<sst xmlns="http://schemas.openxmlformats.org/spreadsheetml/2006/main" count="92" uniqueCount="88">
  <si>
    <t>Cash</t>
  </si>
  <si>
    <t>Trade Receivables</t>
  </si>
  <si>
    <t>Other Receivables</t>
  </si>
  <si>
    <t>Inventories</t>
  </si>
  <si>
    <t>Advanced payment</t>
  </si>
  <si>
    <t>Prepaid Expense</t>
  </si>
  <si>
    <t>Total Current Assets</t>
  </si>
  <si>
    <t>Other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</si>
  <si>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</si>
  <si>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</si>
  <si>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</si>
  <si>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</si>
  <si>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</si>
  <si>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</si>
  <si>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</si>
  <si>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</si>
  <si>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</si>
  <si>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</si>
  <si>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</si>
  <si>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</si>
  <si>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</si>
  <si>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Fixed Asset</t>
  </si>
  <si>
    <t>Right-of-Use Asset</t>
  </si>
  <si>
    <t>Total Non-Current Asset</t>
  </si>
  <si>
    <t>Total Asset</t>
  </si>
  <si>
    <t>Trade Payables</t>
  </si>
  <si>
    <t>Tax Payables</t>
  </si>
  <si>
    <t>Other Payables</t>
  </si>
  <si>
    <t>Accured expenses</t>
  </si>
  <si>
    <t>Short-Term bank loan</t>
  </si>
  <si>
    <t>Lease liabilities right-of-use</t>
  </si>
  <si>
    <t>Long-Term bank loan</t>
  </si>
  <si>
    <r>
      <t>Total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Short-Term Liabilities</t>
    </r>
  </si>
  <si>
    <t>Others</t>
  </si>
  <si>
    <t>Long-term bank loan</t>
  </si>
  <si>
    <t>Liabilities Right-of-Use</t>
  </si>
  <si>
    <t>Post-Employee benefit liabilities</t>
  </si>
  <si>
    <t>Total Long-Term Liabilities</t>
  </si>
  <si>
    <t>Total Liabilities</t>
  </si>
  <si>
    <t>Total Equity</t>
  </si>
  <si>
    <t>Revenue</t>
  </si>
  <si>
    <t>COGS</t>
  </si>
  <si>
    <t>Gross Profit</t>
  </si>
  <si>
    <t>G&amp;A</t>
  </si>
  <si>
    <t>M&amp;A</t>
  </si>
  <si>
    <t>OpEx</t>
  </si>
  <si>
    <t>PreTax</t>
  </si>
  <si>
    <t>Taxes</t>
  </si>
  <si>
    <t>Net Income</t>
  </si>
  <si>
    <t>Cash to rent expense</t>
  </si>
  <si>
    <t>Cash paid to employee</t>
  </si>
  <si>
    <t>Cash from customer</t>
  </si>
  <si>
    <t>Cash to Suppliers</t>
  </si>
  <si>
    <t>Cash from operation</t>
  </si>
  <si>
    <t>Receipt from Ops</t>
  </si>
  <si>
    <t>Interest Inc</t>
  </si>
  <si>
    <t>Receipt from profit sharing</t>
  </si>
  <si>
    <t>Net cash from ops</t>
  </si>
  <si>
    <t>Purchase fixed asset</t>
  </si>
  <si>
    <t>Additional for asset under construction</t>
  </si>
  <si>
    <t>Advance pay of outlet equipment</t>
  </si>
  <si>
    <t>Security Deposit</t>
  </si>
  <si>
    <t>Net cash used investing activities</t>
  </si>
  <si>
    <t>Short-term bank loan</t>
  </si>
  <si>
    <t>Repayment bank loan</t>
  </si>
  <si>
    <t>Repayment musyarakah loan</t>
  </si>
  <si>
    <t>Additional capital from IPO</t>
  </si>
  <si>
    <t>emission fee</t>
  </si>
  <si>
    <t>Received receivables to related parties</t>
  </si>
  <si>
    <t>Net cash used financing activities</t>
  </si>
  <si>
    <t>Syirkah Fund</t>
  </si>
  <si>
    <t>Tax Refund</t>
  </si>
  <si>
    <t>Tax Paid</t>
  </si>
  <si>
    <t>Rev %</t>
  </si>
  <si>
    <t>NPM</t>
  </si>
  <si>
    <t>M&amp;A %</t>
  </si>
  <si>
    <t>G&amp;A %</t>
  </si>
  <si>
    <t>Listed Shares</t>
  </si>
  <si>
    <t>Price</t>
  </si>
  <si>
    <t>Market Cap</t>
  </si>
  <si>
    <t>EV</t>
  </si>
  <si>
    <t>Q4 2021</t>
  </si>
  <si>
    <t>ROE</t>
  </si>
  <si>
    <t>Discount Rate</t>
  </si>
  <si>
    <t>Discounted Value</t>
  </si>
  <si>
    <t>Present Value</t>
  </si>
  <si>
    <t>TV</t>
  </si>
  <si>
    <t>PV 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</si>
</sst>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/>
    <xf numFmtId="165" fontId="1" fillId="0" borderId="0" xfId="1" applyNumberFormat="1" applyFont="1"/>
    <xf numFmtId="9" fontId="0" fillId="0" borderId="0" xfId="3" applyFont="1"/>
    <xf numFmtId="166" fontId="0" fillId="0" borderId="0" xfId="3" applyNumberFormat="1" applyFont="1"/>
    <xf numFmtId="41" fontId="0" fillId="0" borderId="0" xfId="2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9" fontId="0" fillId="2" borderId="0" xfId="3" applyFont="1" applyFill="1"/>
    <xf numFmtId="0" fontId="0" fillId="0" borderId="0" xfId="0" applyFont="1" applyAlignment="1">
      <alignment horizontal="center" vertical="center"/>
    </xf>
    <xf numFmtId="166" fontId="0" fillId="2" borderId="0" xfId="3" applyNumberFormat="1" applyFont="1" applyFill="1"/>
    <xf numFmtId="9" fontId="0" fillId="2" borderId="0" xfId="3" applyNumberFormat="1" applyFont="1" applyFill="1"/>
    <xf numFmtId="165" fontId="0" fillId="0" borderId="0" xfId="0" applyNumberFormat="1"/>
    <xf numFmtId="165" fontId="0" fillId="0" borderId="0" xfId="0" applyNumberFormat="1" applyFill="1"/>
    <xf numFmtId="41" fontId="0" fillId="0" borderId="0" xfId="3" applyNumberFormat="1" applyFont="1"/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478F-07F2-BB48-946D-06108D3BD25D}">
  <dimension ref="A2:U128"/>
  <sheetViews>
    <sheetView tabSelected="1" topLeftCell="A2" workbookViewId="0">
      <pane ySplit="1" topLeftCell="A62" activePane="bottomLeft" state="frozen"/>
      <selection activeCell="A2" sqref="A2"/>
      <selection pane="bottomLeft" activeCell="E89" sqref="E89"/>
    </sheetView>
  </sheetViews>
  <sheetFormatPr defaultColWidth="11" defaultRowHeight="15.75" outlineLevelCol="1" x14ac:dyDescent="0.25"/>
  <cols>
    <col min="1" max="1" width="33.125" bestFit="1" customWidth="1"/>
    <col min="2" max="2" width="9.25" bestFit="1" customWidth="1"/>
    <col min="3" max="5" width="13.75" bestFit="1" customWidth="1"/>
    <col min="6" max="6" width="10.25" bestFit="1" customWidth="1"/>
    <col min="7" max="7" width="10.75" bestFit="1" customWidth="1"/>
    <col min="8" max="11" width="10.75" customWidth="1" outlineLevel="1"/>
    <col min="12" max="15" width="11.75" customWidth="1" outlineLevel="1"/>
    <col min="16" max="16" width="10.125" bestFit="1" customWidth="1" outlineLevel="1"/>
    <col min="17" max="18" width="7.75" customWidth="1" outlineLevel="1"/>
    <col min="19" max="50" width="10.875" customWidth="1"/>
  </cols>
  <sheetData>
    <row r="2" spans="1:18" x14ac:dyDescent="0.25">
      <c r="B2" s="10" t="s">
        <v>81</v>
      </c>
      <c r="C2" s="10" t="s">
        <v>8</v>
      </c>
      <c r="D2" s="10" t="s">
        <v>9</v>
      </c>
      <c r="E2" s="10" t="s">
        <v>10</v>
      </c>
      <c r="F2" s="14" t="s">
        <v>11</v>
      </c>
      <c r="G2" s="14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86</v>
      </c>
      <c r="Q2" s="11"/>
      <c r="R2" s="11"/>
    </row>
    <row r="3" spans="1:18" x14ac:dyDescent="0.25">
      <c r="A3" t="s">
        <v>0</v>
      </c>
      <c r="B3" s="3">
        <v>57983</v>
      </c>
      <c r="C3" s="3">
        <v>86220</v>
      </c>
      <c r="D3" s="3">
        <v>63763</v>
      </c>
      <c r="E3" s="3">
        <v>44776</v>
      </c>
      <c r="F3" s="3"/>
      <c r="G3" s="3"/>
    </row>
    <row r="4" spans="1:18" x14ac:dyDescent="0.25">
      <c r="A4" t="s">
        <v>1</v>
      </c>
      <c r="B4" s="3">
        <v>4787</v>
      </c>
      <c r="C4" s="3">
        <v>3062</v>
      </c>
      <c r="D4" s="3">
        <v>2996</v>
      </c>
      <c r="E4" s="3">
        <v>2691</v>
      </c>
      <c r="F4" s="3"/>
      <c r="G4" s="3"/>
    </row>
    <row r="5" spans="1:18" x14ac:dyDescent="0.25">
      <c r="A5" t="s">
        <v>2</v>
      </c>
      <c r="B5" s="3">
        <v>5091</v>
      </c>
      <c r="C5" s="3">
        <f>4920+11908</f>
        <v>16828</v>
      </c>
      <c r="D5" s="3">
        <f>5135+11214</f>
        <v>16349</v>
      </c>
      <c r="E5" s="3">
        <f>9572+11214</f>
        <v>20786</v>
      </c>
      <c r="F5" s="3"/>
      <c r="G5" s="3"/>
    </row>
    <row r="6" spans="1:18" x14ac:dyDescent="0.25">
      <c r="A6" t="s">
        <v>3</v>
      </c>
      <c r="B6" s="3">
        <v>29056</v>
      </c>
      <c r="C6" s="3">
        <v>26603</v>
      </c>
      <c r="D6" s="3">
        <v>33843</v>
      </c>
      <c r="E6" s="3">
        <v>27568</v>
      </c>
      <c r="F6" s="3"/>
      <c r="G6" s="3"/>
    </row>
    <row r="7" spans="1:18" x14ac:dyDescent="0.25">
      <c r="A7" t="s">
        <v>4</v>
      </c>
      <c r="B7" s="3">
        <v>5158</v>
      </c>
      <c r="C7" s="3">
        <v>16405</v>
      </c>
      <c r="D7" s="3">
        <v>16426</v>
      </c>
      <c r="E7" s="3">
        <v>8930</v>
      </c>
      <c r="F7" s="3"/>
      <c r="G7" s="3"/>
    </row>
    <row r="8" spans="1:18" x14ac:dyDescent="0.25">
      <c r="A8" t="s">
        <v>5</v>
      </c>
      <c r="B8" s="3">
        <v>5046</v>
      </c>
      <c r="C8" s="3">
        <v>5202</v>
      </c>
      <c r="D8" s="3">
        <v>3077</v>
      </c>
      <c r="E8" s="3">
        <v>17370</v>
      </c>
      <c r="F8" s="3"/>
      <c r="G8" s="3"/>
    </row>
    <row r="9" spans="1:18" x14ac:dyDescent="0.25">
      <c r="A9" t="s">
        <v>7</v>
      </c>
      <c r="B9" s="3">
        <f t="shared" ref="B9:G9" si="0">B10-SUM(B3:B8)</f>
        <v>8304</v>
      </c>
      <c r="C9" s="3">
        <f t="shared" si="0"/>
        <v>7590</v>
      </c>
      <c r="D9" s="3">
        <f t="shared" si="0"/>
        <v>13215</v>
      </c>
      <c r="E9" s="3">
        <f t="shared" si="0"/>
        <v>6083</v>
      </c>
      <c r="F9" s="3">
        <f t="shared" si="0"/>
        <v>0</v>
      </c>
      <c r="G9" s="3">
        <f t="shared" si="0"/>
        <v>0</v>
      </c>
    </row>
    <row r="10" spans="1:18" x14ac:dyDescent="0.25">
      <c r="A10" s="1" t="s">
        <v>6</v>
      </c>
      <c r="B10" s="3">
        <v>115425</v>
      </c>
      <c r="C10" s="3">
        <v>161910</v>
      </c>
      <c r="D10" s="3">
        <v>149669</v>
      </c>
      <c r="E10" s="3">
        <v>128204</v>
      </c>
      <c r="F10" s="3"/>
      <c r="G10" s="3"/>
    </row>
    <row r="11" spans="1:18" x14ac:dyDescent="0.25">
      <c r="B11" s="7"/>
      <c r="C11" s="7">
        <f>C10/B10-1</f>
        <v>0.40272904483430794</v>
      </c>
      <c r="D11" s="7">
        <f t="shared" ref="D11:E11" si="1">D10/C10-1</f>
        <v>-7.5603730467543651E-2</v>
      </c>
      <c r="E11" s="7">
        <f t="shared" si="1"/>
        <v>-0.14341647234898347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2"/>
      <c r="Q11" s="12"/>
      <c r="R11" s="12"/>
    </row>
    <row r="12" spans="1:18" x14ac:dyDescent="0.25">
      <c r="B12" s="7"/>
      <c r="C12" s="7"/>
      <c r="D12" s="7"/>
      <c r="E12" s="3"/>
      <c r="F12" s="3"/>
      <c r="G12" s="3"/>
      <c r="P12" s="12"/>
      <c r="Q12" s="12"/>
      <c r="R12" s="12"/>
    </row>
    <row r="13" spans="1:18" x14ac:dyDescent="0.25">
      <c r="A13" t="s">
        <v>21</v>
      </c>
      <c r="B13" s="3">
        <v>209712</v>
      </c>
      <c r="C13" s="3">
        <v>213361</v>
      </c>
      <c r="D13" s="3">
        <v>231107</v>
      </c>
      <c r="E13" s="3">
        <v>240773</v>
      </c>
      <c r="F13" s="3"/>
      <c r="G13" s="3"/>
      <c r="P13" s="12"/>
      <c r="Q13" s="12"/>
      <c r="R13" s="12"/>
    </row>
    <row r="14" spans="1:18" x14ac:dyDescent="0.25">
      <c r="A14" t="s">
        <v>22</v>
      </c>
      <c r="B14" s="3">
        <v>247524</v>
      </c>
      <c r="C14" s="3">
        <v>226406</v>
      </c>
      <c r="D14" s="3">
        <v>256901</v>
      </c>
      <c r="E14" s="3">
        <v>239699</v>
      </c>
      <c r="F14" s="3"/>
      <c r="G14" s="3"/>
      <c r="P14" s="12"/>
      <c r="Q14" s="12"/>
      <c r="R14" s="12"/>
    </row>
    <row r="15" spans="1:18" x14ac:dyDescent="0.25">
      <c r="A15" t="s">
        <v>7</v>
      </c>
      <c r="B15" s="3">
        <f t="shared" ref="B15:G15" si="2">B16-SUM(B13:B14)</f>
        <v>98494</v>
      </c>
      <c r="C15" s="3">
        <f t="shared" si="2"/>
        <v>98802</v>
      </c>
      <c r="D15" s="3">
        <f t="shared" si="2"/>
        <v>100999</v>
      </c>
      <c r="E15" s="3">
        <f t="shared" si="2"/>
        <v>100613</v>
      </c>
      <c r="F15" s="3">
        <f t="shared" si="2"/>
        <v>0</v>
      </c>
      <c r="G15" s="3">
        <f t="shared" si="2"/>
        <v>0</v>
      </c>
      <c r="P15" s="12"/>
      <c r="Q15" s="12"/>
      <c r="R15" s="12"/>
    </row>
    <row r="16" spans="1:18" x14ac:dyDescent="0.25">
      <c r="A16" s="1" t="s">
        <v>23</v>
      </c>
      <c r="B16" s="3">
        <v>555730</v>
      </c>
      <c r="C16" s="3">
        <v>538569</v>
      </c>
      <c r="D16" s="3">
        <v>589007</v>
      </c>
      <c r="E16" s="3">
        <v>581085</v>
      </c>
      <c r="F16" s="3"/>
      <c r="G16" s="3"/>
      <c r="P16" s="12"/>
      <c r="Q16" s="12"/>
      <c r="R16" s="12"/>
    </row>
    <row r="17" spans="1:18" x14ac:dyDescent="0.25">
      <c r="B17" s="7"/>
      <c r="C17" s="7">
        <f>C16/B16-1</f>
        <v>-3.0880103647454749E-2</v>
      </c>
      <c r="D17" s="7">
        <f t="shared" ref="D17" si="3">D16/C16-1</f>
        <v>9.3651881188854258E-2</v>
      </c>
      <c r="E17" s="7">
        <f t="shared" ref="E17" si="4">E16/D16-1</f>
        <v>-1.3449755266066399E-2</v>
      </c>
      <c r="F17" s="3"/>
      <c r="G17" s="3"/>
      <c r="P17" s="12"/>
      <c r="Q17" s="12"/>
      <c r="R17" s="12"/>
    </row>
    <row r="18" spans="1:18" x14ac:dyDescent="0.25">
      <c r="A18" s="1" t="s">
        <v>24</v>
      </c>
      <c r="B18" s="3">
        <f t="shared" ref="B18:G18" si="5">B10+B16</f>
        <v>671155</v>
      </c>
      <c r="C18" s="3">
        <f t="shared" si="5"/>
        <v>700479</v>
      </c>
      <c r="D18" s="3">
        <f t="shared" si="5"/>
        <v>738676</v>
      </c>
      <c r="E18" s="3">
        <f t="shared" si="5"/>
        <v>709289</v>
      </c>
      <c r="F18" s="3">
        <f t="shared" si="5"/>
        <v>0</v>
      </c>
      <c r="G18" s="3">
        <f t="shared" si="5"/>
        <v>0</v>
      </c>
      <c r="P18" s="12"/>
      <c r="Q18" s="12"/>
      <c r="R18" s="12"/>
    </row>
    <row r="19" spans="1:18" x14ac:dyDescent="0.25">
      <c r="B19" s="7"/>
      <c r="C19" s="7">
        <f>C18/B18-1</f>
        <v>4.3691844655854517E-2</v>
      </c>
      <c r="D19" s="7">
        <f t="shared" ref="D19" si="6">D18/C18-1</f>
        <v>5.4529828874241737E-2</v>
      </c>
      <c r="E19" s="7">
        <f t="shared" ref="E19" si="7">E18/D18-1</f>
        <v>-3.9783342087735374E-2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2"/>
      <c r="Q19" s="12"/>
      <c r="R19" s="12"/>
    </row>
    <row r="20" spans="1:18" x14ac:dyDescent="0.25">
      <c r="B20" s="7"/>
      <c r="C20" s="7"/>
      <c r="D20" s="7"/>
      <c r="E20" s="3"/>
      <c r="F20" s="3"/>
      <c r="G20" s="3"/>
      <c r="P20" s="12"/>
      <c r="Q20" s="12"/>
      <c r="R20" s="12"/>
    </row>
    <row r="21" spans="1:18" x14ac:dyDescent="0.25">
      <c r="A21" s="2" t="s">
        <v>25</v>
      </c>
      <c r="B21" s="3">
        <v>48099</v>
      </c>
      <c r="C21" s="3">
        <v>45423</v>
      </c>
      <c r="D21" s="3">
        <v>52216</v>
      </c>
      <c r="E21" s="3">
        <v>61555</v>
      </c>
      <c r="F21" s="3"/>
      <c r="G21" s="3"/>
      <c r="P21" s="12"/>
      <c r="Q21" s="12"/>
      <c r="R21" s="12"/>
    </row>
    <row r="22" spans="1:18" x14ac:dyDescent="0.25">
      <c r="A22" s="2" t="s">
        <v>26</v>
      </c>
      <c r="B22" s="3">
        <v>41658</v>
      </c>
      <c r="C22" s="3">
        <v>38961</v>
      </c>
      <c r="D22" s="3">
        <v>36291</v>
      </c>
      <c r="E22" s="3">
        <v>37412</v>
      </c>
      <c r="F22" s="3"/>
      <c r="G22" s="3"/>
      <c r="P22" s="12"/>
      <c r="Q22" s="12"/>
      <c r="R22" s="12"/>
    </row>
    <row r="23" spans="1:18" x14ac:dyDescent="0.25">
      <c r="A23" s="2" t="s">
        <v>27</v>
      </c>
      <c r="B23" s="3">
        <f>38903+4314</f>
        <v>43217</v>
      </c>
      <c r="C23" s="3">
        <v>4049</v>
      </c>
      <c r="D23" s="3">
        <v>4943</v>
      </c>
      <c r="E23" s="3">
        <v>4475</v>
      </c>
      <c r="F23" s="3"/>
      <c r="G23" s="3"/>
      <c r="P23" s="12"/>
      <c r="Q23" s="12"/>
      <c r="R23" s="12"/>
    </row>
    <row r="24" spans="1:18" x14ac:dyDescent="0.25">
      <c r="A24" s="2" t="s">
        <v>28</v>
      </c>
      <c r="B24" s="3">
        <v>37634</v>
      </c>
      <c r="C24" s="3">
        <v>36013</v>
      </c>
      <c r="D24" s="3">
        <v>20965</v>
      </c>
      <c r="E24" s="3">
        <v>23163</v>
      </c>
      <c r="F24" s="3"/>
      <c r="G24" s="3"/>
      <c r="P24" s="12"/>
      <c r="Q24" s="12"/>
      <c r="R24" s="12"/>
    </row>
    <row r="25" spans="1:18" x14ac:dyDescent="0.25">
      <c r="A25" s="2" t="s">
        <v>29</v>
      </c>
      <c r="B25" s="3">
        <v>11698</v>
      </c>
      <c r="C25" s="3">
        <v>19974</v>
      </c>
      <c r="D25" s="3">
        <v>19923</v>
      </c>
      <c r="E25" s="3">
        <v>9988</v>
      </c>
      <c r="F25" s="3"/>
      <c r="G25" s="3"/>
      <c r="P25" s="12"/>
      <c r="Q25" s="12"/>
      <c r="R25" s="12"/>
    </row>
    <row r="26" spans="1:18" x14ac:dyDescent="0.25">
      <c r="A26" s="2" t="s">
        <v>30</v>
      </c>
      <c r="B26" s="3">
        <v>90794</v>
      </c>
      <c r="C26" s="3">
        <v>96151</v>
      </c>
      <c r="D26" s="3">
        <v>104478</v>
      </c>
      <c r="E26" s="3">
        <v>77097</v>
      </c>
      <c r="F26" s="3"/>
      <c r="G26" s="3"/>
      <c r="P26" s="12"/>
      <c r="Q26" s="12"/>
      <c r="R26" s="12"/>
    </row>
    <row r="27" spans="1:18" x14ac:dyDescent="0.25">
      <c r="A27" s="2" t="s">
        <v>31</v>
      </c>
      <c r="B27" s="3">
        <v>34782</v>
      </c>
      <c r="C27" s="3">
        <v>29021</v>
      </c>
      <c r="D27" s="3">
        <v>29021</v>
      </c>
      <c r="E27" s="3">
        <v>29021</v>
      </c>
      <c r="F27" s="3"/>
      <c r="G27" s="3"/>
      <c r="P27" s="12"/>
      <c r="Q27" s="12"/>
      <c r="R27" s="12"/>
    </row>
    <row r="28" spans="1:18" x14ac:dyDescent="0.25">
      <c r="A28" s="2" t="s">
        <v>33</v>
      </c>
      <c r="B28" s="3">
        <f t="shared" ref="B28:G28" si="8">B29-SUM(B21:B27)</f>
        <v>795</v>
      </c>
      <c r="C28" s="3">
        <f t="shared" si="8"/>
        <v>568</v>
      </c>
      <c r="D28" s="3">
        <f t="shared" si="8"/>
        <v>1357</v>
      </c>
      <c r="E28" s="3">
        <f t="shared" si="8"/>
        <v>1274</v>
      </c>
      <c r="F28" s="3">
        <f t="shared" si="8"/>
        <v>0</v>
      </c>
      <c r="G28" s="3">
        <f t="shared" si="8"/>
        <v>0</v>
      </c>
      <c r="P28" s="12"/>
      <c r="Q28" s="12"/>
      <c r="R28" s="12"/>
    </row>
    <row r="29" spans="1:18" x14ac:dyDescent="0.25">
      <c r="A29" s="1" t="s">
        <v>32</v>
      </c>
      <c r="B29" s="3">
        <v>308677</v>
      </c>
      <c r="C29" s="3">
        <v>270160</v>
      </c>
      <c r="D29" s="3">
        <v>269194</v>
      </c>
      <c r="E29" s="3">
        <v>243985</v>
      </c>
      <c r="F29" s="3"/>
      <c r="G29" s="3"/>
      <c r="P29" s="12"/>
      <c r="Q29" s="12"/>
      <c r="R29" s="12"/>
    </row>
    <row r="30" spans="1:18" x14ac:dyDescent="0.25">
      <c r="B30" s="7"/>
      <c r="C30" s="7">
        <f>C29/B29-1</f>
        <v>-0.1247809198612142</v>
      </c>
      <c r="D30" s="7">
        <f t="shared" ref="D30" si="9">D29/C29-1</f>
        <v>-3.5756588688184987E-3</v>
      </c>
      <c r="E30" s="7">
        <f t="shared" ref="E30" si="10">E29/D29-1</f>
        <v>-9.3646217969196921E-2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2"/>
      <c r="Q30" s="12"/>
      <c r="R30" s="12"/>
    </row>
    <row r="31" spans="1:18" x14ac:dyDescent="0.25">
      <c r="B31" s="7"/>
      <c r="C31" s="7"/>
      <c r="D31" s="7"/>
      <c r="E31" s="3"/>
      <c r="F31" s="3"/>
      <c r="G31" s="3"/>
      <c r="P31" s="12"/>
      <c r="Q31" s="12"/>
      <c r="R31" s="12"/>
    </row>
    <row r="32" spans="1:18" x14ac:dyDescent="0.25">
      <c r="A32" t="s">
        <v>34</v>
      </c>
      <c r="B32" s="3">
        <v>101662</v>
      </c>
      <c r="C32" s="3">
        <v>60753</v>
      </c>
      <c r="D32" s="3">
        <v>53498</v>
      </c>
      <c r="E32" s="3">
        <v>46243</v>
      </c>
      <c r="F32" s="3"/>
      <c r="G32" s="3"/>
      <c r="P32" s="12"/>
      <c r="Q32" s="12"/>
      <c r="R32" s="12"/>
    </row>
    <row r="33" spans="1:18" x14ac:dyDescent="0.25">
      <c r="A33" t="s">
        <v>35</v>
      </c>
      <c r="B33" s="3">
        <v>119204</v>
      </c>
      <c r="C33" s="3">
        <v>91804</v>
      </c>
      <c r="D33" s="3">
        <v>100834</v>
      </c>
      <c r="E33" s="3">
        <v>104356</v>
      </c>
      <c r="F33" s="3"/>
      <c r="G33" s="3"/>
      <c r="P33" s="12"/>
      <c r="Q33" s="12"/>
      <c r="R33" s="12"/>
    </row>
    <row r="34" spans="1:18" x14ac:dyDescent="0.25">
      <c r="A34" t="s">
        <v>36</v>
      </c>
      <c r="B34" s="3">
        <v>15256</v>
      </c>
      <c r="C34" s="3">
        <v>15256</v>
      </c>
      <c r="D34" s="3">
        <v>16414</v>
      </c>
      <c r="E34" s="3">
        <v>17035</v>
      </c>
      <c r="F34" s="3"/>
      <c r="G34" s="3"/>
      <c r="P34" s="12"/>
      <c r="Q34" s="12"/>
      <c r="R34" s="12"/>
    </row>
    <row r="35" spans="1:18" x14ac:dyDescent="0.25">
      <c r="A35" t="s">
        <v>7</v>
      </c>
      <c r="B35" s="3">
        <f t="shared" ref="B35:G35" si="11">B36-SUM(B32:B34)</f>
        <v>1537</v>
      </c>
      <c r="C35" s="3">
        <f t="shared" si="11"/>
        <v>1497</v>
      </c>
      <c r="D35" s="3">
        <f t="shared" si="11"/>
        <v>1297</v>
      </c>
      <c r="E35" s="3">
        <f t="shared" si="11"/>
        <v>1700</v>
      </c>
      <c r="F35" s="3">
        <f t="shared" si="11"/>
        <v>0</v>
      </c>
      <c r="G35" s="3">
        <f t="shared" si="11"/>
        <v>0</v>
      </c>
      <c r="P35" s="12"/>
      <c r="Q35" s="12"/>
      <c r="R35" s="12"/>
    </row>
    <row r="36" spans="1:18" x14ac:dyDescent="0.25">
      <c r="A36" s="1" t="s">
        <v>37</v>
      </c>
      <c r="B36" s="3">
        <v>237659</v>
      </c>
      <c r="C36" s="3">
        <v>169310</v>
      </c>
      <c r="D36" s="3">
        <v>172043</v>
      </c>
      <c r="E36" s="3">
        <v>169334</v>
      </c>
      <c r="F36" s="3"/>
      <c r="G36" s="3"/>
      <c r="P36" s="12"/>
      <c r="Q36" s="12"/>
      <c r="R36" s="12"/>
    </row>
    <row r="37" spans="1:18" x14ac:dyDescent="0.25">
      <c r="B37" s="7"/>
      <c r="C37" s="7">
        <f>C36/B36-1</f>
        <v>-0.28759272739513342</v>
      </c>
      <c r="D37" s="7">
        <f t="shared" ref="D37" si="12">D36/C36-1</f>
        <v>1.614198806922218E-2</v>
      </c>
      <c r="E37" s="7">
        <f t="shared" ref="E37" si="13">E36/D36-1</f>
        <v>-1.5746063484128991E-2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2"/>
      <c r="Q37" s="12"/>
      <c r="R37" s="12"/>
    </row>
    <row r="38" spans="1:18" x14ac:dyDescent="0.25">
      <c r="B38" s="7"/>
      <c r="C38" s="7"/>
      <c r="D38" s="7"/>
      <c r="E38" s="3"/>
      <c r="F38" s="3"/>
      <c r="G38" s="3"/>
      <c r="P38" s="12"/>
      <c r="Q38" s="12"/>
      <c r="R38" s="12"/>
    </row>
    <row r="39" spans="1:18" x14ac:dyDescent="0.25">
      <c r="A39" s="1" t="s">
        <v>38</v>
      </c>
      <c r="B39" s="3">
        <f t="shared" ref="B39:G39" si="14">B36+B29</f>
        <v>546336</v>
      </c>
      <c r="C39" s="3">
        <f t="shared" si="14"/>
        <v>439470</v>
      </c>
      <c r="D39" s="3">
        <f t="shared" si="14"/>
        <v>441237</v>
      </c>
      <c r="E39" s="3">
        <f t="shared" si="14"/>
        <v>413319</v>
      </c>
      <c r="F39" s="3">
        <f t="shared" si="14"/>
        <v>0</v>
      </c>
      <c r="G39" s="3">
        <f t="shared" si="14"/>
        <v>0</v>
      </c>
      <c r="P39" s="12"/>
      <c r="Q39" s="12"/>
      <c r="R39" s="12"/>
    </row>
    <row r="40" spans="1:18" x14ac:dyDescent="0.25">
      <c r="A40" t="s">
        <v>70</v>
      </c>
      <c r="B40" s="3">
        <v>59980</v>
      </c>
      <c r="C40" s="3">
        <v>54838</v>
      </c>
      <c r="D40" s="3">
        <v>49697</v>
      </c>
      <c r="E40" s="3">
        <v>44556</v>
      </c>
      <c r="F40" s="3"/>
      <c r="G40" s="3"/>
      <c r="P40" s="12"/>
      <c r="Q40" s="12"/>
      <c r="R40" s="12"/>
    </row>
    <row r="41" spans="1:18" x14ac:dyDescent="0.25">
      <c r="A41" s="1" t="s">
        <v>39</v>
      </c>
      <c r="B41" s="3">
        <f>B18-B39-B40</f>
        <v>64839</v>
      </c>
      <c r="C41" s="3">
        <f>C18-C39-C40</f>
        <v>206171</v>
      </c>
      <c r="D41" s="3">
        <f>D18-D39-D40</f>
        <v>247742</v>
      </c>
      <c r="E41" s="3">
        <f>E18-E39-E40</f>
        <v>251414</v>
      </c>
      <c r="F41" s="3">
        <f>F18-F39</f>
        <v>0</v>
      </c>
      <c r="G41" s="3">
        <f>G18-G39</f>
        <v>0</v>
      </c>
      <c r="P41" s="12"/>
      <c r="Q41" s="12"/>
      <c r="R41" s="12"/>
    </row>
    <row r="42" spans="1:18" x14ac:dyDescent="0.25">
      <c r="B42" s="8">
        <f t="shared" ref="B42:D42" si="15">C41/B41-1</f>
        <v>2.1797375036629187</v>
      </c>
      <c r="C42" s="8">
        <f t="shared" si="15"/>
        <v>0.201633595413516</v>
      </c>
      <c r="D42" s="8">
        <f t="shared" si="15"/>
        <v>1.4821871140137777E-2</v>
      </c>
      <c r="E42" s="3"/>
      <c r="F42" s="3"/>
      <c r="G42" s="3"/>
      <c r="P42" s="12"/>
      <c r="Q42" s="12"/>
      <c r="R42" s="12"/>
    </row>
    <row r="43" spans="1:18" x14ac:dyDescent="0.25">
      <c r="A43" s="2" t="s">
        <v>77</v>
      </c>
      <c r="B43" s="9">
        <v>0</v>
      </c>
      <c r="C43" s="9">
        <v>2166666800</v>
      </c>
      <c r="D43" s="9">
        <v>2166666800</v>
      </c>
      <c r="E43" s="9">
        <v>2166666800</v>
      </c>
      <c r="F43" s="3"/>
      <c r="G43" s="3"/>
      <c r="P43" s="12"/>
      <c r="Q43" s="12"/>
      <c r="R43" s="12"/>
    </row>
    <row r="44" spans="1:18" x14ac:dyDescent="0.25">
      <c r="A44" s="2" t="s">
        <v>78</v>
      </c>
      <c r="B44" s="9">
        <v>0</v>
      </c>
      <c r="C44" s="9">
        <v>820</v>
      </c>
      <c r="D44" s="9">
        <v>1520</v>
      </c>
      <c r="E44" s="9">
        <v>1765</v>
      </c>
      <c r="F44" s="3"/>
      <c r="G44" s="3"/>
      <c r="P44" s="12"/>
      <c r="Q44" s="12"/>
      <c r="R44" s="12"/>
    </row>
    <row r="45" spans="1:18" x14ac:dyDescent="0.25">
      <c r="A45" s="2" t="s">
        <v>79</v>
      </c>
      <c r="B45" s="9">
        <f>B43*B44/1000000</f>
        <v>0</v>
      </c>
      <c r="C45" s="9">
        <f>C43*C44/1000000</f>
        <v>1776666.7760000001</v>
      </c>
      <c r="D45" s="9">
        <f t="shared" ref="D45" si="16">D43*D44/1000000</f>
        <v>3293333.5359999998</v>
      </c>
      <c r="E45" s="9">
        <f>E43*E44/1000000</f>
        <v>3824166.9019999998</v>
      </c>
      <c r="F45" s="3"/>
      <c r="G45" s="3"/>
      <c r="P45" s="12"/>
      <c r="Q45" s="12"/>
      <c r="R45" s="12"/>
    </row>
    <row r="46" spans="1:18" x14ac:dyDescent="0.25">
      <c r="A46" s="2" t="s">
        <v>80</v>
      </c>
      <c r="B46" s="9">
        <v>0</v>
      </c>
      <c r="C46" s="9">
        <f>C45+C32+C27+C25+C40-C21</f>
        <v>1895829.7760000001</v>
      </c>
      <c r="D46" s="9">
        <f t="shared" ref="D46" si="17">D45+D32+D27+D25+D40-D21</f>
        <v>3393256.5359999998</v>
      </c>
      <c r="E46" s="9">
        <f>E45+E32+E27+E25+E40-E21</f>
        <v>3892419.9019999998</v>
      </c>
      <c r="F46" s="3"/>
      <c r="G46" s="3"/>
      <c r="P46" s="12"/>
      <c r="Q46" s="12"/>
      <c r="R46" s="12"/>
    </row>
    <row r="47" spans="1:18" x14ac:dyDescent="0.25">
      <c r="B47" s="8"/>
      <c r="C47" s="8"/>
      <c r="D47" s="8"/>
      <c r="E47" s="3"/>
      <c r="F47" s="3"/>
      <c r="G47" s="3"/>
      <c r="P47" s="12"/>
      <c r="Q47" s="12"/>
      <c r="R47" s="12"/>
    </row>
    <row r="48" spans="1:18" x14ac:dyDescent="0.25">
      <c r="A48" s="1" t="s">
        <v>40</v>
      </c>
      <c r="B48" s="3">
        <v>789362</v>
      </c>
      <c r="C48" s="3">
        <v>268223</v>
      </c>
      <c r="D48" s="3">
        <v>625012</v>
      </c>
      <c r="E48" s="3">
        <v>932216</v>
      </c>
      <c r="F48" s="3"/>
      <c r="G48" s="3"/>
      <c r="P48" s="12"/>
      <c r="Q48" s="12"/>
      <c r="R48" s="12"/>
    </row>
    <row r="49" spans="1:18" x14ac:dyDescent="0.25">
      <c r="A49" s="4" t="s">
        <v>41</v>
      </c>
      <c r="B49" s="3">
        <v>-309740</v>
      </c>
      <c r="C49" s="3">
        <v>-107391</v>
      </c>
      <c r="D49" s="3">
        <v>-250166</v>
      </c>
      <c r="E49" s="3">
        <v>-377823</v>
      </c>
      <c r="F49" s="3"/>
      <c r="G49" s="3"/>
      <c r="P49" s="12"/>
      <c r="Q49" s="12"/>
      <c r="R49" s="12"/>
    </row>
    <row r="50" spans="1:18" x14ac:dyDescent="0.25">
      <c r="A50" s="4" t="s">
        <v>42</v>
      </c>
      <c r="B50" s="3">
        <f t="shared" ref="B50:G50" si="18">B48+B49</f>
        <v>479622</v>
      </c>
      <c r="C50" s="3">
        <f t="shared" si="18"/>
        <v>160832</v>
      </c>
      <c r="D50" s="3">
        <f t="shared" si="18"/>
        <v>374846</v>
      </c>
      <c r="E50" s="3">
        <f t="shared" si="18"/>
        <v>554393</v>
      </c>
      <c r="F50" s="3">
        <f t="shared" si="18"/>
        <v>0</v>
      </c>
      <c r="G50" s="3">
        <f t="shared" si="18"/>
        <v>0</v>
      </c>
      <c r="P50" s="12"/>
      <c r="Q50" s="12"/>
      <c r="R50" s="12"/>
    </row>
    <row r="51" spans="1:18" x14ac:dyDescent="0.25">
      <c r="A51" t="s">
        <v>44</v>
      </c>
      <c r="B51" s="3">
        <v>-435979</v>
      </c>
      <c r="C51" s="3">
        <v>-134892</v>
      </c>
      <c r="D51" s="3">
        <v>-287440</v>
      </c>
      <c r="E51" s="3">
        <v>-434580</v>
      </c>
      <c r="F51" s="3"/>
      <c r="G51" s="3"/>
      <c r="P51" s="12"/>
      <c r="Q51" s="12"/>
      <c r="R51" s="12"/>
    </row>
    <row r="52" spans="1:18" x14ac:dyDescent="0.25">
      <c r="A52" t="s">
        <v>43</v>
      </c>
      <c r="B52" s="3">
        <v>-64418</v>
      </c>
      <c r="C52" s="3">
        <v>-18333</v>
      </c>
      <c r="D52" s="3">
        <v>-43441</v>
      </c>
      <c r="E52" s="3">
        <v>-68852</v>
      </c>
      <c r="F52" s="3"/>
      <c r="G52" s="3"/>
      <c r="P52" s="12"/>
      <c r="Q52" s="12"/>
      <c r="R52" s="12"/>
    </row>
    <row r="53" spans="1:18" x14ac:dyDescent="0.25">
      <c r="A53" t="s">
        <v>45</v>
      </c>
      <c r="B53" s="3">
        <v>4188</v>
      </c>
      <c r="C53" s="3">
        <v>-6178</v>
      </c>
      <c r="D53" s="3">
        <v>-2371</v>
      </c>
      <c r="E53" s="3">
        <v>-7067</v>
      </c>
      <c r="F53" s="3"/>
      <c r="G53" s="3"/>
      <c r="P53" s="12"/>
      <c r="Q53" s="12"/>
      <c r="R53" s="12"/>
    </row>
    <row r="54" spans="1:18" x14ac:dyDescent="0.25">
      <c r="A54" t="s">
        <v>46</v>
      </c>
      <c r="B54" s="3">
        <f t="shared" ref="B54:G54" si="19">B50+B51+B52+B53</f>
        <v>-16587</v>
      </c>
      <c r="C54" s="3">
        <f t="shared" si="19"/>
        <v>1429</v>
      </c>
      <c r="D54" s="3">
        <f t="shared" si="19"/>
        <v>41594</v>
      </c>
      <c r="E54" s="3">
        <f t="shared" si="19"/>
        <v>43894</v>
      </c>
      <c r="F54" s="3">
        <f t="shared" si="19"/>
        <v>0</v>
      </c>
      <c r="G54" s="3">
        <f t="shared" si="19"/>
        <v>0</v>
      </c>
      <c r="P54" s="12"/>
      <c r="Q54" s="12"/>
      <c r="R54" s="12"/>
    </row>
    <row r="55" spans="1:18" x14ac:dyDescent="0.25">
      <c r="A55" t="s">
        <v>47</v>
      </c>
      <c r="B55" s="3">
        <v>9260</v>
      </c>
      <c r="C55" s="3">
        <v>355</v>
      </c>
      <c r="D55" s="3">
        <v>1328</v>
      </c>
      <c r="E55" s="3">
        <v>2700</v>
      </c>
      <c r="F55" s="3"/>
      <c r="G55" s="3"/>
      <c r="P55" s="12"/>
      <c r="Q55" s="12"/>
      <c r="R55" s="12"/>
    </row>
    <row r="56" spans="1:18" x14ac:dyDescent="0.25">
      <c r="A56" t="s">
        <v>48</v>
      </c>
      <c r="B56" s="3">
        <f t="shared" ref="B56:G56" si="20">B54+B55</f>
        <v>-7327</v>
      </c>
      <c r="C56" s="3">
        <f t="shared" si="20"/>
        <v>1784</v>
      </c>
      <c r="D56" s="3">
        <f t="shared" si="20"/>
        <v>42922</v>
      </c>
      <c r="E56" s="3">
        <f t="shared" si="20"/>
        <v>46594</v>
      </c>
      <c r="F56" s="3">
        <f t="shared" si="20"/>
        <v>0</v>
      </c>
      <c r="G56" s="3">
        <f t="shared" si="20"/>
        <v>0</v>
      </c>
      <c r="P56" s="12"/>
      <c r="Q56" s="12"/>
      <c r="R56" s="12"/>
    </row>
    <row r="57" spans="1:18" x14ac:dyDescent="0.25">
      <c r="A57" t="s">
        <v>73</v>
      </c>
      <c r="B57" s="7"/>
      <c r="C57" s="7">
        <f>C56/B56-1</f>
        <v>-1.2434830080524089</v>
      </c>
      <c r="D57" s="7">
        <f t="shared" ref="D57" si="21">D56/C56-1</f>
        <v>23.059417040358746</v>
      </c>
      <c r="E57" s="7">
        <f t="shared" ref="E57" si="22">E56/D56-1</f>
        <v>8.5550533525930783E-2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2"/>
      <c r="Q57" s="12"/>
      <c r="R57" s="12"/>
    </row>
    <row r="58" spans="1:18" x14ac:dyDescent="0.25">
      <c r="B58" s="7"/>
      <c r="C58" s="7"/>
      <c r="D58" s="7"/>
      <c r="E58" s="7"/>
      <c r="F58" s="7"/>
      <c r="G58" s="7"/>
      <c r="P58" s="12"/>
      <c r="Q58" s="12"/>
      <c r="R58" s="12"/>
    </row>
    <row r="59" spans="1:18" x14ac:dyDescent="0.25">
      <c r="A59" t="s">
        <v>82</v>
      </c>
      <c r="B59" s="8">
        <f t="shared" ref="B59:E59" si="23">(B56/B48)*(B48/B18)*(B18/B41)</f>
        <v>-0.11300297660358734</v>
      </c>
      <c r="C59" s="8">
        <f t="shared" si="23"/>
        <v>8.6530113352508344E-3</v>
      </c>
      <c r="D59" s="8">
        <f t="shared" si="23"/>
        <v>0.1732528194654116</v>
      </c>
      <c r="E59" s="8">
        <f t="shared" si="23"/>
        <v>0.18532778604214561</v>
      </c>
      <c r="F59" s="7"/>
      <c r="G59" s="7"/>
      <c r="P59" s="12"/>
      <c r="Q59" s="12"/>
      <c r="R59" s="12"/>
    </row>
    <row r="60" spans="1:18" x14ac:dyDescent="0.25">
      <c r="A60" t="s">
        <v>74</v>
      </c>
      <c r="B60" s="8">
        <f>B56/B48</f>
        <v>-9.28217978570035E-3</v>
      </c>
      <c r="C60" s="8">
        <f>C56/C48</f>
        <v>6.651182038825902E-3</v>
      </c>
      <c r="D60" s="8">
        <f>D56/D48</f>
        <v>6.8673881461475933E-2</v>
      </c>
      <c r="E60" s="8">
        <f>E56/E48</f>
        <v>4.9981978425600933E-2</v>
      </c>
      <c r="F60" s="3"/>
      <c r="G60" s="3"/>
      <c r="P60" s="12"/>
      <c r="Q60" s="12"/>
      <c r="R60" s="12"/>
    </row>
    <row r="61" spans="1:18" x14ac:dyDescent="0.25">
      <c r="A61" t="s">
        <v>75</v>
      </c>
      <c r="B61" s="7">
        <f>ABS(B51/B48)</f>
        <v>0.5523182012815413</v>
      </c>
      <c r="C61" s="7">
        <f>ABS(C51/C48)</f>
        <v>0.50290989214198634</v>
      </c>
      <c r="D61" s="7">
        <f>ABS(D51/D48)</f>
        <v>0.45989517001273578</v>
      </c>
      <c r="E61" s="7">
        <f>ABS(E51/E48)</f>
        <v>0.46617951204441888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2"/>
      <c r="Q61" s="12"/>
      <c r="R61" s="12"/>
    </row>
    <row r="62" spans="1:18" x14ac:dyDescent="0.25">
      <c r="A62" t="s">
        <v>76</v>
      </c>
      <c r="B62" s="8">
        <f>ABS(B52/B48)</f>
        <v>8.1607678099528486E-2</v>
      </c>
      <c r="C62" s="8">
        <f>ABS(C52/C48)</f>
        <v>6.8349843227463708E-2</v>
      </c>
      <c r="D62" s="8">
        <f>ABS(D52/D48)</f>
        <v>6.9504265518102057E-2</v>
      </c>
      <c r="E62" s="8">
        <f>ABS(E52/E48)</f>
        <v>7.3858419078840096E-2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2"/>
      <c r="Q62" s="12"/>
      <c r="R62" s="12"/>
    </row>
    <row r="63" spans="1:18" x14ac:dyDescent="0.25">
      <c r="B63" s="3"/>
      <c r="C63" s="3"/>
      <c r="D63" s="3"/>
      <c r="E63" s="3"/>
      <c r="F63" s="3"/>
      <c r="G63" s="3"/>
      <c r="P63" s="12"/>
      <c r="Q63" s="12"/>
      <c r="R63" s="12"/>
    </row>
    <row r="64" spans="1:18" x14ac:dyDescent="0.25">
      <c r="A64" t="s">
        <v>51</v>
      </c>
      <c r="B64" s="3">
        <v>786060</v>
      </c>
      <c r="C64" s="3">
        <v>269910</v>
      </c>
      <c r="D64" s="3">
        <v>627341</v>
      </c>
      <c r="E64" s="3">
        <v>930254</v>
      </c>
      <c r="F64" s="3">
        <f t="shared" ref="F64:O64" si="24">E64*(1+F65)</f>
        <v>1162817.5</v>
      </c>
      <c r="G64" s="3">
        <f t="shared" si="24"/>
        <v>1395381</v>
      </c>
      <c r="H64" s="17">
        <f t="shared" si="24"/>
        <v>1604688.15</v>
      </c>
      <c r="I64" s="17">
        <f t="shared" si="24"/>
        <v>1765156.9650000001</v>
      </c>
      <c r="J64" s="17">
        <f t="shared" si="24"/>
        <v>1906369.5222000002</v>
      </c>
      <c r="K64" s="17">
        <f t="shared" si="24"/>
        <v>2097006.4744200003</v>
      </c>
      <c r="L64" s="17">
        <f t="shared" si="24"/>
        <v>2348647.2513504005</v>
      </c>
      <c r="M64" s="17">
        <f t="shared" si="24"/>
        <v>2653971.3940259521</v>
      </c>
      <c r="N64" s="17">
        <f t="shared" si="24"/>
        <v>3025527.3891895856</v>
      </c>
      <c r="O64" s="17">
        <f t="shared" si="24"/>
        <v>3479356.4975680229</v>
      </c>
      <c r="P64" s="12"/>
      <c r="Q64" s="12"/>
      <c r="R64" s="12"/>
    </row>
    <row r="65" spans="1:18" x14ac:dyDescent="0.25">
      <c r="B65" s="3"/>
      <c r="C65" s="7">
        <f>C64/B64-1</f>
        <v>-0.65662926494160745</v>
      </c>
      <c r="D65" s="7">
        <f t="shared" ref="D65" si="25">D64/C64-1</f>
        <v>1.324259938498018</v>
      </c>
      <c r="E65" s="7">
        <f t="shared" ref="E65" si="26">E64/D64-1</f>
        <v>0.48285222869221056</v>
      </c>
      <c r="F65" s="13">
        <v>0.25</v>
      </c>
      <c r="G65" s="13">
        <v>0.2</v>
      </c>
      <c r="H65" s="13">
        <v>0.15</v>
      </c>
      <c r="I65" s="13">
        <v>0.1</v>
      </c>
      <c r="J65" s="13">
        <v>0.08</v>
      </c>
      <c r="K65" s="13">
        <v>0.1</v>
      </c>
      <c r="L65" s="13">
        <v>0.12</v>
      </c>
      <c r="M65" s="13">
        <v>0.13</v>
      </c>
      <c r="N65" s="13">
        <v>0.14000000000000001</v>
      </c>
      <c r="O65" s="13">
        <v>0.15</v>
      </c>
      <c r="P65" s="13"/>
      <c r="Q65" s="12"/>
      <c r="R65" s="12"/>
    </row>
    <row r="66" spans="1:18" x14ac:dyDescent="0.25">
      <c r="A66" t="s">
        <v>52</v>
      </c>
      <c r="B66" s="3">
        <v>-430504</v>
      </c>
      <c r="C66" s="3">
        <v>-180706</v>
      </c>
      <c r="D66" s="3">
        <v>-357064</v>
      </c>
      <c r="E66" s="3">
        <v>-554482</v>
      </c>
      <c r="F66" s="3">
        <f t="shared" ref="F66:O66" ca="1" si="27">-F67*F64</f>
        <v>-651177.80000000005</v>
      </c>
      <c r="G66" s="3">
        <f t="shared" ca="1" si="27"/>
        <v>-795367.16999999993</v>
      </c>
      <c r="H66" s="17">
        <f t="shared" ca="1" si="27"/>
        <v>-882578.48250000004</v>
      </c>
      <c r="I66" s="17">
        <f t="shared" ca="1" si="27"/>
        <v>-1094397.3183000002</v>
      </c>
      <c r="J66" s="17">
        <f t="shared" ca="1" si="27"/>
        <v>-1086630.627654</v>
      </c>
      <c r="K66" s="17">
        <f ca="1">-K67*K64</f>
        <v>-1153353.5609310004</v>
      </c>
      <c r="L66" s="17">
        <f t="shared" ca="1" si="27"/>
        <v>-1526620.7133777605</v>
      </c>
      <c r="M66" s="17">
        <f t="shared" ca="1" si="27"/>
        <v>-1698541.6921766093</v>
      </c>
      <c r="N66" s="17">
        <f t="shared" ca="1" si="27"/>
        <v>-1694295.3379461681</v>
      </c>
      <c r="O66" s="17">
        <f t="shared" ca="1" si="27"/>
        <v>-2157201.0284921741</v>
      </c>
      <c r="P66" s="12"/>
      <c r="Q66" s="12"/>
      <c r="R66" s="12"/>
    </row>
    <row r="67" spans="1:18" x14ac:dyDescent="0.25">
      <c r="B67" s="3"/>
      <c r="C67" s="7">
        <f t="shared" ref="C67:E67" si="28">ABS(C66/C$64)</f>
        <v>0.66950464969804746</v>
      </c>
      <c r="D67" s="7">
        <f t="shared" si="28"/>
        <v>0.56917051491931825</v>
      </c>
      <c r="E67" s="7">
        <f t="shared" si="28"/>
        <v>0.59605441094582767</v>
      </c>
      <c r="F67" s="16">
        <f ca="1">RANDBETWEEN(55,65)/100</f>
        <v>0.56000000000000005</v>
      </c>
      <c r="G67" s="16">
        <f t="shared" ref="G67:O67" ca="1" si="29">RANDBETWEEN(55,65)/100</f>
        <v>0.56999999999999995</v>
      </c>
      <c r="H67" s="16">
        <f t="shared" ca="1" si="29"/>
        <v>0.55000000000000004</v>
      </c>
      <c r="I67" s="16">
        <f t="shared" ca="1" si="29"/>
        <v>0.62</v>
      </c>
      <c r="J67" s="16">
        <f t="shared" ca="1" si="29"/>
        <v>0.56999999999999995</v>
      </c>
      <c r="K67" s="16">
        <f t="shared" ca="1" si="29"/>
        <v>0.55000000000000004</v>
      </c>
      <c r="L67" s="16">
        <f t="shared" ca="1" si="29"/>
        <v>0.65</v>
      </c>
      <c r="M67" s="16">
        <f t="shared" ca="1" si="29"/>
        <v>0.64</v>
      </c>
      <c r="N67" s="16">
        <f t="shared" ca="1" si="29"/>
        <v>0.56000000000000005</v>
      </c>
      <c r="O67" s="16">
        <f t="shared" ca="1" si="29"/>
        <v>0.62</v>
      </c>
      <c r="P67" s="13"/>
      <c r="Q67" s="12"/>
      <c r="R67" s="12"/>
    </row>
    <row r="68" spans="1:18" x14ac:dyDescent="0.25">
      <c r="A68" t="s">
        <v>49</v>
      </c>
      <c r="B68" s="3">
        <v>-72422</v>
      </c>
      <c r="C68" s="3">
        <v>-24512</v>
      </c>
      <c r="D68" s="3">
        <v>-79251</v>
      </c>
      <c r="E68" s="3">
        <v>-87086</v>
      </c>
      <c r="F68" s="3">
        <f t="shared" ref="F68:O68" ca="1" si="30">-F69*F64</f>
        <v>-127909.925</v>
      </c>
      <c r="G68" s="3">
        <f t="shared" ca="1" si="30"/>
        <v>-153491.91</v>
      </c>
      <c r="H68" s="17">
        <f t="shared" ca="1" si="30"/>
        <v>-208609.4595</v>
      </c>
      <c r="I68" s="17">
        <f t="shared" ca="1" si="30"/>
        <v>-176515.69650000002</v>
      </c>
      <c r="J68" s="17">
        <f t="shared" ca="1" si="30"/>
        <v>-247828.03788600003</v>
      </c>
      <c r="K68" s="17">
        <f t="shared" ca="1" si="30"/>
        <v>-209700.64744200004</v>
      </c>
      <c r="L68" s="17">
        <f t="shared" ca="1" si="30"/>
        <v>-281837.67016204807</v>
      </c>
      <c r="M68" s="17">
        <f t="shared" ca="1" si="30"/>
        <v>-345016.28122337378</v>
      </c>
      <c r="N68" s="17">
        <f t="shared" ca="1" si="30"/>
        <v>-393318.56059464614</v>
      </c>
      <c r="O68" s="17">
        <f t="shared" ca="1" si="30"/>
        <v>-452316.34468384302</v>
      </c>
      <c r="P68" s="12"/>
      <c r="Q68" s="12"/>
      <c r="R68" s="12"/>
    </row>
    <row r="69" spans="1:18" x14ac:dyDescent="0.25">
      <c r="B69" s="3"/>
      <c r="C69" s="7">
        <f t="shared" ref="C69:E69" si="31">ABS(C68/C$64)</f>
        <v>9.0815457004186584E-2</v>
      </c>
      <c r="D69" s="7">
        <f t="shared" si="31"/>
        <v>0.12632842425411378</v>
      </c>
      <c r="E69" s="7">
        <f t="shared" si="31"/>
        <v>9.3615292167515532E-2</v>
      </c>
      <c r="F69" s="13">
        <f ca="1">RANDBETWEEN(9,13)/100</f>
        <v>0.11</v>
      </c>
      <c r="G69" s="13">
        <f t="shared" ref="G69:O69" ca="1" si="32">RANDBETWEEN(9,13)/100</f>
        <v>0.11</v>
      </c>
      <c r="H69" s="13">
        <f t="shared" ca="1" si="32"/>
        <v>0.13</v>
      </c>
      <c r="I69" s="13">
        <f t="shared" ca="1" si="32"/>
        <v>0.1</v>
      </c>
      <c r="J69" s="13">
        <f t="shared" ca="1" si="32"/>
        <v>0.13</v>
      </c>
      <c r="K69" s="13">
        <f t="shared" ca="1" si="32"/>
        <v>0.1</v>
      </c>
      <c r="L69" s="13">
        <f t="shared" ca="1" si="32"/>
        <v>0.12</v>
      </c>
      <c r="M69" s="13">
        <f t="shared" ca="1" si="32"/>
        <v>0.13</v>
      </c>
      <c r="N69" s="13">
        <f t="shared" ca="1" si="32"/>
        <v>0.13</v>
      </c>
      <c r="O69" s="13">
        <f t="shared" ca="1" si="32"/>
        <v>0.13</v>
      </c>
      <c r="P69" s="13"/>
      <c r="Q69" s="12"/>
      <c r="R69" s="12"/>
    </row>
    <row r="70" spans="1:18" x14ac:dyDescent="0.25">
      <c r="A70" t="s">
        <v>50</v>
      </c>
      <c r="B70" s="3">
        <v>-177059</v>
      </c>
      <c r="C70" s="3">
        <v>-47568</v>
      </c>
      <c r="D70" s="3">
        <v>-138065</v>
      </c>
      <c r="E70" s="3">
        <v>-208392</v>
      </c>
      <c r="F70" s="3">
        <f t="shared" ref="F70:O70" ca="1" si="33">-F71*F64</f>
        <v>-244191.67499999999</v>
      </c>
      <c r="G70" s="3">
        <f t="shared" ca="1" si="33"/>
        <v>-306983.82</v>
      </c>
      <c r="H70" s="17">
        <f t="shared" ca="1" si="33"/>
        <v>-320937.63</v>
      </c>
      <c r="I70" s="17">
        <f t="shared" ca="1" si="33"/>
        <v>-388334.53230000002</v>
      </c>
      <c r="J70" s="17">
        <f t="shared" ca="1" si="33"/>
        <v>-343146.51399600005</v>
      </c>
      <c r="K70" s="17">
        <f t="shared" ca="1" si="33"/>
        <v>-377461.16539560002</v>
      </c>
      <c r="L70" s="17">
        <f t="shared" ca="1" si="33"/>
        <v>-469729.45027008012</v>
      </c>
      <c r="M70" s="17">
        <f t="shared" ca="1" si="33"/>
        <v>-504254.56486493093</v>
      </c>
      <c r="N70" s="17">
        <f t="shared" ca="1" si="33"/>
        <v>-544594.93005412538</v>
      </c>
      <c r="O70" s="17">
        <f t="shared" ca="1" si="33"/>
        <v>-661077.73453792441</v>
      </c>
      <c r="P70" s="12"/>
      <c r="Q70" s="12"/>
      <c r="R70" s="12"/>
    </row>
    <row r="71" spans="1:18" x14ac:dyDescent="0.25">
      <c r="B71" s="3"/>
      <c r="C71" s="7">
        <f t="shared" ref="C71:E71" si="34">ABS(C70/C$64)</f>
        <v>0.17623652328553963</v>
      </c>
      <c r="D71" s="7">
        <f t="shared" si="34"/>
        <v>0.22007966958958525</v>
      </c>
      <c r="E71" s="7">
        <f t="shared" si="34"/>
        <v>0.22401623642575039</v>
      </c>
      <c r="F71" s="13">
        <f ca="1">RANDBETWEEN(18,22)/100</f>
        <v>0.21</v>
      </c>
      <c r="G71" s="13">
        <f t="shared" ref="G71:O71" ca="1" si="35">RANDBETWEEN(18,22)/100</f>
        <v>0.22</v>
      </c>
      <c r="H71" s="13">
        <f t="shared" ca="1" si="35"/>
        <v>0.2</v>
      </c>
      <c r="I71" s="13">
        <f t="shared" ca="1" si="35"/>
        <v>0.22</v>
      </c>
      <c r="J71" s="13">
        <f t="shared" ca="1" si="35"/>
        <v>0.18</v>
      </c>
      <c r="K71" s="13">
        <f t="shared" ca="1" si="35"/>
        <v>0.18</v>
      </c>
      <c r="L71" s="13">
        <f t="shared" ca="1" si="35"/>
        <v>0.2</v>
      </c>
      <c r="M71" s="13">
        <f t="shared" ca="1" si="35"/>
        <v>0.19</v>
      </c>
      <c r="N71" s="13">
        <f t="shared" ca="1" si="35"/>
        <v>0.18</v>
      </c>
      <c r="O71" s="13">
        <f t="shared" ca="1" si="35"/>
        <v>0.19</v>
      </c>
      <c r="P71" s="13"/>
      <c r="Q71" s="12"/>
      <c r="R71" s="12"/>
    </row>
    <row r="72" spans="1:18" x14ac:dyDescent="0.25">
      <c r="A72" s="1" t="s">
        <v>53</v>
      </c>
      <c r="B72" s="3">
        <f t="shared" ref="B72:E72" si="36">B64+B66+B68+B70</f>
        <v>106075</v>
      </c>
      <c r="C72" s="3">
        <f t="shared" si="36"/>
        <v>17124</v>
      </c>
      <c r="D72" s="3">
        <f t="shared" si="36"/>
        <v>52961</v>
      </c>
      <c r="E72" s="3">
        <f t="shared" si="36"/>
        <v>80294</v>
      </c>
      <c r="F72" s="3">
        <f t="shared" ref="F72" ca="1" si="37">F64+F66+F68+F70</f>
        <v>139538.09999999998</v>
      </c>
      <c r="G72" s="3">
        <f t="shared" ref="G72" ca="1" si="38">G64+G66+G68+G70</f>
        <v>139538.10000000003</v>
      </c>
      <c r="H72" s="3">
        <f t="shared" ref="H72" ca="1" si="39">H64+H66+H68+H70</f>
        <v>192562.57799999986</v>
      </c>
      <c r="I72" s="3">
        <f t="shared" ref="I72" ca="1" si="40">I64+I66+I68+I70</f>
        <v>105909.41789999988</v>
      </c>
      <c r="J72" s="3">
        <f t="shared" ref="J72" ca="1" si="41">J64+J66+J68+J70</f>
        <v>228764.34266400023</v>
      </c>
      <c r="K72" s="3">
        <f t="shared" ref="K72" ca="1" si="42">K64+K66+K68+K70</f>
        <v>356491.10065139993</v>
      </c>
      <c r="L72" s="3">
        <f t="shared" ref="L72" ca="1" si="43">L64+L66+L68+L70</f>
        <v>70459.417540511815</v>
      </c>
      <c r="M72" s="3">
        <f t="shared" ref="M72" ca="1" si="44">M64+M66+M68+M70</f>
        <v>106158.85576103814</v>
      </c>
      <c r="N72" s="3">
        <f t="shared" ref="N72" ca="1" si="45">N64+N66+N68+N70</f>
        <v>393318.56059464591</v>
      </c>
      <c r="O72" s="3">
        <f t="shared" ref="O72" ca="1" si="46">O64+O66+O68+O70</f>
        <v>208761.38985408144</v>
      </c>
      <c r="P72" s="12"/>
      <c r="Q72" s="12"/>
      <c r="R72" s="12"/>
    </row>
    <row r="73" spans="1:18" x14ac:dyDescent="0.25">
      <c r="A73" t="s">
        <v>54</v>
      </c>
      <c r="B73" s="3">
        <v>1009</v>
      </c>
      <c r="C73" s="3">
        <v>-6530</v>
      </c>
      <c r="D73" s="3">
        <v>-5238</v>
      </c>
      <c r="E73" s="3">
        <v>-2168</v>
      </c>
      <c r="F73" s="3">
        <f ca="1">-F$72*F74</f>
        <v>-2790.7619999999997</v>
      </c>
      <c r="G73" s="3">
        <f t="shared" ref="G73:O73" ca="1" si="47">-G$72*G74</f>
        <v>0</v>
      </c>
      <c r="H73" s="3">
        <f t="shared" ca="1" si="47"/>
        <v>-3851.2515599999974</v>
      </c>
      <c r="I73" s="3">
        <f t="shared" ca="1" si="47"/>
        <v>-1059.0941789999988</v>
      </c>
      <c r="J73" s="3">
        <f t="shared" ca="1" si="47"/>
        <v>-2287.6434266400024</v>
      </c>
      <c r="K73" s="3">
        <f t="shared" ca="1" si="47"/>
        <v>-3564.9110065139994</v>
      </c>
      <c r="L73" s="3">
        <f t="shared" ca="1" si="47"/>
        <v>0</v>
      </c>
      <c r="M73" s="3">
        <f t="shared" ca="1" si="47"/>
        <v>-1061.5885576103815</v>
      </c>
      <c r="N73" s="3">
        <f t="shared" ca="1" si="47"/>
        <v>-7866.3712118929179</v>
      </c>
      <c r="O73" s="3">
        <f t="shared" ca="1" si="47"/>
        <v>-4175.2277970816285</v>
      </c>
      <c r="P73" s="12"/>
      <c r="Q73" s="12"/>
      <c r="R73" s="12"/>
    </row>
    <row r="74" spans="1:18" x14ac:dyDescent="0.25">
      <c r="B74" s="3"/>
      <c r="C74" s="8">
        <f t="shared" ref="C74" si="48">ABS(C73/C$64)</f>
        <v>2.4193249601719091E-2</v>
      </c>
      <c r="D74" s="8">
        <f t="shared" ref="D74" si="49">ABS(D73/D$64)</f>
        <v>8.3495260153568784E-3</v>
      </c>
      <c r="E74" s="8">
        <f t="shared" ref="E74" si="50">ABS(E73/E$64)</f>
        <v>2.3305462809082252E-3</v>
      </c>
      <c r="F74" s="13">
        <f ca="1">RANDBETWEEN(0,2)/100</f>
        <v>0.02</v>
      </c>
      <c r="G74" s="13">
        <f t="shared" ref="G74:O80" ca="1" si="51">RANDBETWEEN(0,2)/100</f>
        <v>0</v>
      </c>
      <c r="H74" s="13">
        <f t="shared" ca="1" si="51"/>
        <v>0.02</v>
      </c>
      <c r="I74" s="13">
        <f t="shared" ca="1" si="51"/>
        <v>0.01</v>
      </c>
      <c r="J74" s="13">
        <f t="shared" ca="1" si="51"/>
        <v>0.01</v>
      </c>
      <c r="K74" s="13">
        <f t="shared" ca="1" si="51"/>
        <v>0.01</v>
      </c>
      <c r="L74" s="13">
        <f t="shared" ca="1" si="51"/>
        <v>0</v>
      </c>
      <c r="M74" s="13">
        <f t="shared" ca="1" si="51"/>
        <v>0.01</v>
      </c>
      <c r="N74" s="13">
        <f t="shared" ca="1" si="51"/>
        <v>0.02</v>
      </c>
      <c r="O74" s="13">
        <f t="shared" ca="1" si="51"/>
        <v>0.02</v>
      </c>
      <c r="P74" s="13"/>
      <c r="Q74" s="12"/>
      <c r="R74" s="12"/>
    </row>
    <row r="75" spans="1:18" x14ac:dyDescent="0.25">
      <c r="A75" t="s">
        <v>55</v>
      </c>
      <c r="B75" s="3">
        <v>153</v>
      </c>
      <c r="C75" s="3">
        <v>157</v>
      </c>
      <c r="D75" s="3">
        <v>316</v>
      </c>
      <c r="E75" s="3">
        <v>391</v>
      </c>
      <c r="F75" s="3">
        <f ca="1">F$72*F76</f>
        <v>0</v>
      </c>
      <c r="G75" s="3">
        <f t="shared" ref="G75:O75" ca="1" si="52">G$72*G76</f>
        <v>0</v>
      </c>
      <c r="H75" s="3">
        <f t="shared" ca="1" si="52"/>
        <v>0</v>
      </c>
      <c r="I75" s="3">
        <f t="shared" ca="1" si="52"/>
        <v>0</v>
      </c>
      <c r="J75" s="3">
        <f t="shared" ca="1" si="52"/>
        <v>0</v>
      </c>
      <c r="K75" s="3">
        <f t="shared" ca="1" si="52"/>
        <v>0</v>
      </c>
      <c r="L75" s="3">
        <f t="shared" ca="1" si="52"/>
        <v>0</v>
      </c>
      <c r="M75" s="3">
        <f t="shared" ca="1" si="52"/>
        <v>0</v>
      </c>
      <c r="N75" s="3">
        <f t="shared" ca="1" si="52"/>
        <v>0</v>
      </c>
      <c r="O75" s="3">
        <f t="shared" ca="1" si="52"/>
        <v>0</v>
      </c>
      <c r="P75" s="12"/>
      <c r="Q75" s="12"/>
      <c r="R75" s="12"/>
    </row>
    <row r="76" spans="1:18" x14ac:dyDescent="0.25">
      <c r="B76" s="3"/>
      <c r="C76" s="8">
        <f t="shared" ref="C76" si="53">ABS(C75/C$64)</f>
        <v>5.8167537327257239E-4</v>
      </c>
      <c r="D76" s="8">
        <f t="shared" ref="D76" si="54">ABS(D75/D$64)</f>
        <v>5.0371329149537496E-4</v>
      </c>
      <c r="E76" s="8">
        <f t="shared" ref="E76" si="55">ABS(E75/E$64)</f>
        <v>4.2031531173206458E-4</v>
      </c>
      <c r="F76" s="13">
        <f ca="1">RANDBETWEEN(0,0.2)/100</f>
        <v>0</v>
      </c>
      <c r="G76" s="13">
        <f t="shared" ref="G76:O76" ca="1" si="56">RANDBETWEEN(0,0.2)/100</f>
        <v>0</v>
      </c>
      <c r="H76" s="13">
        <f t="shared" ca="1" si="56"/>
        <v>0</v>
      </c>
      <c r="I76" s="13">
        <f t="shared" ca="1" si="56"/>
        <v>0</v>
      </c>
      <c r="J76" s="13">
        <f t="shared" ca="1" si="56"/>
        <v>0</v>
      </c>
      <c r="K76" s="13">
        <f t="shared" ca="1" si="56"/>
        <v>0</v>
      </c>
      <c r="L76" s="13">
        <f t="shared" ca="1" si="56"/>
        <v>0</v>
      </c>
      <c r="M76" s="13">
        <f t="shared" ca="1" si="56"/>
        <v>0</v>
      </c>
      <c r="N76" s="13">
        <f t="shared" ca="1" si="56"/>
        <v>0</v>
      </c>
      <c r="O76" s="13">
        <f t="shared" ca="1" si="56"/>
        <v>0</v>
      </c>
      <c r="P76" s="13"/>
      <c r="Q76" s="12"/>
      <c r="R76" s="12"/>
    </row>
    <row r="77" spans="1:18" x14ac:dyDescent="0.25">
      <c r="A77" t="s">
        <v>56</v>
      </c>
      <c r="B77" s="3">
        <v>-29765</v>
      </c>
      <c r="C77" s="3">
        <v>-4104</v>
      </c>
      <c r="D77" s="3">
        <v>-7188</v>
      </c>
      <c r="E77" s="3">
        <v>-10204</v>
      </c>
      <c r="F77" s="3">
        <f ca="1">F$72*-F78</f>
        <v>-2790.7619999999997</v>
      </c>
      <c r="G77" s="3">
        <f t="shared" ref="G77:O77" ca="1" si="57">G$72*-G78</f>
        <v>-2790.7620000000006</v>
      </c>
      <c r="H77" s="3">
        <f t="shared" ca="1" si="57"/>
        <v>-1925.6257799999987</v>
      </c>
      <c r="I77" s="3">
        <f t="shared" ca="1" si="57"/>
        <v>-2118.1883579999976</v>
      </c>
      <c r="J77" s="3">
        <f t="shared" ca="1" si="57"/>
        <v>-4575.2868532800048</v>
      </c>
      <c r="K77" s="3">
        <f t="shared" ca="1" si="57"/>
        <v>-3564.9110065139994</v>
      </c>
      <c r="L77" s="3">
        <f t="shared" ca="1" si="57"/>
        <v>-1409.1883508102362</v>
      </c>
      <c r="M77" s="3">
        <f t="shared" ca="1" si="57"/>
        <v>-2123.177115220763</v>
      </c>
      <c r="N77" s="3">
        <f t="shared" ca="1" si="57"/>
        <v>-3933.185605946459</v>
      </c>
      <c r="O77" s="3">
        <f t="shared" ca="1" si="57"/>
        <v>-2087.6138985408143</v>
      </c>
      <c r="P77" s="12"/>
      <c r="Q77" s="12"/>
      <c r="R77" s="12"/>
    </row>
    <row r="78" spans="1:18" x14ac:dyDescent="0.25">
      <c r="B78" s="3"/>
      <c r="C78" s="8">
        <f t="shared" ref="C78" si="58">ABS(C77/C$64)</f>
        <v>1.5205068356118706E-2</v>
      </c>
      <c r="D78" s="8">
        <f t="shared" ref="D78" si="59">ABS(D77/D$64)</f>
        <v>1.1457883352116314E-2</v>
      </c>
      <c r="E78" s="8">
        <f t="shared" ref="E78" si="60">ABS(E77/E$64)</f>
        <v>1.0969047163462883E-2</v>
      </c>
      <c r="F78" s="15">
        <f ca="1">RANDBETWEEN(1,2)/100</f>
        <v>0.02</v>
      </c>
      <c r="G78" s="15">
        <f t="shared" ref="G78:O78" ca="1" si="61">RANDBETWEEN(1,2)/100</f>
        <v>0.02</v>
      </c>
      <c r="H78" s="15">
        <f t="shared" ca="1" si="61"/>
        <v>0.01</v>
      </c>
      <c r="I78" s="15">
        <f t="shared" ca="1" si="61"/>
        <v>0.02</v>
      </c>
      <c r="J78" s="15">
        <f t="shared" ca="1" si="61"/>
        <v>0.02</v>
      </c>
      <c r="K78" s="15">
        <f t="shared" ca="1" si="61"/>
        <v>0.01</v>
      </c>
      <c r="L78" s="15">
        <f t="shared" ca="1" si="61"/>
        <v>0.02</v>
      </c>
      <c r="M78" s="15">
        <f t="shared" ca="1" si="61"/>
        <v>0.02</v>
      </c>
      <c r="N78" s="15">
        <f t="shared" ca="1" si="61"/>
        <v>0.01</v>
      </c>
      <c r="O78" s="15">
        <f t="shared" ca="1" si="61"/>
        <v>0.01</v>
      </c>
      <c r="P78" s="13"/>
      <c r="Q78" s="12"/>
      <c r="R78" s="12"/>
    </row>
    <row r="79" spans="1:18" x14ac:dyDescent="0.25">
      <c r="A79" t="s">
        <v>71</v>
      </c>
      <c r="B79" s="3">
        <v>0</v>
      </c>
      <c r="C79" s="3">
        <v>0</v>
      </c>
      <c r="D79" s="3">
        <v>0</v>
      </c>
      <c r="E79" s="3">
        <v>2401</v>
      </c>
      <c r="F79" s="3">
        <f ca="1">F72*F80</f>
        <v>1395.3809999999999</v>
      </c>
      <c r="G79" s="3">
        <f t="shared" ref="G79:O79" ca="1" si="62">G72*G80</f>
        <v>1395.3810000000003</v>
      </c>
      <c r="H79" s="3">
        <f t="shared" ca="1" si="62"/>
        <v>1925.6257799999987</v>
      </c>
      <c r="I79" s="3">
        <f t="shared" ca="1" si="62"/>
        <v>1059.0941789999988</v>
      </c>
      <c r="J79" s="3">
        <f t="shared" ca="1" si="62"/>
        <v>2287.6434266400024</v>
      </c>
      <c r="K79" s="3">
        <f t="shared" ca="1" si="62"/>
        <v>0</v>
      </c>
      <c r="L79" s="3">
        <f t="shared" ca="1" si="62"/>
        <v>704.59417540511811</v>
      </c>
      <c r="M79" s="3">
        <f t="shared" ca="1" si="62"/>
        <v>0</v>
      </c>
      <c r="N79" s="3">
        <f t="shared" ca="1" si="62"/>
        <v>0</v>
      </c>
      <c r="O79" s="3">
        <f t="shared" ca="1" si="62"/>
        <v>0</v>
      </c>
      <c r="P79" s="12"/>
      <c r="Q79" s="12"/>
      <c r="R79" s="12"/>
    </row>
    <row r="80" spans="1:18" x14ac:dyDescent="0.25">
      <c r="B80" s="3"/>
      <c r="C80" s="8">
        <f t="shared" ref="C80" si="63">ABS(C79/C$64)</f>
        <v>0</v>
      </c>
      <c r="D80" s="8">
        <f t="shared" ref="D80" si="64">ABS(D79/D$64)</f>
        <v>0</v>
      </c>
      <c r="E80" s="8">
        <f t="shared" ref="E80" si="65">ABS(E79/E$64)</f>
        <v>2.5810155075925499E-3</v>
      </c>
      <c r="F80" s="15">
        <f ca="1">RANDBETWEEN(0,1)/100</f>
        <v>0.01</v>
      </c>
      <c r="G80" s="15">
        <f t="shared" ref="G80:O80" ca="1" si="66">RANDBETWEEN(0,1)/100</f>
        <v>0.01</v>
      </c>
      <c r="H80" s="15">
        <f t="shared" ca="1" si="66"/>
        <v>0.01</v>
      </c>
      <c r="I80" s="15">
        <f t="shared" ca="1" si="66"/>
        <v>0.01</v>
      </c>
      <c r="J80" s="15">
        <f t="shared" ca="1" si="66"/>
        <v>0.01</v>
      </c>
      <c r="K80" s="15">
        <f t="shared" ca="1" si="66"/>
        <v>0</v>
      </c>
      <c r="L80" s="15">
        <f t="shared" ca="1" si="66"/>
        <v>0.01</v>
      </c>
      <c r="M80" s="15">
        <f t="shared" ca="1" si="66"/>
        <v>0</v>
      </c>
      <c r="N80" s="15">
        <f t="shared" ca="1" si="66"/>
        <v>0</v>
      </c>
      <c r="O80" s="15">
        <f t="shared" ca="1" si="66"/>
        <v>0</v>
      </c>
      <c r="P80" s="13"/>
      <c r="Q80" s="12"/>
      <c r="R80" s="12"/>
    </row>
    <row r="81" spans="1:18" x14ac:dyDescent="0.25">
      <c r="A81" t="s">
        <v>72</v>
      </c>
      <c r="B81" s="3">
        <v>-15011</v>
      </c>
      <c r="C81" s="3">
        <v>-15012</v>
      </c>
      <c r="D81" s="3">
        <v>-5367</v>
      </c>
      <c r="E81" s="3">
        <v>-4245</v>
      </c>
      <c r="F81" s="3">
        <f ca="1">-F72*F82</f>
        <v>-6976.9049999999988</v>
      </c>
      <c r="G81" s="3">
        <f t="shared" ref="G81:O81" ca="1" si="67">-G72*G82</f>
        <v>0</v>
      </c>
      <c r="H81" s="3">
        <f t="shared" ca="1" si="67"/>
        <v>-13479.380459999991</v>
      </c>
      <c r="I81" s="3">
        <f t="shared" ca="1" si="67"/>
        <v>-7413.6592529999925</v>
      </c>
      <c r="J81" s="3">
        <f t="shared" ca="1" si="67"/>
        <v>-6862.9302799200068</v>
      </c>
      <c r="K81" s="3">
        <f t="shared" ca="1" si="67"/>
        <v>-35649.110065139997</v>
      </c>
      <c r="L81" s="3">
        <f t="shared" ca="1" si="67"/>
        <v>-3522.9708770255911</v>
      </c>
      <c r="M81" s="3">
        <f t="shared" ca="1" si="67"/>
        <v>-3184.765672831144</v>
      </c>
      <c r="N81" s="3">
        <f t="shared" ca="1" si="67"/>
        <v>-11799.556817839377</v>
      </c>
      <c r="O81" s="3">
        <f t="shared" ca="1" si="67"/>
        <v>-10438.069492704073</v>
      </c>
      <c r="P81" s="12"/>
      <c r="Q81" s="12"/>
      <c r="R81" s="12"/>
    </row>
    <row r="82" spans="1:18" x14ac:dyDescent="0.25">
      <c r="B82" s="3"/>
      <c r="C82" s="8">
        <f t="shared" ref="C82" si="68">ABS(C81/C$64)</f>
        <v>5.5618539513171056E-2</v>
      </c>
      <c r="D82" s="8">
        <f t="shared" ref="D82" si="69">ABS(D81/D$64)</f>
        <v>8.5551558084040417E-3</v>
      </c>
      <c r="E82" s="8">
        <f t="shared" ref="E82" si="70">ABS(E81/E$64)</f>
        <v>4.5632698166307266E-3</v>
      </c>
      <c r="F82" s="13">
        <f ca="1">RANDBETWEEN(0,10)/100</f>
        <v>0.05</v>
      </c>
      <c r="G82" s="13">
        <f t="shared" ref="G82:O82" ca="1" si="71">RANDBETWEEN(0,10)/100</f>
        <v>0</v>
      </c>
      <c r="H82" s="13">
        <f t="shared" ca="1" si="71"/>
        <v>7.0000000000000007E-2</v>
      </c>
      <c r="I82" s="13">
        <f t="shared" ca="1" si="71"/>
        <v>7.0000000000000007E-2</v>
      </c>
      <c r="J82" s="13">
        <f t="shared" ca="1" si="71"/>
        <v>0.03</v>
      </c>
      <c r="K82" s="13">
        <f t="shared" ca="1" si="71"/>
        <v>0.1</v>
      </c>
      <c r="L82" s="13">
        <f t="shared" ca="1" si="71"/>
        <v>0.05</v>
      </c>
      <c r="M82" s="13">
        <f t="shared" ca="1" si="71"/>
        <v>0.03</v>
      </c>
      <c r="N82" s="13">
        <f t="shared" ca="1" si="71"/>
        <v>0.03</v>
      </c>
      <c r="O82" s="13">
        <f t="shared" ca="1" si="71"/>
        <v>0.05</v>
      </c>
      <c r="P82" s="13"/>
      <c r="Q82" s="12"/>
      <c r="R82" s="12"/>
    </row>
    <row r="83" spans="1:18" x14ac:dyDescent="0.25">
      <c r="A83" s="1" t="s">
        <v>57</v>
      </c>
      <c r="B83" s="3">
        <f t="shared" ref="B83:F83" si="72">B72+B73+B75+B77+B79+B81</f>
        <v>62461</v>
      </c>
      <c r="C83" s="3">
        <f t="shared" si="72"/>
        <v>-8365</v>
      </c>
      <c r="D83" s="3">
        <f t="shared" si="72"/>
        <v>35484</v>
      </c>
      <c r="E83" s="3">
        <f t="shared" si="72"/>
        <v>66469</v>
      </c>
      <c r="F83" s="3">
        <f t="shared" ca="1" si="72"/>
        <v>128375.052</v>
      </c>
      <c r="G83" s="3">
        <f t="shared" ref="G83" ca="1" si="73">G72+G73+G75+G77+G79+G81</f>
        <v>138142.71900000004</v>
      </c>
      <c r="H83" s="3">
        <f t="shared" ref="H83" ca="1" si="74">H72+H73+H75+H77+H79+H81</f>
        <v>175231.94597999987</v>
      </c>
      <c r="I83" s="3">
        <f t="shared" ref="I83" ca="1" si="75">I72+I73+I75+I77+I79+I81</f>
        <v>96377.570288999894</v>
      </c>
      <c r="J83" s="3">
        <f t="shared" ref="J83" ca="1" si="76">J72+J73+J75+J77+J79+J81</f>
        <v>217326.12553080023</v>
      </c>
      <c r="K83" s="3">
        <f t="shared" ref="K83" ca="1" si="77">K72+K73+K75+K77+K79+K81</f>
        <v>313712.16857323196</v>
      </c>
      <c r="L83" s="3">
        <f t="shared" ref="L83" ca="1" si="78">L72+L73+L75+L77+L79+L81</f>
        <v>66231.852488081102</v>
      </c>
      <c r="M83" s="3">
        <f t="shared" ref="M83" ca="1" si="79">M72+M73+M75+M77+M79+M81</f>
        <v>99789.324415375857</v>
      </c>
      <c r="N83" s="3">
        <f t="shared" ref="N83" ca="1" si="80">N72+N73+N75+N77+N79+N81</f>
        <v>369719.44695896714</v>
      </c>
      <c r="O83" s="3">
        <f t="shared" ref="O83" ca="1" si="81">O72+O73+O75+O77+O79+O81</f>
        <v>192060.47866575493</v>
      </c>
      <c r="P83" s="18">
        <f ca="1">(AVERAGE(B83:O83)*(1+P84))/0.09-0.07</f>
        <v>1689513.4978193017</v>
      </c>
      <c r="Q83" s="12"/>
      <c r="R83" s="12"/>
    </row>
    <row r="84" spans="1:18" x14ac:dyDescent="0.25">
      <c r="A84" s="1"/>
      <c r="B84" s="3"/>
      <c r="C84" s="7">
        <f>C83/B83-1</f>
        <v>-1.1339235683066233</v>
      </c>
      <c r="D84" s="7">
        <f t="shared" ref="D84" si="82">D83/C83-1</f>
        <v>-5.241960549910341</v>
      </c>
      <c r="E84" s="7">
        <f t="shared" ref="E84" si="83">E83/D83-1</f>
        <v>0.87321046105286881</v>
      </c>
      <c r="F84" s="7">
        <f t="shared" ref="F84" ca="1" si="84">F83/E83-1</f>
        <v>0.93135223938979061</v>
      </c>
      <c r="G84" s="7">
        <f t="shared" ref="G84" ca="1" si="85">G83/F83-1</f>
        <v>7.6086956521739468E-2</v>
      </c>
      <c r="H84" s="7">
        <f t="shared" ref="H84" ca="1" si="86">H83/G83-1</f>
        <v>0.26848484848484722</v>
      </c>
      <c r="I84" s="7">
        <f t="shared" ref="I84" ca="1" si="87">I83/H83-1</f>
        <v>-0.45000000000000018</v>
      </c>
      <c r="J84" s="7">
        <f t="shared" ref="J84" ca="1" si="88">J83/I83-1</f>
        <v>1.2549450549450598</v>
      </c>
      <c r="K84" s="7">
        <f t="shared" ref="K84" ca="1" si="89">K83/J83-1</f>
        <v>0.44350877192982296</v>
      </c>
      <c r="L84" s="7">
        <f t="shared" ref="L84" ca="1" si="90">L83/K83-1</f>
        <v>-0.78887700534759408</v>
      </c>
      <c r="M84" s="7">
        <f ca="1">M83/L83-1</f>
        <v>0.50666666666667171</v>
      </c>
      <c r="N84" s="7">
        <f t="shared" ref="N84" ca="1" si="91">N83/M83-1</f>
        <v>2.7049999999999956</v>
      </c>
      <c r="O84" s="7">
        <f t="shared" ref="O84" ca="1" si="92">O83/N83-1</f>
        <v>-0.48052373158756101</v>
      </c>
      <c r="P84" s="13">
        <v>0.09</v>
      </c>
      <c r="Q84" s="12"/>
      <c r="R84" s="12"/>
    </row>
    <row r="85" spans="1:18" x14ac:dyDescent="0.25">
      <c r="A85" s="1"/>
      <c r="B85" s="3"/>
      <c r="C85" s="7"/>
      <c r="D85" s="7"/>
      <c r="E85" s="7"/>
      <c r="F85" s="9">
        <v>1</v>
      </c>
      <c r="G85" s="9">
        <v>2</v>
      </c>
      <c r="H85" s="9">
        <v>3</v>
      </c>
      <c r="I85" s="9">
        <v>4</v>
      </c>
      <c r="J85" s="9">
        <v>5</v>
      </c>
      <c r="K85" s="9">
        <v>6</v>
      </c>
      <c r="L85" s="9">
        <v>7</v>
      </c>
      <c r="M85" s="9">
        <v>8</v>
      </c>
      <c r="N85" s="9">
        <v>9</v>
      </c>
      <c r="O85" s="9">
        <v>10</v>
      </c>
      <c r="P85" s="9"/>
      <c r="Q85" s="12"/>
      <c r="R85" s="12"/>
    </row>
    <row r="86" spans="1:18" x14ac:dyDescent="0.25">
      <c r="A86" s="2" t="s">
        <v>83</v>
      </c>
      <c r="B86" s="7"/>
      <c r="C86" s="7"/>
      <c r="D86" s="7"/>
      <c r="E86" s="7"/>
      <c r="F86" s="13">
        <v>0.1</v>
      </c>
      <c r="G86" s="13">
        <v>0.1</v>
      </c>
      <c r="H86" s="13">
        <v>0.08</v>
      </c>
      <c r="I86" s="13">
        <v>7.0000000000000007E-2</v>
      </c>
      <c r="J86" s="13">
        <v>7.0000000000000007E-2</v>
      </c>
      <c r="K86" s="13">
        <v>0.08</v>
      </c>
      <c r="L86" s="13">
        <v>0.08</v>
      </c>
      <c r="M86" s="13">
        <v>7.0000000000000007E-2</v>
      </c>
      <c r="N86" s="13">
        <v>7.0000000000000007E-2</v>
      </c>
      <c r="O86" s="13">
        <v>7.0000000000000007E-2</v>
      </c>
      <c r="P86" s="13"/>
      <c r="Q86" s="12"/>
      <c r="R86" s="12"/>
    </row>
    <row r="87" spans="1:18" x14ac:dyDescent="0.25">
      <c r="A87" s="2" t="s">
        <v>84</v>
      </c>
      <c r="B87" s="3"/>
      <c r="C87" s="7"/>
      <c r="D87" s="7"/>
      <c r="E87" s="7"/>
      <c r="F87" s="9">
        <f ca="1">F83/(1+F86)^F85</f>
        <v>116704.59272727271</v>
      </c>
      <c r="G87" s="9">
        <f t="shared" ref="G87:O87" ca="1" si="93">G83/(1+G86)^G85</f>
        <v>114167.53636363638</v>
      </c>
      <c r="H87" s="9">
        <f t="shared" ca="1" si="93"/>
        <v>139104.7683756286</v>
      </c>
      <c r="I87" s="9">
        <f t="shared" ca="1" si="93"/>
        <v>73525.986922251846</v>
      </c>
      <c r="J87" s="9">
        <f t="shared" ca="1" si="93"/>
        <v>154950.52394419338</v>
      </c>
      <c r="K87" s="9">
        <f t="shared" ca="1" si="93"/>
        <v>197691.88021848319</v>
      </c>
      <c r="L87" s="9">
        <f t="shared" ca="1" si="93"/>
        <v>38645.649787213784</v>
      </c>
      <c r="M87" s="9">
        <f t="shared" ca="1" si="93"/>
        <v>58078.29534814303</v>
      </c>
      <c r="N87" s="9">
        <f t="shared" ca="1" si="93"/>
        <v>201102.88249053239</v>
      </c>
      <c r="O87" s="9">
        <f t="shared" ca="1" si="93"/>
        <v>97633.808376791581</v>
      </c>
      <c r="P87" s="9">
        <f ca="1">P83</f>
        <v>1689513.4978193017</v>
      </c>
      <c r="Q87" s="12"/>
      <c r="R87" s="12"/>
    </row>
    <row r="88" spans="1:18" x14ac:dyDescent="0.25">
      <c r="A88" s="1" t="s">
        <v>85</v>
      </c>
      <c r="B88" s="3"/>
      <c r="C88" s="7"/>
      <c r="D88" s="7"/>
      <c r="E88" s="19">
        <f ca="1">SUM(F87:P87)</f>
        <v>2881119.4223734485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2"/>
      <c r="R88" s="12"/>
    </row>
    <row r="89" spans="1:18" x14ac:dyDescent="0.25">
      <c r="A89" s="1" t="s">
        <v>87</v>
      </c>
      <c r="B89" s="3"/>
      <c r="C89" s="7"/>
      <c r="D89" s="7"/>
      <c r="E89" s="7">
        <f ca="1">E88/E46-1</f>
        <v>-0.25981279129390067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2"/>
      <c r="R89" s="12"/>
    </row>
    <row r="90" spans="1:18" x14ac:dyDescent="0.25">
      <c r="A90" s="1"/>
      <c r="B90" s="3"/>
      <c r="C90" s="7"/>
      <c r="D90" s="7"/>
      <c r="E90" s="1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2"/>
      <c r="R90" s="12"/>
    </row>
    <row r="91" spans="1:18" x14ac:dyDescent="0.25">
      <c r="B91" s="3"/>
      <c r="C91" s="3"/>
      <c r="D91" s="3"/>
      <c r="E91" s="3"/>
      <c r="F91" s="7"/>
      <c r="G91" s="3"/>
      <c r="P91" s="12"/>
      <c r="Q91" s="12"/>
      <c r="R91" s="12"/>
    </row>
    <row r="92" spans="1:18" x14ac:dyDescent="0.25">
      <c r="A92" t="s">
        <v>58</v>
      </c>
      <c r="B92" s="3">
        <v>-33800</v>
      </c>
      <c r="C92" s="3">
        <v>-12148</v>
      </c>
      <c r="D92" s="3">
        <v>-22938</v>
      </c>
      <c r="E92" s="3">
        <v>-54520</v>
      </c>
      <c r="F92" s="3"/>
      <c r="G92" s="3"/>
      <c r="P92" s="12"/>
      <c r="Q92" s="12"/>
      <c r="R92" s="12"/>
    </row>
    <row r="93" spans="1:18" x14ac:dyDescent="0.25">
      <c r="A93" s="5" t="s">
        <v>59</v>
      </c>
      <c r="B93" s="3">
        <v>-2768</v>
      </c>
      <c r="C93" s="3">
        <v>-7812</v>
      </c>
      <c r="D93" s="3">
        <v>-32465</v>
      </c>
      <c r="E93" s="3">
        <v>-28498</v>
      </c>
      <c r="F93" s="3"/>
      <c r="G93" s="3"/>
      <c r="P93" s="12"/>
      <c r="Q93" s="12"/>
      <c r="R93" s="12"/>
    </row>
    <row r="94" spans="1:18" x14ac:dyDescent="0.25">
      <c r="A94" s="5" t="s">
        <v>60</v>
      </c>
      <c r="B94" s="3">
        <v>-2827</v>
      </c>
      <c r="C94" s="3">
        <v>-2827</v>
      </c>
      <c r="D94" s="3">
        <v>-2827</v>
      </c>
      <c r="E94" s="3">
        <v>-2827</v>
      </c>
      <c r="F94" s="3"/>
      <c r="G94" s="3"/>
      <c r="P94" s="12"/>
      <c r="Q94" s="12"/>
      <c r="R94" s="12"/>
    </row>
    <row r="95" spans="1:18" x14ac:dyDescent="0.25">
      <c r="A95" s="5" t="s">
        <v>61</v>
      </c>
      <c r="B95" s="3">
        <v>-3982</v>
      </c>
      <c r="C95" s="3">
        <v>-1713</v>
      </c>
      <c r="D95" s="3">
        <v>-5334</v>
      </c>
      <c r="E95" s="3">
        <v>-5839</v>
      </c>
      <c r="F95" s="3"/>
      <c r="G95" s="3"/>
      <c r="P95" s="12"/>
      <c r="Q95" s="12"/>
      <c r="R95" s="12"/>
    </row>
    <row r="96" spans="1:18" x14ac:dyDescent="0.25">
      <c r="A96" s="1" t="s">
        <v>62</v>
      </c>
      <c r="B96" s="6">
        <f t="shared" ref="B96:G96" si="94">SUM(B92:B95)</f>
        <v>-43377</v>
      </c>
      <c r="C96" s="6">
        <f t="shared" si="94"/>
        <v>-24500</v>
      </c>
      <c r="D96" s="3">
        <f t="shared" si="94"/>
        <v>-63564</v>
      </c>
      <c r="E96" s="3">
        <f t="shared" si="94"/>
        <v>-91684</v>
      </c>
      <c r="F96" s="3">
        <f t="shared" si="94"/>
        <v>0</v>
      </c>
      <c r="G96" s="3">
        <f t="shared" si="94"/>
        <v>0</v>
      </c>
      <c r="P96" s="12"/>
      <c r="Q96" s="12"/>
      <c r="R96" s="12"/>
    </row>
    <row r="97" spans="1:18" x14ac:dyDescent="0.25">
      <c r="B97" s="3"/>
      <c r="C97" s="7">
        <f>C96/B96-1</f>
        <v>-0.43518454480485047</v>
      </c>
      <c r="D97" s="7">
        <f t="shared" ref="D97" si="95">D96/C96-1</f>
        <v>1.5944489795918368</v>
      </c>
      <c r="E97" s="7">
        <f t="shared" ref="E97" si="96">E96/D96-1</f>
        <v>0.44238877351960237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2"/>
      <c r="Q97" s="12"/>
      <c r="R97" s="12"/>
    </row>
    <row r="98" spans="1:18" x14ac:dyDescent="0.25">
      <c r="A98" t="s">
        <v>63</v>
      </c>
      <c r="B98" s="3">
        <v>-12445</v>
      </c>
      <c r="C98" s="3">
        <v>10000</v>
      </c>
      <c r="D98" s="3">
        <v>10000</v>
      </c>
      <c r="E98" s="3">
        <v>0</v>
      </c>
      <c r="F98" s="3"/>
      <c r="G98" s="3"/>
      <c r="P98" s="12"/>
      <c r="Q98" s="12"/>
      <c r="R98" s="12"/>
    </row>
    <row r="99" spans="1:18" x14ac:dyDescent="0.25">
      <c r="A99" t="s">
        <v>34</v>
      </c>
      <c r="B99" s="3">
        <v>30667</v>
      </c>
      <c r="C99" s="3">
        <v>-10000</v>
      </c>
      <c r="D99" s="3">
        <v>-45699</v>
      </c>
      <c r="E99" s="3">
        <v>0</v>
      </c>
      <c r="F99" s="3"/>
      <c r="G99" s="3"/>
      <c r="P99" s="12"/>
      <c r="Q99" s="12"/>
      <c r="R99" s="12"/>
    </row>
    <row r="100" spans="1:18" x14ac:dyDescent="0.25">
      <c r="A100" t="s">
        <v>68</v>
      </c>
      <c r="B100" s="3"/>
      <c r="C100" s="3">
        <v>0</v>
      </c>
      <c r="D100" s="3">
        <v>-11214</v>
      </c>
      <c r="E100" s="3">
        <v>-11214</v>
      </c>
      <c r="F100" s="3"/>
      <c r="G100" s="3"/>
      <c r="P100" s="12"/>
      <c r="Q100" s="12"/>
      <c r="R100" s="12"/>
    </row>
    <row r="101" spans="1:18" x14ac:dyDescent="0.25">
      <c r="A101" t="s">
        <v>64</v>
      </c>
      <c r="B101" s="3">
        <v>-22384</v>
      </c>
      <c r="C101" s="3">
        <v>-36393</v>
      </c>
      <c r="D101" s="3">
        <v>-10000</v>
      </c>
      <c r="E101" s="3">
        <v>-62890</v>
      </c>
      <c r="F101" s="3"/>
      <c r="G101" s="3"/>
      <c r="P101" s="12"/>
      <c r="Q101" s="12"/>
      <c r="R101" s="12"/>
    </row>
    <row r="102" spans="1:18" x14ac:dyDescent="0.25">
      <c r="A102" t="s">
        <v>65</v>
      </c>
      <c r="B102" s="3">
        <v>-17137</v>
      </c>
      <c r="C102" s="3">
        <v>-5141</v>
      </c>
      <c r="D102" s="3">
        <v>-10282</v>
      </c>
      <c r="E102" s="3">
        <v>-15423</v>
      </c>
      <c r="F102" s="3"/>
      <c r="G102" s="3"/>
      <c r="P102" s="12"/>
      <c r="Q102" s="12"/>
      <c r="R102" s="12"/>
    </row>
    <row r="103" spans="1:18" x14ac:dyDescent="0.25">
      <c r="A103" t="s">
        <v>66</v>
      </c>
      <c r="B103" s="3">
        <v>0</v>
      </c>
      <c r="C103" s="3">
        <v>141666</v>
      </c>
      <c r="D103" s="3">
        <v>141666</v>
      </c>
      <c r="E103" s="3">
        <v>141666</v>
      </c>
      <c r="F103" s="3"/>
      <c r="G103" s="3"/>
      <c r="P103" s="12"/>
      <c r="Q103" s="12"/>
      <c r="R103" s="12"/>
    </row>
    <row r="104" spans="1:18" x14ac:dyDescent="0.25">
      <c r="A104" t="s">
        <v>67</v>
      </c>
      <c r="B104" s="3">
        <v>0</v>
      </c>
      <c r="C104" s="3">
        <v>-2118</v>
      </c>
      <c r="D104" s="3">
        <v>-1684</v>
      </c>
      <c r="E104" s="3">
        <v>-1684</v>
      </c>
      <c r="F104" s="3"/>
      <c r="G104" s="3"/>
      <c r="P104" s="12"/>
      <c r="Q104" s="12"/>
      <c r="R104" s="12"/>
    </row>
    <row r="105" spans="1:18" x14ac:dyDescent="0.25">
      <c r="A105" t="s">
        <v>68</v>
      </c>
      <c r="B105" s="3">
        <v>-0.8</v>
      </c>
      <c r="C105" s="3">
        <v>-34887</v>
      </c>
      <c r="D105" s="3">
        <v>-38903</v>
      </c>
      <c r="E105" s="3">
        <v>-38903</v>
      </c>
      <c r="F105" s="3"/>
      <c r="G105" s="3"/>
      <c r="P105" s="12"/>
      <c r="Q105" s="12"/>
      <c r="R105" s="12"/>
    </row>
    <row r="106" spans="1:18" x14ac:dyDescent="0.25">
      <c r="A106" s="1" t="s">
        <v>69</v>
      </c>
      <c r="B106" s="6">
        <f t="shared" ref="B106:G106" si="97">SUM(B98:B105)</f>
        <v>-21299.8</v>
      </c>
      <c r="C106" s="6">
        <f t="shared" si="97"/>
        <v>63127</v>
      </c>
      <c r="D106" s="3">
        <f t="shared" si="97"/>
        <v>33884</v>
      </c>
      <c r="E106" s="3">
        <f t="shared" si="97"/>
        <v>11552</v>
      </c>
      <c r="F106" s="3">
        <f t="shared" si="97"/>
        <v>0</v>
      </c>
      <c r="G106" s="3">
        <f t="shared" si="97"/>
        <v>0</v>
      </c>
      <c r="P106" s="12"/>
      <c r="Q106" s="12"/>
      <c r="R106" s="12"/>
    </row>
    <row r="107" spans="1:18" x14ac:dyDescent="0.25">
      <c r="C107" s="7">
        <f>C106/B106-1</f>
        <v>-3.9637367487018658</v>
      </c>
      <c r="D107" s="7">
        <f t="shared" ref="D107" si="98">D106/C106-1</f>
        <v>-0.4632407686093114</v>
      </c>
      <c r="E107" s="7">
        <f t="shared" ref="E107" si="99">E106/D106-1</f>
        <v>-0.65907212843820084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2"/>
      <c r="Q107" s="12"/>
      <c r="R107" s="12"/>
    </row>
    <row r="108" spans="1:18" x14ac:dyDescent="0.25">
      <c r="C108" s="3"/>
      <c r="P108" s="12"/>
      <c r="Q108" s="12"/>
      <c r="R108" s="12"/>
    </row>
    <row r="109" spans="1:18" x14ac:dyDescent="0.25">
      <c r="C109" s="3"/>
      <c r="P109" s="12"/>
      <c r="Q109" s="12"/>
      <c r="R109" s="12"/>
    </row>
    <row r="110" spans="1:18" x14ac:dyDescent="0.25">
      <c r="C110" s="3"/>
      <c r="P110" s="12"/>
      <c r="Q110" s="12"/>
      <c r="R110" s="12"/>
    </row>
    <row r="111" spans="1:18" x14ac:dyDescent="0.25">
      <c r="C111" s="3"/>
      <c r="P111" s="12"/>
      <c r="Q111" s="12"/>
      <c r="R111" s="12"/>
    </row>
    <row r="112" spans="1:18" x14ac:dyDescent="0.25">
      <c r="C112" s="3"/>
      <c r="P112" s="12"/>
      <c r="Q112" s="12"/>
      <c r="R112" s="12"/>
    </row>
    <row r="113" spans="3:18" x14ac:dyDescent="0.25">
      <c r="C113" s="3"/>
      <c r="P113" s="12"/>
      <c r="Q113" s="12"/>
      <c r="R113" s="12"/>
    </row>
    <row r="114" spans="3:18" x14ac:dyDescent="0.25">
      <c r="C114" s="3"/>
      <c r="P114" s="12"/>
      <c r="Q114" s="12"/>
      <c r="R114" s="12"/>
    </row>
    <row r="115" spans="3:18" x14ac:dyDescent="0.25">
      <c r="C115" s="3"/>
      <c r="P115" s="12"/>
      <c r="Q115" s="12"/>
      <c r="R115" s="12"/>
    </row>
    <row r="116" spans="3:18" x14ac:dyDescent="0.25">
      <c r="C116" s="3"/>
      <c r="P116" s="12"/>
      <c r="Q116" s="12"/>
      <c r="R116" s="12"/>
    </row>
    <row r="117" spans="3:18" x14ac:dyDescent="0.25">
      <c r="C117" s="3"/>
      <c r="P117" s="12"/>
      <c r="Q117" s="12"/>
      <c r="R117" s="12"/>
    </row>
    <row r="118" spans="3:18" x14ac:dyDescent="0.25">
      <c r="C118" s="3"/>
      <c r="P118" s="12"/>
      <c r="Q118" s="12"/>
      <c r="R118" s="12"/>
    </row>
    <row r="119" spans="3:18" x14ac:dyDescent="0.25">
      <c r="C119" s="3"/>
      <c r="P119" s="12"/>
      <c r="Q119" s="12"/>
      <c r="R119" s="12"/>
    </row>
    <row r="120" spans="3:18" x14ac:dyDescent="0.25">
      <c r="C120" s="3"/>
      <c r="P120" s="12"/>
      <c r="Q120" s="12"/>
      <c r="R120" s="12"/>
    </row>
    <row r="121" spans="3:18" x14ac:dyDescent="0.25">
      <c r="C121" s="3"/>
      <c r="P121" s="12"/>
      <c r="Q121" s="12"/>
      <c r="R121" s="12"/>
    </row>
    <row r="122" spans="3:18" x14ac:dyDescent="0.25">
      <c r="C122" s="3"/>
      <c r="P122" s="12"/>
      <c r="Q122" s="12"/>
      <c r="R122" s="12"/>
    </row>
    <row r="123" spans="3:18" x14ac:dyDescent="0.25">
      <c r="C123" s="3"/>
      <c r="P123" s="12"/>
      <c r="Q123" s="12"/>
      <c r="R123" s="12"/>
    </row>
    <row r="124" spans="3:18" x14ac:dyDescent="0.25">
      <c r="C124" s="3"/>
      <c r="P124" s="12"/>
      <c r="Q124" s="12"/>
      <c r="R124" s="12"/>
    </row>
    <row r="125" spans="3:18" x14ac:dyDescent="0.25">
      <c r="C125" s="3"/>
      <c r="P125" s="12"/>
      <c r="Q125" s="12"/>
      <c r="R125" s="12"/>
    </row>
    <row r="126" spans="3:18" x14ac:dyDescent="0.25">
      <c r="C126" s="3"/>
      <c r="P126" s="12"/>
      <c r="Q126" s="12"/>
      <c r="R126" s="12"/>
    </row>
    <row r="127" spans="3:18" x14ac:dyDescent="0.25">
      <c r="P127" s="12"/>
      <c r="Q127" s="12"/>
      <c r="R127" s="12"/>
    </row>
    <row r="128" spans="3:18" x14ac:dyDescent="0.25">
      <c r="P128" s="12"/>
      <c r="Q128" s="12"/>
      <c r="R128" s="12"/>
    </row>
  </sheetData>
  <phoneticPr fontId="3" type="noConversion"/>
  <pageMargins left="0.7" right="0.7" top="0.75" bottom="0.75" header="0.3" footer="0.3"/>
  <pageSetup orientation="portrait" r:id="rId1"/>
  <ignoredErrors>
    <ignoredError sqref="B18:E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660B-1779-4428-A83F-08C9017341FF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Sotaronggal Manurung</dc:creator>
  <cp:lastModifiedBy>user</cp:lastModifiedBy>
  <dcterms:created xsi:type="dcterms:W3CDTF">2022-11-21T02:44:49Z</dcterms:created>
  <dcterms:modified xsi:type="dcterms:W3CDTF">2022-11-21T08:45:52Z</dcterms:modified>
</cp:coreProperties>
</file>