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ennilive-my.sharepoint.com/personal/mmckey708_c2ken_net/Documents/DT Coursework/DT Coursework version 2/Instructables files/calculating_ldr_formulas/"/>
    </mc:Choice>
  </mc:AlternateContent>
  <xr:revisionPtr revIDLastSave="385" documentId="13_ncr:40009_{E03A0570-AB95-4BFF-AC4D-37260852A2D2}" xr6:coauthVersionLast="47" xr6:coauthVersionMax="47" xr10:uidLastSave="{2D2B8F34-ECB3-42D7-B8CC-F926D2CE89EA}"/>
  <bookViews>
    <workbookView xWindow="0" yWindow="975" windowWidth="20400" windowHeight="9720" xr2:uid="{00000000-000D-0000-FFFF-FFFF00000000}"/>
  </bookViews>
  <sheets>
    <sheet name="all_results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5" i="1" l="1"/>
  <c r="U4" i="1" s="1"/>
  <c r="S4" i="1"/>
  <c r="S8" i="1"/>
  <c r="R6" i="1"/>
  <c r="Q4" i="1"/>
  <c r="Q8" i="1"/>
  <c r="P6" i="1"/>
  <c r="O4" i="1"/>
  <c r="O8" i="1"/>
  <c r="N6" i="1"/>
  <c r="M4" i="1"/>
  <c r="M8" i="1"/>
  <c r="M6" i="1" l="1"/>
  <c r="N8" i="1"/>
  <c r="N4" i="1"/>
  <c r="O6" i="1"/>
  <c r="P8" i="1"/>
  <c r="P4" i="1"/>
  <c r="Q6" i="1"/>
  <c r="R8" i="1"/>
  <c r="N17" i="1" s="1"/>
  <c r="R4" i="1"/>
  <c r="S6" i="1"/>
  <c r="O15" i="1" s="1"/>
  <c r="T8" i="1"/>
  <c r="M13" i="1"/>
  <c r="T5" i="1"/>
  <c r="M9" i="1"/>
  <c r="M7" i="1"/>
  <c r="M5" i="1"/>
  <c r="N9" i="1"/>
  <c r="N7" i="1"/>
  <c r="N5" i="1"/>
  <c r="O9" i="1"/>
  <c r="O7" i="1"/>
  <c r="O5" i="1"/>
  <c r="P9" i="1"/>
  <c r="P7" i="1"/>
  <c r="P5" i="1"/>
  <c r="Q9" i="1"/>
  <c r="Q7" i="1"/>
  <c r="Q5" i="1"/>
  <c r="R9" i="1"/>
  <c r="R7" i="1"/>
  <c r="R5" i="1"/>
  <c r="S9" i="1"/>
  <c r="S7" i="1"/>
  <c r="S5" i="1"/>
  <c r="T9" i="1"/>
  <c r="T7" i="1"/>
  <c r="T6" i="1"/>
  <c r="T4" i="1"/>
  <c r="P13" i="1" s="1"/>
  <c r="U8" i="1"/>
  <c r="Q17" i="1" s="1"/>
  <c r="U9" i="1"/>
  <c r="Q18" i="1" s="1"/>
  <c r="U5" i="1"/>
  <c r="U7" i="1"/>
  <c r="U6" i="1"/>
  <c r="P17" i="1"/>
  <c r="M17" i="1"/>
  <c r="M15" i="1"/>
  <c r="N15" i="1"/>
  <c r="N13" i="1"/>
  <c r="O17" i="1"/>
  <c r="O13" i="1"/>
  <c r="Q13" i="1"/>
  <c r="Q15" i="1" l="1"/>
  <c r="P15" i="1"/>
  <c r="O18" i="1"/>
  <c r="M14" i="1"/>
  <c r="P14" i="1"/>
  <c r="P19" i="1" s="1"/>
  <c r="Q14" i="1"/>
  <c r="P18" i="1"/>
  <c r="O16" i="1"/>
  <c r="N14" i="1"/>
  <c r="N18" i="1"/>
  <c r="M18" i="1"/>
  <c r="P16" i="1"/>
  <c r="O14" i="1"/>
  <c r="O19" i="1" s="1"/>
  <c r="M16" i="1"/>
  <c r="N16" i="1"/>
  <c r="Q16" i="1"/>
  <c r="N19" i="1" l="1"/>
  <c r="M19" i="1"/>
  <c r="Q19" i="1"/>
</calcChain>
</file>

<file path=xl/sharedStrings.xml><?xml version="1.0" encoding="utf-8"?>
<sst xmlns="http://schemas.openxmlformats.org/spreadsheetml/2006/main" count="35" uniqueCount="18">
  <si>
    <t>intensity</t>
  </si>
  <si>
    <t>none1</t>
  </si>
  <si>
    <t>none5</t>
  </si>
  <si>
    <t>none6</t>
  </si>
  <si>
    <t>red1</t>
  </si>
  <si>
    <t>red4</t>
  </si>
  <si>
    <t>green1</t>
  </si>
  <si>
    <t>green5</t>
  </si>
  <si>
    <t>green6</t>
  </si>
  <si>
    <t>blue6</t>
  </si>
  <si>
    <t>Resistances</t>
  </si>
  <si>
    <t>Transparencies</t>
  </si>
  <si>
    <t>average</t>
  </si>
  <si>
    <t>Powers</t>
  </si>
  <si>
    <t xml:space="preserve"> </t>
  </si>
  <si>
    <t>Calculated Intensities (no coefficient in equation as it would cancel)</t>
  </si>
  <si>
    <t>Only empty slots are used to calculate curves as pieces could interfere with results.
The power trendline fits the data best(without overfitting it).
The coefficients aren't considered as they will be calibrated individually when the toy boots.
By averaging the powers, I am effectively finding the geometric mean.</t>
  </si>
  <si>
    <t>There is too much variance in the calculated transparencies to use it to accurately predict what colour of piece is in. The lines on the graph should be horizontal and parrallel.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</si>
</sst>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theme="4" tint="0.39997558519241921"/>
      </top>
      <bottom/>
      <diagonal/>
    </border>
    <border>
      <left/>
      <right style="thin">
        <color indexed="64"/>
      </right>
      <top style="thin">
        <color theme="4" tint="0.39997558519241921"/>
      </top>
      <bottom/>
      <diagonal/>
    </border>
    <border>
      <left style="thin">
        <color indexed="64"/>
      </left>
      <right/>
      <top style="double">
        <color theme="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5">
    <xf numFmtId="0" fontId="0" fillId="0" borderId="0" xfId="0"/>
    <xf numFmtId="0" fontId="13" fillId="33" borderId="10" xfId="0" applyFont="1" applyFill="1" applyBorder="1"/>
    <xf numFmtId="0" fontId="0" fillId="0" borderId="0" xfId="0" applyBorder="1"/>
    <xf numFmtId="0" fontId="13" fillId="33" borderId="0" xfId="0" applyFont="1" applyFill="1" applyBorder="1"/>
    <xf numFmtId="0" fontId="0" fillId="0" borderId="17" xfId="0" applyBorder="1"/>
    <xf numFmtId="0" fontId="13" fillId="33" borderId="16" xfId="0" applyFont="1" applyFill="1" applyBorder="1"/>
    <xf numFmtId="0" fontId="13" fillId="33" borderId="17" xfId="0" applyFont="1" applyFill="1" applyBorder="1"/>
    <xf numFmtId="0" fontId="0" fillId="0" borderId="26" xfId="0" applyBorder="1"/>
    <xf numFmtId="0" fontId="0" fillId="0" borderId="27" xfId="0" applyBorder="1"/>
    <xf numFmtId="0" fontId="0" fillId="0" borderId="12" xfId="0" applyBorder="1"/>
    <xf numFmtId="0" fontId="0" fillId="0" borderId="28" xfId="0" applyBorder="1"/>
    <xf numFmtId="164" fontId="0" fillId="34" borderId="21" xfId="42" applyNumberFormat="1" applyFont="1" applyFill="1" applyBorder="1"/>
    <xf numFmtId="164" fontId="0" fillId="34" borderId="11" xfId="42" applyNumberFormat="1" applyFont="1" applyFill="1" applyBorder="1"/>
    <xf numFmtId="164" fontId="0" fillId="34" borderId="22" xfId="42" applyNumberFormat="1" applyFont="1" applyFill="1" applyBorder="1"/>
    <xf numFmtId="164" fontId="0" fillId="0" borderId="21" xfId="42" applyNumberFormat="1" applyFont="1" applyBorder="1"/>
    <xf numFmtId="164" fontId="0" fillId="0" borderId="11" xfId="42" applyNumberFormat="1" applyFont="1" applyBorder="1"/>
    <xf numFmtId="164" fontId="0" fillId="0" borderId="22" xfId="42" applyNumberFormat="1" applyFont="1" applyBorder="1"/>
    <xf numFmtId="164" fontId="16" fillId="35" borderId="23" xfId="42" applyNumberFormat="1" applyFont="1" applyFill="1" applyBorder="1"/>
    <xf numFmtId="164" fontId="16" fillId="36" borderId="23" xfId="42" applyNumberFormat="1" applyFont="1" applyFill="1" applyBorder="1"/>
    <xf numFmtId="164" fontId="16" fillId="37" borderId="23" xfId="42" applyNumberFormat="1" applyFont="1" applyFill="1" applyBorder="1"/>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0"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3" xfId="0" applyBorder="1" applyAlignment="1">
      <alignment horizontal="center" vertical="top" wrapText="1"/>
    </xf>
    <xf numFmtId="0" fontId="0" fillId="0" borderId="14" xfId="0" applyBorder="1" applyAlignment="1">
      <alignment horizontal="center" vertical="top"/>
    </xf>
    <xf numFmtId="0" fontId="0" fillId="0" borderId="15" xfId="0" applyBorder="1" applyAlignment="1">
      <alignment horizontal="center" vertical="top"/>
    </xf>
    <xf numFmtId="0" fontId="0" fillId="0" borderId="16" xfId="0" applyBorder="1" applyAlignment="1">
      <alignment horizontal="center" vertical="top"/>
    </xf>
    <xf numFmtId="0" fontId="0" fillId="0" borderId="0" xfId="0" applyBorder="1" applyAlignment="1">
      <alignment horizontal="center" vertical="top"/>
    </xf>
    <xf numFmtId="0" fontId="0" fillId="0" borderId="17" xfId="0" applyBorder="1" applyAlignment="1">
      <alignment horizontal="center" vertical="top"/>
    </xf>
    <xf numFmtId="0" fontId="0" fillId="0" borderId="18" xfId="0" applyBorder="1" applyAlignment="1">
      <alignment horizontal="center" vertical="top"/>
    </xf>
    <xf numFmtId="0" fontId="0" fillId="0" borderId="19" xfId="0" applyBorder="1" applyAlignment="1">
      <alignment horizontal="center" vertical="top"/>
    </xf>
    <xf numFmtId="0" fontId="0" fillId="0" borderId="20" xfId="0" applyBorder="1" applyAlignment="1">
      <alignment horizontal="center" vertical="top"/>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0" xfId="0"/>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9">
    <dxf>
      <border outline="0">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diagonalUp="0" diagonalDown="0">
        <left style="thin">
          <color indexed="64"/>
        </left>
        <right style="thin">
          <color indexed="64"/>
        </right>
        <vertic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thin">
          <color indexed="64"/>
        </left>
        <right style="thin">
          <color indexed="64"/>
        </right>
        <top style="thin">
          <color indexed="64"/>
        </top>
        <bottom style="thin">
          <color indexed="64"/>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theme="4" tint="0.39997558519241921"/>
        </top>
        <bottom style="thin">
          <color theme="4" tint="0.3999755851924192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Intensity</a:t>
            </a:r>
            <a:r>
              <a:rPr lang="en-GB" baseline="0"/>
              <a:t> curves for LDRs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none1</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0.36616244875745041"/>
                  <c:y val="-0.3684328521434820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all_results2!$C$4:$C$9</c:f>
              <c:numCache>
                <c:formatCode>General</c:formatCode>
                <c:ptCount val="6"/>
                <c:pt idx="0">
                  <c:v>2163.7546921429098</c:v>
                </c:pt>
                <c:pt idx="1">
                  <c:v>3571.37110466895</c:v>
                </c:pt>
                <c:pt idx="2">
                  <c:v>5155.0834465584203</c:v>
                </c:pt>
                <c:pt idx="3">
                  <c:v>6953.1830783763098</c:v>
                </c:pt>
                <c:pt idx="4">
                  <c:v>8903.9176700094995</c:v>
                </c:pt>
                <c:pt idx="5">
                  <c:v>12350.3751995041</c:v>
                </c:pt>
              </c:numCache>
            </c:numRef>
          </c:xVal>
          <c:yVal>
            <c:numRef>
              <c:f>all_results2!$B$4:$B$9</c:f>
              <c:numCache>
                <c:formatCode>General</c:formatCode>
                <c:ptCount val="6"/>
                <c:pt idx="0">
                  <c:v>2.16262975778546E-2</c:v>
                </c:pt>
                <c:pt idx="1">
                  <c:v>7.1818442976156202E-3</c:v>
                </c:pt>
                <c:pt idx="2">
                  <c:v>3.5430839002267502E-3</c:v>
                </c:pt>
                <c:pt idx="3">
                  <c:v>2.1041999831664E-3</c:v>
                </c:pt>
                <c:pt idx="4">
                  <c:v>1.3922922699933101E-3</c:v>
                </c:pt>
                <c:pt idx="5">
                  <c:v>9.8888493334915489E-4</c:v>
                </c:pt>
              </c:numCache>
            </c:numRef>
          </c:yVal>
          <c:smooth val="0"/>
          <c:extLst>
            <c:ext xmlns:c16="http://schemas.microsoft.com/office/drawing/2014/chart" uri="{C3380CC4-5D6E-409C-BE32-E72D297353CC}">
              <c16:uniqueId val="{00000000-B43E-4A4F-BBA0-875B168AA3B5}"/>
            </c:ext>
          </c:extLst>
        </c:ser>
        <c:ser>
          <c:idx val="1"/>
          <c:order val="1"/>
          <c:tx>
            <c:v>none5</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1"/>
            <c:dispEq val="1"/>
            <c:trendlineLbl>
              <c:layout>
                <c:manualLayout>
                  <c:x val="0.59280207866993218"/>
                  <c:y val="-0.1971365558471857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all_results2!$D$4:$D$9</c:f>
              <c:numCache>
                <c:formatCode>General</c:formatCode>
                <c:ptCount val="6"/>
                <c:pt idx="0">
                  <c:v>674.15182417016797</c:v>
                </c:pt>
                <c:pt idx="1">
                  <c:v>1424.0160740065</c:v>
                </c:pt>
                <c:pt idx="2">
                  <c:v>1818.9909714431799</c:v>
                </c:pt>
                <c:pt idx="3">
                  <c:v>3089.3925810649698</c:v>
                </c:pt>
                <c:pt idx="4">
                  <c:v>3344.7001636915002</c:v>
                </c:pt>
                <c:pt idx="5">
                  <c:v>4259.1854678271802</c:v>
                </c:pt>
              </c:numCache>
            </c:numRef>
          </c:xVal>
          <c:yVal>
            <c:numRef>
              <c:f>all_results2!$B$4:$B$9</c:f>
              <c:numCache>
                <c:formatCode>General</c:formatCode>
                <c:ptCount val="6"/>
                <c:pt idx="0">
                  <c:v>2.16262975778546E-2</c:v>
                </c:pt>
                <c:pt idx="1">
                  <c:v>7.1818442976156202E-3</c:v>
                </c:pt>
                <c:pt idx="2">
                  <c:v>3.5430839002267502E-3</c:v>
                </c:pt>
                <c:pt idx="3">
                  <c:v>2.1041999831664E-3</c:v>
                </c:pt>
                <c:pt idx="4">
                  <c:v>1.3922922699933101E-3</c:v>
                </c:pt>
                <c:pt idx="5">
                  <c:v>9.8888493334915489E-4</c:v>
                </c:pt>
              </c:numCache>
            </c:numRef>
          </c:yVal>
          <c:smooth val="0"/>
          <c:extLst>
            <c:ext xmlns:c16="http://schemas.microsoft.com/office/drawing/2014/chart" uri="{C3380CC4-5D6E-409C-BE32-E72D297353CC}">
              <c16:uniqueId val="{00000001-B43E-4A4F-BBA0-875B168AA3B5}"/>
            </c:ext>
          </c:extLst>
        </c:ser>
        <c:ser>
          <c:idx val="2"/>
          <c:order val="2"/>
          <c:tx>
            <c:v>none6</c:v>
          </c:tx>
          <c:spPr>
            <a:ln w="1905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1"/>
            <c:dispEq val="1"/>
            <c:trendlineLbl>
              <c:layout>
                <c:manualLayout>
                  <c:x val="0.34281814271543815"/>
                  <c:y val="-0.243432852143482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all_results2!$E$4:$E$9</c:f>
              <c:numCache>
                <c:formatCode>General</c:formatCode>
                <c:ptCount val="6"/>
                <c:pt idx="0">
                  <c:v>832.66845686973898</c:v>
                </c:pt>
                <c:pt idx="1">
                  <c:v>1337.63618020071</c:v>
                </c:pt>
                <c:pt idx="2">
                  <c:v>2070.9582251185302</c:v>
                </c:pt>
                <c:pt idx="3">
                  <c:v>2879.1562228349098</c:v>
                </c:pt>
                <c:pt idx="4">
                  <c:v>3888.91781232428</c:v>
                </c:pt>
                <c:pt idx="5">
                  <c:v>4620.2663354193701</c:v>
                </c:pt>
              </c:numCache>
            </c:numRef>
          </c:xVal>
          <c:yVal>
            <c:numRef>
              <c:f>all_results2!$B$4:$B$9</c:f>
              <c:numCache>
                <c:formatCode>General</c:formatCode>
                <c:ptCount val="6"/>
                <c:pt idx="0">
                  <c:v>2.16262975778546E-2</c:v>
                </c:pt>
                <c:pt idx="1">
                  <c:v>7.1818442976156202E-3</c:v>
                </c:pt>
                <c:pt idx="2">
                  <c:v>3.5430839002267502E-3</c:v>
                </c:pt>
                <c:pt idx="3">
                  <c:v>2.1041999831664E-3</c:v>
                </c:pt>
                <c:pt idx="4">
                  <c:v>1.3922922699933101E-3</c:v>
                </c:pt>
                <c:pt idx="5">
                  <c:v>9.8888493334915489E-4</c:v>
                </c:pt>
              </c:numCache>
            </c:numRef>
          </c:yVal>
          <c:smooth val="0"/>
          <c:extLst>
            <c:ext xmlns:c16="http://schemas.microsoft.com/office/drawing/2014/chart" uri="{C3380CC4-5D6E-409C-BE32-E72D297353CC}">
              <c16:uniqueId val="{00000002-B43E-4A4F-BBA0-875B168AA3B5}"/>
            </c:ext>
          </c:extLst>
        </c:ser>
        <c:dLbls>
          <c:showLegendKey val="0"/>
          <c:showVal val="0"/>
          <c:showCatName val="0"/>
          <c:showSerName val="0"/>
          <c:showPercent val="0"/>
          <c:showBubbleSize val="0"/>
        </c:dLbls>
        <c:axId val="572305264"/>
        <c:axId val="572301000"/>
      </c:scatterChart>
      <c:valAx>
        <c:axId val="5723052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Resistance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01000"/>
        <c:crosses val="autoZero"/>
        <c:crossBetween val="midCat"/>
      </c:valAx>
      <c:valAx>
        <c:axId val="572301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Light intensity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05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Calculated</a:t>
            </a:r>
            <a:r>
              <a:rPr lang="en-GB" baseline="0"/>
              <a:t> transparencies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red1</c:v>
          </c:tx>
          <c:spPr>
            <a:ln w="28575" cap="rnd">
              <a:solidFill>
                <a:srgbClr val="FF0000"/>
              </a:solidFill>
              <a:round/>
            </a:ln>
            <a:effectLst/>
          </c:spPr>
          <c:marker>
            <c:symbol val="none"/>
          </c:marker>
          <c:val>
            <c:numRef>
              <c:f>all_results2!$M$13:$M$18</c:f>
              <c:numCache>
                <c:formatCode>0.0%</c:formatCode>
                <c:ptCount val="6"/>
                <c:pt idx="0">
                  <c:v>0.55056773332261333</c:v>
                </c:pt>
                <c:pt idx="1">
                  <c:v>0.43326762977410144</c:v>
                </c:pt>
                <c:pt idx="2">
                  <c:v>0.3315669309307494</c:v>
                </c:pt>
                <c:pt idx="3">
                  <c:v>0.26196813057621887</c:v>
                </c:pt>
                <c:pt idx="4">
                  <c:v>0.20666342986816386</c:v>
                </c:pt>
                <c:pt idx="5">
                  <c:v>0.21858775982660733</c:v>
                </c:pt>
              </c:numCache>
            </c:numRef>
          </c:val>
          <c:smooth val="0"/>
          <c:extLst>
            <c:ext xmlns:c16="http://schemas.microsoft.com/office/drawing/2014/chart" uri="{C3380CC4-5D6E-409C-BE32-E72D297353CC}">
              <c16:uniqueId val="{00000000-CBDF-4E8D-95DB-6CBC2B8907E0}"/>
            </c:ext>
          </c:extLst>
        </c:ser>
        <c:ser>
          <c:idx val="1"/>
          <c:order val="1"/>
          <c:tx>
            <c:v>green1</c:v>
          </c:tx>
          <c:spPr>
            <a:ln w="28575" cap="rnd">
              <a:solidFill>
                <a:srgbClr val="92D050"/>
              </a:solidFill>
              <a:round/>
            </a:ln>
            <a:effectLst/>
          </c:spPr>
          <c:marker>
            <c:symbol val="none"/>
          </c:marker>
          <c:val>
            <c:numRef>
              <c:f>all_results2!$N$13:$N$18</c:f>
              <c:numCache>
                <c:formatCode>0.0%</c:formatCode>
                <c:ptCount val="6"/>
                <c:pt idx="0">
                  <c:v>0.2651290003855849</c:v>
                </c:pt>
                <c:pt idx="1">
                  <c:v>0.2150916293128011</c:v>
                </c:pt>
                <c:pt idx="2">
                  <c:v>0.16108375156726226</c:v>
                </c:pt>
                <c:pt idx="3">
                  <c:v>0.12745865994887734</c:v>
                </c:pt>
                <c:pt idx="4">
                  <c:v>9.4348852731641258E-2</c:v>
                </c:pt>
                <c:pt idx="5">
                  <c:v>6.1632917000201203E-2</c:v>
                </c:pt>
              </c:numCache>
            </c:numRef>
          </c:val>
          <c:smooth val="0"/>
          <c:extLst>
            <c:ext xmlns:c16="http://schemas.microsoft.com/office/drawing/2014/chart" uri="{C3380CC4-5D6E-409C-BE32-E72D297353CC}">
              <c16:uniqueId val="{00000001-CBDF-4E8D-95DB-6CBC2B8907E0}"/>
            </c:ext>
          </c:extLst>
        </c:ser>
        <c:ser>
          <c:idx val="2"/>
          <c:order val="2"/>
          <c:tx>
            <c:v>green5</c:v>
          </c:tx>
          <c:spPr>
            <a:ln w="28575" cap="rnd">
              <a:solidFill>
                <a:schemeClr val="accent3"/>
              </a:solidFill>
              <a:round/>
            </a:ln>
            <a:effectLst/>
          </c:spPr>
          <c:marker>
            <c:symbol val="none"/>
          </c:marker>
          <c:dPt>
            <c:idx val="1"/>
            <c:marker>
              <c:symbol val="none"/>
            </c:marker>
            <c:bubble3D val="0"/>
            <c:spPr>
              <a:ln w="28575" cap="rnd">
                <a:solidFill>
                  <a:srgbClr val="92D050"/>
                </a:solidFill>
                <a:round/>
              </a:ln>
              <a:effectLst/>
            </c:spPr>
            <c:extLst>
              <c:ext xmlns:c16="http://schemas.microsoft.com/office/drawing/2014/chart" uri="{C3380CC4-5D6E-409C-BE32-E72D297353CC}">
                <c16:uniqueId val="{00000006-CBDF-4E8D-95DB-6CBC2B8907E0}"/>
              </c:ext>
            </c:extLst>
          </c:dPt>
          <c:val>
            <c:numRef>
              <c:f>all_results2!$O$13:$O$18</c:f>
              <c:numCache>
                <c:formatCode>0.0%</c:formatCode>
                <c:ptCount val="6"/>
                <c:pt idx="0">
                  <c:v>0.16906573877432199</c:v>
                </c:pt>
                <c:pt idx="1">
                  <c:v>0.1900520616480397</c:v>
                </c:pt>
                <c:pt idx="2">
                  <c:v>0.13801583159156131</c:v>
                </c:pt>
                <c:pt idx="3">
                  <c:v>0.16298276825037686</c:v>
                </c:pt>
                <c:pt idx="4">
                  <c:v>0.13520589397314106</c:v>
                </c:pt>
                <c:pt idx="5">
                  <c:v>8.9200842637572136E-2</c:v>
                </c:pt>
              </c:numCache>
            </c:numRef>
          </c:val>
          <c:smooth val="0"/>
          <c:extLst>
            <c:ext xmlns:c16="http://schemas.microsoft.com/office/drawing/2014/chart" uri="{C3380CC4-5D6E-409C-BE32-E72D297353CC}">
              <c16:uniqueId val="{00000002-CBDF-4E8D-95DB-6CBC2B8907E0}"/>
            </c:ext>
          </c:extLst>
        </c:ser>
        <c:ser>
          <c:idx val="3"/>
          <c:order val="3"/>
          <c:tx>
            <c:v>green6</c:v>
          </c:tx>
          <c:spPr>
            <a:ln w="28575" cap="rnd">
              <a:solidFill>
                <a:srgbClr val="92D050"/>
              </a:solidFill>
              <a:round/>
            </a:ln>
            <a:effectLst/>
          </c:spPr>
          <c:marker>
            <c:symbol val="none"/>
          </c:marker>
          <c:val>
            <c:numRef>
              <c:f>all_results2!$P$13:$P$18</c:f>
              <c:numCache>
                <c:formatCode>0.0%</c:formatCode>
                <c:ptCount val="6"/>
                <c:pt idx="0">
                  <c:v>0.28458776929736684</c:v>
                </c:pt>
                <c:pt idx="1">
                  <c:v>0.18120704666997167</c:v>
                </c:pt>
                <c:pt idx="2">
                  <c:v>0.1435965596791875</c:v>
                </c:pt>
                <c:pt idx="3">
                  <c:v>0.13007305411749459</c:v>
                </c:pt>
                <c:pt idx="4">
                  <c:v>0.1280629767463739</c:v>
                </c:pt>
                <c:pt idx="5">
                  <c:v>0.10082672191324538</c:v>
                </c:pt>
              </c:numCache>
            </c:numRef>
          </c:val>
          <c:smooth val="0"/>
          <c:extLst>
            <c:ext xmlns:c16="http://schemas.microsoft.com/office/drawing/2014/chart" uri="{C3380CC4-5D6E-409C-BE32-E72D297353CC}">
              <c16:uniqueId val="{00000003-CBDF-4E8D-95DB-6CBC2B8907E0}"/>
            </c:ext>
          </c:extLst>
        </c:ser>
        <c:ser>
          <c:idx val="4"/>
          <c:order val="4"/>
          <c:tx>
            <c:v>blue6</c:v>
          </c:tx>
          <c:spPr>
            <a:ln w="28575" cap="rnd">
              <a:solidFill>
                <a:srgbClr val="00B0F0"/>
              </a:solidFill>
              <a:round/>
            </a:ln>
            <a:effectLst/>
          </c:spPr>
          <c:marker>
            <c:symbol val="none"/>
          </c:marker>
          <c:val>
            <c:numRef>
              <c:f>all_results2!$Q$13:$Q$18</c:f>
              <c:numCache>
                <c:formatCode>0.0%</c:formatCode>
                <c:ptCount val="6"/>
                <c:pt idx="0">
                  <c:v>1.918550367472659E-2</c:v>
                </c:pt>
                <c:pt idx="1">
                  <c:v>7.215742269774463E-3</c:v>
                </c:pt>
                <c:pt idx="2">
                  <c:v>3.2944807995749421E-3</c:v>
                </c:pt>
                <c:pt idx="3">
                  <c:v>6.6572129590341698E-4</c:v>
                </c:pt>
                <c:pt idx="4">
                  <c:v>1.7388260452841229E-6</c:v>
                </c:pt>
                <c:pt idx="5">
                  <c:v>2.3343451507967301E-6</c:v>
                </c:pt>
              </c:numCache>
            </c:numRef>
          </c:val>
          <c:smooth val="0"/>
          <c:extLst>
            <c:ext xmlns:c16="http://schemas.microsoft.com/office/drawing/2014/chart" uri="{C3380CC4-5D6E-409C-BE32-E72D297353CC}">
              <c16:uniqueId val="{00000004-CBDF-4E8D-95DB-6CBC2B8907E0}"/>
            </c:ext>
          </c:extLst>
        </c:ser>
        <c:dLbls>
          <c:showLegendKey val="0"/>
          <c:showVal val="0"/>
          <c:showCatName val="0"/>
          <c:showSerName val="0"/>
          <c:showPercent val="0"/>
          <c:showBubbleSize val="0"/>
        </c:dLbls>
        <c:smooth val="0"/>
        <c:axId val="458623456"/>
        <c:axId val="458622144"/>
      </c:lineChart>
      <c:catAx>
        <c:axId val="45862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Reading</a:t>
                </a:r>
                <a:r>
                  <a:rPr lang="en-GB" baseline="0"/>
                  <a:t> number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622144"/>
        <c:crosses val="autoZero"/>
        <c:auto val="1"/>
        <c:lblAlgn val="ctr"/>
        <c:lblOffset val="100"/>
        <c:noMultiLvlLbl val="0"/>
      </c:catAx>
      <c:valAx>
        <c:axId val="45862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Transparency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623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57150</xdr:colOff>
      <xdr:row>9</xdr:row>
      <xdr:rowOff>76199</xdr:rowOff>
    </xdr:from>
    <xdr:to>
      <xdr:col>8</xdr:col>
      <xdr:colOff>709612</xdr:colOff>
      <xdr:row>22</xdr:row>
      <xdr:rowOff>152400</xdr:rowOff>
    </xdr:to>
    <xdr:graphicFrame macro="">
      <xdr:nvGraphicFramePr>
        <xdr:cNvPr id="3" name="Chart 2">
          <a:extLst>
            <a:ext uri="{FF2B5EF4-FFF2-40B4-BE49-F238E27FC236}">
              <a16:creationId xmlns:a16="http://schemas.microsoft.com/office/drawing/2014/main" id="{9A968C2B-543D-4F8A-96E6-1C0305AA0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147637</xdr:colOff>
      <xdr:row>9</xdr:row>
      <xdr:rowOff>71437</xdr:rowOff>
    </xdr:from>
    <xdr:to>
      <xdr:col>24</xdr:col>
      <xdr:colOff>90487</xdr:colOff>
      <xdr:row>23</xdr:row>
      <xdr:rowOff>128587</xdr:rowOff>
    </xdr:to>
    <xdr:graphicFrame macro="">
      <xdr:nvGraphicFramePr>
        <xdr:cNvPr id="9" name="Chart 8">
          <a:extLst>
            <a:ext uri="{FF2B5EF4-FFF2-40B4-BE49-F238E27FC236}">
              <a16:creationId xmlns:a16="http://schemas.microsoft.com/office/drawing/2014/main" id="{1FB5DD47-662C-4DB5-898A-86D4AB767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3:K9" totalsRowShown="0">
  <autoFilter ref="B3:K9" xr:uid="{00000000-0009-0000-0100-000001000000}"/>
  <tableColumns count="10">
    <tableColumn id="1" xr3:uid="{00000000-0010-0000-0000-000001000000}" name="intensity" dataDxfId="18"/>
    <tableColumn id="2" xr3:uid="{00000000-0010-0000-0000-000002000000}" name="none1"/>
    <tableColumn id="3" xr3:uid="{00000000-0010-0000-0000-000003000000}" name="none5"/>
    <tableColumn id="4" xr3:uid="{00000000-0010-0000-0000-000004000000}" name="none6"/>
    <tableColumn id="5" xr3:uid="{00000000-0010-0000-0000-000005000000}" name="red1"/>
    <tableColumn id="6" xr3:uid="{00000000-0010-0000-0000-000006000000}" name="red4"/>
    <tableColumn id="7" xr3:uid="{00000000-0010-0000-0000-000007000000}" name="green1"/>
    <tableColumn id="8" xr3:uid="{00000000-0010-0000-0000-000008000000}" name="green5"/>
    <tableColumn id="9" xr3:uid="{00000000-0010-0000-0000-000009000000}" name="green6"/>
    <tableColumn id="10" xr3:uid="{00000000-0010-0000-0000-00000A000000}" name="blue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M3:U9" totalsRowShown="0" headerRowDxfId="17" headerRowBorderDxfId="16" tableBorderDxfId="15">
  <autoFilter ref="M3:U9" xr:uid="{00000000-0009-0000-0100-000002000000}"/>
  <tableColumns count="9">
    <tableColumn id="1" xr3:uid="{00000000-0010-0000-0100-000001000000}" name="none1" dataDxfId="14">
      <calculatedColumnFormula>POWER(Table1[[#This Row],[none1]], $K$15)</calculatedColumnFormula>
    </tableColumn>
    <tableColumn id="2" xr3:uid="{00000000-0010-0000-0100-000002000000}" name="none5" dataDxfId="13">
      <calculatedColumnFormula>POWER(Table1[[#This Row],[none5]], $K$15)</calculatedColumnFormula>
    </tableColumn>
    <tableColumn id="3" xr3:uid="{00000000-0010-0000-0100-000003000000}" name="none6" dataDxfId="12">
      <calculatedColumnFormula>POWER(Table1[[#This Row],[none6]], $K$15)</calculatedColumnFormula>
    </tableColumn>
    <tableColumn id="4" xr3:uid="{00000000-0010-0000-0100-000004000000}" name="red1" dataDxfId="11">
      <calculatedColumnFormula>POWER(Table1[[#This Row],[red1]], $K$15)</calculatedColumnFormula>
    </tableColumn>
    <tableColumn id="5" xr3:uid="{00000000-0010-0000-0100-000005000000}" name="red4" dataDxfId="10">
      <calculatedColumnFormula>POWER(Table1[[#This Row],[red4]], $K$15)</calculatedColumnFormula>
    </tableColumn>
    <tableColumn id="6" xr3:uid="{00000000-0010-0000-0100-000006000000}" name="green1" dataDxfId="9">
      <calculatedColumnFormula>POWER(Table1[[#This Row],[green1]], $K$15)</calculatedColumnFormula>
    </tableColumn>
    <tableColumn id="7" xr3:uid="{00000000-0010-0000-0100-000007000000}" name="green5" dataDxfId="8">
      <calculatedColumnFormula>POWER(Table1[[#This Row],[green5]], $K$15)</calculatedColumnFormula>
    </tableColumn>
    <tableColumn id="8" xr3:uid="{00000000-0010-0000-0100-000008000000}" name="green6" dataDxfId="7">
      <calculatedColumnFormula>POWER(Table1[[#This Row],[green6]], $K$15)</calculatedColumnFormula>
    </tableColumn>
    <tableColumn id="9" xr3:uid="{00000000-0010-0000-0100-000009000000}" name="blue6" dataDxfId="6">
      <calculatedColumnFormula>POWER(Table1[[#This Row],[blue6]], $K$15)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J11:K15" totalsRowShown="0" headerRowDxfId="5" headerRowBorderDxfId="4" tableBorderDxfId="3">
  <autoFilter ref="J11:K15" xr:uid="{00000000-0009-0000-0100-000004000000}"/>
  <tableColumns count="2">
    <tableColumn id="1" xr3:uid="{00000000-0010-0000-0300-000001000000}" name=" " dataDxfId="2"/>
    <tableColumn id="2" xr3:uid="{00000000-0010-0000-0300-000002000000}" name="Power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C1F492-2068-48AA-850A-1359D141FD79}" name="Table3" displayName="Table3" ref="M12:Q19" totalsRowShown="0" headerRowDxfId="1" tableBorderDxfId="0">
  <autoFilter ref="M12:Q19" xr:uid="{3CC1F492-2068-48AA-850A-1359D141FD79}"/>
  <tableColumns count="5">
    <tableColumn id="1" xr3:uid="{F2794E16-D10F-4920-883D-3FC4AAAD687C}" name="red1"/>
    <tableColumn id="2" xr3:uid="{983562AD-DF2B-460A-B1D6-BBEFD9F6DD53}" name="green1"/>
    <tableColumn id="3" xr3:uid="{17CCFAB7-0018-4460-B7D5-1E31F970BDE4}" name="green5"/>
    <tableColumn id="4" xr3:uid="{F8F4C404-E0FF-42CD-A609-CBC9C673D6C1}" name="green6"/>
    <tableColumn id="5" xr3:uid="{27D6B915-EBAD-4565-8364-1ACA4D1794A1}" name="blue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U27"/>
  <sheetViews>
    <sheetView tabSelected="1" topLeftCell="D1" workbookViewId="0">
      <selection activeCell="J16" sqref="J16"/>
    </sheetView>
  </sheetViews>
  <sheetFormatPr defaultRowHeight="15" x14ac:dyDescent="0.25"/>
  <cols>
    <col min="2" max="9" width="12" bestFit="1" customWidth="1"/>
    <col min="10" max="10" width="11" customWidth="1"/>
    <col min="11" max="11" width="9.7109375" customWidth="1"/>
    <col min="13" max="16" width="12" bestFit="1" customWidth="1"/>
    <col min="17" max="17" width="14.7109375" customWidth="1"/>
    <col min="18" max="18" width="11.42578125" customWidth="1"/>
    <col min="19" max="20" width="9.28515625" customWidth="1"/>
    <col min="21" max="21" width="12" bestFit="1" customWidth="1"/>
  </cols>
  <sheetData>
    <row r="2" spans="2:21" x14ac:dyDescent="0.25">
      <c r="B2" s="29" t="s">
        <v>10</v>
      </c>
      <c r="C2" s="30"/>
      <c r="D2" s="30"/>
      <c r="E2" s="30"/>
      <c r="F2" s="30"/>
      <c r="G2" s="30"/>
      <c r="H2" s="30"/>
      <c r="I2" s="30"/>
      <c r="J2" s="30"/>
      <c r="K2" s="31"/>
      <c r="M2" s="29" t="s">
        <v>15</v>
      </c>
      <c r="N2" s="30"/>
      <c r="O2" s="30"/>
      <c r="P2" s="30"/>
      <c r="Q2" s="30"/>
      <c r="R2" s="30"/>
      <c r="S2" s="30"/>
      <c r="T2" s="30"/>
      <c r="U2" s="31"/>
    </row>
    <row r="3" spans="2:21" x14ac:dyDescent="0.25">
      <c r="B3" s="8" t="s">
        <v>0</v>
      </c>
      <c r="C3" s="2" t="s">
        <v>1</v>
      </c>
      <c r="D3" s="2" t="s">
        <v>2</v>
      </c>
      <c r="E3" s="2" t="s">
        <v>3</v>
      </c>
      <c r="F3" s="2" t="s">
        <v>4</v>
      </c>
      <c r="G3" s="2" t="s">
        <v>5</v>
      </c>
      <c r="H3" s="2" t="s">
        <v>6</v>
      </c>
      <c r="I3" s="2" t="s">
        <v>7</v>
      </c>
      <c r="J3" s="2" t="s">
        <v>8</v>
      </c>
      <c r="K3" s="4" t="s">
        <v>9</v>
      </c>
      <c r="M3" s="1" t="s">
        <v>1</v>
      </c>
      <c r="N3" s="1" t="s">
        <v>2</v>
      </c>
      <c r="O3" s="1" t="s">
        <v>3</v>
      </c>
      <c r="P3" s="1" t="s">
        <v>4</v>
      </c>
      <c r="Q3" s="1" t="s">
        <v>5</v>
      </c>
      <c r="R3" s="1" t="s">
        <v>6</v>
      </c>
      <c r="S3" s="1" t="s">
        <v>7</v>
      </c>
      <c r="T3" s="1" t="s">
        <v>8</v>
      </c>
      <c r="U3" s="1" t="s">
        <v>9</v>
      </c>
    </row>
    <row r="4" spans="2:21" x14ac:dyDescent="0.25">
      <c r="B4" s="44">
        <v>2.16262975778546E-2</v>
      </c>
      <c r="C4" s="44">
        <v>2163.7546921429098</v>
      </c>
      <c r="D4" s="44">
        <v>674.15182417016797</v>
      </c>
      <c r="E4" s="44">
        <v>832.66845686973898</v>
      </c>
      <c r="F4" s="44">
        <v>3052.89261586361</v>
      </c>
      <c r="G4" s="44">
        <v>1068.16170670662</v>
      </c>
      <c r="H4" s="44">
        <v>4653.3411781373297</v>
      </c>
      <c r="I4" s="44">
        <v>1879.4233593885699</v>
      </c>
      <c r="J4" s="44">
        <v>1719.0433268092399</v>
      </c>
      <c r="K4" s="44">
        <v>8144.6801307987798</v>
      </c>
      <c r="M4" s="2">
        <f>POWER(Table1[[#This Row],[none1]], $K$15)</f>
        <v>1.6514332510280404E-6</v>
      </c>
      <c r="N4" s="2">
        <f>POWER(Table1[[#This Row],[none5]], $K$15)</f>
        <v>1.2470304067575842E-5</v>
      </c>
      <c r="O4" s="2">
        <f>POWER(Table1[[#This Row],[none6]], $K$15)</f>
        <v>8.6471869159077127E-6</v>
      </c>
      <c r="P4" s="2">
        <f>POWER(Table1[[#This Row],[red1]], $K$15)</f>
        <v>9.0922586175210249E-7</v>
      </c>
      <c r="Q4" s="2">
        <f>POWER(Table1[[#This Row],[red4]], $K$15)</f>
        <v>5.6150416203551146E-6</v>
      </c>
      <c r="R4" s="2">
        <f>POWER(Table1[[#This Row],[green1]], $K$15)</f>
        <v>4.3784284704858101E-7</v>
      </c>
      <c r="S4" s="2">
        <f>POWER(Table1[[#This Row],[green5]], $K$15)</f>
        <v>2.1083011699251422E-6</v>
      </c>
      <c r="T4" s="2">
        <f>POWER(Table1[[#This Row],[green6]], $K$15)</f>
        <v>2.4608836350955534E-6</v>
      </c>
      <c r="U4" s="2">
        <f>POWER(Table1[[#This Row],[blue6]], $K$15)</f>
        <v>1.6590063635119511E-7</v>
      </c>
    </row>
    <row r="5" spans="2:21" x14ac:dyDescent="0.25">
      <c r="B5" s="44">
        <v>7.1818442976156202E-3</v>
      </c>
      <c r="C5" s="44">
        <v>3571.37110466895</v>
      </c>
      <c r="D5" s="44">
        <v>1424.0160740065</v>
      </c>
      <c r="E5" s="44">
        <v>1337.63618020071</v>
      </c>
      <c r="F5" s="44">
        <v>5785.73307157197</v>
      </c>
      <c r="G5" s="44">
        <v>2044.0161034909299</v>
      </c>
      <c r="H5" s="44">
        <v>8665.3448334191507</v>
      </c>
      <c r="I5" s="44">
        <v>3710.8205009558801</v>
      </c>
      <c r="J5" s="44">
        <v>3582.8748115501999</v>
      </c>
      <c r="K5" s="44">
        <v>22998.925367596599</v>
      </c>
      <c r="M5" s="2">
        <f>POWER(Table1[[#This Row],[none1]], $K$15)</f>
        <v>6.9273706003278899E-7</v>
      </c>
      <c r="N5" s="2">
        <f>POWER(Table1[[#This Row],[none5]], $K$15)</f>
        <v>3.4108007489188247E-6</v>
      </c>
      <c r="O5" s="2">
        <f>POWER(Table1[[#This Row],[none6]], $K$15)</f>
        <v>3.8016489287489082E-6</v>
      </c>
      <c r="P5" s="2">
        <f>POWER(Table1[[#This Row],[red1]], $K$15)</f>
        <v>3.0014054405708589E-7</v>
      </c>
      <c r="Q5" s="2">
        <f>POWER(Table1[[#This Row],[red4]], $K$15)</f>
        <v>1.8227356844471421E-6</v>
      </c>
      <c r="R5" s="2">
        <f>POWER(Table1[[#This Row],[green1]], $K$15)</f>
        <v>1.4900194292781228E-7</v>
      </c>
      <c r="S5" s="2">
        <f>POWER(Table1[[#This Row],[green5]], $K$15)</f>
        <v>6.4822971420270049E-7</v>
      </c>
      <c r="T5" s="2">
        <f>POWER(Table1[[#This Row],[green6]], $K$15)</f>
        <v>6.8888557485465122E-7</v>
      </c>
      <c r="U5" s="2">
        <f>POWER(Table1[[#This Row],[blue6]], $K$15)</f>
        <v>2.7431718870016303E-8</v>
      </c>
    </row>
    <row r="6" spans="2:21" x14ac:dyDescent="0.25">
      <c r="B6" s="44">
        <v>3.5430839002267502E-3</v>
      </c>
      <c r="C6" s="44">
        <v>5155.0834465584203</v>
      </c>
      <c r="D6" s="44">
        <v>1818.9909714431799</v>
      </c>
      <c r="E6" s="44">
        <v>2070.9582251185302</v>
      </c>
      <c r="F6" s="44">
        <v>9744.8700466028804</v>
      </c>
      <c r="G6" s="44">
        <v>3083.20774778839</v>
      </c>
      <c r="H6" s="44">
        <v>14778.075947102599</v>
      </c>
      <c r="I6" s="44">
        <v>5700.7238179873202</v>
      </c>
      <c r="J6" s="44">
        <v>6343.6746490790702</v>
      </c>
      <c r="K6" s="44">
        <v>55968.281301521798</v>
      </c>
      <c r="M6" s="2">
        <f>POWER(Table1[[#This Row],[none1]], $K$15)</f>
        <v>3.6662384568330366E-7</v>
      </c>
      <c r="N6" s="2">
        <f>POWER(Table1[[#This Row],[none5]], $K$15)</f>
        <v>2.2312100006417204E-6</v>
      </c>
      <c r="O6" s="2">
        <f>POWER(Table1[[#This Row],[none6]], $K$15)</f>
        <v>1.7818218878546388E-6</v>
      </c>
      <c r="P6" s="2">
        <f>POWER(Table1[[#This Row],[red1]], $K$15)</f>
        <v>1.2156034331924167E-7</v>
      </c>
      <c r="Q6" s="2">
        <f>POWER(Table1[[#This Row],[red4]], $K$15)</f>
        <v>8.9378315518951188E-7</v>
      </c>
      <c r="R6" s="2">
        <f>POWER(Table1[[#This Row],[green1]], $K$15)</f>
        <v>5.9057144476683584E-8</v>
      </c>
      <c r="S6" s="2">
        <f>POWER(Table1[[#This Row],[green5]], $K$15)</f>
        <v>3.0794230369397508E-7</v>
      </c>
      <c r="T6" s="2">
        <f>POWER(Table1[[#This Row],[green6]], $K$15)</f>
        <v>2.5586349305700117E-7</v>
      </c>
      <c r="U6" s="2">
        <f>POWER(Table1[[#This Row],[blue6]], $K$15)</f>
        <v>5.8701779977994831E-9</v>
      </c>
    </row>
    <row r="7" spans="2:21" x14ac:dyDescent="0.25">
      <c r="B7" s="44">
        <v>2.1041999831664E-3</v>
      </c>
      <c r="C7" s="44">
        <v>6953.1830783763098</v>
      </c>
      <c r="D7" s="44">
        <v>3089.3925810649698</v>
      </c>
      <c r="E7" s="44">
        <v>2879.1562228349098</v>
      </c>
      <c r="F7" s="44">
        <v>15057.227820451</v>
      </c>
      <c r="G7" s="44">
        <v>4808.5324601045404</v>
      </c>
      <c r="H7" s="44">
        <v>22814.843585245399</v>
      </c>
      <c r="I7" s="44">
        <v>8796.6911888797895</v>
      </c>
      <c r="J7" s="44">
        <v>9337.1156479389301</v>
      </c>
      <c r="K7" s="44">
        <v>195717.08870098201</v>
      </c>
      <c r="M7" s="2">
        <f>POWER(Table1[[#This Row],[none1]], $K$15)</f>
        <v>2.1823995001786462E-7</v>
      </c>
      <c r="N7" s="2">
        <f>POWER(Table1[[#This Row],[none5]], $K$15)</f>
        <v>8.9068335608195656E-7</v>
      </c>
      <c r="O7" s="2">
        <f>POWER(Table1[[#This Row],[none6]], $K$15)</f>
        <v>1.0064383546142302E-6</v>
      </c>
      <c r="P7" s="2">
        <f>POWER(Table1[[#This Row],[red1]], $K$15)</f>
        <v>5.7171911723227441E-8</v>
      </c>
      <c r="Q7" s="2">
        <f>POWER(Table1[[#This Row],[red4]], $K$15)</f>
        <v>4.1363527849838287E-7</v>
      </c>
      <c r="R7" s="2">
        <f>POWER(Table1[[#This Row],[green1]], $K$15)</f>
        <v>2.7816571576586996E-8</v>
      </c>
      <c r="S7" s="2">
        <f>POWER(Table1[[#This Row],[green5]], $K$15)</f>
        <v>1.4516603900877341E-7</v>
      </c>
      <c r="T7" s="2">
        <f>POWER(Table1[[#This Row],[green6]], $K$15)</f>
        <v>1.3091051056565897E-7</v>
      </c>
      <c r="U7" s="2">
        <f>POWER(Table1[[#This Row],[blue6]], $K$15)</f>
        <v>6.70007445680688E-10</v>
      </c>
    </row>
    <row r="8" spans="2:21" x14ac:dyDescent="0.25">
      <c r="B8" s="44">
        <v>1.3922922699933101E-3</v>
      </c>
      <c r="C8" s="44">
        <v>8903.9176700094995</v>
      </c>
      <c r="D8" s="44">
        <v>3344.7001636915002</v>
      </c>
      <c r="E8" s="44">
        <v>3888.91781232428</v>
      </c>
      <c r="F8" s="44">
        <v>22107.79316642</v>
      </c>
      <c r="G8" s="44">
        <v>6457.74623859039</v>
      </c>
      <c r="H8" s="44">
        <v>34750.856228348297</v>
      </c>
      <c r="I8" s="44">
        <v>10607.412920729999</v>
      </c>
      <c r="J8" s="44">
        <v>12725.582854525899</v>
      </c>
      <c r="K8" s="44">
        <v>8168061.7977528004</v>
      </c>
      <c r="M8" s="2">
        <f>POWER(Table1[[#This Row],[none1]], $K$15)</f>
        <v>1.4214868218379005E-7</v>
      </c>
      <c r="N8" s="2">
        <f>POWER(Table1[[#This Row],[none5]], $K$15)</f>
        <v>7.7613883746589039E-7</v>
      </c>
      <c r="O8" s="2">
        <f>POWER(Table1[[#This Row],[none6]], $K$15)</f>
        <v>5.976315701012384E-7</v>
      </c>
      <c r="P8" s="2">
        <f>POWER(Table1[[#This Row],[red1]], $K$15)</f>
        <v>2.9376934211341607E-8</v>
      </c>
      <c r="Q8" s="2">
        <f>POWER(Table1[[#This Row],[red4]], $K$15)</f>
        <v>2.480787792324233E-7</v>
      </c>
      <c r="R8" s="2">
        <f>POWER(Table1[[#This Row],[green1]], $K$15)</f>
        <v>1.3411565081355286E-8</v>
      </c>
      <c r="S8" s="2">
        <f>POWER(Table1[[#This Row],[green5]], $K$15)</f>
        <v>1.0493854536685013E-7</v>
      </c>
      <c r="T8" s="2">
        <f>POWER(Table1[[#This Row],[green6]], $K$15)</f>
        <v>7.6534477864773813E-8</v>
      </c>
      <c r="U8" s="2">
        <f>POWER(Table1[[#This Row],[blue6]], $K$15)</f>
        <v>1.0391773395760774E-12</v>
      </c>
    </row>
    <row r="9" spans="2:21" x14ac:dyDescent="0.25">
      <c r="B9" s="44">
        <v>9.8888493334915489E-4</v>
      </c>
      <c r="C9" s="44">
        <v>12350.3751995041</v>
      </c>
      <c r="D9" s="44">
        <v>4259.1854678271802</v>
      </c>
      <c r="E9" s="44">
        <v>4620.2663354193701</v>
      </c>
      <c r="F9" s="44">
        <v>29688.7554190509</v>
      </c>
      <c r="G9" s="44">
        <v>9590.8704965809193</v>
      </c>
      <c r="H9" s="44">
        <v>61621.303175902998</v>
      </c>
      <c r="I9" s="44">
        <v>17169.849650087999</v>
      </c>
      <c r="J9" s="44">
        <v>17354.683017973901</v>
      </c>
      <c r="K9" s="44">
        <v>8188000</v>
      </c>
      <c r="M9" s="2">
        <f>POWER(Table1[[#This Row],[none1]], $K$15)</f>
        <v>8.0610295038509999E-8</v>
      </c>
      <c r="N9" s="2">
        <f>POWER(Table1[[#This Row],[none5]], $K$15)</f>
        <v>5.10455084838702E-7</v>
      </c>
      <c r="O9" s="2">
        <f>POWER(Table1[[#This Row],[none6]], $K$15)</f>
        <v>4.4329104512516174E-7</v>
      </c>
      <c r="P9" s="2">
        <f>POWER(Table1[[#This Row],[red1]], $K$15)</f>
        <v>1.7620423811429781E-8</v>
      </c>
      <c r="Q9" s="2">
        <f>POWER(Table1[[#This Row],[red4]], $K$15)</f>
        <v>1.2496415804775108E-7</v>
      </c>
      <c r="R9" s="2">
        <f>POWER(Table1[[#This Row],[green1]], $K$15)</f>
        <v>4.9682476234702173E-9</v>
      </c>
      <c r="S9" s="2">
        <f>POWER(Table1[[#This Row],[green5]], $K$15)</f>
        <v>4.553302369624559E-8</v>
      </c>
      <c r="T9" s="2">
        <f>POWER(Table1[[#This Row],[green6]], $K$15)</f>
        <v>4.4695582933466589E-8</v>
      </c>
      <c r="U9" s="2">
        <f>POWER(Table1[[#This Row],[blue6]], $K$15)</f>
        <v>1.0347943015795358E-12</v>
      </c>
    </row>
    <row r="11" spans="2:21" x14ac:dyDescent="0.25">
      <c r="J11" s="9" t="s">
        <v>14</v>
      </c>
      <c r="K11" s="7" t="s">
        <v>13</v>
      </c>
      <c r="M11" s="41" t="s">
        <v>11</v>
      </c>
      <c r="N11" s="42"/>
      <c r="O11" s="42"/>
      <c r="P11" s="42"/>
      <c r="Q11" s="43"/>
    </row>
    <row r="12" spans="2:21" x14ac:dyDescent="0.25">
      <c r="J12" s="10" t="s">
        <v>1</v>
      </c>
      <c r="K12" s="2">
        <v>-1.796</v>
      </c>
      <c r="M12" s="5" t="s">
        <v>4</v>
      </c>
      <c r="N12" s="3" t="s">
        <v>6</v>
      </c>
      <c r="O12" s="3" t="s">
        <v>7</v>
      </c>
      <c r="P12" s="3" t="s">
        <v>8</v>
      </c>
      <c r="Q12" s="6" t="s">
        <v>9</v>
      </c>
    </row>
    <row r="13" spans="2:21" x14ac:dyDescent="0.25">
      <c r="J13" s="10" t="s">
        <v>2</v>
      </c>
      <c r="K13" s="2">
        <v>-1.74</v>
      </c>
      <c r="M13" s="11">
        <f t="shared" ref="M13:M18" si="0">P4/M4</f>
        <v>0.55056773332261333</v>
      </c>
      <c r="N13" s="12">
        <f t="shared" ref="N13:P18" si="1">R4/M4</f>
        <v>0.2651290003855849</v>
      </c>
      <c r="O13" s="12">
        <f t="shared" si="1"/>
        <v>0.16906573877432199</v>
      </c>
      <c r="P13" s="12">
        <f t="shared" si="1"/>
        <v>0.28458776929736684</v>
      </c>
      <c r="Q13" s="13">
        <f t="shared" ref="Q13:Q18" si="2">U4/O4</f>
        <v>1.918550367472659E-2</v>
      </c>
    </row>
    <row r="14" spans="2:21" x14ac:dyDescent="0.25">
      <c r="J14" s="10" t="s">
        <v>3</v>
      </c>
      <c r="K14" s="2">
        <v>-1.665</v>
      </c>
      <c r="M14" s="14">
        <f t="shared" si="0"/>
        <v>0.43326762977410144</v>
      </c>
      <c r="N14" s="15">
        <f t="shared" si="1"/>
        <v>0.2150916293128011</v>
      </c>
      <c r="O14" s="15">
        <f t="shared" si="1"/>
        <v>0.1900520616480397</v>
      </c>
      <c r="P14" s="15">
        <f t="shared" si="1"/>
        <v>0.18120704666997167</v>
      </c>
      <c r="Q14" s="16">
        <f t="shared" si="2"/>
        <v>7.215742269774463E-3</v>
      </c>
    </row>
    <row r="15" spans="2:21" x14ac:dyDescent="0.25">
      <c r="J15" s="9" t="s">
        <v>12</v>
      </c>
      <c r="K15" s="7">
        <f>AVERAGE(K12:K14)</f>
        <v>-1.7336666666666669</v>
      </c>
      <c r="M15" s="11">
        <f t="shared" si="0"/>
        <v>0.3315669309307494</v>
      </c>
      <c r="N15" s="12">
        <f t="shared" si="1"/>
        <v>0.16108375156726226</v>
      </c>
      <c r="O15" s="12">
        <f t="shared" si="1"/>
        <v>0.13801583159156131</v>
      </c>
      <c r="P15" s="12">
        <f t="shared" si="1"/>
        <v>0.1435965596791875</v>
      </c>
      <c r="Q15" s="13">
        <f t="shared" si="2"/>
        <v>3.2944807995749421E-3</v>
      </c>
    </row>
    <row r="16" spans="2:21" x14ac:dyDescent="0.25">
      <c r="M16" s="14">
        <f t="shared" si="0"/>
        <v>0.26196813057621887</v>
      </c>
      <c r="N16" s="15">
        <f t="shared" si="1"/>
        <v>0.12745865994887734</v>
      </c>
      <c r="O16" s="15">
        <f t="shared" si="1"/>
        <v>0.16298276825037686</v>
      </c>
      <c r="P16" s="15">
        <f t="shared" si="1"/>
        <v>0.13007305411749459</v>
      </c>
      <c r="Q16" s="16">
        <f t="shared" si="2"/>
        <v>6.6572129590341698E-4</v>
      </c>
    </row>
    <row r="17" spans="2:17" x14ac:dyDescent="0.25">
      <c r="M17" s="11">
        <f t="shared" si="0"/>
        <v>0.20666342986816386</v>
      </c>
      <c r="N17" s="12">
        <f t="shared" si="1"/>
        <v>9.4348852731641258E-2</v>
      </c>
      <c r="O17" s="12">
        <f t="shared" si="1"/>
        <v>0.13520589397314106</v>
      </c>
      <c r="P17" s="12">
        <f t="shared" si="1"/>
        <v>0.1280629767463739</v>
      </c>
      <c r="Q17" s="13">
        <f t="shared" si="2"/>
        <v>1.7388260452841229E-6</v>
      </c>
    </row>
    <row r="18" spans="2:17" ht="15.75" thickBot="1" x14ac:dyDescent="0.3">
      <c r="M18" s="14">
        <f t="shared" si="0"/>
        <v>0.21858775982660733</v>
      </c>
      <c r="N18" s="15">
        <f t="shared" si="1"/>
        <v>6.1632917000201203E-2</v>
      </c>
      <c r="O18" s="15">
        <f t="shared" si="1"/>
        <v>8.9200842637572136E-2</v>
      </c>
      <c r="P18" s="15">
        <f t="shared" si="1"/>
        <v>0.10082672191324538</v>
      </c>
      <c r="Q18" s="16">
        <f t="shared" si="2"/>
        <v>2.3343451507967301E-6</v>
      </c>
    </row>
    <row r="19" spans="2:17" ht="15.75" thickTop="1" x14ac:dyDescent="0.25">
      <c r="M19" s="18">
        <f>AVERAGE(M13:M18)</f>
        <v>0.33377026904974239</v>
      </c>
      <c r="N19" s="17">
        <f t="shared" ref="N19:P19" si="3">AVERAGE(N13:N18)</f>
        <v>0.15412413515772802</v>
      </c>
      <c r="O19" s="17">
        <f t="shared" si="3"/>
        <v>0.14742052281250217</v>
      </c>
      <c r="P19" s="17">
        <f t="shared" si="3"/>
        <v>0.16139235473727331</v>
      </c>
      <c r="Q19" s="19">
        <f>AVERAGE(Q13:Q18)</f>
        <v>5.0609202018625831E-3</v>
      </c>
    </row>
    <row r="21" spans="2:17" x14ac:dyDescent="0.25">
      <c r="M21" s="20" t="s">
        <v>17</v>
      </c>
      <c r="N21" s="21"/>
      <c r="O21" s="21"/>
      <c r="P21" s="21"/>
      <c r="Q21" s="22"/>
    </row>
    <row r="22" spans="2:17" x14ac:dyDescent="0.25">
      <c r="M22" s="23"/>
      <c r="N22" s="24"/>
      <c r="O22" s="24"/>
      <c r="P22" s="24"/>
      <c r="Q22" s="25"/>
    </row>
    <row r="23" spans="2:17" x14ac:dyDescent="0.25">
      <c r="M23" s="26"/>
      <c r="N23" s="27"/>
      <c r="O23" s="27"/>
      <c r="P23" s="27"/>
      <c r="Q23" s="28"/>
    </row>
    <row r="24" spans="2:17" x14ac:dyDescent="0.25">
      <c r="B24" s="32" t="s">
        <v>16</v>
      </c>
      <c r="C24" s="33"/>
      <c r="D24" s="33"/>
      <c r="E24" s="33"/>
      <c r="F24" s="33"/>
      <c r="G24" s="33"/>
      <c r="H24" s="33"/>
      <c r="I24" s="34"/>
    </row>
    <row r="25" spans="2:17" x14ac:dyDescent="0.25">
      <c r="B25" s="35"/>
      <c r="C25" s="36"/>
      <c r="D25" s="36"/>
      <c r="E25" s="36"/>
      <c r="F25" s="36"/>
      <c r="G25" s="36"/>
      <c r="H25" s="36"/>
      <c r="I25" s="37"/>
    </row>
    <row r="26" spans="2:17" ht="15" customHeight="1" x14ac:dyDescent="0.25">
      <c r="B26" s="35"/>
      <c r="C26" s="36"/>
      <c r="D26" s="36"/>
      <c r="E26" s="36"/>
      <c r="F26" s="36"/>
      <c r="G26" s="36"/>
      <c r="H26" s="36"/>
      <c r="I26" s="37"/>
    </row>
    <row r="27" spans="2:17" x14ac:dyDescent="0.25">
      <c r="B27" s="38"/>
      <c r="C27" s="39"/>
      <c r="D27" s="39"/>
      <c r="E27" s="39"/>
      <c r="F27" s="39"/>
      <c r="G27" s="39"/>
      <c r="H27" s="39"/>
      <c r="I27" s="40"/>
    </row>
  </sheetData>
  <mergeCells count="5">
    <mergeCell ref="M21:Q23"/>
    <mergeCell ref="B2:K2"/>
    <mergeCell ref="B24:I27"/>
    <mergeCell ref="M2:U2"/>
    <mergeCell ref="M11:Q11"/>
  </mergeCells>
  <phoneticPr fontId="18" type="noConversion"/>
  <pageMargins left="0.7" right="0.7" top="0.75" bottom="0.75" header="0.3" footer="0.3"/>
  <drawing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all_results2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McKey</dc:creator>
  <cp:lastModifiedBy>Michael McKey</cp:lastModifiedBy>
  <dcterms:created xsi:type="dcterms:W3CDTF">2021-07-27T19:01:43Z</dcterms:created>
  <dcterms:modified xsi:type="dcterms:W3CDTF">2021-08-08T13:21:37Z</dcterms:modified>
</cp:coreProperties>
</file>