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3AE6CF13-01A6-4135-86D8-5AC2353684F6}" xr6:coauthVersionLast="36" xr6:coauthVersionMax="41" xr10:uidLastSave="{00000000-0000-0000-0000-000000000000}"/>
  <bookViews>
    <workbookView xWindow="-110" yWindow="-110" windowWidth="19420" windowHeight="10420" firstSheet="3" activeTab="7" xr2:uid="{3FC83FA8-7706-424B-A20B-6FAC0058F37C}"/>
  </bookViews>
  <sheets>
    <sheet name="ניוסי 1.1" sheetId="1" r:id="rId1"/>
    <sheet name="ניסוי 1.2" sheetId="2" r:id="rId2"/>
    <sheet name="ניסוי 1.3" sheetId="3" r:id="rId3"/>
    <sheet name="ניסוי 1.4" sheetId="4" r:id="rId4"/>
    <sheet name="ניסוי 2" sheetId="5" r:id="rId5"/>
    <sheet name="ניסוי 3.1" sheetId="6" r:id="rId6"/>
    <sheet name="ניסוי 3.2" sheetId="7" r:id="rId7"/>
    <sheet name="ניסוי 4.1" sheetId="8" r:id="rId8"/>
    <sheet name="ניסוי 4.2" sheetId="9" r:id="rId9"/>
    <sheet name="ניסוי 4.3" sheetId="10" r:id="rId10"/>
    <sheet name="ניסוי 5" sheetId="11" r:id="rId11"/>
    <sheet name="ניסוי 6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3" i="7"/>
  <c r="J4" i="6"/>
  <c r="F3" i="12"/>
  <c r="F12" i="12" s="1"/>
  <c r="F21" i="12" s="1"/>
  <c r="E3" i="12"/>
  <c r="E12" i="12" s="1"/>
  <c r="F13" i="12"/>
  <c r="F22" i="12" s="1"/>
  <c r="F14" i="12"/>
  <c r="F15" i="12"/>
  <c r="F24" i="12" s="1"/>
  <c r="F16" i="12"/>
  <c r="F17" i="12"/>
  <c r="F18" i="12"/>
  <c r="F19" i="12"/>
  <c r="E13" i="12"/>
  <c r="E14" i="12"/>
  <c r="E15" i="12"/>
  <c r="E16" i="12"/>
  <c r="E17" i="12"/>
  <c r="E18" i="12"/>
  <c r="E19" i="12"/>
  <c r="F20" i="12"/>
  <c r="F23" i="12"/>
  <c r="E20" i="12"/>
  <c r="L3" i="12"/>
  <c r="K3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3" i="6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3" i="7"/>
  <c r="E20" i="1" l="1"/>
  <c r="E18" i="1"/>
  <c r="E4" i="12" l="1"/>
  <c r="E22" i="12" s="1"/>
  <c r="E5" i="12"/>
  <c r="E23" i="12" s="1"/>
  <c r="E6" i="12"/>
  <c r="E24" i="12" s="1"/>
  <c r="E7" i="12"/>
  <c r="E8" i="12"/>
  <c r="E9" i="12"/>
  <c r="E10" i="12"/>
  <c r="E21" i="12"/>
  <c r="F4" i="12"/>
  <c r="F5" i="12"/>
  <c r="F6" i="12"/>
  <c r="F7" i="12"/>
  <c r="F8" i="12"/>
  <c r="F9" i="12"/>
  <c r="F10" i="12"/>
  <c r="G4" i="12"/>
  <c r="A9" i="11"/>
  <c r="A10" i="11"/>
  <c r="A5" i="11"/>
  <c r="A6" i="11" s="1"/>
  <c r="A7" i="11" s="1"/>
  <c r="A8" i="11" s="1"/>
  <c r="A4" i="11"/>
  <c r="C14" i="8"/>
  <c r="C13" i="8"/>
  <c r="C12" i="8"/>
  <c r="C11" i="8"/>
  <c r="C10" i="8"/>
  <c r="C9" i="8"/>
  <c r="C7" i="8"/>
  <c r="C6" i="8"/>
  <c r="C5" i="8"/>
  <c r="C4" i="8"/>
  <c r="C3" i="8"/>
  <c r="G5" i="12" l="1"/>
  <c r="L4" i="12"/>
  <c r="K4" i="12"/>
  <c r="F25" i="4"/>
  <c r="F16" i="4"/>
  <c r="F15" i="4"/>
  <c r="F14" i="4"/>
  <c r="F13" i="4"/>
  <c r="F21" i="3"/>
  <c r="F19" i="3"/>
  <c r="F18" i="3"/>
  <c r="F13" i="3"/>
  <c r="F10" i="3"/>
  <c r="E21" i="3"/>
  <c r="E19" i="3"/>
  <c r="E18" i="3"/>
  <c r="E13" i="3"/>
  <c r="E10" i="3"/>
  <c r="E9" i="3"/>
  <c r="F9" i="3"/>
  <c r="E19" i="2"/>
  <c r="E16" i="2"/>
  <c r="E15" i="2"/>
  <c r="E19" i="1"/>
  <c r="E23" i="1"/>
  <c r="E24" i="1"/>
  <c r="E25" i="1"/>
  <c r="E26" i="1"/>
  <c r="E27" i="1"/>
  <c r="G6" i="12" l="1"/>
  <c r="L5" i="12"/>
  <c r="K5" i="12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1" i="6"/>
  <c r="A16" i="6"/>
  <c r="A17" i="6" s="1"/>
  <c r="A18" i="6" s="1"/>
  <c r="A19" i="6" s="1"/>
  <c r="A20" i="6" s="1"/>
  <c r="A15" i="6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9" i="3"/>
  <c r="A18" i="3"/>
  <c r="A12" i="3"/>
  <c r="A18" i="2"/>
  <c r="A22" i="1"/>
  <c r="G7" i="12" l="1"/>
  <c r="L6" i="12"/>
  <c r="K6" i="12"/>
  <c r="G8" i="12" l="1"/>
  <c r="L7" i="12"/>
  <c r="K7" i="12"/>
  <c r="G9" i="12" l="1"/>
  <c r="L8" i="12"/>
  <c r="K8" i="12"/>
  <c r="G10" i="12" l="1"/>
  <c r="L9" i="12"/>
  <c r="K9" i="12"/>
  <c r="L10" i="12" l="1"/>
  <c r="K10" i="12"/>
</calcChain>
</file>

<file path=xl/sharedStrings.xml><?xml version="1.0" encoding="utf-8"?>
<sst xmlns="http://schemas.openxmlformats.org/spreadsheetml/2006/main" count="186" uniqueCount="125">
  <si>
    <t>נתוני נורה:</t>
  </si>
  <si>
    <t>מתח: 5.5+-0.1V</t>
  </si>
  <si>
    <t>זרם: 4.71+-0.02A</t>
  </si>
  <si>
    <t>נתוני פילטר:</t>
  </si>
  <si>
    <t>602nM</t>
  </si>
  <si>
    <t>מתח V</t>
  </si>
  <si>
    <t>3.500+-0.002</t>
  </si>
  <si>
    <t>8.00+-0.02</t>
  </si>
  <si>
    <t>7.00+-0.02</t>
  </si>
  <si>
    <t>6.00+-0.02</t>
  </si>
  <si>
    <t>3.002+-0.002</t>
  </si>
  <si>
    <t>5.00+-0.02</t>
  </si>
  <si>
    <t>4.00+-0.02</t>
  </si>
  <si>
    <t>2.501+-0.002</t>
  </si>
  <si>
    <t>2.001+-0.002</t>
  </si>
  <si>
    <t>1.499+-0.002</t>
  </si>
  <si>
    <t>זרם: +-0.002mA</t>
  </si>
  <si>
    <t>1.000+-0.002</t>
  </si>
  <si>
    <t>0.501+-0.002</t>
  </si>
  <si>
    <t>"-0.503+-0.002V"</t>
  </si>
  <si>
    <t>0+-0.2mV</t>
  </si>
  <si>
    <t>250.5+-0.2mV</t>
  </si>
  <si>
    <t>"-250.0+-0.2mV"</t>
  </si>
  <si>
    <t>"-300.1+-0.2mV"</t>
  </si>
  <si>
    <t>"-349.4+-0.1mV"</t>
  </si>
  <si>
    <t>"-200.0+-0.2mV"</t>
  </si>
  <si>
    <t>"-152.5+-0.2mV"</t>
  </si>
  <si>
    <t>"-71.5+-0.2mV"</t>
  </si>
  <si>
    <t>540nM</t>
  </si>
  <si>
    <t>נתוני פילטר</t>
  </si>
  <si>
    <t>0.500+-0.002</t>
  </si>
  <si>
    <t>0.8+-0.2mV</t>
  </si>
  <si>
    <t>2.0+-0.1mA</t>
  </si>
  <si>
    <t>4.8+-0.1mA</t>
  </si>
  <si>
    <t>4.3+-0.1mA</t>
  </si>
  <si>
    <t>"-252.7+-0.2mV"</t>
  </si>
  <si>
    <t>"-352.4+-0.1mV"</t>
  </si>
  <si>
    <t>"-0.800+-0.002V"</t>
  </si>
  <si>
    <t>"-0.699+-0.002V"</t>
  </si>
  <si>
    <t>"-0.600+-0.002V"</t>
  </si>
  <si>
    <t>"-0.454+-0.002V"</t>
  </si>
  <si>
    <t>4.9+-0.1mA</t>
  </si>
  <si>
    <t>1.999+-0.002</t>
  </si>
  <si>
    <t>1.003+-0.002</t>
  </si>
  <si>
    <t>2.9+-0.1mA</t>
  </si>
  <si>
    <t>1.8+-0.1mA</t>
  </si>
  <si>
    <t>"-1.1+-0.2mV"</t>
  </si>
  <si>
    <t>"-250.8+-0.2mV"</t>
  </si>
  <si>
    <t>"-0.504+-0.002V"</t>
  </si>
  <si>
    <t>"-1.000+-0.002V"</t>
  </si>
  <si>
    <t>"-349.6+-0.1mV"</t>
  </si>
  <si>
    <t>"-0.451+-0.002V"</t>
  </si>
  <si>
    <t>"-0.702+-0.002V"</t>
  </si>
  <si>
    <t>"-0.603+-0.002V"</t>
  </si>
  <si>
    <t>"-0.650+-0.002V"</t>
  </si>
  <si>
    <t>"300.1+-0.1mV"</t>
  </si>
  <si>
    <t>1.504+-0.002</t>
  </si>
  <si>
    <t>3.8+-0.1mA</t>
  </si>
  <si>
    <t>"0.751+-0.002V"</t>
  </si>
  <si>
    <t>2.4+-0.1mA</t>
  </si>
  <si>
    <t>575nm</t>
  </si>
  <si>
    <t>2.7+-0.1mA</t>
  </si>
  <si>
    <t>7.99+-0.02</t>
  </si>
  <si>
    <t>2.6+-0.1mA</t>
  </si>
  <si>
    <t>2.5+-0.1mA</t>
  </si>
  <si>
    <t>2.3+-0.1mA</t>
  </si>
  <si>
    <t>3.013+-0.002</t>
  </si>
  <si>
    <t>2.1+-0.1mA</t>
  </si>
  <si>
    <t>2.002+-0.002</t>
  </si>
  <si>
    <t>0.997+-0.002</t>
  </si>
  <si>
    <t>0.502+-0.002</t>
  </si>
  <si>
    <t>251.4+-0.2mV</t>
  </si>
  <si>
    <t>0.1+-0.2mV</t>
  </si>
  <si>
    <t>"-201.4+-0.2mV"</t>
  </si>
  <si>
    <t>"-302.3+-0.2mV"</t>
  </si>
  <si>
    <t>"-0.450+-0.002V"</t>
  </si>
  <si>
    <t>"-0.401+-0.002V"</t>
  </si>
  <si>
    <t>"-0.500+-0.002V"</t>
  </si>
  <si>
    <t>"-0.558+-0.002V"</t>
  </si>
  <si>
    <t>"-0.602+-0.002V"</t>
  </si>
  <si>
    <t>"-0.651+-0.002V"</t>
  </si>
  <si>
    <t>1.503+-0.002</t>
  </si>
  <si>
    <t>"-102.2+-0.2mV"</t>
  </si>
  <si>
    <t>אורך גל  nm</t>
  </si>
  <si>
    <t>מתח עצירה +- 0.002V</t>
  </si>
  <si>
    <t>"-303.4+-0.1mV"</t>
  </si>
  <si>
    <t>"-328.8+-0.1mV"</t>
  </si>
  <si>
    <t>552nm</t>
  </si>
  <si>
    <t>נתוני פילטר: 540nm</t>
  </si>
  <si>
    <t>מתח: 3.029V</t>
  </si>
  <si>
    <t>זרם 0.002mA+-</t>
  </si>
  <si>
    <t>זווית +-2.5</t>
  </si>
  <si>
    <t>נתוני פילטר: 602nm</t>
  </si>
  <si>
    <t>תוצאות בצורה יפה</t>
  </si>
  <si>
    <t>תוצאות יפות</t>
  </si>
  <si>
    <t>שגיאה מתח</t>
  </si>
  <si>
    <t>להתעלם:</t>
  </si>
  <si>
    <t>שגיאה במתח</t>
  </si>
  <si>
    <t>שגיאה זרם</t>
  </si>
  <si>
    <t>זרם: mA</t>
  </si>
  <si>
    <t>תוצאות בצורה יפה:</t>
  </si>
  <si>
    <t>זרם:</t>
  </si>
  <si>
    <t>מתח - נגד</t>
  </si>
  <si>
    <t>מתח - דיודה</t>
  </si>
  <si>
    <t>מתח - נגד שגיאה</t>
  </si>
  <si>
    <t>מתח - דיודה שגיאה</t>
  </si>
  <si>
    <t>חושך</t>
  </si>
  <si>
    <t>מרחק הנורה 31+-2 ס"מ</t>
  </si>
  <si>
    <t>מרחק הנורה 71+-2 ס"מ</t>
  </si>
  <si>
    <t>מרחק +-1cm</t>
  </si>
  <si>
    <t>מתח נגד +-0.0002v</t>
  </si>
  <si>
    <t>מתח bias - -2.8V</t>
  </si>
  <si>
    <t>מתח חילופין 6V</t>
  </si>
  <si>
    <t>טווח הטבעות:</t>
  </si>
  <si>
    <t>1.2kv-4.29kv</t>
  </si>
  <si>
    <t>מתח +-0.02kV</t>
  </si>
  <si>
    <t>טבעת חיצונית - בחוץ</t>
  </si>
  <si>
    <t>טבעת פנימית - בחוץ</t>
  </si>
  <si>
    <t>טבעת פנימית - בפנים</t>
  </si>
  <si>
    <t>טבעת חיצונית - בפנים</t>
  </si>
  <si>
    <t>שגיאה קוטר - +-0.25</t>
  </si>
  <si>
    <t>רדיוס פנימי</t>
  </si>
  <si>
    <t>רדיוס חיצוני</t>
  </si>
  <si>
    <t>אורך גל:</t>
  </si>
  <si>
    <t>שגיאה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</si>
</sst>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073E-DF96-4A4B-8F50-368DEAF34C1B}">
  <dimension ref="A1:H27"/>
  <sheetViews>
    <sheetView rightToLeft="1" workbookViewId="0">
      <selection activeCell="E27" sqref="E6:E27"/>
    </sheetView>
  </sheetViews>
  <sheetFormatPr defaultRowHeight="14.5" x14ac:dyDescent="0.35"/>
  <cols>
    <col min="1" max="1" width="17.6328125" customWidth="1"/>
    <col min="2" max="2" width="16.54296875" customWidth="1"/>
    <col min="3" max="3" width="14.36328125" bestFit="1" customWidth="1"/>
    <col min="4" max="4" width="20.1796875" customWidth="1"/>
    <col min="5" max="5" width="9.90625" customWidth="1"/>
    <col min="6" max="6" width="11.1796875" customWidth="1"/>
  </cols>
  <sheetData>
    <row r="1" spans="1:7" x14ac:dyDescent="0.35">
      <c r="A1" t="s">
        <v>0</v>
      </c>
      <c r="B1" t="s">
        <v>1</v>
      </c>
      <c r="C1" t="s">
        <v>2</v>
      </c>
    </row>
    <row r="3" spans="1:7" x14ac:dyDescent="0.35">
      <c r="A3" t="s">
        <v>3</v>
      </c>
      <c r="B3" t="s">
        <v>4</v>
      </c>
    </row>
    <row r="4" spans="1:7" x14ac:dyDescent="0.35">
      <c r="E4" t="s">
        <v>93</v>
      </c>
    </row>
    <row r="5" spans="1:7" x14ac:dyDescent="0.35">
      <c r="A5" t="s">
        <v>5</v>
      </c>
      <c r="B5" t="s">
        <v>16</v>
      </c>
      <c r="D5" t="s">
        <v>95</v>
      </c>
      <c r="E5" t="s">
        <v>5</v>
      </c>
      <c r="F5" t="s">
        <v>16</v>
      </c>
    </row>
    <row r="6" spans="1:7" x14ac:dyDescent="0.35">
      <c r="A6" t="s">
        <v>7</v>
      </c>
      <c r="B6">
        <v>0.57099999999999995</v>
      </c>
      <c r="D6">
        <v>0.02</v>
      </c>
      <c r="E6">
        <v>8</v>
      </c>
      <c r="F6">
        <v>0.57099999999999995</v>
      </c>
      <c r="G6">
        <v>2E-3</v>
      </c>
    </row>
    <row r="7" spans="1:7" x14ac:dyDescent="0.35">
      <c r="A7" t="s">
        <v>8</v>
      </c>
      <c r="B7">
        <v>0.56200000000000006</v>
      </c>
      <c r="D7">
        <v>0.02</v>
      </c>
      <c r="E7">
        <v>7</v>
      </c>
      <c r="F7">
        <v>0.56200000000000006</v>
      </c>
      <c r="G7">
        <v>2E-3</v>
      </c>
    </row>
    <row r="8" spans="1:7" x14ac:dyDescent="0.35">
      <c r="A8" t="s">
        <v>9</v>
      </c>
      <c r="B8">
        <v>0.55200000000000005</v>
      </c>
      <c r="D8">
        <v>0.02</v>
      </c>
      <c r="E8">
        <v>6</v>
      </c>
      <c r="F8">
        <v>0.55200000000000005</v>
      </c>
      <c r="G8">
        <v>2E-3</v>
      </c>
    </row>
    <row r="9" spans="1:7" x14ac:dyDescent="0.35">
      <c r="A9" t="s">
        <v>11</v>
      </c>
      <c r="B9">
        <v>0.53800000000000003</v>
      </c>
      <c r="D9">
        <v>0.02</v>
      </c>
      <c r="E9">
        <v>5</v>
      </c>
      <c r="F9">
        <v>0.53800000000000003</v>
      </c>
      <c r="G9">
        <v>2E-3</v>
      </c>
    </row>
    <row r="10" spans="1:7" x14ac:dyDescent="0.35">
      <c r="A10" t="s">
        <v>12</v>
      </c>
      <c r="B10">
        <v>0.51800000000000002</v>
      </c>
      <c r="D10">
        <v>0.02</v>
      </c>
      <c r="E10">
        <v>4</v>
      </c>
      <c r="F10">
        <v>0.51800000000000002</v>
      </c>
      <c r="G10">
        <v>2E-3</v>
      </c>
    </row>
    <row r="11" spans="1:7" x14ac:dyDescent="0.35">
      <c r="A11" t="s">
        <v>6</v>
      </c>
      <c r="B11">
        <v>0.505</v>
      </c>
      <c r="D11">
        <v>2E-3</v>
      </c>
      <c r="E11">
        <v>3.5</v>
      </c>
      <c r="F11">
        <v>0.505</v>
      </c>
      <c r="G11">
        <v>2E-3</v>
      </c>
    </row>
    <row r="12" spans="1:7" x14ac:dyDescent="0.35">
      <c r="A12" t="s">
        <v>10</v>
      </c>
      <c r="B12">
        <v>0.49</v>
      </c>
      <c r="D12">
        <v>2E-3</v>
      </c>
      <c r="E12">
        <v>3.0019999999999998</v>
      </c>
      <c r="F12">
        <v>0.49</v>
      </c>
      <c r="G12">
        <v>2E-3</v>
      </c>
    </row>
    <row r="13" spans="1:7" x14ac:dyDescent="0.35">
      <c r="A13" t="s">
        <v>13</v>
      </c>
      <c r="B13">
        <v>0.46899999999999997</v>
      </c>
      <c r="D13">
        <v>2E-3</v>
      </c>
      <c r="E13">
        <v>2.5009999999999999</v>
      </c>
      <c r="F13">
        <v>0.46899999999999997</v>
      </c>
      <c r="G13">
        <v>2E-3</v>
      </c>
    </row>
    <row r="14" spans="1:7" x14ac:dyDescent="0.35">
      <c r="A14" t="s">
        <v>14</v>
      </c>
      <c r="B14">
        <v>0.438</v>
      </c>
      <c r="D14">
        <v>2E-3</v>
      </c>
      <c r="E14">
        <v>2.0009999999999999</v>
      </c>
      <c r="F14">
        <v>0.438</v>
      </c>
      <c r="G14">
        <v>2E-3</v>
      </c>
    </row>
    <row r="15" spans="1:7" x14ac:dyDescent="0.35">
      <c r="A15" t="s">
        <v>15</v>
      </c>
      <c r="B15">
        <v>0.39700000000000002</v>
      </c>
      <c r="D15">
        <v>2E-3</v>
      </c>
      <c r="E15">
        <v>1.4990000000000001</v>
      </c>
      <c r="F15">
        <v>0.39700000000000002</v>
      </c>
      <c r="G15">
        <v>2E-3</v>
      </c>
    </row>
    <row r="16" spans="1:7" x14ac:dyDescent="0.35">
      <c r="A16" t="s">
        <v>17</v>
      </c>
      <c r="B16">
        <v>0.34399999999999997</v>
      </c>
      <c r="D16">
        <v>2E-3</v>
      </c>
      <c r="E16">
        <v>1</v>
      </c>
      <c r="F16">
        <v>0.34399999999999997</v>
      </c>
      <c r="G16">
        <v>2E-3</v>
      </c>
    </row>
    <row r="17" spans="1:8" x14ac:dyDescent="0.35">
      <c r="A17" t="s">
        <v>18</v>
      </c>
      <c r="B17">
        <v>0.26200000000000001</v>
      </c>
      <c r="D17">
        <v>2E-3</v>
      </c>
      <c r="E17">
        <v>0.501</v>
      </c>
      <c r="F17">
        <v>0.26200000000000001</v>
      </c>
      <c r="G17">
        <v>2E-3</v>
      </c>
      <c r="H17" s="2" t="s">
        <v>96</v>
      </c>
    </row>
    <row r="18" spans="1:8" x14ac:dyDescent="0.35">
      <c r="A18" t="s">
        <v>21</v>
      </c>
      <c r="B18">
        <v>0.19</v>
      </c>
      <c r="D18">
        <v>2.0000000000000001E-4</v>
      </c>
      <c r="E18">
        <f>250.5/1000</f>
        <v>0.2505</v>
      </c>
      <c r="F18">
        <v>0.19</v>
      </c>
      <c r="G18">
        <v>2E-3</v>
      </c>
    </row>
    <row r="19" spans="1:8" x14ac:dyDescent="0.35">
      <c r="A19" t="s">
        <v>20</v>
      </c>
      <c r="B19">
        <v>7.0000000000000007E-2</v>
      </c>
      <c r="D19">
        <v>2.0000000000000001E-4</v>
      </c>
      <c r="E19">
        <f t="shared" ref="E19:E27" si="0">H19/1000</f>
        <v>0</v>
      </c>
      <c r="F19">
        <v>7.0000000000000007E-2</v>
      </c>
      <c r="G19">
        <v>2E-3</v>
      </c>
    </row>
    <row r="20" spans="1:8" x14ac:dyDescent="0.35">
      <c r="A20" t="s">
        <v>22</v>
      </c>
      <c r="B20">
        <v>-4.0000000000000001E-3</v>
      </c>
      <c r="D20">
        <v>2.0000000000000001E-4</v>
      </c>
      <c r="E20">
        <f>-250/1000</f>
        <v>-0.25</v>
      </c>
      <c r="F20">
        <v>-4.0000000000000001E-3</v>
      </c>
      <c r="G20">
        <v>2E-3</v>
      </c>
    </row>
    <row r="21" spans="1:8" x14ac:dyDescent="0.35">
      <c r="A21" t="s">
        <v>19</v>
      </c>
      <c r="B21">
        <v>-7.0000000000000001E-3</v>
      </c>
      <c r="D21">
        <v>2E-3</v>
      </c>
      <c r="E21">
        <v>-0.503</v>
      </c>
      <c r="F21">
        <v>-7.0000000000000001E-3</v>
      </c>
      <c r="G21">
        <v>2E-3</v>
      </c>
    </row>
    <row r="22" spans="1:8" x14ac:dyDescent="0.35">
      <c r="A22" t="str">
        <f>"-0.751+-0.002V"</f>
        <v>-0.751+-0.002V</v>
      </c>
      <c r="B22">
        <v>-7.0000000000000001E-3</v>
      </c>
      <c r="D22">
        <v>2E-3</v>
      </c>
      <c r="E22">
        <v>-0.751</v>
      </c>
      <c r="F22">
        <v>-7.0000000000000001E-3</v>
      </c>
      <c r="G22">
        <v>2E-3</v>
      </c>
    </row>
    <row r="23" spans="1:8" x14ac:dyDescent="0.35">
      <c r="A23" t="s">
        <v>24</v>
      </c>
      <c r="B23">
        <v>-6.0000000000000001E-3</v>
      </c>
      <c r="D23">
        <v>2.0000000000000001E-4</v>
      </c>
      <c r="E23">
        <f t="shared" si="0"/>
        <v>-0.34939999999999999</v>
      </c>
      <c r="F23">
        <v>-6.0000000000000001E-3</v>
      </c>
      <c r="G23">
        <v>2E-3</v>
      </c>
      <c r="H23">
        <v>-349.4</v>
      </c>
    </row>
    <row r="24" spans="1:8" x14ac:dyDescent="0.35">
      <c r="A24" t="s">
        <v>23</v>
      </c>
      <c r="B24">
        <v>-6.0000000000000001E-3</v>
      </c>
      <c r="D24">
        <v>2.0000000000000001E-4</v>
      </c>
      <c r="E24">
        <f t="shared" si="0"/>
        <v>-0.30010000000000003</v>
      </c>
      <c r="F24">
        <v>-6.0000000000000001E-3</v>
      </c>
      <c r="G24">
        <v>2E-3</v>
      </c>
      <c r="H24">
        <v>-300.10000000000002</v>
      </c>
    </row>
    <row r="25" spans="1:8" x14ac:dyDescent="0.35">
      <c r="A25" t="s">
        <v>25</v>
      </c>
      <c r="B25">
        <v>-1E-3</v>
      </c>
      <c r="D25">
        <v>2.0000000000000001E-4</v>
      </c>
      <c r="E25">
        <f t="shared" si="0"/>
        <v>-0.2</v>
      </c>
      <c r="F25">
        <v>-1E-3</v>
      </c>
      <c r="G25">
        <v>2E-3</v>
      </c>
      <c r="H25">
        <v>-200</v>
      </c>
    </row>
    <row r="26" spans="1:8" x14ac:dyDescent="0.35">
      <c r="A26" t="s">
        <v>26</v>
      </c>
      <c r="B26">
        <v>4.0000000000000001E-3</v>
      </c>
      <c r="D26">
        <v>2.0000000000000001E-4</v>
      </c>
      <c r="E26">
        <f t="shared" si="0"/>
        <v>-0.1525</v>
      </c>
      <c r="F26">
        <v>4.0000000000000001E-3</v>
      </c>
      <c r="G26">
        <v>2E-3</v>
      </c>
      <c r="H26">
        <v>-152.5</v>
      </c>
    </row>
    <row r="27" spans="1:8" x14ac:dyDescent="0.35">
      <c r="A27" t="s">
        <v>27</v>
      </c>
      <c r="B27">
        <v>3.1E-2</v>
      </c>
      <c r="D27">
        <v>2.0000000000000001E-4</v>
      </c>
      <c r="E27">
        <f t="shared" si="0"/>
        <v>-7.1499999999999994E-2</v>
      </c>
      <c r="F27">
        <v>3.1E-2</v>
      </c>
      <c r="G27">
        <v>2E-3</v>
      </c>
      <c r="H27">
        <v>-71.5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FA45-98A5-443C-8950-74981AF235A7}">
  <dimension ref="A1:D23"/>
  <sheetViews>
    <sheetView rightToLeft="1" workbookViewId="0">
      <selection activeCell="C16" sqref="C16"/>
    </sheetView>
  </sheetViews>
  <sheetFormatPr defaultRowHeight="14.5" x14ac:dyDescent="0.35"/>
  <cols>
    <col min="1" max="1" width="19.7265625" customWidth="1"/>
    <col min="2" max="2" width="15.26953125" customWidth="1"/>
    <col min="3" max="3" width="13.26953125" customWidth="1"/>
    <col min="4" max="4" width="16.54296875" customWidth="1"/>
  </cols>
  <sheetData>
    <row r="1" spans="1:4" x14ac:dyDescent="0.35">
      <c r="A1" t="s">
        <v>106</v>
      </c>
    </row>
    <row r="2" spans="1:4" x14ac:dyDescent="0.35">
      <c r="A2" t="s">
        <v>102</v>
      </c>
      <c r="B2" t="s">
        <v>104</v>
      </c>
      <c r="C2" t="s">
        <v>103</v>
      </c>
      <c r="D2" t="s">
        <v>105</v>
      </c>
    </row>
    <row r="3" spans="1:4" x14ac:dyDescent="0.35">
      <c r="A3">
        <v>-2.66</v>
      </c>
      <c r="B3">
        <v>0.02</v>
      </c>
      <c r="C3">
        <v>-2.8999999999999998E-3</v>
      </c>
      <c r="D3">
        <v>2.0000000000000001E-4</v>
      </c>
    </row>
    <row r="4" spans="1:4" x14ac:dyDescent="0.35">
      <c r="A4">
        <v>-1.77</v>
      </c>
      <c r="B4">
        <v>0.02</v>
      </c>
      <c r="C4">
        <v>-2E-3</v>
      </c>
      <c r="D4">
        <v>2.0000000000000001E-4</v>
      </c>
    </row>
    <row r="5" spans="1:4" x14ac:dyDescent="0.35">
      <c r="A5">
        <v>-1</v>
      </c>
      <c r="B5">
        <v>0.02</v>
      </c>
      <c r="C5">
        <v>-1.1000000000000001E-3</v>
      </c>
      <c r="D5">
        <v>2.0000000000000001E-4</v>
      </c>
    </row>
    <row r="6" spans="1:4" x14ac:dyDescent="0.35">
      <c r="A6">
        <v>-0.3</v>
      </c>
      <c r="B6">
        <v>0.02</v>
      </c>
      <c r="C6">
        <v>-2.9999999999999997E-4</v>
      </c>
      <c r="D6">
        <v>2.0000000000000001E-4</v>
      </c>
    </row>
    <row r="7" spans="1:4" x14ac:dyDescent="0.35">
      <c r="A7">
        <v>0</v>
      </c>
      <c r="B7">
        <v>0.02</v>
      </c>
      <c r="C7">
        <v>0</v>
      </c>
      <c r="D7">
        <v>2.0000000000000001E-4</v>
      </c>
    </row>
    <row r="8" spans="1:4" x14ac:dyDescent="0.35">
      <c r="A8">
        <v>0.19</v>
      </c>
      <c r="B8">
        <v>0.02</v>
      </c>
      <c r="C8">
        <v>2.0000000000000001E-4</v>
      </c>
      <c r="D8">
        <v>2.0000000000000001E-4</v>
      </c>
    </row>
    <row r="9" spans="1:4" x14ac:dyDescent="0.35">
      <c r="A9">
        <v>0.3</v>
      </c>
      <c r="B9">
        <v>0.02</v>
      </c>
      <c r="C9">
        <v>6.6E-3</v>
      </c>
      <c r="D9">
        <v>2.0000000000000001E-4</v>
      </c>
    </row>
    <row r="10" spans="1:4" x14ac:dyDescent="0.35">
      <c r="A10">
        <v>0.35</v>
      </c>
      <c r="B10">
        <v>0.02</v>
      </c>
      <c r="C10">
        <v>3.5999999999999997E-2</v>
      </c>
      <c r="D10">
        <v>2.0000000000000001E-4</v>
      </c>
    </row>
    <row r="11" spans="1:4" x14ac:dyDescent="0.35">
      <c r="A11">
        <v>0.37</v>
      </c>
      <c r="B11">
        <v>0.02</v>
      </c>
      <c r="C11">
        <v>7.3700000000000002E-2</v>
      </c>
      <c r="D11">
        <v>2.0000000000000001E-4</v>
      </c>
    </row>
    <row r="12" spans="1:4" x14ac:dyDescent="0.35">
      <c r="A12">
        <v>0.4</v>
      </c>
      <c r="B12">
        <v>0.02</v>
      </c>
      <c r="C12">
        <v>0.19750000000000001</v>
      </c>
      <c r="D12">
        <v>2.0000000000000001E-4</v>
      </c>
    </row>
    <row r="13" spans="1:4" x14ac:dyDescent="0.35">
      <c r="A13">
        <v>0.42</v>
      </c>
      <c r="B13">
        <v>0.02</v>
      </c>
      <c r="C13">
        <v>0.41</v>
      </c>
      <c r="D13">
        <v>2E-3</v>
      </c>
    </row>
    <row r="14" spans="1:4" x14ac:dyDescent="0.35">
      <c r="A14">
        <v>0.28000000000000003</v>
      </c>
      <c r="B14">
        <v>0.02</v>
      </c>
      <c r="C14">
        <v>3.5999999999999999E-3</v>
      </c>
      <c r="D14">
        <v>2.0000000000000001E-4</v>
      </c>
    </row>
    <row r="15" spans="1:4" x14ac:dyDescent="0.35">
      <c r="A15">
        <v>0.31</v>
      </c>
      <c r="B15">
        <v>0.02</v>
      </c>
      <c r="C15">
        <v>8.0999999999999996E-3</v>
      </c>
      <c r="D15">
        <v>2.0000000000000001E-4</v>
      </c>
    </row>
    <row r="16" spans="1:4" x14ac:dyDescent="0.35">
      <c r="A16">
        <v>0.32</v>
      </c>
      <c r="B16">
        <v>0.02</v>
      </c>
      <c r="C16">
        <v>1.2999999999999999E-3</v>
      </c>
      <c r="D16">
        <v>2.0000000000000001E-4</v>
      </c>
    </row>
    <row r="17" spans="1:4" x14ac:dyDescent="0.35">
      <c r="A17">
        <v>0.34</v>
      </c>
      <c r="B17">
        <v>0.02</v>
      </c>
      <c r="C17">
        <v>2.46E-2</v>
      </c>
      <c r="D17">
        <v>2.0000000000000001E-4</v>
      </c>
    </row>
    <row r="18" spans="1:4" x14ac:dyDescent="0.35">
      <c r="A18">
        <v>0.36</v>
      </c>
      <c r="B18">
        <v>0.02</v>
      </c>
      <c r="C18">
        <v>5.4300000000000001E-2</v>
      </c>
      <c r="D18">
        <v>2.0000000000000001E-4</v>
      </c>
    </row>
    <row r="19" spans="1:4" x14ac:dyDescent="0.35">
      <c r="A19">
        <v>0.38</v>
      </c>
      <c r="B19">
        <v>0.02</v>
      </c>
      <c r="C19">
        <v>0.1057</v>
      </c>
      <c r="D19">
        <v>2.0000000000000001E-4</v>
      </c>
    </row>
    <row r="20" spans="1:4" x14ac:dyDescent="0.35">
      <c r="A20">
        <v>0.39</v>
      </c>
      <c r="B20">
        <v>0.02</v>
      </c>
      <c r="C20">
        <v>0.1429</v>
      </c>
      <c r="D20">
        <v>2.0000000000000001E-4</v>
      </c>
    </row>
    <row r="21" spans="1:4" x14ac:dyDescent="0.35">
      <c r="A21">
        <v>0.41</v>
      </c>
      <c r="B21">
        <v>0.02</v>
      </c>
      <c r="C21">
        <v>0.2601</v>
      </c>
      <c r="D21">
        <v>2.0000000000000001E-4</v>
      </c>
    </row>
    <row r="22" spans="1:4" x14ac:dyDescent="0.35">
      <c r="A22">
        <v>0.44</v>
      </c>
      <c r="B22">
        <v>0.02</v>
      </c>
      <c r="C22">
        <v>0.65800000000000003</v>
      </c>
      <c r="D22">
        <v>2E-3</v>
      </c>
    </row>
    <row r="23" spans="1:4" x14ac:dyDescent="0.35">
      <c r="A23">
        <v>0.48</v>
      </c>
      <c r="B23">
        <v>0.02</v>
      </c>
      <c r="C23">
        <v>2.0710000000000002</v>
      </c>
      <c r="D23">
        <v>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111F-F77C-404C-A2E0-396FFC7D3CDE}">
  <dimension ref="A1:C10"/>
  <sheetViews>
    <sheetView rightToLeft="1" workbookViewId="0">
      <selection activeCell="C2" sqref="A2:C10"/>
    </sheetView>
  </sheetViews>
  <sheetFormatPr defaultRowHeight="14.5" x14ac:dyDescent="0.35"/>
  <cols>
    <col min="1" max="1" width="17.453125" customWidth="1"/>
    <col min="2" max="2" width="16.453125" bestFit="1" customWidth="1"/>
    <col min="3" max="3" width="12.81640625" customWidth="1"/>
  </cols>
  <sheetData>
    <row r="1" spans="1:3" x14ac:dyDescent="0.35">
      <c r="A1" t="s">
        <v>111</v>
      </c>
    </row>
    <row r="2" spans="1:3" x14ac:dyDescent="0.35">
      <c r="A2" t="s">
        <v>109</v>
      </c>
      <c r="B2" t="s">
        <v>110</v>
      </c>
      <c r="C2" t="s">
        <v>95</v>
      </c>
    </row>
    <row r="3" spans="1:3" x14ac:dyDescent="0.35">
      <c r="A3">
        <v>15</v>
      </c>
      <c r="B3">
        <v>-1.1160000000000001</v>
      </c>
      <c r="C3">
        <v>2E-3</v>
      </c>
    </row>
    <row r="4" spans="1:3" x14ac:dyDescent="0.35">
      <c r="A4">
        <f>A3+5</f>
        <v>20</v>
      </c>
      <c r="B4">
        <v>-0.65200000000000002</v>
      </c>
      <c r="C4">
        <v>2E-3</v>
      </c>
    </row>
    <row r="5" spans="1:3" x14ac:dyDescent="0.35">
      <c r="A5">
        <f t="shared" ref="A5:A10" si="0">A4+5</f>
        <v>25</v>
      </c>
      <c r="B5">
        <v>-0.42699999999999999</v>
      </c>
      <c r="C5">
        <v>2E-3</v>
      </c>
    </row>
    <row r="6" spans="1:3" x14ac:dyDescent="0.35">
      <c r="A6">
        <f t="shared" si="0"/>
        <v>30</v>
      </c>
      <c r="B6">
        <v>-0.30059999999999998</v>
      </c>
      <c r="C6">
        <v>2.0000000000000001E-4</v>
      </c>
    </row>
    <row r="7" spans="1:3" x14ac:dyDescent="0.35">
      <c r="A7">
        <f t="shared" si="0"/>
        <v>35</v>
      </c>
      <c r="B7">
        <v>-0.22470000000000001</v>
      </c>
      <c r="C7">
        <v>2.0000000000000001E-4</v>
      </c>
    </row>
    <row r="8" spans="1:3" x14ac:dyDescent="0.35">
      <c r="A8">
        <f t="shared" si="0"/>
        <v>40</v>
      </c>
      <c r="B8">
        <v>-0.1734</v>
      </c>
      <c r="C8">
        <v>2.0000000000000001E-4</v>
      </c>
    </row>
    <row r="9" spans="1:3" x14ac:dyDescent="0.35">
      <c r="A9">
        <f>A8+5</f>
        <v>45</v>
      </c>
      <c r="B9">
        <v>-0.1386</v>
      </c>
      <c r="C9">
        <v>2.0000000000000001E-4</v>
      </c>
    </row>
    <row r="10" spans="1:3" x14ac:dyDescent="0.35">
      <c r="A10">
        <f t="shared" si="0"/>
        <v>50</v>
      </c>
      <c r="B10">
        <v>-0.1138</v>
      </c>
      <c r="C10">
        <v>2.0000000000000001E-4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B3B7-7080-4A86-847F-8A76805FDF84}">
  <dimension ref="A1:L24"/>
  <sheetViews>
    <sheetView rightToLeft="1" zoomScaleNormal="100" workbookViewId="0">
      <selection activeCell="G2" sqref="G2:G10"/>
    </sheetView>
  </sheetViews>
  <sheetFormatPr defaultRowHeight="14.5" x14ac:dyDescent="0.35"/>
  <cols>
    <col min="1" max="1" width="18.81640625" customWidth="1"/>
    <col min="2" max="2" width="17.26953125" bestFit="1" customWidth="1"/>
    <col min="3" max="4" width="16.26953125" bestFit="1" customWidth="1"/>
    <col min="5" max="5" width="14.7265625" customWidth="1"/>
    <col min="6" max="7" width="12" bestFit="1" customWidth="1"/>
    <col min="8" max="9" width="11.1796875" bestFit="1" customWidth="1"/>
    <col min="11" max="11" width="14.1796875" customWidth="1"/>
    <col min="12" max="12" width="11.81640625" bestFit="1" customWidth="1"/>
  </cols>
  <sheetData>
    <row r="1" spans="1:12" x14ac:dyDescent="0.35">
      <c r="A1" t="s">
        <v>112</v>
      </c>
      <c r="D1" t="s">
        <v>120</v>
      </c>
    </row>
    <row r="2" spans="1:12" x14ac:dyDescent="0.35">
      <c r="A2" t="s">
        <v>116</v>
      </c>
      <c r="B2" t="s">
        <v>119</v>
      </c>
      <c r="C2" t="s">
        <v>117</v>
      </c>
      <c r="D2" t="s">
        <v>118</v>
      </c>
      <c r="E2" t="s">
        <v>121</v>
      </c>
      <c r="F2" t="s">
        <v>122</v>
      </c>
      <c r="G2" t="s">
        <v>115</v>
      </c>
      <c r="H2" t="s">
        <v>113</v>
      </c>
      <c r="I2" t="s">
        <v>114</v>
      </c>
      <c r="K2" t="s">
        <v>123</v>
      </c>
      <c r="L2" t="s">
        <v>124</v>
      </c>
    </row>
    <row r="3" spans="1:12" x14ac:dyDescent="0.35">
      <c r="A3">
        <v>66.349999999999994</v>
      </c>
      <c r="B3">
        <v>64.19</v>
      </c>
      <c r="C3">
        <v>40.130000000000003</v>
      </c>
      <c r="D3">
        <v>37.57</v>
      </c>
      <c r="E3">
        <f>AVERAGE(C3:D3)/2</f>
        <v>19.425000000000001</v>
      </c>
      <c r="F3">
        <f>AVERAGE(A3:B3)/2</f>
        <v>32.634999999999998</v>
      </c>
      <c r="G3">
        <v>1.5</v>
      </c>
      <c r="K3">
        <f>SQRT(1.5/(G3*1000))*10^-9</f>
        <v>3.1622776601683794E-11</v>
      </c>
      <c r="L3">
        <f>SQRT(3)/(2*(G3*1000))^1.5*0.02*1000*10^-9</f>
        <v>2.1081851067789201E-13</v>
      </c>
    </row>
    <row r="4" spans="1:12" x14ac:dyDescent="0.35">
      <c r="A4">
        <v>59.86</v>
      </c>
      <c r="B4">
        <v>57.31</v>
      </c>
      <c r="C4">
        <v>36.54</v>
      </c>
      <c r="D4">
        <v>33.380000000000003</v>
      </c>
      <c r="E4">
        <f t="shared" ref="E4:E10" si="0">AVERAGE(C4:D4)/2</f>
        <v>17.48</v>
      </c>
      <c r="F4">
        <f t="shared" ref="F4:F10" si="1">AVERAGE(A4:B4)/2</f>
        <v>29.2925</v>
      </c>
      <c r="G4">
        <f>G3+0.35</f>
        <v>1.85</v>
      </c>
      <c r="K4">
        <f t="shared" ref="K4:K10" si="2">SQRT(1.5/(G4*1000))*10^-9</f>
        <v>2.8474739872574971E-11</v>
      </c>
      <c r="L4">
        <f t="shared" ref="L4:L10" si="3">SQRT(3)/(2*(G4*1000))^1.5*0.02*1000*10^-9</f>
        <v>1.539175128247296E-13</v>
      </c>
    </row>
    <row r="5" spans="1:12" x14ac:dyDescent="0.35">
      <c r="A5">
        <v>55.46</v>
      </c>
      <c r="B5">
        <v>52.76</v>
      </c>
      <c r="C5">
        <v>33.25</v>
      </c>
      <c r="D5">
        <v>31.16</v>
      </c>
      <c r="E5">
        <f t="shared" si="0"/>
        <v>16.102499999999999</v>
      </c>
      <c r="F5">
        <f t="shared" si="1"/>
        <v>27.055</v>
      </c>
      <c r="G5">
        <f t="shared" ref="G5:G10" si="4">G4+0.35</f>
        <v>2.2000000000000002</v>
      </c>
      <c r="K5">
        <f t="shared" si="2"/>
        <v>2.6111648393354679E-11</v>
      </c>
      <c r="L5">
        <f t="shared" si="3"/>
        <v>1.1868931087888476E-13</v>
      </c>
    </row>
    <row r="6" spans="1:12" x14ac:dyDescent="0.35">
      <c r="A6">
        <v>52.17</v>
      </c>
      <c r="B6">
        <v>48.79</v>
      </c>
      <c r="C6">
        <v>30.64</v>
      </c>
      <c r="D6">
        <v>28.67</v>
      </c>
      <c r="E6">
        <f t="shared" si="0"/>
        <v>14.827500000000001</v>
      </c>
      <c r="F6">
        <f t="shared" si="1"/>
        <v>25.240000000000002</v>
      </c>
      <c r="G6">
        <f t="shared" si="4"/>
        <v>2.5500000000000003</v>
      </c>
      <c r="K6">
        <f t="shared" si="2"/>
        <v>2.4253562503633299E-11</v>
      </c>
      <c r="L6">
        <f t="shared" si="3"/>
        <v>9.511200981816976E-14</v>
      </c>
    </row>
    <row r="7" spans="1:12" x14ac:dyDescent="0.35">
      <c r="A7">
        <v>48.49</v>
      </c>
      <c r="B7">
        <v>45.73</v>
      </c>
      <c r="C7">
        <v>29.1</v>
      </c>
      <c r="D7">
        <v>26.19</v>
      </c>
      <c r="E7">
        <f t="shared" si="0"/>
        <v>13.822500000000002</v>
      </c>
      <c r="F7">
        <f t="shared" si="1"/>
        <v>23.555</v>
      </c>
      <c r="G7">
        <f t="shared" si="4"/>
        <v>2.9000000000000004</v>
      </c>
      <c r="K7">
        <f t="shared" si="2"/>
        <v>2.2742941307367102E-11</v>
      </c>
      <c r="L7">
        <f t="shared" si="3"/>
        <v>7.8423935542645199E-14</v>
      </c>
    </row>
    <row r="8" spans="1:12" x14ac:dyDescent="0.35">
      <c r="A8">
        <v>46.11</v>
      </c>
      <c r="B8">
        <v>43</v>
      </c>
      <c r="C8">
        <v>27.44</v>
      </c>
      <c r="D8">
        <v>24.56</v>
      </c>
      <c r="E8">
        <f t="shared" si="0"/>
        <v>13</v>
      </c>
      <c r="F8">
        <f t="shared" si="1"/>
        <v>22.2775</v>
      </c>
      <c r="G8">
        <f t="shared" si="4"/>
        <v>3.2500000000000004</v>
      </c>
      <c r="K8">
        <f t="shared" si="2"/>
        <v>2.1483446221182986E-11</v>
      </c>
      <c r="L8">
        <f t="shared" si="3"/>
        <v>6.6102911449793711E-14</v>
      </c>
    </row>
    <row r="9" spans="1:12" x14ac:dyDescent="0.35">
      <c r="A9">
        <v>44.27</v>
      </c>
      <c r="B9">
        <v>41.56</v>
      </c>
      <c r="C9">
        <v>26.24</v>
      </c>
      <c r="D9">
        <v>23.54</v>
      </c>
      <c r="E9">
        <f t="shared" si="0"/>
        <v>12.445</v>
      </c>
      <c r="F9">
        <f t="shared" si="1"/>
        <v>21.457500000000003</v>
      </c>
      <c r="G9">
        <f t="shared" si="4"/>
        <v>3.6000000000000005</v>
      </c>
      <c r="K9">
        <f t="shared" si="2"/>
        <v>2.0412414523193151E-11</v>
      </c>
      <c r="L9">
        <f t="shared" si="3"/>
        <v>5.6701151453314358E-14</v>
      </c>
    </row>
    <row r="10" spans="1:12" x14ac:dyDescent="0.35">
      <c r="A10">
        <v>42.13</v>
      </c>
      <c r="B10">
        <v>39.71</v>
      </c>
      <c r="C10">
        <v>24.92</v>
      </c>
      <c r="D10">
        <v>22.95</v>
      </c>
      <c r="E10">
        <f t="shared" si="0"/>
        <v>11.967500000000001</v>
      </c>
      <c r="F10">
        <f t="shared" si="1"/>
        <v>20.46</v>
      </c>
      <c r="G10">
        <f t="shared" si="4"/>
        <v>3.9500000000000006</v>
      </c>
      <c r="K10">
        <f t="shared" si="2"/>
        <v>1.9487094073848929E-11</v>
      </c>
      <c r="L10">
        <f t="shared" si="3"/>
        <v>4.9334415376832768E-14</v>
      </c>
    </row>
    <row r="12" spans="1:12" x14ac:dyDescent="0.35">
      <c r="E12">
        <f>E3/1000</f>
        <v>1.9425000000000001E-2</v>
      </c>
      <c r="F12">
        <f>F3/1000</f>
        <v>3.2634999999999997E-2</v>
      </c>
    </row>
    <row r="13" spans="1:12" x14ac:dyDescent="0.35">
      <c r="E13">
        <f t="shared" ref="E13:F19" si="5">E4/1000</f>
        <v>1.7479999999999999E-2</v>
      </c>
      <c r="F13">
        <f t="shared" si="5"/>
        <v>2.9292499999999999E-2</v>
      </c>
    </row>
    <row r="14" spans="1:12" x14ac:dyDescent="0.35">
      <c r="E14">
        <f t="shared" si="5"/>
        <v>1.6102499999999999E-2</v>
      </c>
      <c r="F14">
        <f t="shared" si="5"/>
        <v>2.7054999999999999E-2</v>
      </c>
    </row>
    <row r="15" spans="1:12" x14ac:dyDescent="0.35">
      <c r="E15">
        <f t="shared" si="5"/>
        <v>1.48275E-2</v>
      </c>
      <c r="F15">
        <f t="shared" si="5"/>
        <v>2.5240000000000002E-2</v>
      </c>
    </row>
    <row r="16" spans="1:12" x14ac:dyDescent="0.35">
      <c r="E16">
        <f t="shared" si="5"/>
        <v>1.3822500000000001E-2</v>
      </c>
      <c r="F16">
        <f t="shared" si="5"/>
        <v>2.3555E-2</v>
      </c>
    </row>
    <row r="17" spans="5:6" x14ac:dyDescent="0.35">
      <c r="E17">
        <f t="shared" si="5"/>
        <v>1.2999999999999999E-2</v>
      </c>
      <c r="F17">
        <f t="shared" si="5"/>
        <v>2.2277499999999999E-2</v>
      </c>
    </row>
    <row r="18" spans="5:6" x14ac:dyDescent="0.35">
      <c r="E18">
        <f t="shared" si="5"/>
        <v>1.2444999999999999E-2</v>
      </c>
      <c r="F18">
        <f t="shared" si="5"/>
        <v>2.1457500000000004E-2</v>
      </c>
    </row>
    <row r="19" spans="5:6" x14ac:dyDescent="0.35">
      <c r="E19">
        <f t="shared" si="5"/>
        <v>1.1967500000000001E-2</v>
      </c>
      <c r="F19">
        <f t="shared" si="5"/>
        <v>2.0460000000000002E-2</v>
      </c>
    </row>
    <row r="20" spans="5:6" x14ac:dyDescent="0.35">
      <c r="E20">
        <f>E11/100</f>
        <v>0</v>
      </c>
      <c r="F20">
        <f>F11/100</f>
        <v>0</v>
      </c>
    </row>
    <row r="21" spans="5:6" x14ac:dyDescent="0.35">
      <c r="E21">
        <f>E12/100</f>
        <v>1.9425000000000001E-4</v>
      </c>
      <c r="F21">
        <f>F12/100</f>
        <v>3.2634999999999999E-4</v>
      </c>
    </row>
    <row r="22" spans="5:6" x14ac:dyDescent="0.35">
      <c r="E22">
        <f>E13/100</f>
        <v>1.7479999999999999E-4</v>
      </c>
      <c r="F22">
        <f>F13/100</f>
        <v>2.9292499999999998E-4</v>
      </c>
    </row>
    <row r="23" spans="5:6" x14ac:dyDescent="0.35">
      <c r="E23">
        <f>E14/100</f>
        <v>1.61025E-4</v>
      </c>
      <c r="F23">
        <f>F14/100</f>
        <v>2.7054999999999999E-4</v>
      </c>
    </row>
    <row r="24" spans="5:6" x14ac:dyDescent="0.35">
      <c r="E24">
        <f>E15/100</f>
        <v>1.4827500000000001E-4</v>
      </c>
      <c r="F24">
        <f>F15/100</f>
        <v>2.5240000000000001E-4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B6CC-8DB9-4FDC-8800-8971216D4E71}">
  <dimension ref="A1:G23"/>
  <sheetViews>
    <sheetView rightToLeft="1" workbookViewId="0">
      <selection activeCell="G4" sqref="D4:G23"/>
    </sheetView>
  </sheetViews>
  <sheetFormatPr defaultRowHeight="14.5" x14ac:dyDescent="0.35"/>
  <cols>
    <col min="1" max="1" width="15" bestFit="1" customWidth="1"/>
    <col min="2" max="2" width="15.26953125" customWidth="1"/>
    <col min="4" max="4" width="14.26953125" customWidth="1"/>
    <col min="5" max="5" width="18.7265625" customWidth="1"/>
    <col min="6" max="6" width="16" customWidth="1"/>
  </cols>
  <sheetData>
    <row r="1" spans="1:7" x14ac:dyDescent="0.35">
      <c r="A1" t="s">
        <v>29</v>
      </c>
      <c r="B1" t="s">
        <v>28</v>
      </c>
    </row>
    <row r="2" spans="1:7" x14ac:dyDescent="0.35">
      <c r="E2" t="s">
        <v>94</v>
      </c>
    </row>
    <row r="3" spans="1:7" x14ac:dyDescent="0.35">
      <c r="A3" t="s">
        <v>5</v>
      </c>
      <c r="B3" t="s">
        <v>16</v>
      </c>
      <c r="D3" t="s">
        <v>97</v>
      </c>
      <c r="E3" t="s">
        <v>5</v>
      </c>
      <c r="F3" t="s">
        <v>16</v>
      </c>
    </row>
    <row r="4" spans="1:7" x14ac:dyDescent="0.35">
      <c r="A4" t="s">
        <v>7</v>
      </c>
      <c r="B4" t="s">
        <v>33</v>
      </c>
      <c r="D4">
        <v>0.02</v>
      </c>
      <c r="E4">
        <v>8</v>
      </c>
      <c r="F4">
        <v>4.8</v>
      </c>
      <c r="G4">
        <v>2E-3</v>
      </c>
    </row>
    <row r="5" spans="1:7" x14ac:dyDescent="0.35">
      <c r="A5" t="s">
        <v>8</v>
      </c>
      <c r="B5" t="s">
        <v>33</v>
      </c>
      <c r="D5">
        <v>0.02</v>
      </c>
      <c r="E5">
        <v>7</v>
      </c>
      <c r="F5">
        <v>4.8</v>
      </c>
      <c r="G5">
        <v>2E-3</v>
      </c>
    </row>
    <row r="6" spans="1:7" x14ac:dyDescent="0.35">
      <c r="A6" t="s">
        <v>9</v>
      </c>
      <c r="B6" t="s">
        <v>33</v>
      </c>
      <c r="D6">
        <v>0.02</v>
      </c>
      <c r="E6">
        <v>6</v>
      </c>
      <c r="F6">
        <v>4.8</v>
      </c>
      <c r="G6">
        <v>2E-3</v>
      </c>
    </row>
    <row r="7" spans="1:7" x14ac:dyDescent="0.35">
      <c r="A7" t="s">
        <v>11</v>
      </c>
      <c r="B7" t="s">
        <v>33</v>
      </c>
      <c r="D7">
        <v>0.02</v>
      </c>
      <c r="E7">
        <v>5</v>
      </c>
      <c r="F7">
        <v>4.8</v>
      </c>
      <c r="G7">
        <v>2E-3</v>
      </c>
    </row>
    <row r="8" spans="1:7" x14ac:dyDescent="0.35">
      <c r="A8" t="s">
        <v>12</v>
      </c>
      <c r="B8" t="s">
        <v>33</v>
      </c>
      <c r="D8">
        <v>0.02</v>
      </c>
      <c r="E8">
        <v>4</v>
      </c>
      <c r="F8">
        <v>4.8</v>
      </c>
      <c r="G8">
        <v>2E-3</v>
      </c>
    </row>
    <row r="9" spans="1:7" x14ac:dyDescent="0.35">
      <c r="A9" t="s">
        <v>6</v>
      </c>
      <c r="B9" t="s">
        <v>33</v>
      </c>
      <c r="D9">
        <v>2E-3</v>
      </c>
      <c r="E9">
        <v>3.5</v>
      </c>
      <c r="F9">
        <v>4.8</v>
      </c>
      <c r="G9">
        <v>2E-3</v>
      </c>
    </row>
    <row r="10" spans="1:7" x14ac:dyDescent="0.35">
      <c r="A10" t="s">
        <v>10</v>
      </c>
      <c r="B10" t="s">
        <v>33</v>
      </c>
      <c r="D10">
        <v>2E-3</v>
      </c>
      <c r="E10">
        <v>3.0019999999999998</v>
      </c>
      <c r="F10">
        <v>4.8</v>
      </c>
      <c r="G10">
        <v>2E-3</v>
      </c>
    </row>
    <row r="11" spans="1:7" x14ac:dyDescent="0.35">
      <c r="A11" t="s">
        <v>13</v>
      </c>
      <c r="B11" t="s">
        <v>33</v>
      </c>
      <c r="D11">
        <v>2E-3</v>
      </c>
      <c r="E11">
        <v>2.5009999999999999</v>
      </c>
      <c r="F11">
        <v>4.8</v>
      </c>
      <c r="G11">
        <v>2E-3</v>
      </c>
    </row>
    <row r="12" spans="1:7" x14ac:dyDescent="0.35">
      <c r="A12" t="s">
        <v>14</v>
      </c>
      <c r="B12" t="s">
        <v>33</v>
      </c>
      <c r="D12">
        <v>2E-3</v>
      </c>
      <c r="E12">
        <v>2.0009999999999999</v>
      </c>
      <c r="F12">
        <v>4.8</v>
      </c>
      <c r="G12">
        <v>2E-3</v>
      </c>
    </row>
    <row r="13" spans="1:7" x14ac:dyDescent="0.35">
      <c r="A13" t="s">
        <v>15</v>
      </c>
      <c r="B13" t="s">
        <v>34</v>
      </c>
      <c r="D13">
        <v>2E-3</v>
      </c>
      <c r="E13">
        <v>1.4990000000000001</v>
      </c>
      <c r="F13">
        <v>4.3</v>
      </c>
      <c r="G13">
        <v>2E-3</v>
      </c>
    </row>
    <row r="14" spans="1:7" x14ac:dyDescent="0.35">
      <c r="A14" t="s">
        <v>30</v>
      </c>
      <c r="B14" t="s">
        <v>32</v>
      </c>
      <c r="C14" s="1"/>
      <c r="D14">
        <v>2E-3</v>
      </c>
      <c r="E14">
        <v>0.5</v>
      </c>
      <c r="F14">
        <v>2</v>
      </c>
      <c r="G14">
        <v>2E-3</v>
      </c>
    </row>
    <row r="15" spans="1:7" x14ac:dyDescent="0.35">
      <c r="A15" t="s">
        <v>31</v>
      </c>
      <c r="B15">
        <v>0.64600000000000002</v>
      </c>
      <c r="D15">
        <v>1E-4</v>
      </c>
      <c r="E15">
        <f>0.8/1000</f>
        <v>8.0000000000000004E-4</v>
      </c>
      <c r="F15">
        <v>0.64600000000000002</v>
      </c>
      <c r="G15">
        <v>2E-3</v>
      </c>
    </row>
    <row r="16" spans="1:7" x14ac:dyDescent="0.35">
      <c r="A16" t="s">
        <v>35</v>
      </c>
      <c r="B16">
        <v>0.10199999999999999</v>
      </c>
      <c r="C16" s="1"/>
      <c r="D16">
        <v>2.0000000000000001E-4</v>
      </c>
      <c r="E16">
        <f>-252.7/1000</f>
        <v>-0.25269999999999998</v>
      </c>
      <c r="F16">
        <v>0.10199999999999999</v>
      </c>
      <c r="G16">
        <v>2E-3</v>
      </c>
    </row>
    <row r="17" spans="1:7" x14ac:dyDescent="0.35">
      <c r="A17" t="s">
        <v>19</v>
      </c>
      <c r="B17">
        <v>-1.4E-2</v>
      </c>
      <c r="D17">
        <v>2E-3</v>
      </c>
      <c r="E17">
        <v>-0.503</v>
      </c>
      <c r="F17">
        <v>-1.4E-2</v>
      </c>
      <c r="G17">
        <v>2E-3</v>
      </c>
    </row>
    <row r="18" spans="1:7" x14ac:dyDescent="0.35">
      <c r="A18" t="str">
        <f>"-0.750+-0.002V"</f>
        <v>-0.750+-0.002V</v>
      </c>
      <c r="B18">
        <v>-1.7999999999999999E-2</v>
      </c>
      <c r="D18">
        <v>2E-3</v>
      </c>
      <c r="E18">
        <v>-0.75</v>
      </c>
      <c r="F18">
        <v>-1.7999999999999999E-2</v>
      </c>
      <c r="G18">
        <v>2E-3</v>
      </c>
    </row>
    <row r="19" spans="1:7" x14ac:dyDescent="0.35">
      <c r="A19" t="s">
        <v>36</v>
      </c>
      <c r="B19">
        <v>2.1000000000000001E-2</v>
      </c>
      <c r="D19">
        <v>2.0000000000000001E-4</v>
      </c>
      <c r="E19">
        <f>-352.4/1000</f>
        <v>-0.35239999999999999</v>
      </c>
      <c r="F19">
        <v>2.1000000000000001E-2</v>
      </c>
      <c r="G19">
        <v>2E-3</v>
      </c>
    </row>
    <row r="20" spans="1:7" x14ac:dyDescent="0.35">
      <c r="A20" t="s">
        <v>37</v>
      </c>
      <c r="B20">
        <v>-1.7999999999999999E-2</v>
      </c>
      <c r="D20">
        <v>2E-3</v>
      </c>
      <c r="E20">
        <v>-0.8</v>
      </c>
      <c r="F20">
        <v>-1.7999999999999999E-2</v>
      </c>
      <c r="G20">
        <v>2E-3</v>
      </c>
    </row>
    <row r="21" spans="1:7" x14ac:dyDescent="0.35">
      <c r="A21" t="s">
        <v>38</v>
      </c>
      <c r="B21">
        <v>-1.7999999999999999E-2</v>
      </c>
      <c r="D21">
        <v>2E-3</v>
      </c>
      <c r="E21">
        <v>-0.69899999999999995</v>
      </c>
      <c r="F21">
        <v>-1.7999999999999999E-2</v>
      </c>
      <c r="G21">
        <v>2E-3</v>
      </c>
    </row>
    <row r="22" spans="1:7" x14ac:dyDescent="0.35">
      <c r="A22" t="s">
        <v>39</v>
      </c>
      <c r="B22">
        <v>-1.7000000000000001E-2</v>
      </c>
      <c r="D22">
        <v>2E-3</v>
      </c>
      <c r="E22">
        <v>-0.6</v>
      </c>
      <c r="F22">
        <v>-1.7000000000000001E-2</v>
      </c>
      <c r="G22">
        <v>2E-3</v>
      </c>
    </row>
    <row r="23" spans="1:7" x14ac:dyDescent="0.35">
      <c r="A23" t="s">
        <v>40</v>
      </c>
      <c r="B23">
        <v>-8.9999999999999993E-3</v>
      </c>
      <c r="D23">
        <v>2E-3</v>
      </c>
      <c r="E23">
        <v>-0.45400000000000001</v>
      </c>
      <c r="F23">
        <v>-8.9999999999999993E-3</v>
      </c>
      <c r="G23">
        <v>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36B2-D10A-48D0-B205-AE7B77451AD8}">
  <dimension ref="A1:H24"/>
  <sheetViews>
    <sheetView rightToLeft="1" topLeftCell="A13" workbookViewId="0">
      <selection activeCell="H24" sqref="E24:H24"/>
    </sheetView>
  </sheetViews>
  <sheetFormatPr defaultRowHeight="14.5" x14ac:dyDescent="0.35"/>
  <cols>
    <col min="1" max="1" width="15" bestFit="1" customWidth="1"/>
    <col min="2" max="2" width="17.36328125" customWidth="1"/>
    <col min="5" max="5" width="11.453125" customWidth="1"/>
    <col min="6" max="6" width="15.1796875" customWidth="1"/>
    <col min="7" max="7" width="17.7265625" customWidth="1"/>
    <col min="8" max="8" width="13.453125" customWidth="1"/>
  </cols>
  <sheetData>
    <row r="1" spans="1:8" x14ac:dyDescent="0.35">
      <c r="A1" t="s">
        <v>3</v>
      </c>
      <c r="B1" t="s">
        <v>87</v>
      </c>
    </row>
    <row r="2" spans="1:8" x14ac:dyDescent="0.35">
      <c r="F2" t="s">
        <v>93</v>
      </c>
    </row>
    <row r="3" spans="1:8" x14ac:dyDescent="0.35">
      <c r="A3" t="s">
        <v>5</v>
      </c>
      <c r="B3" t="s">
        <v>16</v>
      </c>
      <c r="E3" t="s">
        <v>95</v>
      </c>
      <c r="F3" t="s">
        <v>5</v>
      </c>
      <c r="G3" t="s">
        <v>99</v>
      </c>
      <c r="H3" t="s">
        <v>98</v>
      </c>
    </row>
    <row r="4" spans="1:8" x14ac:dyDescent="0.35">
      <c r="A4" t="s">
        <v>7</v>
      </c>
      <c r="B4" t="s">
        <v>41</v>
      </c>
      <c r="E4">
        <v>0.02</v>
      </c>
      <c r="F4">
        <v>8</v>
      </c>
      <c r="G4">
        <v>4.9000000000000004</v>
      </c>
      <c r="H4">
        <v>0.1</v>
      </c>
    </row>
    <row r="5" spans="1:8" x14ac:dyDescent="0.35">
      <c r="A5" t="s">
        <v>11</v>
      </c>
      <c r="B5" t="s">
        <v>41</v>
      </c>
      <c r="E5">
        <v>0.02</v>
      </c>
      <c r="F5">
        <v>5</v>
      </c>
      <c r="G5">
        <v>4.9000000000000004</v>
      </c>
      <c r="H5">
        <v>0.1</v>
      </c>
    </row>
    <row r="6" spans="1:8" x14ac:dyDescent="0.35">
      <c r="A6" t="s">
        <v>42</v>
      </c>
      <c r="B6" t="s">
        <v>34</v>
      </c>
      <c r="E6">
        <v>2E-3</v>
      </c>
      <c r="F6">
        <v>1.9990000000000001</v>
      </c>
      <c r="G6">
        <v>4.3</v>
      </c>
      <c r="H6">
        <v>0.1</v>
      </c>
    </row>
    <row r="7" spans="1:8" x14ac:dyDescent="0.35">
      <c r="A7" t="s">
        <v>43</v>
      </c>
      <c r="B7" t="s">
        <v>44</v>
      </c>
      <c r="E7">
        <v>2E-3</v>
      </c>
      <c r="F7">
        <v>1.0029999999999999</v>
      </c>
      <c r="G7">
        <v>2.9</v>
      </c>
      <c r="H7">
        <v>0.1</v>
      </c>
    </row>
    <row r="8" spans="1:8" x14ac:dyDescent="0.35">
      <c r="A8" t="s">
        <v>18</v>
      </c>
      <c r="B8" t="s">
        <v>45</v>
      </c>
      <c r="E8">
        <v>2E-3</v>
      </c>
      <c r="F8">
        <v>0.501</v>
      </c>
      <c r="G8">
        <v>1.8</v>
      </c>
      <c r="H8">
        <v>0.1</v>
      </c>
    </row>
    <row r="9" spans="1:8" x14ac:dyDescent="0.35">
      <c r="A9" t="s">
        <v>46</v>
      </c>
      <c r="B9">
        <v>0.56100000000000005</v>
      </c>
      <c r="E9">
        <f>0.2/1000</f>
        <v>2.0000000000000001E-4</v>
      </c>
      <c r="F9">
        <f>-1.1/1000</f>
        <v>-1.1000000000000001E-3</v>
      </c>
      <c r="G9">
        <v>0.56100000000000005</v>
      </c>
      <c r="H9">
        <v>2E-3</v>
      </c>
    </row>
    <row r="10" spans="1:8" x14ac:dyDescent="0.35">
      <c r="A10" t="s">
        <v>47</v>
      </c>
      <c r="B10">
        <v>7.5999999999999998E-2</v>
      </c>
      <c r="E10">
        <f>0.2/1000</f>
        <v>2.0000000000000001E-4</v>
      </c>
      <c r="F10">
        <f>-250.8/1000</f>
        <v>-0.25080000000000002</v>
      </c>
      <c r="G10">
        <v>7.5999999999999998E-2</v>
      </c>
      <c r="H10">
        <v>2E-3</v>
      </c>
    </row>
    <row r="11" spans="1:8" x14ac:dyDescent="0.35">
      <c r="A11" t="s">
        <v>48</v>
      </c>
      <c r="B11">
        <v>-1.4999999999999999E-2</v>
      </c>
      <c r="E11">
        <v>2E-3</v>
      </c>
      <c r="F11">
        <v>-0.504</v>
      </c>
      <c r="G11">
        <v>-1.4999999999999999E-2</v>
      </c>
      <c r="H11">
        <v>2E-3</v>
      </c>
    </row>
    <row r="12" spans="1:8" x14ac:dyDescent="0.35">
      <c r="A12" t="str">
        <f>"-0.751+-0.002V"</f>
        <v>-0.751+-0.002V</v>
      </c>
      <c r="B12">
        <v>-1.7999999999999999E-2</v>
      </c>
      <c r="E12">
        <v>2E-3</v>
      </c>
      <c r="F12">
        <v>-0.751</v>
      </c>
      <c r="G12">
        <v>-1.7999999999999999E-2</v>
      </c>
      <c r="H12">
        <v>2E-3</v>
      </c>
    </row>
    <row r="13" spans="1:8" x14ac:dyDescent="0.35">
      <c r="A13" t="s">
        <v>50</v>
      </c>
      <c r="B13">
        <v>1.0999999999999999E-2</v>
      </c>
      <c r="E13">
        <f>0.2/1000</f>
        <v>2.0000000000000001E-4</v>
      </c>
      <c r="F13">
        <f>-349.6/1000</f>
        <v>-0.34960000000000002</v>
      </c>
      <c r="G13">
        <v>1.0999999999999999E-2</v>
      </c>
      <c r="H13">
        <v>2E-3</v>
      </c>
    </row>
    <row r="14" spans="1:8" x14ac:dyDescent="0.35">
      <c r="A14" t="s">
        <v>52</v>
      </c>
      <c r="B14">
        <v>-1.7999999999999999E-2</v>
      </c>
      <c r="E14">
        <v>2E-3</v>
      </c>
      <c r="F14">
        <v>-0.70199999999999996</v>
      </c>
      <c r="G14">
        <v>-1.7999999999999999E-2</v>
      </c>
      <c r="H14">
        <v>2E-3</v>
      </c>
    </row>
    <row r="15" spans="1:8" x14ac:dyDescent="0.35">
      <c r="A15" t="s">
        <v>53</v>
      </c>
      <c r="B15">
        <v>-1.7000000000000001E-2</v>
      </c>
      <c r="E15">
        <v>2E-3</v>
      </c>
      <c r="F15">
        <v>-0.60299999999999998</v>
      </c>
      <c r="G15">
        <v>-1.7000000000000001E-2</v>
      </c>
      <c r="H15">
        <v>2E-3</v>
      </c>
    </row>
    <row r="16" spans="1:8" x14ac:dyDescent="0.35">
      <c r="A16" t="s">
        <v>51</v>
      </c>
      <c r="B16">
        <v>-1.0999999999999999E-2</v>
      </c>
      <c r="E16">
        <v>2E-3</v>
      </c>
      <c r="F16">
        <v>-0.45100000000000001</v>
      </c>
      <c r="G16">
        <v>-1.0999999999999999E-2</v>
      </c>
      <c r="H16">
        <v>2E-3</v>
      </c>
    </row>
    <row r="17" spans="1:8" x14ac:dyDescent="0.35">
      <c r="A17" t="s">
        <v>49</v>
      </c>
      <c r="B17">
        <v>-1.7999999999999999E-2</v>
      </c>
      <c r="E17">
        <v>2E-3</v>
      </c>
      <c r="F17">
        <v>-1</v>
      </c>
      <c r="G17">
        <v>-1.7999999999999999E-2</v>
      </c>
      <c r="H17">
        <v>2E-3</v>
      </c>
    </row>
    <row r="18" spans="1:8" x14ac:dyDescent="0.35">
      <c r="A18" t="str">
        <f>"-149.7+-0.1mV"</f>
        <v>-149.7+-0.1mV</v>
      </c>
      <c r="B18">
        <v>0.223</v>
      </c>
      <c r="E18">
        <f>0.2/1000</f>
        <v>2.0000000000000001E-4</v>
      </c>
      <c r="F18">
        <f>-149.7/1000</f>
        <v>-0.1497</v>
      </c>
      <c r="G18">
        <v>0.223</v>
      </c>
      <c r="H18">
        <v>2E-3</v>
      </c>
    </row>
    <row r="19" spans="1:8" x14ac:dyDescent="0.35">
      <c r="A19" t="str">
        <f>"100.2+-0.1mV"</f>
        <v>100.2+-0.1mV</v>
      </c>
      <c r="B19">
        <v>0.81799999999999995</v>
      </c>
      <c r="E19">
        <f>0.2/1000</f>
        <v>2.0000000000000001E-4</v>
      </c>
      <c r="F19">
        <f>100.2/1000</f>
        <v>0.1002</v>
      </c>
      <c r="G19">
        <v>0.81799999999999995</v>
      </c>
      <c r="H19">
        <v>2E-3</v>
      </c>
    </row>
    <row r="20" spans="1:8" x14ac:dyDescent="0.35">
      <c r="A20" t="s">
        <v>54</v>
      </c>
      <c r="B20">
        <v>-1.7000000000000001E-2</v>
      </c>
      <c r="E20">
        <v>2E-3</v>
      </c>
      <c r="F20">
        <v>-0.65</v>
      </c>
      <c r="G20">
        <v>-1.7000000000000001E-2</v>
      </c>
      <c r="H20">
        <v>2E-3</v>
      </c>
    </row>
    <row r="21" spans="1:8" x14ac:dyDescent="0.35">
      <c r="A21" t="s">
        <v>55</v>
      </c>
      <c r="B21">
        <v>1.3220000000000001</v>
      </c>
      <c r="E21">
        <f>0.2/1000</f>
        <v>2.0000000000000001E-4</v>
      </c>
      <c r="F21">
        <f>300.1/1000</f>
        <v>0.30010000000000003</v>
      </c>
      <c r="G21">
        <v>1.3220000000000001</v>
      </c>
      <c r="H21">
        <v>2E-3</v>
      </c>
    </row>
    <row r="22" spans="1:8" x14ac:dyDescent="0.35">
      <c r="A22" t="s">
        <v>56</v>
      </c>
      <c r="B22" t="s">
        <v>57</v>
      </c>
      <c r="E22">
        <v>2E-3</v>
      </c>
      <c r="F22">
        <v>1.504</v>
      </c>
      <c r="G22">
        <v>3.8</v>
      </c>
      <c r="H22">
        <v>0.1</v>
      </c>
    </row>
    <row r="23" spans="1:8" x14ac:dyDescent="0.35">
      <c r="A23" t="s">
        <v>43</v>
      </c>
      <c r="B23" t="s">
        <v>44</v>
      </c>
      <c r="E23">
        <v>2E-3</v>
      </c>
      <c r="F23">
        <v>1.0029999999999999</v>
      </c>
      <c r="G23">
        <v>2.9</v>
      </c>
      <c r="H23">
        <v>0.1</v>
      </c>
    </row>
    <row r="24" spans="1:8" x14ac:dyDescent="0.35">
      <c r="A24" t="s">
        <v>58</v>
      </c>
      <c r="B24" t="s">
        <v>59</v>
      </c>
      <c r="E24">
        <v>2E-3</v>
      </c>
      <c r="F24">
        <v>0.751</v>
      </c>
      <c r="G24">
        <v>2.4</v>
      </c>
      <c r="H24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10CF-C742-4EA5-8011-15682EB3DBD5}">
  <dimension ref="A1:H25"/>
  <sheetViews>
    <sheetView rightToLeft="1" topLeftCell="A16" workbookViewId="0">
      <selection activeCell="H24" sqref="E24:H25"/>
    </sheetView>
  </sheetViews>
  <sheetFormatPr defaultRowHeight="14.5" x14ac:dyDescent="0.35"/>
  <cols>
    <col min="1" max="1" width="21.36328125" customWidth="1"/>
    <col min="2" max="2" width="21.1796875" customWidth="1"/>
    <col min="4" max="4" width="8" customWidth="1"/>
    <col min="5" max="5" width="14.36328125" customWidth="1"/>
    <col min="6" max="6" width="16.1796875" customWidth="1"/>
    <col min="7" max="7" width="13.453125" bestFit="1" customWidth="1"/>
  </cols>
  <sheetData>
    <row r="1" spans="1:8" x14ac:dyDescent="0.35">
      <c r="A1" t="s">
        <v>3</v>
      </c>
      <c r="B1" t="s">
        <v>60</v>
      </c>
    </row>
    <row r="2" spans="1:8" x14ac:dyDescent="0.35">
      <c r="F2" t="s">
        <v>100</v>
      </c>
    </row>
    <row r="3" spans="1:8" x14ac:dyDescent="0.35">
      <c r="A3" t="s">
        <v>5</v>
      </c>
      <c r="B3" t="s">
        <v>16</v>
      </c>
      <c r="E3" t="s">
        <v>95</v>
      </c>
      <c r="F3" t="s">
        <v>5</v>
      </c>
      <c r="G3" t="s">
        <v>101</v>
      </c>
    </row>
    <row r="4" spans="1:8" x14ac:dyDescent="0.35">
      <c r="A4" t="s">
        <v>7</v>
      </c>
      <c r="B4" t="s">
        <v>61</v>
      </c>
      <c r="E4">
        <v>0.02</v>
      </c>
      <c r="F4">
        <v>8</v>
      </c>
      <c r="G4">
        <v>2.7</v>
      </c>
      <c r="H4">
        <v>0.1</v>
      </c>
    </row>
    <row r="5" spans="1:8" x14ac:dyDescent="0.35">
      <c r="A5" t="s">
        <v>62</v>
      </c>
      <c r="B5" t="s">
        <v>63</v>
      </c>
      <c r="E5">
        <v>0.02</v>
      </c>
      <c r="F5">
        <v>7.99</v>
      </c>
      <c r="G5">
        <v>2.6</v>
      </c>
      <c r="H5">
        <v>0.1</v>
      </c>
    </row>
    <row r="6" spans="1:8" x14ac:dyDescent="0.35">
      <c r="A6" t="s">
        <v>9</v>
      </c>
      <c r="B6" t="s">
        <v>64</v>
      </c>
      <c r="E6">
        <v>0.02</v>
      </c>
      <c r="F6">
        <v>6</v>
      </c>
      <c r="G6">
        <v>2.5</v>
      </c>
      <c r="H6">
        <v>0.1</v>
      </c>
    </row>
    <row r="7" spans="1:8" x14ac:dyDescent="0.35">
      <c r="A7" t="s">
        <v>11</v>
      </c>
      <c r="B7" t="s">
        <v>59</v>
      </c>
      <c r="E7">
        <v>0.02</v>
      </c>
      <c r="F7">
        <v>5</v>
      </c>
      <c r="G7">
        <v>2.4</v>
      </c>
      <c r="H7">
        <v>0.1</v>
      </c>
    </row>
    <row r="8" spans="1:8" x14ac:dyDescent="0.35">
      <c r="A8" t="s">
        <v>12</v>
      </c>
      <c r="B8" t="s">
        <v>65</v>
      </c>
      <c r="E8">
        <v>0.02</v>
      </c>
      <c r="F8">
        <v>4</v>
      </c>
      <c r="G8">
        <v>2.2999999999999998</v>
      </c>
      <c r="H8">
        <v>0.1</v>
      </c>
    </row>
    <row r="9" spans="1:8" x14ac:dyDescent="0.35">
      <c r="A9" t="s">
        <v>66</v>
      </c>
      <c r="B9" t="s">
        <v>67</v>
      </c>
      <c r="E9">
        <v>2E-3</v>
      </c>
      <c r="F9">
        <v>3.0129999999999999</v>
      </c>
      <c r="G9">
        <v>2.1</v>
      </c>
      <c r="H9">
        <v>0.1</v>
      </c>
    </row>
    <row r="10" spans="1:8" x14ac:dyDescent="0.35">
      <c r="A10" t="s">
        <v>68</v>
      </c>
      <c r="B10">
        <v>1.85</v>
      </c>
      <c r="E10">
        <v>2E-3</v>
      </c>
      <c r="F10">
        <v>2.0019999999999998</v>
      </c>
      <c r="G10">
        <v>1.85</v>
      </c>
      <c r="H10">
        <v>2E-3</v>
      </c>
    </row>
    <row r="11" spans="1:8" x14ac:dyDescent="0.35">
      <c r="A11" t="s">
        <v>69</v>
      </c>
      <c r="B11">
        <v>1.385</v>
      </c>
      <c r="E11">
        <v>2E-3</v>
      </c>
      <c r="F11">
        <v>0.997</v>
      </c>
      <c r="G11">
        <v>1.385</v>
      </c>
      <c r="H11">
        <v>2E-3</v>
      </c>
    </row>
    <row r="12" spans="1:8" x14ac:dyDescent="0.35">
      <c r="A12" t="s">
        <v>70</v>
      </c>
      <c r="B12">
        <v>0.98799999999999999</v>
      </c>
      <c r="E12">
        <v>2E-3</v>
      </c>
      <c r="F12">
        <v>0.502</v>
      </c>
      <c r="G12">
        <v>0.98799999999999999</v>
      </c>
      <c r="H12">
        <v>2E-3</v>
      </c>
    </row>
    <row r="13" spans="1:8" x14ac:dyDescent="0.35">
      <c r="A13" t="s">
        <v>71</v>
      </c>
      <c r="B13">
        <v>0.66800000000000004</v>
      </c>
      <c r="E13">
        <v>2.0000000000000001E-4</v>
      </c>
      <c r="F13">
        <f>251.4/1000</f>
        <v>0.25140000000000001</v>
      </c>
      <c r="G13">
        <v>0.66800000000000004</v>
      </c>
      <c r="H13">
        <v>2E-3</v>
      </c>
    </row>
    <row r="14" spans="1:8" x14ac:dyDescent="0.35">
      <c r="A14" t="s">
        <v>72</v>
      </c>
      <c r="B14">
        <v>0.28599999999999998</v>
      </c>
      <c r="E14">
        <v>2.0000000000000001E-4</v>
      </c>
      <c r="F14">
        <f>0.1/1000</f>
        <v>1E-4</v>
      </c>
      <c r="G14">
        <v>0.28599999999999998</v>
      </c>
      <c r="H14">
        <v>2E-3</v>
      </c>
    </row>
    <row r="15" spans="1:8" x14ac:dyDescent="0.35">
      <c r="A15" t="s">
        <v>73</v>
      </c>
      <c r="B15">
        <v>3.5999999999999997E-2</v>
      </c>
      <c r="E15">
        <v>2.0000000000000001E-4</v>
      </c>
      <c r="F15">
        <f>-201.4/1000</f>
        <v>-0.2014</v>
      </c>
      <c r="G15">
        <v>3.5999999999999997E-2</v>
      </c>
      <c r="H15">
        <v>2E-3</v>
      </c>
    </row>
    <row r="16" spans="1:8" x14ac:dyDescent="0.35">
      <c r="A16" t="s">
        <v>74</v>
      </c>
      <c r="B16">
        <v>1E-3</v>
      </c>
      <c r="E16">
        <v>2.0000000000000001E-4</v>
      </c>
      <c r="F16">
        <f>-302.3/1000</f>
        <v>-0.30230000000000001</v>
      </c>
      <c r="G16">
        <v>1E-3</v>
      </c>
      <c r="H16">
        <v>2E-3</v>
      </c>
    </row>
    <row r="17" spans="1:8" x14ac:dyDescent="0.35">
      <c r="A17" t="s">
        <v>76</v>
      </c>
      <c r="B17">
        <v>-0.01</v>
      </c>
      <c r="E17">
        <v>2E-3</v>
      </c>
      <c r="F17">
        <v>-0.40100000000000002</v>
      </c>
      <c r="G17">
        <v>-0.01</v>
      </c>
      <c r="H17">
        <v>2E-3</v>
      </c>
    </row>
    <row r="18" spans="1:8" x14ac:dyDescent="0.35">
      <c r="A18" t="s">
        <v>75</v>
      </c>
      <c r="B18">
        <v>-1.0999999999999999E-2</v>
      </c>
      <c r="E18">
        <v>2E-3</v>
      </c>
      <c r="F18">
        <v>-0.45</v>
      </c>
      <c r="G18">
        <v>-1.0999999999999999E-2</v>
      </c>
      <c r="H18">
        <v>2E-3</v>
      </c>
    </row>
    <row r="19" spans="1:8" x14ac:dyDescent="0.35">
      <c r="A19" t="s">
        <v>77</v>
      </c>
      <c r="B19">
        <v>-1.2E-2</v>
      </c>
      <c r="E19">
        <v>2E-3</v>
      </c>
      <c r="F19">
        <v>-0.5</v>
      </c>
      <c r="G19">
        <v>-1.2E-2</v>
      </c>
      <c r="H19">
        <v>2E-3</v>
      </c>
    </row>
    <row r="20" spans="1:8" x14ac:dyDescent="0.35">
      <c r="A20" t="s">
        <v>78</v>
      </c>
      <c r="B20">
        <v>-1.2E-2</v>
      </c>
      <c r="E20">
        <v>2E-3</v>
      </c>
      <c r="F20">
        <v>-0.55800000000000005</v>
      </c>
      <c r="G20">
        <v>-1.2E-2</v>
      </c>
      <c r="H20">
        <v>2E-3</v>
      </c>
    </row>
    <row r="21" spans="1:8" x14ac:dyDescent="0.35">
      <c r="A21" t="s">
        <v>79</v>
      </c>
      <c r="B21">
        <v>-1.2999999999999999E-2</v>
      </c>
      <c r="E21">
        <v>2E-3</v>
      </c>
      <c r="F21">
        <v>-0.60199999999999998</v>
      </c>
      <c r="G21">
        <v>-1.2999999999999999E-2</v>
      </c>
      <c r="H21">
        <v>2E-3</v>
      </c>
    </row>
    <row r="22" spans="1:8" x14ac:dyDescent="0.35">
      <c r="A22" t="s">
        <v>80</v>
      </c>
      <c r="B22">
        <v>-1.2999999999999999E-2</v>
      </c>
      <c r="E22">
        <v>2E-3</v>
      </c>
      <c r="F22">
        <v>-0.65100000000000002</v>
      </c>
      <c r="G22">
        <v>-1.2999999999999999E-2</v>
      </c>
      <c r="H22">
        <v>2E-3</v>
      </c>
    </row>
    <row r="23" spans="1:8" x14ac:dyDescent="0.35">
      <c r="A23" t="s">
        <v>37</v>
      </c>
      <c r="B23">
        <v>-1.2999999999999999E-2</v>
      </c>
      <c r="E23">
        <v>2E-3</v>
      </c>
      <c r="F23">
        <v>-0.8</v>
      </c>
      <c r="G23">
        <v>-1.2999999999999999E-2</v>
      </c>
      <c r="H23">
        <v>2E-3</v>
      </c>
    </row>
    <row r="24" spans="1:8" x14ac:dyDescent="0.35">
      <c r="A24" t="s">
        <v>81</v>
      </c>
      <c r="B24">
        <v>1.6619999999999999</v>
      </c>
      <c r="E24">
        <v>2E-3</v>
      </c>
      <c r="F24">
        <v>1.5029999999999999</v>
      </c>
      <c r="G24">
        <v>1.6619999999999999</v>
      </c>
      <c r="H24">
        <v>2E-3</v>
      </c>
    </row>
    <row r="25" spans="1:8" x14ac:dyDescent="0.35">
      <c r="A25" t="s">
        <v>82</v>
      </c>
      <c r="B25">
        <v>0.124</v>
      </c>
      <c r="E25">
        <v>2.0000000000000001E-4</v>
      </c>
      <c r="F25">
        <f>-102.2/1000</f>
        <v>-0.1022</v>
      </c>
      <c r="G25">
        <v>0.124</v>
      </c>
      <c r="H25">
        <v>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26FC-901F-4045-912B-2FDEAA9AB936}">
  <dimension ref="A1:B17"/>
  <sheetViews>
    <sheetView rightToLeft="1" workbookViewId="0">
      <selection activeCell="B11" sqref="B11"/>
    </sheetView>
  </sheetViews>
  <sheetFormatPr defaultRowHeight="14.5" x14ac:dyDescent="0.35"/>
  <cols>
    <col min="1" max="1" width="19.7265625" customWidth="1"/>
    <col min="2" max="2" width="17.90625" customWidth="1"/>
  </cols>
  <sheetData>
    <row r="1" spans="1:2" x14ac:dyDescent="0.35">
      <c r="A1" t="s">
        <v>84</v>
      </c>
      <c r="B1" t="s">
        <v>83</v>
      </c>
    </row>
    <row r="2" spans="1:2" x14ac:dyDescent="0.35">
      <c r="A2">
        <v>-0.95099999999999996</v>
      </c>
      <c r="B2">
        <v>500</v>
      </c>
    </row>
    <row r="3" spans="1:2" x14ac:dyDescent="0.35">
      <c r="A3">
        <v>-0.91100000000000003</v>
      </c>
      <c r="B3">
        <v>500</v>
      </c>
    </row>
    <row r="4" spans="1:2" x14ac:dyDescent="0.35">
      <c r="A4">
        <v>-0.82499999999999996</v>
      </c>
      <c r="B4">
        <v>525</v>
      </c>
    </row>
    <row r="5" spans="1:2" x14ac:dyDescent="0.35">
      <c r="A5">
        <v>-0.90800000000000003</v>
      </c>
      <c r="B5">
        <v>525</v>
      </c>
    </row>
    <row r="6" spans="1:2" x14ac:dyDescent="0.35">
      <c r="A6">
        <v>-0.873</v>
      </c>
      <c r="B6">
        <v>503</v>
      </c>
    </row>
    <row r="7" spans="1:2" x14ac:dyDescent="0.35">
      <c r="A7">
        <v>-0.79200000000000004</v>
      </c>
      <c r="B7">
        <v>503</v>
      </c>
    </row>
    <row r="8" spans="1:2" x14ac:dyDescent="0.35">
      <c r="A8">
        <v>-1.296</v>
      </c>
      <c r="B8">
        <v>450</v>
      </c>
    </row>
    <row r="9" spans="1:2" x14ac:dyDescent="0.35">
      <c r="A9">
        <v>-1.2529999999999999</v>
      </c>
      <c r="B9">
        <v>450</v>
      </c>
    </row>
    <row r="10" spans="1:2" x14ac:dyDescent="0.35">
      <c r="A10" t="s">
        <v>85</v>
      </c>
      <c r="B10">
        <v>602</v>
      </c>
    </row>
    <row r="11" spans="1:2" x14ac:dyDescent="0.35">
      <c r="A11" t="s">
        <v>86</v>
      </c>
      <c r="B11">
        <v>602</v>
      </c>
    </row>
    <row r="12" spans="1:2" x14ac:dyDescent="0.35">
      <c r="A12">
        <v>-0.50600000000000001</v>
      </c>
      <c r="B12">
        <v>575</v>
      </c>
    </row>
    <row r="13" spans="1:2" x14ac:dyDescent="0.35">
      <c r="A13">
        <v>-0.54100000000000004</v>
      </c>
      <c r="B13">
        <v>575</v>
      </c>
    </row>
    <row r="14" spans="1:2" x14ac:dyDescent="0.35">
      <c r="A14">
        <v>-0.59</v>
      </c>
      <c r="B14">
        <v>540</v>
      </c>
    </row>
    <row r="15" spans="1:2" x14ac:dyDescent="0.35">
      <c r="A15">
        <v>-0.64</v>
      </c>
      <c r="B15">
        <v>540</v>
      </c>
    </row>
    <row r="16" spans="1:2" x14ac:dyDescent="0.35">
      <c r="A16">
        <v>-0.55700000000000005</v>
      </c>
      <c r="B16">
        <v>552</v>
      </c>
    </row>
    <row r="17" spans="1:2" x14ac:dyDescent="0.35">
      <c r="A17">
        <v>-0.59599999999999997</v>
      </c>
      <c r="B17">
        <v>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5003-69CE-4749-A808-BB4788C35051}">
  <dimension ref="A1:J21"/>
  <sheetViews>
    <sheetView rightToLeft="1" workbookViewId="0"/>
  </sheetViews>
  <sheetFormatPr defaultRowHeight="14.5" x14ac:dyDescent="0.35"/>
  <cols>
    <col min="1" max="1" width="18.26953125" customWidth="1"/>
    <col min="2" max="2" width="17.36328125" customWidth="1"/>
    <col min="4" max="4" width="17.90625" customWidth="1"/>
    <col min="7" max="7" width="11.54296875" customWidth="1"/>
  </cols>
  <sheetData>
    <row r="1" spans="1:10" x14ac:dyDescent="0.35">
      <c r="A1" t="s">
        <v>88</v>
      </c>
      <c r="B1" t="s">
        <v>89</v>
      </c>
    </row>
    <row r="2" spans="1:10" x14ac:dyDescent="0.35">
      <c r="A2" t="s">
        <v>91</v>
      </c>
      <c r="B2" t="s">
        <v>90</v>
      </c>
    </row>
    <row r="3" spans="1:10" x14ac:dyDescent="0.35">
      <c r="A3">
        <v>60</v>
      </c>
      <c r="B3">
        <v>0.93300000000000005</v>
      </c>
      <c r="D3">
        <f>100/93*B3-1/310</f>
        <v>1</v>
      </c>
      <c r="E3">
        <f>RADIANS(G3)</f>
        <v>0</v>
      </c>
      <c r="G3">
        <f>A3-60</f>
        <v>0</v>
      </c>
      <c r="H3">
        <v>0.93300000000000005</v>
      </c>
    </row>
    <row r="4" spans="1:10" x14ac:dyDescent="0.35">
      <c r="A4">
        <f>A3+5</f>
        <v>65</v>
      </c>
      <c r="B4">
        <v>0.93200000000000005</v>
      </c>
      <c r="D4">
        <f t="shared" ref="D4:D21" si="0">100/93*B4-1/310</f>
        <v>0.99892473118279579</v>
      </c>
      <c r="E4">
        <f t="shared" ref="E4:E21" si="1">RADIANS(G4)</f>
        <v>8.7266462599716474E-2</v>
      </c>
      <c r="G4">
        <f t="shared" ref="G4:G21" si="2">A4-60</f>
        <v>5</v>
      </c>
      <c r="H4">
        <v>0.93200000000000005</v>
      </c>
      <c r="J4">
        <f>RADIANS(2.5)</f>
        <v>4.3633231299858237E-2</v>
      </c>
    </row>
    <row r="5" spans="1:10" x14ac:dyDescent="0.35">
      <c r="A5">
        <f t="shared" ref="A5:A14" si="3">A4+5</f>
        <v>70</v>
      </c>
      <c r="B5">
        <v>0.91400000000000003</v>
      </c>
      <c r="D5">
        <f t="shared" si="0"/>
        <v>0.97956989247311832</v>
      </c>
      <c r="E5">
        <f t="shared" si="1"/>
        <v>0.17453292519943295</v>
      </c>
      <c r="G5">
        <f t="shared" si="2"/>
        <v>10</v>
      </c>
      <c r="H5">
        <v>0.91400000000000003</v>
      </c>
    </row>
    <row r="6" spans="1:10" x14ac:dyDescent="0.35">
      <c r="A6">
        <f t="shared" si="3"/>
        <v>75</v>
      </c>
      <c r="B6">
        <v>0.88200000000000001</v>
      </c>
      <c r="D6">
        <f t="shared" si="0"/>
        <v>0.94516129032258067</v>
      </c>
      <c r="E6">
        <f t="shared" si="1"/>
        <v>0.26179938779914941</v>
      </c>
      <c r="G6">
        <f t="shared" si="2"/>
        <v>15</v>
      </c>
      <c r="H6">
        <v>0.88200000000000001</v>
      </c>
    </row>
    <row r="7" spans="1:10" x14ac:dyDescent="0.35">
      <c r="A7">
        <f t="shared" si="3"/>
        <v>80</v>
      </c>
      <c r="B7">
        <v>0.83699999999999997</v>
      </c>
      <c r="D7">
        <f t="shared" si="0"/>
        <v>0.89677419354838706</v>
      </c>
      <c r="E7">
        <f t="shared" si="1"/>
        <v>0.3490658503988659</v>
      </c>
      <c r="G7">
        <f t="shared" si="2"/>
        <v>20</v>
      </c>
      <c r="H7">
        <v>0.83699999999999997</v>
      </c>
    </row>
    <row r="8" spans="1:10" x14ac:dyDescent="0.35">
      <c r="A8">
        <f t="shared" si="3"/>
        <v>85</v>
      </c>
      <c r="B8">
        <v>0.77400000000000002</v>
      </c>
      <c r="D8">
        <f t="shared" si="0"/>
        <v>0.82903225806451619</v>
      </c>
      <c r="E8">
        <f t="shared" si="1"/>
        <v>0.43633231299858238</v>
      </c>
      <c r="G8">
        <f t="shared" si="2"/>
        <v>25</v>
      </c>
      <c r="H8">
        <v>0.77400000000000002</v>
      </c>
    </row>
    <row r="9" spans="1:10" x14ac:dyDescent="0.35">
      <c r="A9">
        <f t="shared" si="3"/>
        <v>90</v>
      </c>
      <c r="B9">
        <v>0.71099999999999997</v>
      </c>
      <c r="D9">
        <f t="shared" si="0"/>
        <v>0.76129032258064511</v>
      </c>
      <c r="E9">
        <f t="shared" si="1"/>
        <v>0.52359877559829882</v>
      </c>
      <c r="G9">
        <f t="shared" si="2"/>
        <v>30</v>
      </c>
      <c r="H9">
        <v>0.71099999999999997</v>
      </c>
    </row>
    <row r="10" spans="1:10" x14ac:dyDescent="0.35">
      <c r="A10">
        <f t="shared" si="3"/>
        <v>95</v>
      </c>
      <c r="B10">
        <v>0.63700000000000001</v>
      </c>
      <c r="D10">
        <f t="shared" si="0"/>
        <v>0.68172043010752692</v>
      </c>
      <c r="E10">
        <f t="shared" si="1"/>
        <v>0.6108652381980153</v>
      </c>
      <c r="G10">
        <f t="shared" si="2"/>
        <v>35</v>
      </c>
      <c r="H10">
        <v>0.63700000000000001</v>
      </c>
    </row>
    <row r="11" spans="1:10" x14ac:dyDescent="0.35">
      <c r="A11">
        <f t="shared" si="3"/>
        <v>100</v>
      </c>
      <c r="B11">
        <v>0.55500000000000005</v>
      </c>
      <c r="D11">
        <f t="shared" si="0"/>
        <v>0.59354838709677427</v>
      </c>
      <c r="E11">
        <f t="shared" si="1"/>
        <v>0.69813170079773179</v>
      </c>
      <c r="G11">
        <f t="shared" si="2"/>
        <v>40</v>
      </c>
      <c r="H11">
        <v>0.55500000000000005</v>
      </c>
    </row>
    <row r="12" spans="1:10" x14ac:dyDescent="0.35">
      <c r="A12">
        <f t="shared" si="3"/>
        <v>105</v>
      </c>
      <c r="B12">
        <v>0.46800000000000003</v>
      </c>
      <c r="D12">
        <f t="shared" si="0"/>
        <v>0.49999999999999994</v>
      </c>
      <c r="E12">
        <f t="shared" si="1"/>
        <v>0.78539816339744828</v>
      </c>
      <c r="G12">
        <f t="shared" si="2"/>
        <v>45</v>
      </c>
      <c r="H12">
        <v>0.46800000000000003</v>
      </c>
    </row>
    <row r="13" spans="1:10" x14ac:dyDescent="0.35">
      <c r="A13">
        <f t="shared" si="3"/>
        <v>110</v>
      </c>
      <c r="B13">
        <v>0.38500000000000001</v>
      </c>
      <c r="D13">
        <f t="shared" si="0"/>
        <v>0.41075268817204297</v>
      </c>
      <c r="E13">
        <f t="shared" si="1"/>
        <v>0.87266462599716477</v>
      </c>
      <c r="G13">
        <f t="shared" si="2"/>
        <v>50</v>
      </c>
      <c r="H13">
        <v>0.38500000000000001</v>
      </c>
    </row>
    <row r="14" spans="1:10" x14ac:dyDescent="0.35">
      <c r="A14">
        <f t="shared" si="3"/>
        <v>115</v>
      </c>
      <c r="B14">
        <v>0.311</v>
      </c>
      <c r="D14">
        <f t="shared" si="0"/>
        <v>0.33118279569892473</v>
      </c>
      <c r="E14">
        <f t="shared" si="1"/>
        <v>0.95993108859688125</v>
      </c>
      <c r="G14">
        <f t="shared" si="2"/>
        <v>55</v>
      </c>
      <c r="H14">
        <v>0.311</v>
      </c>
    </row>
    <row r="15" spans="1:10" x14ac:dyDescent="0.35">
      <c r="A15">
        <f>A14+5</f>
        <v>120</v>
      </c>
      <c r="B15">
        <v>0.23899999999999999</v>
      </c>
      <c r="D15">
        <f t="shared" si="0"/>
        <v>0.25376344086021502</v>
      </c>
      <c r="E15">
        <f t="shared" si="1"/>
        <v>1.0471975511965976</v>
      </c>
      <c r="G15">
        <f t="shared" si="2"/>
        <v>60</v>
      </c>
      <c r="H15">
        <v>0.23899999999999999</v>
      </c>
    </row>
    <row r="16" spans="1:10" x14ac:dyDescent="0.35">
      <c r="A16">
        <f t="shared" ref="A16:A20" si="4">A15+5</f>
        <v>125</v>
      </c>
      <c r="B16">
        <v>0.17</v>
      </c>
      <c r="D16">
        <f t="shared" si="0"/>
        <v>0.17956989247311828</v>
      </c>
      <c r="E16">
        <f t="shared" si="1"/>
        <v>1.1344640137963142</v>
      </c>
      <c r="G16">
        <f t="shared" si="2"/>
        <v>65</v>
      </c>
      <c r="H16">
        <v>0.17</v>
      </c>
    </row>
    <row r="17" spans="1:8" x14ac:dyDescent="0.35">
      <c r="A17">
        <f t="shared" si="4"/>
        <v>130</v>
      </c>
      <c r="B17">
        <v>0.11700000000000001</v>
      </c>
      <c r="D17">
        <f t="shared" si="0"/>
        <v>0.12258064516129032</v>
      </c>
      <c r="E17">
        <f t="shared" si="1"/>
        <v>1.2217304763960306</v>
      </c>
      <c r="G17">
        <f t="shared" si="2"/>
        <v>70</v>
      </c>
      <c r="H17">
        <v>0.11700000000000001</v>
      </c>
    </row>
    <row r="18" spans="1:8" x14ac:dyDescent="0.35">
      <c r="A18">
        <f t="shared" si="4"/>
        <v>135</v>
      </c>
      <c r="B18">
        <v>7.1999999999999995E-2</v>
      </c>
      <c r="D18">
        <f t="shared" si="0"/>
        <v>7.4193548387096769E-2</v>
      </c>
      <c r="E18">
        <f t="shared" si="1"/>
        <v>1.3089969389957472</v>
      </c>
      <c r="G18">
        <f t="shared" si="2"/>
        <v>75</v>
      </c>
      <c r="H18">
        <v>7.1999999999999995E-2</v>
      </c>
    </row>
    <row r="19" spans="1:8" x14ac:dyDescent="0.35">
      <c r="A19">
        <f t="shared" si="4"/>
        <v>140</v>
      </c>
      <c r="B19">
        <v>3.4000000000000002E-2</v>
      </c>
      <c r="D19">
        <f t="shared" si="0"/>
        <v>3.3333333333333333E-2</v>
      </c>
      <c r="E19">
        <f t="shared" si="1"/>
        <v>1.3962634015954636</v>
      </c>
      <c r="G19">
        <f t="shared" si="2"/>
        <v>80</v>
      </c>
      <c r="H19">
        <v>3.4000000000000002E-2</v>
      </c>
    </row>
    <row r="20" spans="1:8" x14ac:dyDescent="0.35">
      <c r="A20">
        <f t="shared" si="4"/>
        <v>145</v>
      </c>
      <c r="B20">
        <v>1.2999999999999999E-2</v>
      </c>
      <c r="D20">
        <f t="shared" si="0"/>
        <v>1.075268817204301E-2</v>
      </c>
      <c r="E20">
        <f t="shared" si="1"/>
        <v>1.4835298641951802</v>
      </c>
      <c r="G20">
        <f t="shared" si="2"/>
        <v>85</v>
      </c>
      <c r="H20">
        <v>1.2999999999999999E-2</v>
      </c>
    </row>
    <row r="21" spans="1:8" x14ac:dyDescent="0.35">
      <c r="A21">
        <f>A20+5</f>
        <v>150</v>
      </c>
      <c r="B21">
        <v>3.0000000000000001E-3</v>
      </c>
      <c r="D21">
        <f t="shared" si="0"/>
        <v>0</v>
      </c>
      <c r="E21">
        <f t="shared" si="1"/>
        <v>1.5707963267948966</v>
      </c>
      <c r="G21">
        <f t="shared" si="2"/>
        <v>90</v>
      </c>
      <c r="H21">
        <v>3.0000000000000001E-3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8F10-BC92-430A-843A-CC74607DFDE4}">
  <dimension ref="A1:J21"/>
  <sheetViews>
    <sheetView rightToLeft="1" workbookViewId="0">
      <selection activeCell="J3" sqref="I3:J21"/>
    </sheetView>
  </sheetViews>
  <sheetFormatPr defaultRowHeight="14.5" x14ac:dyDescent="0.35"/>
  <cols>
    <col min="1" max="1" width="16.08984375" bestFit="1" customWidth="1"/>
    <col min="2" max="2" width="12.90625" bestFit="1" customWidth="1"/>
    <col min="7" max="7" width="12.7265625" customWidth="1"/>
  </cols>
  <sheetData>
    <row r="1" spans="1:10" x14ac:dyDescent="0.35">
      <c r="A1" t="s">
        <v>92</v>
      </c>
      <c r="B1" t="s">
        <v>89</v>
      </c>
    </row>
    <row r="2" spans="1:10" x14ac:dyDescent="0.35">
      <c r="A2" t="s">
        <v>91</v>
      </c>
      <c r="B2" t="s">
        <v>90</v>
      </c>
    </row>
    <row r="3" spans="1:10" x14ac:dyDescent="0.35">
      <c r="A3">
        <v>60</v>
      </c>
      <c r="B3">
        <v>0.122</v>
      </c>
      <c r="E3">
        <f>RADIANS(A3)</f>
        <v>1.0471975511965976</v>
      </c>
      <c r="G3">
        <f>RADIANS(A3-60)</f>
        <v>0</v>
      </c>
      <c r="I3">
        <f>A3-60</f>
        <v>0</v>
      </c>
      <c r="J3">
        <v>0.122</v>
      </c>
    </row>
    <row r="4" spans="1:10" x14ac:dyDescent="0.35">
      <c r="A4">
        <f>A3+5</f>
        <v>65</v>
      </c>
      <c r="B4">
        <v>0.121</v>
      </c>
      <c r="E4">
        <f t="shared" ref="E4:E21" si="0">RADIANS(A4)</f>
        <v>1.1344640137963142</v>
      </c>
      <c r="G4">
        <f t="shared" ref="G4:G21" si="1">RADIANS(A4-60)</f>
        <v>8.7266462599716474E-2</v>
      </c>
      <c r="I4">
        <f t="shared" ref="I4:I21" si="2">A4-60</f>
        <v>5</v>
      </c>
      <c r="J4">
        <v>0.121</v>
      </c>
    </row>
    <row r="5" spans="1:10" x14ac:dyDescent="0.35">
      <c r="A5">
        <f t="shared" ref="A5:A14" si="3">A4+5</f>
        <v>70</v>
      </c>
      <c r="B5">
        <v>0.11799999999999999</v>
      </c>
      <c r="E5">
        <f t="shared" si="0"/>
        <v>1.2217304763960306</v>
      </c>
      <c r="G5">
        <f t="shared" si="1"/>
        <v>0.17453292519943295</v>
      </c>
      <c r="I5">
        <f t="shared" si="2"/>
        <v>10</v>
      </c>
      <c r="J5">
        <v>0.11799999999999999</v>
      </c>
    </row>
    <row r="6" spans="1:10" x14ac:dyDescent="0.35">
      <c r="A6">
        <f t="shared" si="3"/>
        <v>75</v>
      </c>
      <c r="B6">
        <v>0.114</v>
      </c>
      <c r="E6">
        <f t="shared" si="0"/>
        <v>1.3089969389957472</v>
      </c>
      <c r="G6">
        <f t="shared" si="1"/>
        <v>0.26179938779914941</v>
      </c>
      <c r="I6">
        <f t="shared" si="2"/>
        <v>15</v>
      </c>
      <c r="J6">
        <v>0.114</v>
      </c>
    </row>
    <row r="7" spans="1:10" x14ac:dyDescent="0.35">
      <c r="A7">
        <f t="shared" si="3"/>
        <v>80</v>
      </c>
      <c r="B7">
        <v>0.109</v>
      </c>
      <c r="E7">
        <f t="shared" si="0"/>
        <v>1.3962634015954636</v>
      </c>
      <c r="G7">
        <f t="shared" si="1"/>
        <v>0.3490658503988659</v>
      </c>
      <c r="I7">
        <f t="shared" si="2"/>
        <v>20</v>
      </c>
      <c r="J7">
        <v>0.109</v>
      </c>
    </row>
    <row r="8" spans="1:10" x14ac:dyDescent="0.35">
      <c r="A8">
        <f t="shared" si="3"/>
        <v>85</v>
      </c>
      <c r="B8">
        <v>0.10100000000000001</v>
      </c>
      <c r="E8">
        <f t="shared" si="0"/>
        <v>1.4835298641951802</v>
      </c>
      <c r="G8">
        <f t="shared" si="1"/>
        <v>0.43633231299858238</v>
      </c>
      <c r="I8">
        <f t="shared" si="2"/>
        <v>25</v>
      </c>
      <c r="J8">
        <v>0.10100000000000001</v>
      </c>
    </row>
    <row r="9" spans="1:10" x14ac:dyDescent="0.35">
      <c r="A9">
        <f t="shared" si="3"/>
        <v>90</v>
      </c>
      <c r="B9">
        <v>9.1999999999999998E-2</v>
      </c>
      <c r="E9">
        <f t="shared" si="0"/>
        <v>1.5707963267948966</v>
      </c>
      <c r="G9">
        <f t="shared" si="1"/>
        <v>0.52359877559829882</v>
      </c>
      <c r="I9">
        <f t="shared" si="2"/>
        <v>30</v>
      </c>
      <c r="J9">
        <v>9.1999999999999998E-2</v>
      </c>
    </row>
    <row r="10" spans="1:10" x14ac:dyDescent="0.35">
      <c r="A10">
        <f t="shared" si="3"/>
        <v>95</v>
      </c>
      <c r="B10">
        <v>8.3000000000000004E-2</v>
      </c>
      <c r="E10">
        <f t="shared" si="0"/>
        <v>1.6580627893946132</v>
      </c>
      <c r="G10">
        <f t="shared" si="1"/>
        <v>0.6108652381980153</v>
      </c>
      <c r="I10">
        <f t="shared" si="2"/>
        <v>35</v>
      </c>
      <c r="J10">
        <v>8.3000000000000004E-2</v>
      </c>
    </row>
    <row r="11" spans="1:10" x14ac:dyDescent="0.35">
      <c r="A11">
        <f t="shared" si="3"/>
        <v>100</v>
      </c>
      <c r="B11">
        <v>7.1999999999999995E-2</v>
      </c>
      <c r="E11">
        <f t="shared" si="0"/>
        <v>1.7453292519943295</v>
      </c>
      <c r="G11">
        <f t="shared" si="1"/>
        <v>0.69813170079773179</v>
      </c>
      <c r="I11">
        <f t="shared" si="2"/>
        <v>40</v>
      </c>
      <c r="J11">
        <v>7.1999999999999995E-2</v>
      </c>
    </row>
    <row r="12" spans="1:10" x14ac:dyDescent="0.35">
      <c r="A12">
        <f t="shared" si="3"/>
        <v>105</v>
      </c>
      <c r="B12">
        <v>6.0999999999999999E-2</v>
      </c>
      <c r="E12">
        <f t="shared" si="0"/>
        <v>1.8325957145940461</v>
      </c>
      <c r="G12">
        <f t="shared" si="1"/>
        <v>0.78539816339744828</v>
      </c>
      <c r="I12">
        <f t="shared" si="2"/>
        <v>45</v>
      </c>
      <c r="J12">
        <v>6.0999999999999999E-2</v>
      </c>
    </row>
    <row r="13" spans="1:10" x14ac:dyDescent="0.35">
      <c r="A13">
        <f t="shared" si="3"/>
        <v>110</v>
      </c>
      <c r="B13">
        <v>5.0999999999999997E-2</v>
      </c>
      <c r="E13">
        <f t="shared" si="0"/>
        <v>1.9198621771937625</v>
      </c>
      <c r="G13">
        <f t="shared" si="1"/>
        <v>0.87266462599716477</v>
      </c>
      <c r="I13">
        <f t="shared" si="2"/>
        <v>50</v>
      </c>
      <c r="J13">
        <v>5.0999999999999997E-2</v>
      </c>
    </row>
    <row r="14" spans="1:10" x14ac:dyDescent="0.35">
      <c r="A14">
        <f t="shared" si="3"/>
        <v>115</v>
      </c>
      <c r="B14">
        <v>0.04</v>
      </c>
      <c r="E14">
        <f t="shared" si="0"/>
        <v>2.0071286397934789</v>
      </c>
      <c r="G14">
        <f t="shared" si="1"/>
        <v>0.95993108859688125</v>
      </c>
      <c r="I14">
        <f t="shared" si="2"/>
        <v>55</v>
      </c>
      <c r="J14">
        <v>0.04</v>
      </c>
    </row>
    <row r="15" spans="1:10" x14ac:dyDescent="0.35">
      <c r="A15">
        <f>A14+5</f>
        <v>120</v>
      </c>
      <c r="B15">
        <v>3.2000000000000001E-2</v>
      </c>
      <c r="E15">
        <f t="shared" si="0"/>
        <v>2.0943951023931953</v>
      </c>
      <c r="G15">
        <f t="shared" si="1"/>
        <v>1.0471975511965976</v>
      </c>
      <c r="I15">
        <f t="shared" si="2"/>
        <v>60</v>
      </c>
      <c r="J15">
        <v>3.2000000000000001E-2</v>
      </c>
    </row>
    <row r="16" spans="1:10" x14ac:dyDescent="0.35">
      <c r="A16">
        <f t="shared" ref="A16:A20" si="4">A15+5</f>
        <v>125</v>
      </c>
      <c r="B16">
        <v>2.4E-2</v>
      </c>
      <c r="E16">
        <f t="shared" si="0"/>
        <v>2.1816615649929121</v>
      </c>
      <c r="G16">
        <f t="shared" si="1"/>
        <v>1.1344640137963142</v>
      </c>
      <c r="I16">
        <f t="shared" si="2"/>
        <v>65</v>
      </c>
      <c r="J16">
        <v>2.4E-2</v>
      </c>
    </row>
    <row r="17" spans="1:10" x14ac:dyDescent="0.35">
      <c r="A17">
        <f t="shared" si="4"/>
        <v>130</v>
      </c>
      <c r="B17">
        <v>1.7000000000000001E-2</v>
      </c>
      <c r="E17">
        <f t="shared" si="0"/>
        <v>2.2689280275926285</v>
      </c>
      <c r="G17">
        <f t="shared" si="1"/>
        <v>1.2217304763960306</v>
      </c>
      <c r="I17">
        <f t="shared" si="2"/>
        <v>70</v>
      </c>
      <c r="J17">
        <v>1.7000000000000001E-2</v>
      </c>
    </row>
    <row r="18" spans="1:10" x14ac:dyDescent="0.35">
      <c r="A18">
        <f t="shared" si="4"/>
        <v>135</v>
      </c>
      <c r="B18">
        <v>1.0999999999999999E-2</v>
      </c>
      <c r="E18">
        <f t="shared" si="0"/>
        <v>2.3561944901923448</v>
      </c>
      <c r="G18">
        <f t="shared" si="1"/>
        <v>1.3089969389957472</v>
      </c>
      <c r="I18">
        <f t="shared" si="2"/>
        <v>75</v>
      </c>
      <c r="J18">
        <v>1.0999999999999999E-2</v>
      </c>
    </row>
    <row r="19" spans="1:10" x14ac:dyDescent="0.35">
      <c r="A19">
        <f t="shared" si="4"/>
        <v>140</v>
      </c>
      <c r="B19">
        <v>6.0000000000000001E-3</v>
      </c>
      <c r="E19">
        <f t="shared" si="0"/>
        <v>2.4434609527920612</v>
      </c>
      <c r="G19">
        <f t="shared" si="1"/>
        <v>1.3962634015954636</v>
      </c>
      <c r="I19">
        <f t="shared" si="2"/>
        <v>80</v>
      </c>
      <c r="J19">
        <v>6.0000000000000001E-3</v>
      </c>
    </row>
    <row r="20" spans="1:10" x14ac:dyDescent="0.35">
      <c r="A20">
        <f t="shared" si="4"/>
        <v>145</v>
      </c>
      <c r="B20">
        <v>4.0000000000000001E-3</v>
      </c>
      <c r="E20">
        <f t="shared" si="0"/>
        <v>2.530727415391778</v>
      </c>
      <c r="G20">
        <f t="shared" si="1"/>
        <v>1.4835298641951802</v>
      </c>
      <c r="I20">
        <f t="shared" si="2"/>
        <v>85</v>
      </c>
      <c r="J20">
        <v>4.0000000000000001E-3</v>
      </c>
    </row>
    <row r="21" spans="1:10" x14ac:dyDescent="0.35">
      <c r="A21">
        <f>A20+5</f>
        <v>150</v>
      </c>
      <c r="B21">
        <v>2E-3</v>
      </c>
      <c r="E21">
        <f t="shared" si="0"/>
        <v>2.6179938779914944</v>
      </c>
      <c r="G21">
        <f t="shared" si="1"/>
        <v>1.5707963267948966</v>
      </c>
      <c r="I21">
        <f t="shared" si="2"/>
        <v>90</v>
      </c>
      <c r="J21">
        <v>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8CEC-93A0-4611-A914-CE91C39F83EE}">
  <dimension ref="A1:D23"/>
  <sheetViews>
    <sheetView rightToLeft="1" tabSelected="1" workbookViewId="0">
      <selection activeCell="D16" sqref="D16"/>
    </sheetView>
  </sheetViews>
  <sheetFormatPr defaultRowHeight="14.5" x14ac:dyDescent="0.35"/>
  <cols>
    <col min="1" max="1" width="19.7265625" customWidth="1"/>
    <col min="2" max="2" width="15.26953125" customWidth="1"/>
    <col min="3" max="3" width="13.26953125" customWidth="1"/>
    <col min="4" max="4" width="16.54296875" customWidth="1"/>
  </cols>
  <sheetData>
    <row r="1" spans="1:4" x14ac:dyDescent="0.35">
      <c r="A1" t="s">
        <v>107</v>
      </c>
    </row>
    <row r="2" spans="1:4" x14ac:dyDescent="0.35">
      <c r="A2" t="s">
        <v>102</v>
      </c>
      <c r="B2" t="s">
        <v>104</v>
      </c>
      <c r="C2" t="s">
        <v>103</v>
      </c>
      <c r="D2" t="s">
        <v>105</v>
      </c>
    </row>
    <row r="3" spans="1:4" x14ac:dyDescent="0.35">
      <c r="A3">
        <v>-2.66</v>
      </c>
      <c r="B3">
        <v>0.02</v>
      </c>
      <c r="C3">
        <f>-217.5/1000</f>
        <v>-0.2175</v>
      </c>
      <c r="D3">
        <v>2.0000000000000001E-4</v>
      </c>
    </row>
    <row r="4" spans="1:4" x14ac:dyDescent="0.35">
      <c r="A4">
        <v>-1.77</v>
      </c>
      <c r="B4">
        <v>0.02</v>
      </c>
      <c r="C4">
        <f>-215.7/1000</f>
        <v>-0.21569999999999998</v>
      </c>
      <c r="D4">
        <v>2.0000000000000001E-4</v>
      </c>
    </row>
    <row r="5" spans="1:4" x14ac:dyDescent="0.35">
      <c r="A5">
        <v>-1</v>
      </c>
      <c r="B5">
        <v>0.02</v>
      </c>
      <c r="C5">
        <f>-213.8/1000</f>
        <v>-0.21380000000000002</v>
      </c>
      <c r="D5">
        <v>2.0000000000000001E-4</v>
      </c>
    </row>
    <row r="6" spans="1:4" x14ac:dyDescent="0.35">
      <c r="A6">
        <v>-0.3</v>
      </c>
      <c r="B6">
        <v>0.02</v>
      </c>
      <c r="C6">
        <f>-212.2/1000</f>
        <v>-0.2122</v>
      </c>
      <c r="D6">
        <v>2.0000000000000001E-4</v>
      </c>
    </row>
    <row r="7" spans="1:4" x14ac:dyDescent="0.35">
      <c r="A7">
        <v>0</v>
      </c>
      <c r="B7">
        <v>0.02</v>
      </c>
      <c r="C7">
        <f>-211.4/1000</f>
        <v>-0.2114</v>
      </c>
      <c r="D7">
        <v>2.0000000000000001E-4</v>
      </c>
    </row>
    <row r="8" spans="1:4" x14ac:dyDescent="0.35">
      <c r="A8">
        <v>0.19</v>
      </c>
      <c r="B8">
        <v>0.02</v>
      </c>
      <c r="C8">
        <v>-0.21049999999999999</v>
      </c>
      <c r="D8">
        <v>2.0000000000000001E-4</v>
      </c>
    </row>
    <row r="9" spans="1:4" x14ac:dyDescent="0.35">
      <c r="A9">
        <v>0.3</v>
      </c>
      <c r="B9">
        <v>0.02</v>
      </c>
      <c r="C9">
        <f>-205.1/1000</f>
        <v>-0.2051</v>
      </c>
      <c r="D9">
        <v>2.0000000000000001E-4</v>
      </c>
    </row>
    <row r="10" spans="1:4" x14ac:dyDescent="0.35">
      <c r="A10">
        <v>0.35</v>
      </c>
      <c r="B10">
        <v>0.02</v>
      </c>
      <c r="C10">
        <f>-174.6/1000</f>
        <v>-0.17460000000000001</v>
      </c>
      <c r="D10">
        <v>2.0000000000000001E-4</v>
      </c>
    </row>
    <row r="11" spans="1:4" x14ac:dyDescent="0.35">
      <c r="A11">
        <v>0.37</v>
      </c>
      <c r="B11">
        <v>0.02</v>
      </c>
      <c r="C11">
        <f>-138.3/1000</f>
        <v>-0.13830000000000001</v>
      </c>
      <c r="D11">
        <v>2.0000000000000001E-4</v>
      </c>
    </row>
    <row r="12" spans="1:4" x14ac:dyDescent="0.35">
      <c r="A12">
        <v>0.4</v>
      </c>
      <c r="B12">
        <v>0.02</v>
      </c>
      <c r="C12">
        <f>3/1000</f>
        <v>3.0000000000000001E-3</v>
      </c>
      <c r="D12">
        <v>2.0000000000000001E-4</v>
      </c>
    </row>
    <row r="13" spans="1:4" x14ac:dyDescent="0.35">
      <c r="A13">
        <v>0.42</v>
      </c>
      <c r="B13">
        <v>0.02</v>
      </c>
      <c r="C13">
        <f>0.2003</f>
        <v>0.20030000000000001</v>
      </c>
      <c r="D13">
        <v>2.0000000000000001E-4</v>
      </c>
    </row>
    <row r="14" spans="1:4" x14ac:dyDescent="0.35">
      <c r="A14">
        <v>0.28000000000000003</v>
      </c>
      <c r="B14">
        <v>0.02</v>
      </c>
      <c r="C14">
        <f>-206.8/1000</f>
        <v>-0.20680000000000001</v>
      </c>
      <c r="D14">
        <v>2.0000000000000001E-4</v>
      </c>
    </row>
    <row r="15" spans="1:4" x14ac:dyDescent="0.35">
      <c r="A15">
        <v>0.31</v>
      </c>
      <c r="B15">
        <v>0.02</v>
      </c>
      <c r="C15">
        <v>-0.2019</v>
      </c>
      <c r="D15">
        <v>2.0000000000000001E-4</v>
      </c>
    </row>
    <row r="16" spans="1:4" x14ac:dyDescent="0.35">
      <c r="A16">
        <v>0.32</v>
      </c>
      <c r="B16">
        <v>0.02</v>
      </c>
      <c r="C16">
        <v>-0.1961</v>
      </c>
      <c r="D16">
        <v>2.0000000000000001E-4</v>
      </c>
    </row>
    <row r="17" spans="1:4" x14ac:dyDescent="0.35">
      <c r="A17">
        <v>0.34</v>
      </c>
      <c r="B17">
        <v>0.02</v>
      </c>
      <c r="C17">
        <v>-0.1865</v>
      </c>
      <c r="D17">
        <v>2.0000000000000001E-4</v>
      </c>
    </row>
    <row r="18" spans="1:4" x14ac:dyDescent="0.35">
      <c r="A18">
        <v>0.36</v>
      </c>
      <c r="B18">
        <v>0.02</v>
      </c>
      <c r="C18">
        <v>-0.1608</v>
      </c>
      <c r="D18">
        <v>2.0000000000000001E-4</v>
      </c>
    </row>
    <row r="19" spans="1:4" x14ac:dyDescent="0.35">
      <c r="A19">
        <v>0.38</v>
      </c>
      <c r="B19">
        <v>0.02</v>
      </c>
      <c r="C19">
        <v>-0.1032</v>
      </c>
      <c r="D19">
        <v>2.0000000000000001E-4</v>
      </c>
    </row>
    <row r="20" spans="1:4" x14ac:dyDescent="0.35">
      <c r="A20">
        <v>0.39</v>
      </c>
      <c r="B20">
        <v>0.02</v>
      </c>
      <c r="C20">
        <v>-6.88E-2</v>
      </c>
      <c r="D20">
        <v>2.0000000000000001E-4</v>
      </c>
    </row>
    <row r="21" spans="1:4" x14ac:dyDescent="0.35">
      <c r="A21">
        <v>0.41</v>
      </c>
      <c r="B21">
        <v>0.02</v>
      </c>
      <c r="C21">
        <v>8.9499999999999996E-2</v>
      </c>
      <c r="D21">
        <v>2.0000000000000001E-4</v>
      </c>
    </row>
    <row r="22" spans="1:4" x14ac:dyDescent="0.35">
      <c r="A22">
        <v>0.48</v>
      </c>
      <c r="B22">
        <v>0.02</v>
      </c>
      <c r="C22">
        <v>1.903</v>
      </c>
      <c r="D22">
        <v>2E-3</v>
      </c>
    </row>
    <row r="23" spans="1:4" x14ac:dyDescent="0.35">
      <c r="A23">
        <v>0.44</v>
      </c>
      <c r="B23">
        <v>0.02</v>
      </c>
      <c r="C23">
        <v>0.51900000000000002</v>
      </c>
      <c r="D23">
        <v>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34E6-97C1-4B97-BE6E-EB5071CCB2F3}">
  <dimension ref="A1:D23"/>
  <sheetViews>
    <sheetView rightToLeft="1" workbookViewId="0">
      <selection activeCell="A2" sqref="A2"/>
    </sheetView>
  </sheetViews>
  <sheetFormatPr defaultRowHeight="14.5" x14ac:dyDescent="0.35"/>
  <cols>
    <col min="1" max="1" width="19.7265625" customWidth="1"/>
    <col min="2" max="2" width="15.26953125" customWidth="1"/>
    <col min="3" max="3" width="13.26953125" customWidth="1"/>
    <col min="4" max="4" width="16.54296875" customWidth="1"/>
  </cols>
  <sheetData>
    <row r="1" spans="1:4" x14ac:dyDescent="0.35">
      <c r="A1" t="s">
        <v>108</v>
      </c>
    </row>
    <row r="2" spans="1:4" x14ac:dyDescent="0.35">
      <c r="A2" t="s">
        <v>102</v>
      </c>
      <c r="B2" t="s">
        <v>104</v>
      </c>
      <c r="C2" t="s">
        <v>103</v>
      </c>
      <c r="D2" t="s">
        <v>105</v>
      </c>
    </row>
    <row r="3" spans="1:4" x14ac:dyDescent="0.35">
      <c r="A3">
        <v>-2.66</v>
      </c>
      <c r="B3">
        <v>0.02</v>
      </c>
      <c r="C3">
        <v>-5.9799999999999999E-2</v>
      </c>
      <c r="D3">
        <v>2.0000000000000001E-4</v>
      </c>
    </row>
    <row r="4" spans="1:4" x14ac:dyDescent="0.35">
      <c r="A4">
        <v>-1.77</v>
      </c>
      <c r="B4">
        <v>0.02</v>
      </c>
      <c r="C4">
        <v>-5.8599999999999999E-2</v>
      </c>
      <c r="D4">
        <v>2.0000000000000001E-4</v>
      </c>
    </row>
    <row r="5" spans="1:4" x14ac:dyDescent="0.35">
      <c r="A5">
        <v>-1</v>
      </c>
      <c r="B5">
        <v>0.02</v>
      </c>
      <c r="C5">
        <v>-5.7599999999999998E-2</v>
      </c>
      <c r="D5">
        <v>2.0000000000000001E-4</v>
      </c>
    </row>
    <row r="6" spans="1:4" x14ac:dyDescent="0.35">
      <c r="A6">
        <v>-0.3</v>
      </c>
      <c r="B6">
        <v>0.02</v>
      </c>
      <c r="C6">
        <v>-5.67E-2</v>
      </c>
      <c r="D6">
        <v>2.0000000000000001E-4</v>
      </c>
    </row>
    <row r="7" spans="1:4" x14ac:dyDescent="0.35">
      <c r="A7">
        <v>0</v>
      </c>
      <c r="B7">
        <v>0.02</v>
      </c>
      <c r="C7">
        <v>-5.62E-2</v>
      </c>
      <c r="D7">
        <v>2.0000000000000001E-4</v>
      </c>
    </row>
    <row r="8" spans="1:4" x14ac:dyDescent="0.35">
      <c r="A8">
        <v>0.19</v>
      </c>
      <c r="B8">
        <v>0.02</v>
      </c>
      <c r="C8">
        <v>-5.5599999999999997E-2</v>
      </c>
      <c r="D8">
        <v>2.0000000000000001E-4</v>
      </c>
    </row>
    <row r="9" spans="1:4" x14ac:dyDescent="0.35">
      <c r="A9">
        <v>0.3</v>
      </c>
      <c r="B9">
        <v>0.02</v>
      </c>
      <c r="C9">
        <v>-4.8800000000000003E-2</v>
      </c>
      <c r="D9">
        <v>2.0000000000000001E-4</v>
      </c>
    </row>
    <row r="10" spans="1:4" x14ac:dyDescent="0.35">
      <c r="A10">
        <v>0.35</v>
      </c>
      <c r="B10">
        <v>0.02</v>
      </c>
      <c r="C10">
        <v>-0.01</v>
      </c>
      <c r="D10">
        <v>2.0000000000000001E-4</v>
      </c>
    </row>
    <row r="11" spans="1:4" x14ac:dyDescent="0.35">
      <c r="A11">
        <v>0.37</v>
      </c>
      <c r="B11">
        <v>0.02</v>
      </c>
      <c r="C11">
        <v>1.4999999999999999E-2</v>
      </c>
      <c r="D11">
        <v>2.0000000000000001E-4</v>
      </c>
    </row>
    <row r="12" spans="1:4" x14ac:dyDescent="0.35">
      <c r="A12">
        <v>0.4</v>
      </c>
      <c r="B12">
        <v>0.02</v>
      </c>
      <c r="C12">
        <v>0.14030000000000001</v>
      </c>
      <c r="D12">
        <v>2.0000000000000001E-4</v>
      </c>
    </row>
    <row r="13" spans="1:4" x14ac:dyDescent="0.35">
      <c r="A13">
        <v>0.42</v>
      </c>
      <c r="B13">
        <v>0.02</v>
      </c>
      <c r="C13">
        <v>0.35670000000000002</v>
      </c>
      <c r="D13">
        <v>2.0000000000000001E-4</v>
      </c>
    </row>
    <row r="14" spans="1:4" x14ac:dyDescent="0.35">
      <c r="A14">
        <v>0.28000000000000003</v>
      </c>
      <c r="B14">
        <v>0.02</v>
      </c>
      <c r="C14">
        <v>-5.21E-2</v>
      </c>
      <c r="D14">
        <v>2.0000000000000001E-4</v>
      </c>
    </row>
    <row r="15" spans="1:4" x14ac:dyDescent="0.35">
      <c r="A15">
        <v>0.31</v>
      </c>
      <c r="B15">
        <v>0.02</v>
      </c>
      <c r="C15">
        <v>-4.8500000000000001E-2</v>
      </c>
      <c r="D15">
        <v>2.0000000000000001E-4</v>
      </c>
    </row>
    <row r="16" spans="1:4" x14ac:dyDescent="0.35">
      <c r="A16">
        <v>0.32</v>
      </c>
      <c r="B16">
        <v>0.02</v>
      </c>
      <c r="C16">
        <v>-4.41E-2</v>
      </c>
      <c r="D16">
        <v>2.0000000000000001E-4</v>
      </c>
    </row>
    <row r="17" spans="1:4" x14ac:dyDescent="0.35">
      <c r="A17">
        <v>0.34</v>
      </c>
      <c r="B17">
        <v>0.02</v>
      </c>
      <c r="C17">
        <v>-3.1800000000000002E-2</v>
      </c>
      <c r="D17">
        <v>2.0000000000000001E-4</v>
      </c>
    </row>
    <row r="18" spans="1:4" x14ac:dyDescent="0.35">
      <c r="A18">
        <v>0.36</v>
      </c>
      <c r="B18">
        <v>0.02</v>
      </c>
      <c r="C18">
        <v>-7.3000000000000001E-3</v>
      </c>
      <c r="D18">
        <v>2.0000000000000001E-4</v>
      </c>
    </row>
    <row r="19" spans="1:4" x14ac:dyDescent="0.35">
      <c r="A19">
        <v>0.38</v>
      </c>
      <c r="B19">
        <v>0.02</v>
      </c>
      <c r="C19">
        <v>4.7300000000000002E-2</v>
      </c>
      <c r="D19">
        <v>2.0000000000000001E-4</v>
      </c>
    </row>
    <row r="20" spans="1:4" x14ac:dyDescent="0.35">
      <c r="A20">
        <v>0.39</v>
      </c>
      <c r="B20">
        <v>0.02</v>
      </c>
      <c r="C20">
        <v>8.48E-2</v>
      </c>
      <c r="D20">
        <v>2.0000000000000001E-4</v>
      </c>
    </row>
    <row r="21" spans="1:4" x14ac:dyDescent="0.35">
      <c r="A21">
        <v>0.41</v>
      </c>
      <c r="B21">
        <v>0.02</v>
      </c>
      <c r="C21">
        <v>0.22600000000000001</v>
      </c>
      <c r="D21">
        <v>2.0000000000000001E-4</v>
      </c>
    </row>
    <row r="22" spans="1:4" x14ac:dyDescent="0.35">
      <c r="A22">
        <v>0.44</v>
      </c>
      <c r="B22">
        <v>0.02</v>
      </c>
      <c r="C22">
        <v>0.74</v>
      </c>
      <c r="D22">
        <v>2E-3</v>
      </c>
    </row>
    <row r="23" spans="1:4" x14ac:dyDescent="0.35">
      <c r="A23">
        <v>0.48</v>
      </c>
      <c r="B23">
        <v>0.02</v>
      </c>
      <c r="C23">
        <v>1.966</v>
      </c>
      <c r="D23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ניוסי 1.1</vt:lpstr>
      <vt:lpstr>ניסוי 1.2</vt:lpstr>
      <vt:lpstr>ניסוי 1.3</vt:lpstr>
      <vt:lpstr>ניסוי 1.4</vt:lpstr>
      <vt:lpstr>ניסוי 2</vt:lpstr>
      <vt:lpstr>ניסוי 3.1</vt:lpstr>
      <vt:lpstr>ניסוי 3.2</vt:lpstr>
      <vt:lpstr>ניסוי 4.1</vt:lpstr>
      <vt:lpstr>ניסוי 4.2</vt:lpstr>
      <vt:lpstr>ניסוי 4.3</vt:lpstr>
      <vt:lpstr>ניסוי 5</vt:lpstr>
      <vt:lpstr>ניסוי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2019-03-31T12:10:57Z</dcterms:created>
  <dcterms:modified xsi:type="dcterms:W3CDTF">2019-04-18T17:16:25Z</dcterms:modified>
</cp:coreProperties>
</file>