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9" firstSheet="0" activeTab="0"/>
  </bookViews>
  <sheets>
    <sheet name="HSR Cluster" sheetId="1" state="visible" r:id="rId2"/>
    <sheet name="SimplyHPC A8" sheetId="2" state="visible" r:id="rId3"/>
    <sheet name="Depl. Time" sheetId="3" state="visible" r:id="rId4"/>
    <sheet name="Export Gnuplot" sheetId="4" state="visible" r:id="rId5"/>
    <sheet name="Sheet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<sst xmlns="http://schemas.openxmlformats.org/spreadsheetml/2006/main" count="219" uniqueCount="72">
  <si>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</si>
  <si>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</si>
  <si>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</si>
  <si>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</si>
  <si>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</si>
  <si>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</si>
  <si>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</si>
  <si>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</si>
  <si>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</si>
  <si>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</si>
  <si>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</si>
  <si>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</si>
  <si>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</si>
  <si>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</si>
  <si>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</si>
  <si>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</si>
  <si>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</si>
  <si>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</si>
  <si>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estimated</t>
  </si>
  <si>
    <t>not enough memory on siet0003</t>
  </si>
  <si>
    <t>compressor</t>
  </si>
  <si>
    <t># sockets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</si>
  <si>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</si>
  <si>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</si>
  <si>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</si>
  <si>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</si>
  <si>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</si>
  <si>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</si>
  <si>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</si>
  <si>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</si>
  <si>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</si>
  <si>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</si>
  <si>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</si>
  <si>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Strong Scaling</t>
  </si>
  <si>
    <t>Weak Scaling</t>
  </si>
  <si>
    <t>Sizeup</t>
  </si>
  <si>
    <t>MPI error</t>
  </si>
  <si>
    <t>Size per node</t>
  </si>
  <si>
    <t>mean # cores</t>
  </si>
  <si>
    <t># elements</t>
  </si>
  <si>
    <t>std. Deviation</t>
  </si>
  <si>
    <t>%</t>
  </si>
  <si>
    <t>Cluster Deployment</t>
  </si>
  <si>
    <t># nodes</t>
  </si>
  <si>
    <t>A8</t>
  </si>
  <si>
    <t>Preparation</t>
  </si>
  <si>
    <t>Deployment</t>
  </si>
  <si>
    <t>min</t>
  </si>
  <si>
    <t>sec.</t>
  </si>
  <si>
    <t>also 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</si>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</sst>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E+00"/>
    <numFmt numFmtId="167" formatCode="0.000"/>
    <numFmt numFmtId="168" formatCode="0%"/>
    <numFmt numFmtId="169" formatCode="#,##0.00"/>
    <numFmt numFmtId="170" formatCode="#,##0"/>
    <numFmt numFmtId="171" formatCode="DD/MMM"/>
    <numFmt numFmtId="172" formatCode="0.000E+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9C6500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595959"/>
      <name val="Arial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FFEB9C"/>
        <bgColor rgb="FFFBE5D6"/>
      </patternFill>
    </fill>
    <fill>
      <patternFill patternType="solid">
        <fgColor rgb="FFF2F2F2"/>
        <bgColor rgb="FFF1F2DF"/>
      </patternFill>
    </fill>
    <fill>
      <patternFill patternType="solid">
        <fgColor rgb="FFC6EFCE"/>
        <bgColor rgb="FFDBEAE9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F1F2DF"/>
      </patternFill>
    </fill>
    <fill>
      <patternFill patternType="solid">
        <fgColor rgb="FFDEEBF7"/>
        <bgColor rgb="FFDBEAE9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  <cellStyle name="Excel Built-in Neutral" xfId="21" builtinId="54" customBuiltin="true"/>
    <cellStyle name="Excel Built-in Calculation" xfId="22" builtinId="54" customBuiltin="true"/>
    <cellStyle name="Excel Built-in Bad" xfId="23" builtinId="54" customBuiltin="true"/>
    <cellStyle name="Excel Built-in Goo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9C0006"/>
      <rgbColor rgb="FF006100"/>
      <rgbColor rgb="FF000080"/>
      <rgbColor rgb="FF9C6500"/>
      <rgbColor rgb="FF800080"/>
      <rgbColor rgb="FF00748E"/>
      <rgbColor rgb="FFD0CECE"/>
      <rgbColor rgb="FF7F7F7F"/>
      <rgbColor rgb="FF9999FF"/>
      <rgbColor rgb="FF7A6A51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D6E2F0"/>
      <rgbColor rgb="FFEFC6DF"/>
      <rgbColor rgb="FFDBEAE9"/>
      <rgbColor rgb="FFFFC7CE"/>
      <rgbColor rgb="FF3366FF"/>
      <rgbColor rgb="FF33CCCC"/>
      <rgbColor rgb="FFBABE5E"/>
      <rgbColor rgb="FFFFC000"/>
      <rgbColor rgb="FFFF9900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17722.85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16240723"/>
        <c:axId val="93331504"/>
      </c:lineChart>
      <c:catAx>
        <c:axId val="162407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3331504"/>
        <c:crosses val="autoZero"/>
        <c:auto val="1"/>
        <c:lblAlgn val="ctr"/>
        <c:lblOffset val="100"/>
      </c:catAx>
      <c:valAx>
        <c:axId val="933315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624072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Cluster'!$B$34:$B$37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</c:ser>
        <c:marker val="1"/>
        <c:axId val="95053833"/>
        <c:axId val="29397905"/>
      </c:lineChart>
      <c:catAx>
        <c:axId val="95053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397905"/>
        <c:crosses val="autoZero"/>
        <c:auto val="1"/>
        <c:lblAlgn val="ctr"/>
        <c:lblOffset val="100"/>
      </c:catAx>
      <c:valAx>
        <c:axId val="293979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505383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/>
                </c:pt>
                <c:pt idx="2">
                  <c:v>677.45</c:v>
                </c:pt>
                <c:pt idx="3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/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A8'!$G$42:$G$46</c:f>
              <c:numCache>
                <c:formatCode>General</c:formatCode>
                <c:ptCount val="5"/>
                <c:pt idx="0">
                  <c:v>2478.35</c:v>
                </c:pt>
                <c:pt idx="1">
                  <c:v>1908.35</c:v>
                </c:pt>
                <c:pt idx="2">
                  <c:v>2124.53</c:v>
                </c:pt>
                <c:pt idx="3">
                  <c:v>2237.18</c:v>
                </c:pt>
                <c:pt idx="4">
                  <c:v>2078.03</c:v>
                </c:pt>
              </c:numCache>
            </c:numRef>
          </c:val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A8'!$D$42:$D$47</c:f>
              <c:numCache>
                <c:formatCode>General</c:formatCode>
                <c:ptCount val="6"/>
                <c:pt idx="0">
                  <c:v/>
                </c:pt>
                <c:pt idx="1">
                  <c:v>10.47</c:v>
                </c:pt>
                <c:pt idx="2">
                  <c:v/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</c:ser>
        <c:marker val="1"/>
        <c:axId val="80452004"/>
        <c:axId val="5457661"/>
      </c:lineChart>
      <c:catAx>
        <c:axId val="804520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457661"/>
        <c:crosses val="autoZero"/>
        <c:auto val="1"/>
        <c:lblAlgn val="ctr"/>
        <c:lblOffset val="100"/>
      </c:catAx>
      <c:valAx>
        <c:axId val="54576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0452004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516.68</c:v>
                </c:pt>
              </c:numCache>
            </c:numRef>
          </c:val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</c:ser>
        <c:marker val="1"/>
        <c:axId val="21793615"/>
        <c:axId val="19460995"/>
      </c:lineChart>
      <c:catAx>
        <c:axId val="2179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9460995"/>
        <c:crosses val="autoZero"/>
        <c:auto val="1"/>
        <c:lblAlgn val="ctr"/>
        <c:lblOffset val="100"/>
      </c:catAx>
      <c:valAx>
        <c:axId val="19460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179361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</c:ser>
        <c:marker val="1"/>
        <c:axId val="30668826"/>
        <c:axId val="33635533"/>
      </c:lineChart>
      <c:catAx>
        <c:axId val="306688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3635533"/>
        <c:crosses val="autoZero"/>
        <c:auto val="1"/>
        <c:lblAlgn val="ctr"/>
        <c:lblOffset val="100"/>
      </c:catAx>
      <c:valAx>
        <c:axId val="33635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3066882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732240</xdr:colOff>
      <xdr:row>52</xdr:row>
      <xdr:rowOff>58680</xdr:rowOff>
    </xdr:from>
    <xdr:to>
      <xdr:col>8</xdr:col>
      <xdr:colOff>350640</xdr:colOff>
      <xdr:row>67</xdr:row>
      <xdr:rowOff>171720</xdr:rowOff>
    </xdr:to>
    <xdr:graphicFrame>
      <xdr:nvGraphicFramePr>
        <xdr:cNvPr id="0" name="Chart 2"/>
        <xdr:cNvGraphicFramePr/>
      </xdr:nvGraphicFramePr>
      <xdr:xfrm>
        <a:off x="1402560" y="9179640"/>
        <a:ext cx="5084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519120</xdr:colOff>
      <xdr:row>43</xdr:row>
      <xdr:rowOff>149760</xdr:rowOff>
    </xdr:from>
    <xdr:to>
      <xdr:col>16</xdr:col>
      <xdr:colOff>122040</xdr:colOff>
      <xdr:row>59</xdr:row>
      <xdr:rowOff>87840</xdr:rowOff>
    </xdr:to>
    <xdr:graphicFrame>
      <xdr:nvGraphicFramePr>
        <xdr:cNvPr id="1" name="Chart 3"/>
        <xdr:cNvGraphicFramePr/>
      </xdr:nvGraphicFramePr>
      <xdr:xfrm>
        <a:off x="7326000" y="7693560"/>
        <a:ext cx="4478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77040</xdr:colOff>
      <xdr:row>62</xdr:row>
      <xdr:rowOff>50760</xdr:rowOff>
    </xdr:from>
    <xdr:to>
      <xdr:col>14</xdr:col>
      <xdr:colOff>549000</xdr:colOff>
      <xdr:row>77</xdr:row>
      <xdr:rowOff>164880</xdr:rowOff>
    </xdr:to>
    <xdr:graphicFrame>
      <xdr:nvGraphicFramePr>
        <xdr:cNvPr id="2" name="Chart 2"/>
        <xdr:cNvGraphicFramePr/>
      </xdr:nvGraphicFramePr>
      <xdr:xfrm>
        <a:off x="5841360" y="10916640"/>
        <a:ext cx="5223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24120</xdr:colOff>
      <xdr:row>52</xdr:row>
      <xdr:rowOff>73800</xdr:rowOff>
    </xdr:from>
    <xdr:to>
      <xdr:col>7</xdr:col>
      <xdr:colOff>167760</xdr:colOff>
      <xdr:row>68</xdr:row>
      <xdr:rowOff>12240</xdr:rowOff>
    </xdr:to>
    <xdr:graphicFrame>
      <xdr:nvGraphicFramePr>
        <xdr:cNvPr id="3" name="Chart 3"/>
        <xdr:cNvGraphicFramePr/>
      </xdr:nvGraphicFramePr>
      <xdr:xfrm>
        <a:off x="694440" y="9187200"/>
        <a:ext cx="456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519120</xdr:colOff>
      <xdr:row>55</xdr:row>
      <xdr:rowOff>127080</xdr:rowOff>
    </xdr:from>
    <xdr:to>
      <xdr:col>21</xdr:col>
      <xdr:colOff>601920</xdr:colOff>
      <xdr:row>71</xdr:row>
      <xdr:rowOff>65520</xdr:rowOff>
    </xdr:to>
    <xdr:graphicFrame>
      <xdr:nvGraphicFramePr>
        <xdr:cNvPr id="4" name="Chart 5"/>
        <xdr:cNvGraphicFramePr/>
      </xdr:nvGraphicFramePr>
      <xdr:xfrm>
        <a:off x="11878560" y="9766080"/>
        <a:ext cx="460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4.4"/>
  <cols>
    <col collapsed="false" hidden="false" max="1" min="1" style="0" width="8.66511627906977"/>
    <col collapsed="false" hidden="false" max="2" min="2" style="0" width="16.3023255813953"/>
    <col collapsed="false" hidden="false" max="3" min="3" style="0" width="11"/>
    <col collapsed="false" hidden="false" max="15" min="4" style="0" width="8.66511627906977"/>
    <col collapsed="false" hidden="false" max="16" min="16" style="0" width="11"/>
    <col collapsed="false" hidden="false" max="17" min="17" style="0" width="8.66511627906977"/>
    <col collapsed="false" hidden="false" max="18" min="18" style="0" width="10.4046511627907"/>
    <col collapsed="false" hidden="false" max="1025" min="19" style="0" width="8.66511627906977"/>
  </cols>
  <sheetData>
    <row r="1" customFormat="false" ht="13.8" hidden="false" customHeight="false" outlineLevel="0" collapsed="false">
      <c r="A1" s="0" t="n">
        <v>7</v>
      </c>
    </row>
    <row r="3" customFormat="false" ht="13.8" hidden="false" customHeight="false" outlineLevel="0" collapsed="false">
      <c r="B3" s="1" t="s">
        <v>0</v>
      </c>
      <c r="R3" s="2" t="s">
        <v>1</v>
      </c>
      <c r="S3" s="2"/>
    </row>
    <row r="4" customFormat="false" ht="13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3" t="s">
        <v>7</v>
      </c>
      <c r="H4" s="3" t="s">
        <v>8</v>
      </c>
      <c r="K4" s="1" t="s">
        <v>9</v>
      </c>
      <c r="L4" s="0" t="s">
        <v>3</v>
      </c>
      <c r="M4" s="0" t="s">
        <v>4</v>
      </c>
      <c r="N4" s="0" t="s">
        <v>5</v>
      </c>
      <c r="O4" s="0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customFormat="false" ht="13.8" hidden="false" customHeight="false" outlineLevel="0" collapsed="false">
      <c r="A5" s="4"/>
      <c r="C5" s="3" t="n">
        <v>1</v>
      </c>
      <c r="D5" s="3" t="n">
        <v>56</v>
      </c>
      <c r="E5" s="3" t="n">
        <v>35.8</v>
      </c>
      <c r="F5" s="4" t="n">
        <f aca="false">D5*60+E5</f>
        <v>3395.8</v>
      </c>
      <c r="G5" s="5"/>
      <c r="H5" s="3"/>
      <c r="J5" s="4"/>
      <c r="K5" s="6" t="n">
        <f aca="false">$C$45/L5</f>
        <v>432919</v>
      </c>
      <c r="L5" s="3" t="n">
        <v>1</v>
      </c>
      <c r="M5" s="3" t="n">
        <v>134</v>
      </c>
      <c r="N5" s="3" t="n">
        <v>41</v>
      </c>
      <c r="O5" s="4" t="n">
        <f aca="false">M5*60+N5</f>
        <v>8081</v>
      </c>
      <c r="P5" s="3"/>
      <c r="Q5" s="3"/>
      <c r="R5" s="3"/>
      <c r="S5" s="3"/>
      <c r="Y5" s="6"/>
    </row>
    <row r="6" customFormat="false" ht="13.8" hidden="false" customHeight="false" outlineLevel="0" collapsed="false">
      <c r="B6" s="6" t="n">
        <f aca="false">$C$44/C6</f>
        <v>32517</v>
      </c>
      <c r="C6" s="0" t="n">
        <v>6</v>
      </c>
      <c r="D6" s="0" t="n">
        <v>14</v>
      </c>
      <c r="E6" s="0" t="n">
        <v>54.62</v>
      </c>
      <c r="F6" s="7" t="n">
        <f aca="false">D6*60+E6</f>
        <v>894.62</v>
      </c>
      <c r="G6" s="5" t="n">
        <f aca="false">$F$5/F6</f>
        <v>3.79580156938141</v>
      </c>
      <c r="H6" s="5" t="n">
        <f aca="false">G6/C6</f>
        <v>0.632633594896902</v>
      </c>
      <c r="K6" s="6" t="n">
        <f aca="false">$C$45/L6</f>
        <v>72153.1666666667</v>
      </c>
      <c r="L6" s="0" t="n">
        <v>6</v>
      </c>
      <c r="M6" s="0" t="n">
        <v>31</v>
      </c>
      <c r="N6" s="0" t="n">
        <v>4.79</v>
      </c>
      <c r="O6" s="8" t="n">
        <f aca="false">M6*60+N6</f>
        <v>1864.79</v>
      </c>
      <c r="P6" s="5" t="n">
        <f aca="false">$O$5/O6</f>
        <v>4.33346382166357</v>
      </c>
      <c r="Q6" s="5" t="n">
        <f aca="false">P6/L6</f>
        <v>0.722243970277261</v>
      </c>
      <c r="R6" s="5" t="n">
        <f aca="false">K6/$K$5*$O$5/O6</f>
        <v>0.722243970277261</v>
      </c>
      <c r="S6" s="9" t="n">
        <f aca="false">R6/L6</f>
        <v>0.12037399504621</v>
      </c>
      <c r="Y6" s="6"/>
    </row>
    <row r="7" customFormat="false" ht="13.8" hidden="false" customHeight="false" outlineLevel="0" collapsed="false">
      <c r="B7" s="6" t="n">
        <f aca="false">$C$44/C7</f>
        <v>16258.5</v>
      </c>
      <c r="C7" s="0" t="n">
        <v>12</v>
      </c>
      <c r="D7" s="0" t="n">
        <v>8</v>
      </c>
      <c r="E7" s="0" t="n">
        <v>6.45</v>
      </c>
      <c r="F7" s="0" t="n">
        <f aca="false">D7*60+E7</f>
        <v>486.45</v>
      </c>
      <c r="G7" s="5" t="n">
        <f aca="false">$F$5/F7</f>
        <v>6.98077911398911</v>
      </c>
      <c r="H7" s="5" t="n">
        <f aca="false">G7/C7</f>
        <v>0.581731592832425</v>
      </c>
      <c r="K7" s="6" t="n">
        <f aca="false">$C$45/L7</f>
        <v>36076.5833333333</v>
      </c>
      <c r="L7" s="0" t="n">
        <v>12</v>
      </c>
      <c r="M7" s="0" t="n">
        <v>12</v>
      </c>
      <c r="N7" s="0" t="n">
        <v>23.86</v>
      </c>
      <c r="O7" s="10" t="n">
        <f aca="false">M7*60+N7</f>
        <v>743.86</v>
      </c>
      <c r="P7" s="5" t="n">
        <f aca="false">$O$5/O7</f>
        <v>10.8636033662248</v>
      </c>
      <c r="Q7" s="5" t="n">
        <f aca="false">P7/L7</f>
        <v>0.905300280518736</v>
      </c>
      <c r="R7" s="5" t="n">
        <f aca="false">K7/$K$5*$O$5/O7</f>
        <v>0.905300280518736</v>
      </c>
      <c r="S7" s="9" t="n">
        <f aca="false">R7/L7</f>
        <v>0.075441690043228</v>
      </c>
      <c r="Y7" s="6"/>
    </row>
    <row r="8" customFormat="false" ht="13.8" hidden="false" customHeight="false" outlineLevel="0" collapsed="false">
      <c r="B8" s="6" t="n">
        <f aca="false">$C$44/C8</f>
        <v>8129.25</v>
      </c>
      <c r="C8" s="0" t="n">
        <v>24</v>
      </c>
      <c r="D8" s="0" t="n">
        <v>4</v>
      </c>
      <c r="E8" s="0" t="n">
        <v>34.65</v>
      </c>
      <c r="F8" s="0" t="n">
        <f aca="false">D8*60+E8</f>
        <v>274.65</v>
      </c>
      <c r="G8" s="5" t="n">
        <f aca="false">$F$5/F8</f>
        <v>12.3640997633352</v>
      </c>
      <c r="H8" s="5" t="n">
        <f aca="false">G8/C8</f>
        <v>0.515170823472298</v>
      </c>
      <c r="K8" s="6" t="n">
        <f aca="false">$C$45/L8</f>
        <v>18038.2916666667</v>
      </c>
      <c r="L8" s="0" t="n">
        <v>24</v>
      </c>
      <c r="M8" s="0" t="n">
        <v>8</v>
      </c>
      <c r="N8" s="0" t="n">
        <v>44.37</v>
      </c>
      <c r="O8" s="0" t="n">
        <f aca="false">M8*60+N8</f>
        <v>524.37</v>
      </c>
      <c r="P8" s="5" t="n">
        <f aca="false">$O$5/O8</f>
        <v>15.4108740011824</v>
      </c>
      <c r="Q8" s="5" t="n">
        <f aca="false">P8/L8</f>
        <v>0.642119750049266</v>
      </c>
      <c r="R8" s="5" t="n">
        <f aca="false">K8/$K$5*$O$5/O8</f>
        <v>0.642119750049266</v>
      </c>
      <c r="S8" s="9" t="n">
        <f aca="false">R8/L8</f>
        <v>0.0267549895853861</v>
      </c>
      <c r="Y8" s="6"/>
    </row>
    <row r="9" customFormat="false" ht="13.8" hidden="false" customHeight="false" outlineLevel="0" collapsed="false">
      <c r="B9" s="6" t="n">
        <f aca="false">$C$44/C9</f>
        <v>5419.5</v>
      </c>
      <c r="C9" s="0" t="n">
        <v>36</v>
      </c>
      <c r="D9" s="0" t="n">
        <v>3</v>
      </c>
      <c r="E9" s="0" t="n">
        <v>39.74</v>
      </c>
      <c r="F9" s="0" t="n">
        <f aca="false">D9*60+E9</f>
        <v>219.74</v>
      </c>
      <c r="G9" s="5" t="n">
        <f aca="false">$F$5/F9</f>
        <v>15.4537180303996</v>
      </c>
      <c r="H9" s="5" t="n">
        <f aca="false">G9/C9</f>
        <v>0.429269945288877</v>
      </c>
      <c r="K9" s="6" t="n">
        <f aca="false">$C$45/L9</f>
        <v>12025.5277777778</v>
      </c>
      <c r="L9" s="0" t="n">
        <v>36</v>
      </c>
      <c r="M9" s="0" t="n">
        <v>6</v>
      </c>
      <c r="N9" s="0" t="n">
        <v>16.78</v>
      </c>
      <c r="O9" s="0" t="n">
        <f aca="false">M9*60+N9</f>
        <v>376.78</v>
      </c>
      <c r="P9" s="5" t="n">
        <f aca="false">$O$5/O9</f>
        <v>21.4475290620521</v>
      </c>
      <c r="Q9" s="5" t="n">
        <f aca="false">P9/L9</f>
        <v>0.595764696168115</v>
      </c>
      <c r="R9" s="5" t="n">
        <f aca="false">K9/$K$5*$O$5/O9</f>
        <v>0.595764696168115</v>
      </c>
      <c r="S9" s="9" t="n">
        <f aca="false">R9/L9</f>
        <v>0.0165490193380032</v>
      </c>
      <c r="Y9" s="6"/>
    </row>
    <row r="10" customFormat="false" ht="13.8" hidden="false" customHeight="false" outlineLevel="0" collapsed="false">
      <c r="B10" s="6" t="n">
        <f aca="false">$C$44/C10</f>
        <v>4064.625</v>
      </c>
      <c r="C10" s="0" t="n">
        <v>48</v>
      </c>
      <c r="D10" s="0" t="n">
        <v>3</v>
      </c>
      <c r="E10" s="0" t="n">
        <v>8.05</v>
      </c>
      <c r="F10" s="0" t="n">
        <f aca="false">D10*60+E10</f>
        <v>188.05</v>
      </c>
      <c r="G10" s="5" t="n">
        <f aca="false">$F$5/F10</f>
        <v>18.0579633076309</v>
      </c>
      <c r="H10" s="5" t="n">
        <f aca="false">G10/C10</f>
        <v>0.376207568908978</v>
      </c>
      <c r="K10" s="6" t="n">
        <f aca="false">$C$45/L10</f>
        <v>9019.14583333334</v>
      </c>
      <c r="L10" s="0" t="n">
        <v>48</v>
      </c>
      <c r="M10" s="0" t="n">
        <v>5</v>
      </c>
      <c r="N10" s="0" t="n">
        <v>36.3</v>
      </c>
      <c r="O10" s="0" t="n">
        <f aca="false">M10*60+N10</f>
        <v>336.3</v>
      </c>
      <c r="P10" s="5" t="n">
        <f aca="false">$O$5/O10</f>
        <v>24.0291406482307</v>
      </c>
      <c r="Q10" s="5" t="n">
        <f aca="false">P10/L10</f>
        <v>0.50060709683814</v>
      </c>
      <c r="R10" s="5" t="n">
        <f aca="false">K10/$K$5*$O$5/O10</f>
        <v>0.500607096838141</v>
      </c>
      <c r="S10" s="9" t="n">
        <f aca="false">R10/L10</f>
        <v>0.0104293145174613</v>
      </c>
    </row>
    <row r="11" customFormat="false" ht="13.8" hidden="false" customHeight="false" outlineLevel="0" collapsed="false">
      <c r="B11" s="6" t="n">
        <f aca="false">$C$44/C11</f>
        <v>3251.7</v>
      </c>
      <c r="C11" s="0" t="n">
        <v>60</v>
      </c>
      <c r="D11" s="0" t="n">
        <v>2</v>
      </c>
      <c r="E11" s="0" t="n">
        <v>51.94</v>
      </c>
      <c r="F11" s="0" t="n">
        <f aca="false">D11*60+E11</f>
        <v>171.94</v>
      </c>
      <c r="G11" s="5" t="n">
        <f aca="false">$F$5/F11</f>
        <v>19.7499127602652</v>
      </c>
      <c r="H11" s="5" t="n">
        <f aca="false">G11/C11</f>
        <v>0.329165212671087</v>
      </c>
      <c r="K11" s="6" t="n">
        <f aca="false">$C$45/L11</f>
        <v>7215.31666666667</v>
      </c>
      <c r="L11" s="0" t="n">
        <v>60</v>
      </c>
      <c r="M11" s="0" t="n">
        <v>4</v>
      </c>
      <c r="N11" s="0" t="n">
        <v>24.225</v>
      </c>
      <c r="O11" s="0" t="n">
        <f aca="false">M11*60+N11</f>
        <v>264.225</v>
      </c>
      <c r="P11" s="5" t="n">
        <f aca="false">$O$5/O11</f>
        <v>30.5837827609045</v>
      </c>
      <c r="Q11" s="5" t="n">
        <f aca="false">P11/L11</f>
        <v>0.509729712681742</v>
      </c>
      <c r="R11" s="5" t="n">
        <f aca="false">K11/$K$5*$O$5/O11</f>
        <v>0.509729712681742</v>
      </c>
      <c r="S11" s="9" t="n">
        <f aca="false">R11/L11</f>
        <v>0.00849549521136237</v>
      </c>
    </row>
    <row r="12" customFormat="false" ht="13.8" hidden="false" customHeight="false" outlineLevel="0" collapsed="false">
      <c r="P12" s="0" t="s">
        <v>12</v>
      </c>
      <c r="R12" s="2" t="s">
        <v>1</v>
      </c>
      <c r="S12" s="2"/>
    </row>
    <row r="13" customFormat="false" ht="13.8" hidden="false" customHeight="false" outlineLevel="0" collapsed="false">
      <c r="B13" s="1" t="s">
        <v>13</v>
      </c>
      <c r="C13" s="0" t="s">
        <v>3</v>
      </c>
      <c r="D13" s="0" t="s">
        <v>4</v>
      </c>
      <c r="E13" s="0" t="s">
        <v>5</v>
      </c>
      <c r="F13" s="0" t="s">
        <v>6</v>
      </c>
      <c r="G13" s="3" t="s">
        <v>7</v>
      </c>
      <c r="H13" s="3" t="s">
        <v>8</v>
      </c>
      <c r="K13" s="1" t="s">
        <v>14</v>
      </c>
      <c r="L13" s="0" t="s">
        <v>3</v>
      </c>
      <c r="M13" s="0" t="s">
        <v>4</v>
      </c>
      <c r="N13" s="0" t="s">
        <v>5</v>
      </c>
      <c r="O13" s="0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customFormat="false" ht="13.8" hidden="false" customHeight="false" outlineLevel="0" collapsed="false">
      <c r="A14" s="4"/>
      <c r="C14" s="3" t="n">
        <v>1</v>
      </c>
      <c r="D14" s="3" t="n">
        <v>346</v>
      </c>
      <c r="E14" s="3" t="n">
        <v>21.021</v>
      </c>
      <c r="F14" s="4" t="n">
        <f aca="false">D14*60+E14</f>
        <v>20781.021</v>
      </c>
      <c r="J14" s="4"/>
      <c r="K14" s="6" t="n">
        <f aca="false">$C$47/L14</f>
        <v>2037710</v>
      </c>
      <c r="L14" s="0" t="n">
        <v>1</v>
      </c>
      <c r="M14" s="0" t="n">
        <v>537</v>
      </c>
      <c r="N14" s="0" t="n">
        <v>7</v>
      </c>
      <c r="O14" s="4" t="n">
        <f aca="false">M14*60+N14</f>
        <v>32227</v>
      </c>
      <c r="P14" s="3"/>
      <c r="Q14" s="3"/>
      <c r="R14" s="3"/>
      <c r="S14" s="3"/>
    </row>
    <row r="15" customFormat="false" ht="13.8" hidden="false" customHeight="false" outlineLevel="0" collapsed="false">
      <c r="B15" s="6" t="n">
        <f aca="false">$C$46/C15</f>
        <v>169595.5</v>
      </c>
      <c r="C15" s="3" t="n">
        <v>6</v>
      </c>
      <c r="D15" s="3" t="n">
        <v>75</v>
      </c>
      <c r="E15" s="3" t="n">
        <v>46.72</v>
      </c>
      <c r="F15" s="11" t="n">
        <f aca="false">D15*60+E15</f>
        <v>4546.72</v>
      </c>
      <c r="G15" s="5" t="n">
        <f aca="false">$F$14/F15</f>
        <v>4.57055217827357</v>
      </c>
      <c r="H15" s="5" t="n">
        <f aca="false">G15/C15</f>
        <v>0.761758696378928</v>
      </c>
      <c r="K15" s="6" t="n">
        <f aca="false">$C$47/L15</f>
        <v>339618.333333333</v>
      </c>
      <c r="L15" s="3" t="n">
        <v>6</v>
      </c>
      <c r="M15" s="3" t="n">
        <v>129</v>
      </c>
      <c r="N15" s="3" t="n">
        <v>39.585</v>
      </c>
      <c r="O15" s="12" t="n">
        <f aca="false">M15*60+N15</f>
        <v>7779.585</v>
      </c>
      <c r="P15" s="5" t="n">
        <f aca="false">$O$14/O15</f>
        <v>4.14250888704218</v>
      </c>
      <c r="Q15" s="5" t="n">
        <f aca="false">P15/L15</f>
        <v>0.690418147840362</v>
      </c>
      <c r="R15" s="5" t="n">
        <f aca="false">K15/$K$14*$O$14/O15</f>
        <v>0.690418147840362</v>
      </c>
      <c r="S15" s="9" t="n">
        <f aca="false">R15/L15</f>
        <v>0.115069691306727</v>
      </c>
    </row>
    <row r="16" customFormat="false" ht="13.8" hidden="false" customHeight="false" outlineLevel="0" collapsed="false">
      <c r="B16" s="6" t="n">
        <f aca="false">$C$46/C16</f>
        <v>84797.75</v>
      </c>
      <c r="C16" s="0" t="n">
        <v>12</v>
      </c>
      <c r="D16" s="0" t="n">
        <v>39</v>
      </c>
      <c r="E16" s="0" t="n">
        <v>25.75</v>
      </c>
      <c r="F16" s="8" t="n">
        <f aca="false">D16*60+E16</f>
        <v>2365.75</v>
      </c>
      <c r="G16" s="5" t="n">
        <f aca="false">$F$14/F16</f>
        <v>8.78411539680862</v>
      </c>
      <c r="H16" s="5" t="n">
        <f aca="false">G16/C16</f>
        <v>0.732009616400719</v>
      </c>
      <c r="K16" s="6" t="n">
        <f aca="false">$C$47/L16</f>
        <v>169809.166666667</v>
      </c>
      <c r="L16" s="0" t="n">
        <v>12</v>
      </c>
      <c r="M16" s="0" t="n">
        <v>67</v>
      </c>
      <c r="N16" s="0" t="n">
        <v>52.02</v>
      </c>
      <c r="O16" s="11" t="n">
        <f aca="false">M16*60+N16</f>
        <v>4072.02</v>
      </c>
      <c r="P16" s="5" t="n">
        <f aca="false">$O$14/O16</f>
        <v>7.91425385926395</v>
      </c>
      <c r="Q16" s="5" t="n">
        <f aca="false">P16/L16</f>
        <v>0.659521154938663</v>
      </c>
      <c r="R16" s="5" t="n">
        <f aca="false">K16/$K$14*$O$14/O16</f>
        <v>0.659521154938663</v>
      </c>
      <c r="S16" s="9" t="n">
        <f aca="false">R16/L16</f>
        <v>0.0549600962448885</v>
      </c>
    </row>
    <row r="17" customFormat="false" ht="13.8" hidden="false" customHeight="false" outlineLevel="0" collapsed="false">
      <c r="B17" s="6" t="n">
        <f aca="false">$C$46/C17</f>
        <v>42398.875</v>
      </c>
      <c r="C17" s="0" t="n">
        <v>24</v>
      </c>
      <c r="D17" s="0" t="n">
        <v>20</v>
      </c>
      <c r="E17" s="0" t="n">
        <v>23.82</v>
      </c>
      <c r="F17" s="7" t="n">
        <f aca="false">D17*60+E17</f>
        <v>1223.82</v>
      </c>
      <c r="G17" s="5" t="n">
        <f aca="false">$F$14/F17</f>
        <v>16.9804554591361</v>
      </c>
      <c r="H17" s="5" t="n">
        <f aca="false">G17/C17</f>
        <v>0.707518977464006</v>
      </c>
      <c r="K17" s="6" t="n">
        <f aca="false">$C$47/L17</f>
        <v>84904.5833333333</v>
      </c>
      <c r="L17" s="0" t="n">
        <v>24</v>
      </c>
      <c r="M17" s="0" t="n">
        <v>33</v>
      </c>
      <c r="N17" s="0" t="n">
        <v>28.19</v>
      </c>
      <c r="O17" s="8" t="n">
        <f aca="false">M17*60+N17</f>
        <v>2008.19</v>
      </c>
      <c r="P17" s="5" t="n">
        <f aca="false">$O$14/O17</f>
        <v>16.0477843231965</v>
      </c>
      <c r="Q17" s="5" t="n">
        <f aca="false">P17/L17</f>
        <v>0.668657680133188</v>
      </c>
      <c r="R17" s="5" t="n">
        <f aca="false">K17/$K$14*$O$14/O17</f>
        <v>0.668657680133188</v>
      </c>
      <c r="S17" s="9" t="n">
        <f aca="false">R17/L17</f>
        <v>0.0278607366722162</v>
      </c>
    </row>
    <row r="18" customFormat="false" ht="13.8" hidden="false" customHeight="false" outlineLevel="0" collapsed="false">
      <c r="B18" s="6" t="n">
        <f aca="false">$C$46/C18</f>
        <v>28265.9166666667</v>
      </c>
      <c r="C18" s="0" t="n">
        <v>36</v>
      </c>
      <c r="D18" s="0" t="n">
        <v>13</v>
      </c>
      <c r="E18" s="0" t="n">
        <v>55.63</v>
      </c>
      <c r="F18" s="0" t="n">
        <f aca="false">D18*60+E18</f>
        <v>835.63</v>
      </c>
      <c r="G18" s="5" t="n">
        <f aca="false">$F$14/F18</f>
        <v>24.8686870983569</v>
      </c>
      <c r="H18" s="5" t="n">
        <f aca="false">G18/C18</f>
        <v>0.690796863843248</v>
      </c>
      <c r="K18" s="6" t="n">
        <f aca="false">$C$47/L18</f>
        <v>56603.0555555556</v>
      </c>
      <c r="L18" s="0" t="n">
        <v>36</v>
      </c>
      <c r="M18" s="0" t="n">
        <v>23</v>
      </c>
      <c r="N18" s="0" t="n">
        <v>24.86</v>
      </c>
      <c r="O18" s="0" t="n">
        <f aca="false">M18*60+N18</f>
        <v>1404.86</v>
      </c>
      <c r="P18" s="5" t="n">
        <f aca="false">$O$14/O18</f>
        <v>22.9396523497003</v>
      </c>
      <c r="Q18" s="5" t="n">
        <f aca="false">P18/L18</f>
        <v>0.637212565269454</v>
      </c>
      <c r="R18" s="5" t="n">
        <f aca="false">K18/$K$14*$O$14/O18</f>
        <v>0.637212565269453</v>
      </c>
      <c r="S18" s="9" t="n">
        <f aca="false">R18/L18</f>
        <v>0.0177003490352626</v>
      </c>
    </row>
    <row r="19" customFormat="false" ht="13.8" hidden="false" customHeight="false" outlineLevel="0" collapsed="false">
      <c r="B19" s="6" t="n">
        <f aca="false">$C$46/C19</f>
        <v>21199.4375</v>
      </c>
      <c r="C19" s="0" t="n">
        <v>48</v>
      </c>
      <c r="D19" s="0" t="n">
        <v>10</v>
      </c>
      <c r="E19" s="0" t="n">
        <v>57.32</v>
      </c>
      <c r="F19" s="0" t="n">
        <f aca="false">D19*60+E19</f>
        <v>657.32</v>
      </c>
      <c r="G19" s="5" t="n">
        <f aca="false">$F$14/F19</f>
        <v>31.6147705835818</v>
      </c>
      <c r="H19" s="5" t="n">
        <f aca="false">G19/C19</f>
        <v>0.658641053824621</v>
      </c>
      <c r="K19" s="6" t="n">
        <f aca="false">$C$47/L19</f>
        <v>42452.2916666667</v>
      </c>
      <c r="L19" s="0" t="n">
        <v>48</v>
      </c>
      <c r="M19" s="0" t="n">
        <v>18</v>
      </c>
      <c r="N19" s="0" t="n">
        <v>16.61</v>
      </c>
      <c r="O19" s="7" t="n">
        <f aca="false">M19*60+N19</f>
        <v>1096.61</v>
      </c>
      <c r="P19" s="5" t="n">
        <f aca="false">$O$14/O19</f>
        <v>29.3878407090944</v>
      </c>
      <c r="Q19" s="5" t="n">
        <f aca="false">P19/L19</f>
        <v>0.612246681439467</v>
      </c>
      <c r="R19" s="5" t="n">
        <f aca="false">K19/$K$14*$O$14/O19</f>
        <v>0.612246681439467</v>
      </c>
      <c r="S19" s="9" t="n">
        <f aca="false">R19/L19</f>
        <v>0.0127551391966556</v>
      </c>
    </row>
    <row r="20" customFormat="false" ht="13.8" hidden="false" customHeight="false" outlineLevel="0" collapsed="false">
      <c r="B20" s="6" t="n">
        <f aca="false">$C$46/C20</f>
        <v>16959.55</v>
      </c>
      <c r="C20" s="0" t="n">
        <v>60</v>
      </c>
      <c r="D20" s="0" t="n">
        <v>9</v>
      </c>
      <c r="E20" s="0" t="n">
        <v>57.59</v>
      </c>
      <c r="F20" s="0" t="n">
        <f aca="false">D20*60+E20</f>
        <v>597.59</v>
      </c>
      <c r="G20" s="5" t="n">
        <f aca="false">$F$14/F20</f>
        <v>34.7747134322863</v>
      </c>
      <c r="H20" s="5" t="n">
        <f aca="false">G20/C20</f>
        <v>0.579578557204772</v>
      </c>
      <c r="K20" s="6" t="n">
        <f aca="false">$C$47/L20</f>
        <v>33961.8333333333</v>
      </c>
      <c r="L20" s="0" t="n">
        <v>60</v>
      </c>
      <c r="M20" s="0" t="n">
        <v>15</v>
      </c>
      <c r="N20" s="0" t="n">
        <v>15.85</v>
      </c>
      <c r="O20" s="0" t="n">
        <f aca="false">M20*60+N20</f>
        <v>915.85</v>
      </c>
      <c r="P20" s="5" t="n">
        <f aca="false">$O$14/O20</f>
        <v>35.1880766501065</v>
      </c>
      <c r="Q20" s="5" t="n">
        <f aca="false">P20/L20</f>
        <v>0.586467944168441</v>
      </c>
      <c r="R20" s="5" t="n">
        <f aca="false">K20/$K$14*$O$14/O20</f>
        <v>0.586467944168441</v>
      </c>
      <c r="S20" s="9" t="n">
        <f aca="false">R20/L20</f>
        <v>0.00977446573614068</v>
      </c>
    </row>
    <row r="21" customFormat="false" ht="13.8" hidden="false" customHeight="false" outlineLevel="0" collapsed="false">
      <c r="G21" s="5"/>
      <c r="H21" s="5"/>
      <c r="R21" s="13" t="s">
        <v>1</v>
      </c>
      <c r="S21" s="13"/>
    </row>
    <row r="22" customFormat="false" ht="13.8" hidden="false" customHeight="false" outlineLevel="0" collapsed="false">
      <c r="B22" s="1" t="s">
        <v>15</v>
      </c>
      <c r="C22" s="0" t="s">
        <v>3</v>
      </c>
      <c r="D22" s="0" t="s">
        <v>4</v>
      </c>
      <c r="E22" s="0" t="s">
        <v>5</v>
      </c>
      <c r="F22" s="0" t="s">
        <v>6</v>
      </c>
      <c r="G22" s="3" t="s">
        <v>7</v>
      </c>
      <c r="H22" s="3" t="s">
        <v>8</v>
      </c>
      <c r="K22" s="1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1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customFormat="false" ht="13.8" hidden="false" customHeight="false" outlineLevel="0" collapsed="false">
      <c r="A23" s="14"/>
      <c r="C23" s="0" t="n">
        <v>1</v>
      </c>
      <c r="D23" s="0" t="n">
        <f aca="false">15*60+17</f>
        <v>917</v>
      </c>
      <c r="E23" s="0" t="n">
        <v>16.17</v>
      </c>
      <c r="F23" s="14" t="n">
        <f aca="false">D23*60+E23</f>
        <v>55036.17</v>
      </c>
      <c r="G23" s="3"/>
      <c r="J23" s="15" t="s">
        <v>18</v>
      </c>
      <c r="K23" s="6" t="n">
        <f aca="false">$C$49/L23</f>
        <v>8101299</v>
      </c>
      <c r="L23" s="3" t="n">
        <v>1</v>
      </c>
      <c r="O23" s="16" t="n">
        <f aca="false">Sheet1!P20</f>
        <v>110142.857142857</v>
      </c>
      <c r="U23" s="17" t="s">
        <v>19</v>
      </c>
      <c r="V23" s="3" t="n">
        <v>1</v>
      </c>
    </row>
    <row r="24" customFormat="false" ht="13.8" hidden="false" customHeight="false" outlineLevel="0" collapsed="false">
      <c r="B24" s="6" t="n">
        <f aca="false">$C$48/C24</f>
        <v>668368.333333333</v>
      </c>
      <c r="C24" s="3" t="n">
        <v>6</v>
      </c>
      <c r="D24" s="3" t="n">
        <v>295</v>
      </c>
      <c r="E24" s="3" t="n">
        <v>22.85</v>
      </c>
      <c r="F24" s="3" t="n">
        <f aca="false">D24*60+E24</f>
        <v>17722.85</v>
      </c>
      <c r="G24" s="5" t="n">
        <f aca="false">$F$23/F24</f>
        <v>3.10537921383976</v>
      </c>
      <c r="H24" s="5" t="n">
        <f aca="false">G24/C24</f>
        <v>0.517563202306627</v>
      </c>
      <c r="K24" s="6" t="n">
        <f aca="false">$C$49/L24</f>
        <v>1350216.5</v>
      </c>
      <c r="L24" s="3" t="n">
        <v>6</v>
      </c>
      <c r="M24" s="3" t="n">
        <f aca="false">10*60+34</f>
        <v>634</v>
      </c>
      <c r="N24" s="0" t="n">
        <v>12.69</v>
      </c>
      <c r="O24" s="3" t="n">
        <f aca="false">M24*60+N24</f>
        <v>38052.69</v>
      </c>
      <c r="P24" s="5" t="n">
        <f aca="false">$O$23/O24</f>
        <v>2.89448281167132</v>
      </c>
      <c r="Q24" s="5" t="n">
        <f aca="false">P24/L24</f>
        <v>0.48241380194522</v>
      </c>
      <c r="R24" s="5" t="n">
        <f aca="false">K24/$K$23*$O$23/O24</f>
        <v>0.48241380194522</v>
      </c>
      <c r="S24" s="9" t="n">
        <f aca="false">R24/L24</f>
        <v>0.0804023003242033</v>
      </c>
      <c r="V24" s="3" t="n">
        <v>6</v>
      </c>
      <c r="W24" s="3" t="n">
        <f aca="false">20*60+55</f>
        <v>1255</v>
      </c>
      <c r="X24" s="0" t="n">
        <v>25.52</v>
      </c>
      <c r="Y24" s="3" t="n">
        <f aca="false">W24*60+X24</f>
        <v>75325.52</v>
      </c>
    </row>
    <row r="25" customFormat="false" ht="13.8" hidden="false" customHeight="false" outlineLevel="0" collapsed="false">
      <c r="B25" s="6" t="n">
        <f aca="false">$C$48/C25</f>
        <v>334184.166666667</v>
      </c>
      <c r="C25" s="0" t="n">
        <v>12</v>
      </c>
      <c r="D25" s="0" t="n">
        <v>99</v>
      </c>
      <c r="E25" s="0" t="n">
        <v>45.82</v>
      </c>
      <c r="F25" s="12" t="n">
        <f aca="false">D25*60+E25</f>
        <v>5985.82</v>
      </c>
      <c r="G25" s="5" t="n">
        <f aca="false">$F$23/F25</f>
        <v>9.19442448987775</v>
      </c>
      <c r="H25" s="5" t="n">
        <f aca="false">G25/C25</f>
        <v>0.766202040823145</v>
      </c>
      <c r="J25" s="3"/>
      <c r="K25" s="6" t="n">
        <f aca="false">$C$49/L25</f>
        <v>675108.25</v>
      </c>
      <c r="L25" s="3" t="n">
        <v>12</v>
      </c>
      <c r="M25" s="0" t="n">
        <v>311</v>
      </c>
      <c r="N25" s="0" t="n">
        <v>49.49</v>
      </c>
      <c r="O25" s="3" t="n">
        <f aca="false">M25*60+N25</f>
        <v>18709.49</v>
      </c>
      <c r="P25" s="5" t="n">
        <f aca="false">$O$23/O25</f>
        <v>5.88700478435581</v>
      </c>
      <c r="Q25" s="5" t="n">
        <f aca="false">P25/L25</f>
        <v>0.490583732029651</v>
      </c>
      <c r="R25" s="5" t="n">
        <f aca="false">K25/$K$23*$O$23/O25</f>
        <v>0.490583732029651</v>
      </c>
      <c r="S25" s="9" t="n">
        <f aca="false">R25/L25</f>
        <v>0.0408819776691375</v>
      </c>
      <c r="V25" s="3" t="n">
        <v>12</v>
      </c>
      <c r="W25" s="0" t="n">
        <f aca="false">10*60+1</f>
        <v>601</v>
      </c>
      <c r="X25" s="0" t="n">
        <v>17.6</v>
      </c>
      <c r="Y25" s="3" t="n">
        <f aca="false">W25*60+X25</f>
        <v>36077.6</v>
      </c>
    </row>
    <row r="26" customFormat="false" ht="13.8" hidden="false" customHeight="false" outlineLevel="0" collapsed="false">
      <c r="B26" s="6" t="n">
        <f aca="false">$C$48/C26</f>
        <v>167092.083333333</v>
      </c>
      <c r="C26" s="0" t="n">
        <v>24</v>
      </c>
      <c r="D26" s="0" t="n">
        <v>73</v>
      </c>
      <c r="E26" s="0" t="n">
        <v>23.74</v>
      </c>
      <c r="F26" s="11" t="n">
        <f aca="false">D26*60+E26</f>
        <v>4403.74</v>
      </c>
      <c r="G26" s="5" t="n">
        <f aca="false">$F$23/F26</f>
        <v>12.4975974966733</v>
      </c>
      <c r="H26" s="5" t="n">
        <f aca="false">G26/C26</f>
        <v>0.520733229028053</v>
      </c>
      <c r="J26" s="3"/>
      <c r="K26" s="6" t="n">
        <f aca="false">$C$49/L26</f>
        <v>337554.125</v>
      </c>
      <c r="L26" s="3" t="n">
        <v>24</v>
      </c>
      <c r="M26" s="0" t="n">
        <v>150</v>
      </c>
      <c r="N26" s="0" t="n">
        <v>25.94</v>
      </c>
      <c r="O26" s="12" t="n">
        <f aca="false">M26*60+N26</f>
        <v>9025.94</v>
      </c>
      <c r="P26" s="5" t="n">
        <f aca="false">$O$23/O26</f>
        <v>12.2029237002304</v>
      </c>
      <c r="Q26" s="5" t="n">
        <f aca="false">P26/L26</f>
        <v>0.508455154176265</v>
      </c>
      <c r="R26" s="5" t="n">
        <f aca="false">K26/$K$23*$O$23/O26</f>
        <v>0.508455154176265</v>
      </c>
      <c r="S26" s="9" t="n">
        <f aca="false">R26/L26</f>
        <v>0.021185631424011</v>
      </c>
      <c r="V26" s="3" t="n">
        <v>24</v>
      </c>
      <c r="W26" s="3" t="n">
        <v>273</v>
      </c>
      <c r="X26" s="0" t="n">
        <v>54.67</v>
      </c>
      <c r="Y26" s="3" t="n">
        <f aca="false">W26*60+X26</f>
        <v>16434.67</v>
      </c>
    </row>
    <row r="27" customFormat="false" ht="13.8" hidden="false" customHeight="false" outlineLevel="0" collapsed="false">
      <c r="B27" s="6" t="n">
        <f aca="false">$C$48/C27</f>
        <v>111394.722222222</v>
      </c>
      <c r="C27" s="0" t="n">
        <v>36</v>
      </c>
      <c r="D27" s="0" t="n">
        <v>48</v>
      </c>
      <c r="E27" s="0" t="n">
        <v>57.19</v>
      </c>
      <c r="F27" s="0" t="n">
        <f aca="false">D27*60+E27</f>
        <v>2937.19</v>
      </c>
      <c r="G27" s="5" t="n">
        <f aca="false">$F$23/F27</f>
        <v>18.737694871629</v>
      </c>
      <c r="H27" s="5" t="n">
        <f aca="false">G27/C27</f>
        <v>0.520491524211917</v>
      </c>
      <c r="J27" s="3"/>
      <c r="K27" s="6" t="n">
        <f aca="false">$C$49/L27</f>
        <v>225036.083333333</v>
      </c>
      <c r="L27" s="3" t="n">
        <v>36</v>
      </c>
      <c r="M27" s="3" t="n">
        <v>93</v>
      </c>
      <c r="N27" s="0" t="n">
        <v>15.47</v>
      </c>
      <c r="O27" s="3" t="n">
        <f aca="false">M27*60+N27</f>
        <v>5595.47</v>
      </c>
      <c r="P27" s="5" t="n">
        <f aca="false">$O$23/O27</f>
        <v>19.6842905319584</v>
      </c>
      <c r="Q27" s="5" t="n">
        <f aca="false">P27/L27</f>
        <v>0.546785848109955</v>
      </c>
      <c r="R27" s="5" t="n">
        <f aca="false">K27/$K$23*$O$23/O27</f>
        <v>0.546785848109955</v>
      </c>
      <c r="S27" s="9" t="n">
        <f aca="false">R27/L27</f>
        <v>0.0151884957808321</v>
      </c>
      <c r="V27" s="3" t="n">
        <v>36</v>
      </c>
      <c r="W27" s="3" t="n">
        <v>179</v>
      </c>
      <c r="X27" s="0" t="n">
        <v>13.78</v>
      </c>
      <c r="Y27" s="3" t="n">
        <f aca="false">W27*60+X27</f>
        <v>10753.78</v>
      </c>
    </row>
    <row r="28" customFormat="false" ht="13.8" hidden="false" customHeight="false" outlineLevel="0" collapsed="false">
      <c r="B28" s="6" t="n">
        <f aca="false">$C$48/C28</f>
        <v>83546.0416666667</v>
      </c>
      <c r="C28" s="0" t="n">
        <v>48</v>
      </c>
      <c r="D28" s="0" t="n">
        <v>37</v>
      </c>
      <c r="E28" s="0" t="n">
        <v>19.57</v>
      </c>
      <c r="F28" s="8" t="n">
        <f aca="false">D28*60+E28</f>
        <v>2239.57</v>
      </c>
      <c r="G28" s="5" t="n">
        <f aca="false">$F$23/F28</f>
        <v>24.5744361640851</v>
      </c>
      <c r="H28" s="5" t="n">
        <f aca="false">G28/C28</f>
        <v>0.511967420085106</v>
      </c>
      <c r="K28" s="6" t="n">
        <f aca="false">$C$49/L28</f>
        <v>168777.0625</v>
      </c>
      <c r="L28" s="3" t="n">
        <v>48</v>
      </c>
      <c r="M28" s="0" t="n">
        <v>74</v>
      </c>
      <c r="N28" s="0" t="n">
        <v>15.05</v>
      </c>
      <c r="O28" s="11" t="n">
        <f aca="false">M28*60+N28</f>
        <v>4455.05</v>
      </c>
      <c r="P28" s="5" t="n">
        <f aca="false">$O$23/O28</f>
        <v>24.7231472470246</v>
      </c>
      <c r="Q28" s="5" t="n">
        <f aca="false">P28/L28</f>
        <v>0.515065567646347</v>
      </c>
      <c r="R28" s="5" t="n">
        <f aca="false">K28/$K$23*$O$23/O28</f>
        <v>0.515065567646347</v>
      </c>
      <c r="S28" s="9" t="n">
        <f aca="false">R28/L28</f>
        <v>0.0107305326592989</v>
      </c>
      <c r="V28" s="3" t="n">
        <v>48</v>
      </c>
      <c r="W28" s="3" t="n">
        <v>132</v>
      </c>
      <c r="X28" s="0" t="n">
        <v>51.36</v>
      </c>
      <c r="Y28" s="3" t="n">
        <f aca="false">W28*60+X28</f>
        <v>7971.36</v>
      </c>
    </row>
    <row r="29" customFormat="false" ht="13.8" hidden="false" customHeight="false" outlineLevel="0" collapsed="false">
      <c r="B29" s="6" t="n">
        <f aca="false">$C$48/C29</f>
        <v>66836.8333333333</v>
      </c>
      <c r="C29" s="0" t="n">
        <v>60</v>
      </c>
      <c r="D29" s="0" t="n">
        <v>29</v>
      </c>
      <c r="E29" s="0" t="n">
        <v>38.97</v>
      </c>
      <c r="F29" s="0" t="n">
        <f aca="false">D29*60+E29</f>
        <v>1778.97</v>
      </c>
      <c r="G29" s="5" t="n">
        <f aca="false">$F$23/F29</f>
        <v>30.9370984333631</v>
      </c>
      <c r="H29" s="5" t="n">
        <f aca="false">G29/C29</f>
        <v>0.515618307222719</v>
      </c>
      <c r="K29" s="6" t="n">
        <f aca="false">$C$49/L29</f>
        <v>135021.65</v>
      </c>
      <c r="L29" s="3" t="n">
        <v>60</v>
      </c>
      <c r="M29" s="0" t="n">
        <v>59</v>
      </c>
      <c r="N29" s="0" t="n">
        <v>31.28</v>
      </c>
      <c r="O29" s="3" t="n">
        <f aca="false">M29*60+N29</f>
        <v>3571.28</v>
      </c>
      <c r="P29" s="5" t="n">
        <f aca="false">$O$23/O29</f>
        <v>30.8412829973727</v>
      </c>
      <c r="Q29" s="5" t="n">
        <f aca="false">P29/L29</f>
        <v>0.514021383289545</v>
      </c>
      <c r="R29" s="5" t="n">
        <f aca="false">K29/$K$23*$O$23/O29</f>
        <v>0.514021383289545</v>
      </c>
      <c r="S29" s="9" t="n">
        <f aca="false">R29/L29</f>
        <v>0.00856702305482574</v>
      </c>
      <c r="V29" s="3" t="n">
        <v>60</v>
      </c>
      <c r="W29" s="0" t="n">
        <v>106</v>
      </c>
      <c r="X29" s="0" t="n">
        <v>31.82</v>
      </c>
      <c r="Y29" s="3" t="n">
        <f aca="false">W29*60+X29</f>
        <v>6391.82</v>
      </c>
    </row>
    <row r="30" customFormat="false" ht="13.8" hidden="false" customHeight="false" outlineLevel="0" collapsed="false">
      <c r="H30" s="3"/>
    </row>
    <row r="31" customFormat="false" ht="13.8" hidden="false" customHeight="false" outlineLevel="0" collapsed="false">
      <c r="B31" s="0" t="s">
        <v>1</v>
      </c>
      <c r="H31" s="3"/>
      <c r="K31" s="0" t="s">
        <v>20</v>
      </c>
    </row>
    <row r="32" customFormat="false" ht="13.8" hidden="false" customHeight="false" outlineLevel="0" collapsed="false">
      <c r="H32" s="3"/>
      <c r="K32" s="0" t="s">
        <v>21</v>
      </c>
      <c r="L32" s="0" t="s">
        <v>3</v>
      </c>
      <c r="M32" s="0" t="s">
        <v>4</v>
      </c>
      <c r="N32" s="0" t="s">
        <v>5</v>
      </c>
      <c r="O32" s="0" t="s">
        <v>6</v>
      </c>
    </row>
    <row r="33" customFormat="false" ht="13.8" hidden="false" customHeight="false" outlineLevel="0" collapsed="false">
      <c r="B33" s="0" t="s">
        <v>3</v>
      </c>
      <c r="C33" s="18" t="n">
        <f aca="false">C39</f>
        <v>38361.1875</v>
      </c>
      <c r="D33" s="18" t="n">
        <f aca="false">D39</f>
        <v>81350.3854166667</v>
      </c>
      <c r="E33" s="18" t="n">
        <f aca="false">E39</f>
        <v>167393.883333333</v>
      </c>
      <c r="F33" s="19" t="n">
        <f aca="false">F39</f>
        <v>333686.958333333</v>
      </c>
      <c r="H33" s="3"/>
      <c r="K33" s="0" t="n">
        <v>1</v>
      </c>
      <c r="L33" s="0" t="n">
        <v>12</v>
      </c>
      <c r="M33" s="0" t="n">
        <v>89</v>
      </c>
      <c r="N33" s="0" t="n">
        <v>11.41</v>
      </c>
      <c r="O33" s="0" t="n">
        <f aca="false">M33*60+N33</f>
        <v>5351.41</v>
      </c>
    </row>
    <row r="34" customFormat="false" ht="13.8" hidden="false" customHeight="false" outlineLevel="0" collapsed="false">
      <c r="B34" s="0" t="n">
        <v>6</v>
      </c>
      <c r="C34" s="0" t="n">
        <f aca="false">F6</f>
        <v>894.62</v>
      </c>
      <c r="D34" s="0" t="n">
        <f aca="false">O6</f>
        <v>1864.79</v>
      </c>
      <c r="E34" s="0" t="n">
        <f aca="false">F15</f>
        <v>4546.72</v>
      </c>
      <c r="F34" s="0" t="n">
        <f aca="false">O15</f>
        <v>7779.585</v>
      </c>
      <c r="H34" s="3"/>
      <c r="K34" s="0" t="n">
        <v>2</v>
      </c>
      <c r="L34" s="0" t="n">
        <v>24</v>
      </c>
      <c r="M34" s="0" t="n">
        <v>74</v>
      </c>
      <c r="N34" s="0" t="n">
        <v>32.31</v>
      </c>
      <c r="O34" s="0" t="n">
        <f aca="false">M34*60+N34</f>
        <v>4472.31</v>
      </c>
    </row>
    <row r="35" customFormat="false" ht="13.8" hidden="false" customHeight="false" outlineLevel="0" collapsed="false">
      <c r="B35" s="0" t="n">
        <v>12</v>
      </c>
      <c r="C35" s="0" t="n">
        <f aca="false">O7</f>
        <v>743.86</v>
      </c>
      <c r="D35" s="0" t="n">
        <f aca="false">F16</f>
        <v>2365.75</v>
      </c>
      <c r="E35" s="0" t="n">
        <f aca="false">O16</f>
        <v>4072.02</v>
      </c>
      <c r="F35" s="0" t="n">
        <f aca="false">F25</f>
        <v>5985.82</v>
      </c>
      <c r="G35" s="3"/>
      <c r="H35" s="3"/>
      <c r="K35" s="0" t="n">
        <v>3</v>
      </c>
      <c r="L35" s="0" t="n">
        <v>36</v>
      </c>
      <c r="M35" s="0" t="n">
        <v>76</v>
      </c>
      <c r="N35" s="0" t="n">
        <v>27.58</v>
      </c>
      <c r="O35" s="0" t="n">
        <f aca="false">M35*60+N35</f>
        <v>4587.58</v>
      </c>
    </row>
    <row r="36" customFormat="false" ht="13.8" hidden="false" customHeight="false" outlineLevel="0" collapsed="false">
      <c r="B36" s="0" t="n">
        <v>24</v>
      </c>
      <c r="C36" s="0" t="n">
        <f aca="false">F17</f>
        <v>1223.82</v>
      </c>
      <c r="D36" s="0" t="n">
        <f aca="false">O17</f>
        <v>2008.19</v>
      </c>
      <c r="E36" s="0" t="n">
        <f aca="false">F26</f>
        <v>4403.74</v>
      </c>
      <c r="F36" s="0" t="n">
        <f aca="false">O26</f>
        <v>9025.94</v>
      </c>
      <c r="K36" s="0" t="n">
        <v>4</v>
      </c>
      <c r="L36" s="0" t="n">
        <v>48</v>
      </c>
      <c r="M36" s="0" t="n">
        <v>58</v>
      </c>
      <c r="N36" s="0" t="n">
        <v>7.35</v>
      </c>
      <c r="O36" s="0" t="n">
        <f aca="false">M36*60+N36</f>
        <v>3487.35</v>
      </c>
    </row>
    <row r="37" customFormat="false" ht="13.8" hidden="false" customHeight="false" outlineLevel="0" collapsed="false">
      <c r="B37" s="0" t="n">
        <v>48</v>
      </c>
      <c r="C37" s="0" t="n">
        <f aca="false">O19</f>
        <v>1096.61</v>
      </c>
      <c r="D37" s="0" t="n">
        <f aca="false">F28</f>
        <v>2239.57</v>
      </c>
      <c r="E37" s="0" t="n">
        <f aca="false">O28</f>
        <v>4455.05</v>
      </c>
      <c r="F37" s="0" t="n">
        <f aca="false">Y28</f>
        <v>7971.36</v>
      </c>
      <c r="K37" s="0" t="n">
        <v>5</v>
      </c>
      <c r="L37" s="0" t="n">
        <v>60</v>
      </c>
      <c r="M37" s="0" t="n">
        <v>52</v>
      </c>
      <c r="N37" s="0" t="n">
        <v>34.7</v>
      </c>
      <c r="O37" s="0" t="n">
        <f aca="false">M37*60+N37</f>
        <v>3154.7</v>
      </c>
    </row>
    <row r="39" customFormat="false" ht="13.8" hidden="false" customHeight="false" outlineLevel="0" collapsed="false">
      <c r="B39" s="0" t="s">
        <v>22</v>
      </c>
      <c r="C39" s="6" t="n">
        <f aca="false">AVERAGE(D44,E45,F46,G47)</f>
        <v>38361.1875</v>
      </c>
      <c r="D39" s="6" t="n">
        <f aca="false">AVERAGE(D45,E46,F47,G48)</f>
        <v>81350.3854166667</v>
      </c>
      <c r="E39" s="6" t="n">
        <f aca="false">AVERAGE(D46,E47,F48,G49,H50)</f>
        <v>167393.883333333</v>
      </c>
      <c r="F39" s="6" t="n">
        <f aca="false">AVERAGE(D47,E48,F49,G50)</f>
        <v>333686.958333333</v>
      </c>
    </row>
    <row r="40" customFormat="false" ht="13.8" hidden="false" customHeight="false" outlineLevel="0" collapsed="false">
      <c r="B40" s="0" t="s">
        <v>23</v>
      </c>
      <c r="C40" s="6" t="n">
        <f aca="false">STDEV(G47,F46,E45,D44)</f>
        <v>4913.04377427002</v>
      </c>
      <c r="D40" s="0" t="n">
        <f aca="false">STDEV(D45,E46,F47,G48)</f>
        <v>6162.42334650837</v>
      </c>
      <c r="E40" s="0" t="n">
        <f aca="false">STDEV(D46,E47,F48,G49,H50)</f>
        <v>3359.88700835275</v>
      </c>
      <c r="F40" s="0" t="n">
        <f aca="false">STDEV(D47,E48,F49,G50)</f>
        <v>7220.01550339146</v>
      </c>
    </row>
    <row r="41" customFormat="false" ht="13.8" hidden="false" customHeight="false" outlineLevel="0" collapsed="false">
      <c r="B41" s="0" t="s">
        <v>24</v>
      </c>
      <c r="C41" s="20" t="n">
        <f aca="false">C40/C39</f>
        <v>0.128073297373029</v>
      </c>
      <c r="D41" s="20" t="n">
        <f aca="false">D40/D39</f>
        <v>0.0757516183229519</v>
      </c>
      <c r="E41" s="20" t="n">
        <f aca="false">E40/E39</f>
        <v>0.0200717430138243</v>
      </c>
      <c r="F41" s="20" t="n">
        <f aca="false">F40/F39</f>
        <v>0.0216370922599231</v>
      </c>
    </row>
    <row r="43" customFormat="false" ht="13.8" hidden="false" customHeight="false" outlineLevel="0" collapsed="false">
      <c r="B43" s="21"/>
      <c r="C43" s="22"/>
      <c r="D43" s="23" t="n">
        <v>6</v>
      </c>
      <c r="E43" s="23" t="n">
        <v>12</v>
      </c>
      <c r="F43" s="23" t="n">
        <v>24</v>
      </c>
      <c r="G43" s="24" t="n">
        <v>48</v>
      </c>
      <c r="H43" s="25" t="n">
        <v>96</v>
      </c>
    </row>
    <row r="44" customFormat="false" ht="13.8" hidden="false" customHeight="false" outlineLevel="0" collapsed="false">
      <c r="B44" s="26" t="s">
        <v>0</v>
      </c>
      <c r="C44" s="27" t="n">
        <v>195102</v>
      </c>
      <c r="D44" s="28" t="n">
        <f aca="false">$C$44/D$43</f>
        <v>32517</v>
      </c>
      <c r="E44" s="29" t="n">
        <f aca="false">$C$44/E$43</f>
        <v>16258.5</v>
      </c>
      <c r="F44" s="29" t="n">
        <f aca="false">$C$44/F$43</f>
        <v>8129.25</v>
      </c>
      <c r="G44" s="30" t="n">
        <f aca="false">$C$44/G$43</f>
        <v>4064.625</v>
      </c>
      <c r="H44" s="31" t="n">
        <f aca="false">$C$44/H$43</f>
        <v>2032.3125</v>
      </c>
    </row>
    <row r="45" customFormat="false" ht="13.8" hidden="false" customHeight="false" outlineLevel="0" collapsed="false">
      <c r="B45" s="26" t="s">
        <v>9</v>
      </c>
      <c r="C45" s="27" t="n">
        <v>432919</v>
      </c>
      <c r="D45" s="32" t="n">
        <f aca="false">$C$45/D$43</f>
        <v>72153.1666666667</v>
      </c>
      <c r="E45" s="28" t="n">
        <f aca="false">$C$45/E$43</f>
        <v>36076.5833333333</v>
      </c>
      <c r="F45" s="29" t="n">
        <f aca="false">$C$45/F$43</f>
        <v>18038.2916666667</v>
      </c>
      <c r="G45" s="30" t="n">
        <f aca="false">$C$45/G$43</f>
        <v>9019.14583333334</v>
      </c>
      <c r="H45" s="31" t="n">
        <f aca="false">$C$45/H$43</f>
        <v>4509.57291666667</v>
      </c>
    </row>
    <row r="46" customFormat="false" ht="13.8" hidden="false" customHeight="false" outlineLevel="0" collapsed="false">
      <c r="B46" s="26" t="s">
        <v>13</v>
      </c>
      <c r="C46" s="27" t="n">
        <v>1017573</v>
      </c>
      <c r="D46" s="33" t="n">
        <f aca="false">$C$46/D$43</f>
        <v>169595.5</v>
      </c>
      <c r="E46" s="32" t="n">
        <f aca="false">$C$46/E$43</f>
        <v>84797.75</v>
      </c>
      <c r="F46" s="28" t="n">
        <f aca="false">$C$46/F$43</f>
        <v>42398.875</v>
      </c>
      <c r="G46" s="30" t="n">
        <f aca="false">$C$46/G$43</f>
        <v>21199.4375</v>
      </c>
      <c r="H46" s="31" t="n">
        <f aca="false">$C$46/H$43</f>
        <v>10599.71875</v>
      </c>
    </row>
    <row r="47" customFormat="false" ht="13.8" hidden="false" customHeight="false" outlineLevel="0" collapsed="false">
      <c r="B47" s="26" t="s">
        <v>14</v>
      </c>
      <c r="C47" s="27" t="n">
        <v>2037710</v>
      </c>
      <c r="D47" s="19" t="n">
        <f aca="false">$C$47/D$43</f>
        <v>339618.333333333</v>
      </c>
      <c r="E47" s="33" t="n">
        <f aca="false">$C$47/E$43</f>
        <v>169809.166666667</v>
      </c>
      <c r="F47" s="32" t="n">
        <f aca="false">$C$47/F$43</f>
        <v>84904.5833333333</v>
      </c>
      <c r="G47" s="34" t="n">
        <f aca="false">$C$47/G$43</f>
        <v>42452.2916666667</v>
      </c>
      <c r="H47" s="31" t="n">
        <f aca="false">$C$47/H$43</f>
        <v>21226.1458333333</v>
      </c>
    </row>
    <row r="48" customFormat="false" ht="13.8" hidden="false" customHeight="false" outlineLevel="0" collapsed="false">
      <c r="B48" s="26" t="s">
        <v>15</v>
      </c>
      <c r="C48" s="27" t="n">
        <v>4010210</v>
      </c>
      <c r="D48" s="29" t="n">
        <f aca="false">$C$48/D$43</f>
        <v>668368.333333333</v>
      </c>
      <c r="E48" s="19" t="n">
        <f aca="false">$C$48/E$43</f>
        <v>334184.166666667</v>
      </c>
      <c r="F48" s="33" t="n">
        <f aca="false">$C$48/F$43</f>
        <v>167092.083333333</v>
      </c>
      <c r="G48" s="35" t="n">
        <f aca="false">$C$48/G$43</f>
        <v>83546.0416666667</v>
      </c>
      <c r="H48" s="31" t="n">
        <f aca="false">$C$48/H$43</f>
        <v>41773.0208333333</v>
      </c>
    </row>
    <row r="49" customFormat="false" ht="13.8" hidden="false" customHeight="false" outlineLevel="0" collapsed="false">
      <c r="B49" s="36" t="s">
        <v>16</v>
      </c>
      <c r="C49" s="37" t="n">
        <v>8101299</v>
      </c>
      <c r="D49" s="29" t="n">
        <f aca="false">$C$49/D$43</f>
        <v>1350216.5</v>
      </c>
      <c r="E49" s="29" t="n">
        <f aca="false">$C$49/E$43</f>
        <v>675108.25</v>
      </c>
      <c r="F49" s="19" t="n">
        <f aca="false">$C$49/F$43</f>
        <v>337554.125</v>
      </c>
      <c r="G49" s="33" t="n">
        <f aca="false">$C$49/G$43</f>
        <v>168777.0625</v>
      </c>
      <c r="H49" s="29" t="n">
        <f aca="false">$C$49/H$43</f>
        <v>84388.53125</v>
      </c>
    </row>
    <row r="50" customFormat="false" ht="13.8" hidden="false" customHeight="false" outlineLevel="0" collapsed="false">
      <c r="B50" s="36" t="s">
        <v>17</v>
      </c>
      <c r="C50" s="37" t="n">
        <v>15522778</v>
      </c>
      <c r="D50" s="29" t="n">
        <f aca="false">$C$50/D$43</f>
        <v>2587129.66666667</v>
      </c>
      <c r="E50" s="29" t="n">
        <f aca="false">$C$50/E$43</f>
        <v>1293564.83333333</v>
      </c>
      <c r="F50" s="29" t="n">
        <f aca="false">$C$50/F$43</f>
        <v>646782.416666667</v>
      </c>
      <c r="G50" s="19" t="n">
        <f aca="false">$C$50/G$43</f>
        <v>323391.208333333</v>
      </c>
      <c r="H50" s="33" t="n">
        <f aca="false">$C$50/H$43</f>
        <v>161695.604166667</v>
      </c>
    </row>
    <row r="1048576" customFormat="false" ht="13.8" hidden="false" customHeight="false" outlineLevel="0" collapsed="false"/>
  </sheetData>
  <mergeCells count="2">
    <mergeCell ref="R3:S3"/>
    <mergeCell ref="R12:S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3.8"/>
  <cols>
    <col collapsed="false" hidden="false" max="2" min="1" style="0" width="8.66511627906977"/>
    <col collapsed="false" hidden="false" max="3" min="3" style="0" width="11.5906976744186"/>
    <col collapsed="false" hidden="false" max="4" min="4" style="0" width="9.7953488372093"/>
    <col collapsed="false" hidden="false" max="5" min="5" style="0" width="8.90232558139535"/>
    <col collapsed="false" hidden="false" max="6" min="6" style="0" width="8.69767441860465"/>
    <col collapsed="false" hidden="false" max="7" min="7" style="0" width="9.50232558139535"/>
    <col collapsed="false" hidden="false" max="8" min="8" style="0" width="8.66511627906977"/>
    <col collapsed="false" hidden="false" max="10" min="9" style="3" width="8.7953488372093"/>
    <col collapsed="false" hidden="false" max="11" min="11" style="0" width="11.2976744186047"/>
    <col collapsed="false" hidden="false" max="12" min="12" style="0" width="11.1023255813954"/>
    <col collapsed="false" hidden="false" max="13" min="13" style="0" width="11"/>
    <col collapsed="false" hidden="false" max="14" min="14" style="0" width="10.4046511627907"/>
    <col collapsed="false" hidden="false" max="16" min="15" style="0" width="10.893023255814"/>
    <col collapsed="false" hidden="false" max="18" min="17" style="0" width="9.4"/>
    <col collapsed="false" hidden="false" max="19" min="19" style="0" width="8.90232558139535"/>
    <col collapsed="false" hidden="false" max="20" min="20" style="0" width="11.1023255813954"/>
    <col collapsed="false" hidden="false" max="1025" min="21" style="0" width="8.66511627906977"/>
  </cols>
  <sheetData>
    <row r="1" customFormat="false" ht="13.8" hidden="false" customHeight="false" outlineLevel="0" collapsed="false">
      <c r="A1" s="0" t="n">
        <v>10</v>
      </c>
      <c r="I1" s="0"/>
      <c r="J1" s="0"/>
    </row>
    <row r="3" customFormat="false" ht="13.8" hidden="false" customHeight="false" outlineLevel="0" collapsed="false">
      <c r="C3" s="38" t="s">
        <v>0</v>
      </c>
      <c r="I3" s="0"/>
      <c r="J3" s="0"/>
      <c r="O3" s="38" t="s">
        <v>9</v>
      </c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I4" s="0"/>
      <c r="J4" s="0"/>
      <c r="K4" s="0" t="s">
        <v>1</v>
      </c>
      <c r="O4" s="39"/>
      <c r="P4" s="39"/>
      <c r="Q4" s="40"/>
      <c r="R4" s="40"/>
      <c r="S4" s="10"/>
      <c r="T4" s="3"/>
      <c r="U4" s="41" t="s">
        <v>12</v>
      </c>
      <c r="V4" s="42"/>
      <c r="W4" s="43" t="s">
        <v>1</v>
      </c>
      <c r="X4" s="43"/>
    </row>
    <row r="5" customFormat="false" ht="13.8" hidden="false" customHeight="false" outlineLevel="0" collapsed="false">
      <c r="C5" s="0" t="s">
        <v>2</v>
      </c>
      <c r="D5" s="0" t="s">
        <v>25</v>
      </c>
      <c r="E5" s="0" t="s">
        <v>26</v>
      </c>
      <c r="F5" s="0" t="s">
        <v>27</v>
      </c>
      <c r="G5" s="0" t="s">
        <v>28</v>
      </c>
      <c r="H5" s="0" t="s">
        <v>29</v>
      </c>
      <c r="I5" s="3" t="s">
        <v>30</v>
      </c>
      <c r="J5" s="3" t="s">
        <v>31</v>
      </c>
      <c r="K5" s="0" t="s">
        <v>32</v>
      </c>
      <c r="L5" s="3" t="s">
        <v>31</v>
      </c>
      <c r="O5" s="3" t="s">
        <v>2</v>
      </c>
      <c r="P5" s="3" t="s">
        <v>25</v>
      </c>
      <c r="Q5" s="3" t="s">
        <v>26</v>
      </c>
      <c r="R5" s="3" t="s">
        <v>27</v>
      </c>
      <c r="S5" s="3" t="s">
        <v>28</v>
      </c>
      <c r="T5" s="3" t="s">
        <v>29</v>
      </c>
      <c r="U5" s="44" t="s">
        <v>30</v>
      </c>
      <c r="V5" s="44" t="s">
        <v>31</v>
      </c>
      <c r="W5" s="12" t="s">
        <v>10</v>
      </c>
      <c r="X5" s="12" t="s">
        <v>8</v>
      </c>
    </row>
    <row r="6" customFormat="false" ht="13.8" hidden="false" customHeight="false" outlineLevel="0" collapsed="false">
      <c r="C6" s="6" t="n">
        <f aca="false">$M$49</f>
        <v>195102</v>
      </c>
      <c r="D6" s="0" t="n">
        <v>1</v>
      </c>
      <c r="E6" s="0" t="n">
        <v>1</v>
      </c>
      <c r="F6" s="0" t="n">
        <v>0</v>
      </c>
      <c r="G6" s="0" t="n">
        <v>13.51</v>
      </c>
      <c r="H6" s="3" t="n">
        <f aca="false">F6*60+G6</f>
        <v>13.51</v>
      </c>
      <c r="I6" s="0"/>
      <c r="J6" s="0"/>
      <c r="K6" s="3"/>
      <c r="L6" s="6"/>
      <c r="O6" s="6" t="n">
        <f aca="false">$M$50/P6/Q6</f>
        <v>432919</v>
      </c>
      <c r="P6" s="3" t="n">
        <v>1</v>
      </c>
      <c r="Q6" s="3" t="n">
        <v>1</v>
      </c>
      <c r="R6" s="3" t="n">
        <v>109</v>
      </c>
      <c r="S6" s="3" t="n">
        <v>55.97</v>
      </c>
      <c r="T6" s="3" t="n">
        <f aca="false">R6*60+S6</f>
        <v>6595.97</v>
      </c>
      <c r="U6" s="45"/>
      <c r="V6" s="45"/>
      <c r="W6" s="12"/>
      <c r="X6" s="12"/>
    </row>
    <row r="7" customFormat="false" ht="13.8" hidden="false" customHeight="false" outlineLevel="0" collapsed="false">
      <c r="C7" s="6" t="n">
        <f aca="false">$M$49/E7</f>
        <v>24387.75</v>
      </c>
      <c r="D7" s="0" t="n">
        <v>1</v>
      </c>
      <c r="E7" s="0" t="n">
        <f aca="false">D7*8</f>
        <v>8</v>
      </c>
      <c r="F7" s="0" t="n">
        <v>0</v>
      </c>
      <c r="G7" s="0" t="n">
        <v>12.62</v>
      </c>
      <c r="H7" s="0" t="n">
        <f aca="false">F7*60+G7</f>
        <v>12.62</v>
      </c>
      <c r="I7" s="5" t="n">
        <f aca="false">$H$6/H7</f>
        <v>1.07052297939778</v>
      </c>
      <c r="J7" s="5" t="n">
        <f aca="false">I7/E7</f>
        <v>0.133815372424723</v>
      </c>
      <c r="K7" s="46" t="n">
        <f aca="false">C7/$C$6*$H$6/H7</f>
        <v>0.133815372424723</v>
      </c>
      <c r="L7" s="46" t="n">
        <f aca="false">K7/E7</f>
        <v>0.0167269215530903</v>
      </c>
      <c r="O7" s="6" t="n">
        <f aca="false">$M$50/P7/Q7</f>
        <v>54114.875</v>
      </c>
      <c r="P7" s="3" t="n">
        <v>1</v>
      </c>
      <c r="Q7" s="3" t="n">
        <f aca="false">P7*8</f>
        <v>8</v>
      </c>
      <c r="R7" s="3" t="n">
        <v>16</v>
      </c>
      <c r="S7" s="3" t="n">
        <v>26.61</v>
      </c>
      <c r="T7" s="3" t="n">
        <f aca="false">R7*60+S7</f>
        <v>986.61</v>
      </c>
      <c r="U7" s="45" t="n">
        <f aca="false">$T$6/T7</f>
        <v>6.6854886936074</v>
      </c>
      <c r="V7" s="45" t="n">
        <f aca="false">U7/Q7</f>
        <v>0.835686086700925</v>
      </c>
      <c r="W7" s="46" t="n">
        <f aca="false">O7/$O$6*$T$6/T7</f>
        <v>0.835686086700925</v>
      </c>
      <c r="X7" s="47" t="n">
        <f aca="false">W7/Q7</f>
        <v>0.104460760837616</v>
      </c>
    </row>
    <row r="8" customFormat="false" ht="13.8" hidden="false" customHeight="false" outlineLevel="0" collapsed="false">
      <c r="C8" s="6" t="n">
        <f aca="false">$M$49/E8</f>
        <v>12193.875</v>
      </c>
      <c r="D8" s="0" t="n">
        <v>2</v>
      </c>
      <c r="E8" s="0" t="n">
        <f aca="false">D8*8</f>
        <v>16</v>
      </c>
      <c r="F8" s="0" t="n">
        <v>0</v>
      </c>
      <c r="G8" s="0" t="n">
        <v>10.47</v>
      </c>
      <c r="H8" s="0" t="n">
        <f aca="false">F8*60+G8</f>
        <v>10.47</v>
      </c>
      <c r="I8" s="5" t="n">
        <f aca="false">$H$6/H8</f>
        <v>1.29035339063992</v>
      </c>
      <c r="J8" s="5" t="n">
        <f aca="false">I8/E8</f>
        <v>0.0806470869149952</v>
      </c>
      <c r="K8" s="46" t="n">
        <f aca="false">C8/$C$6*$H$6/H8</f>
        <v>0.0806470869149952</v>
      </c>
      <c r="L8" s="46" t="n">
        <f aca="false">K8/E8</f>
        <v>0.0050404429321872</v>
      </c>
      <c r="O8" s="6" t="n">
        <f aca="false">$M$50/Q8</f>
        <v>27057.4375</v>
      </c>
      <c r="P8" s="3" t="n">
        <v>2</v>
      </c>
      <c r="Q8" s="3" t="n">
        <f aca="false">P8*8</f>
        <v>16</v>
      </c>
      <c r="R8" s="3" t="n">
        <v>8</v>
      </c>
      <c r="S8" s="3" t="n">
        <v>38.119</v>
      </c>
      <c r="T8" s="3" t="n">
        <f aca="false">R8*60+S8</f>
        <v>518.119</v>
      </c>
      <c r="U8" s="45" t="n">
        <f aca="false">$T$6/T8</f>
        <v>12.7306082193473</v>
      </c>
      <c r="V8" s="45" t="n">
        <f aca="false">U8/Q8</f>
        <v>0.795663013709206</v>
      </c>
      <c r="W8" s="46" t="n">
        <f aca="false">O8/$O$6*$T$6/T8</f>
        <v>0.795663013709206</v>
      </c>
      <c r="X8" s="47" t="n">
        <f aca="false">W8/Q8</f>
        <v>0.0497289383568254</v>
      </c>
    </row>
    <row r="9" customFormat="false" ht="13.8" hidden="false" customHeight="false" outlineLevel="0" collapsed="false">
      <c r="C9" s="6" t="n">
        <f aca="false">$M$49/E9</f>
        <v>6096.9375</v>
      </c>
      <c r="D9" s="0" t="n">
        <v>4</v>
      </c>
      <c r="E9" s="0" t="n">
        <f aca="false">D9*8</f>
        <v>32</v>
      </c>
      <c r="F9" s="0" t="n">
        <v>0</v>
      </c>
      <c r="G9" s="0" t="n">
        <v>11.82</v>
      </c>
      <c r="H9" s="0" t="n">
        <f aca="false">F9*60+G9</f>
        <v>11.82</v>
      </c>
      <c r="I9" s="5" t="n">
        <f aca="false">$H$6/H9</f>
        <v>1.14297800338409</v>
      </c>
      <c r="J9" s="5" t="n">
        <f aca="false">I9/E9</f>
        <v>0.035718062605753</v>
      </c>
      <c r="K9" s="46" t="n">
        <f aca="false">C9/$C$6*$H$6/H9</f>
        <v>0.035718062605753</v>
      </c>
      <c r="L9" s="46" t="n">
        <f aca="false">K9/E9</f>
        <v>0.00111618945642978</v>
      </c>
      <c r="O9" s="6" t="n">
        <f aca="false">$M$50/Q9</f>
        <v>13528.71875</v>
      </c>
      <c r="P9" s="3" t="n">
        <v>4</v>
      </c>
      <c r="Q9" s="3" t="n">
        <f aca="false">P9*8</f>
        <v>32</v>
      </c>
      <c r="R9" s="3" t="n">
        <v>5</v>
      </c>
      <c r="S9" s="3" t="n">
        <v>7.15</v>
      </c>
      <c r="T9" s="3" t="n">
        <f aca="false">R9*60+S9</f>
        <v>307.15</v>
      </c>
      <c r="U9" s="45" t="n">
        <f aca="false">$T$6/T9</f>
        <v>21.4747517499593</v>
      </c>
      <c r="V9" s="45" t="n">
        <f aca="false">U9/Q9</f>
        <v>0.671085992186228</v>
      </c>
      <c r="W9" s="46" t="n">
        <f aca="false">O9/$O$6*$T$6/T9</f>
        <v>0.671085992186228</v>
      </c>
      <c r="X9" s="47" t="n">
        <f aca="false">W9/Q9</f>
        <v>0.0209714372558196</v>
      </c>
    </row>
    <row r="10" customFormat="false" ht="13.8" hidden="false" customHeight="false" outlineLevel="0" collapsed="false">
      <c r="C10" s="6" t="n">
        <f aca="false">$M$49/E10</f>
        <v>3048.46875</v>
      </c>
      <c r="D10" s="0" t="n">
        <v>8</v>
      </c>
      <c r="E10" s="0" t="n">
        <f aca="false">D10*8</f>
        <v>64</v>
      </c>
      <c r="F10" s="0" t="n">
        <v>0</v>
      </c>
      <c r="G10" s="0" t="n">
        <v>15.96</v>
      </c>
      <c r="H10" s="0" t="n">
        <f aca="false">F10*60+G10</f>
        <v>15.96</v>
      </c>
      <c r="I10" s="5" t="n">
        <f aca="false">$H$6/H10</f>
        <v>0.846491228070175</v>
      </c>
      <c r="J10" s="5" t="n">
        <f aca="false">I10/E10</f>
        <v>0.0132264254385965</v>
      </c>
      <c r="K10" s="46" t="n">
        <f aca="false">C10/$C$6*$H$6/H10</f>
        <v>0.0132264254385965</v>
      </c>
      <c r="L10" s="46" t="n">
        <f aca="false">K10/E10</f>
        <v>0.00020666289747807</v>
      </c>
      <c r="O10" s="6" t="n">
        <f aca="false">$M$50/Q10</f>
        <v>6764.359375</v>
      </c>
      <c r="P10" s="3" t="n">
        <v>8</v>
      </c>
      <c r="Q10" s="3" t="n">
        <f aca="false">P10*8</f>
        <v>64</v>
      </c>
      <c r="R10" s="3" t="n">
        <v>4</v>
      </c>
      <c r="S10" s="3" t="n">
        <v>12.13</v>
      </c>
      <c r="T10" s="3" t="n">
        <f aca="false">R10*60+S10</f>
        <v>252.13</v>
      </c>
      <c r="U10" s="45" t="n">
        <f aca="false">$T$6/T10</f>
        <v>26.1609883790108</v>
      </c>
      <c r="V10" s="48" t="n">
        <f aca="false">U10/Q10</f>
        <v>0.408765443422044</v>
      </c>
      <c r="W10" s="46" t="n">
        <f aca="false">O10/$O$6*$T$6/T10</f>
        <v>0.408765443422044</v>
      </c>
      <c r="X10" s="47" t="n">
        <f aca="false">W10/Q10</f>
        <v>0.00638696005346944</v>
      </c>
    </row>
    <row r="11" customFormat="false" ht="13.8" hidden="false" customHeight="false" outlineLevel="0" collapsed="false">
      <c r="C11" s="6" t="n">
        <f aca="false">$M$49/E11</f>
        <v>1524.234375</v>
      </c>
      <c r="D11" s="0" t="n">
        <v>16</v>
      </c>
      <c r="E11" s="0" t="n">
        <f aca="false">D11*8</f>
        <v>128</v>
      </c>
      <c r="F11" s="0" t="n">
        <v>0</v>
      </c>
      <c r="G11" s="0" t="n">
        <v>25.34</v>
      </c>
      <c r="H11" s="3" t="n">
        <f aca="false">F11*60+G11</f>
        <v>25.34</v>
      </c>
      <c r="I11" s="5" t="n">
        <f aca="false">$H$6/H11</f>
        <v>0.533149171270718</v>
      </c>
      <c r="J11" s="5" t="n">
        <f aca="false">I11/E11</f>
        <v>0.00416522790055249</v>
      </c>
      <c r="K11" s="46" t="n">
        <f aca="false">C11/$C$6*$H$6/H11</f>
        <v>0.00416522790055249</v>
      </c>
      <c r="L11" s="46" t="n">
        <f aca="false">K11/E11</f>
        <v>3.25408429730663E-005</v>
      </c>
      <c r="N11" s="3"/>
      <c r="O11" s="6" t="n">
        <f aca="false">$M$50/Q11</f>
        <v>3382.1796875</v>
      </c>
      <c r="P11" s="3" t="n">
        <v>16</v>
      </c>
      <c r="Q11" s="3" t="n">
        <f aca="false">P11*8</f>
        <v>128</v>
      </c>
      <c r="R11" s="3" t="n">
        <v>3</v>
      </c>
      <c r="S11" s="3" t="n">
        <v>36.96</v>
      </c>
      <c r="T11" s="3" t="n">
        <f aca="false">R11*60+S11</f>
        <v>216.96</v>
      </c>
      <c r="U11" s="45" t="n">
        <f aca="false">$T$6/T11</f>
        <v>30.4017791297935</v>
      </c>
      <c r="V11" s="45" t="n">
        <f aca="false">U11/Q11</f>
        <v>0.237513899451512</v>
      </c>
      <c r="W11" s="46" t="n">
        <f aca="false">O11/$O$6*$T$6/T11</f>
        <v>0.237513899451512</v>
      </c>
      <c r="X11" s="47" t="n">
        <f aca="false">W11/Q11</f>
        <v>0.00185557733946494</v>
      </c>
    </row>
    <row r="12" customFormat="false" ht="13.8" hidden="false" customHeight="false" outlineLevel="0" collapsed="false">
      <c r="B12" s="3"/>
      <c r="C12" s="6" t="n">
        <f aca="false">$M$49/E12</f>
        <v>762.1171875</v>
      </c>
      <c r="D12" s="0" t="n">
        <v>32</v>
      </c>
      <c r="E12" s="0" t="n">
        <f aca="false">D12*8</f>
        <v>256</v>
      </c>
      <c r="F12" s="0" t="n">
        <v>0</v>
      </c>
      <c r="G12" s="3" t="n">
        <v>44.57</v>
      </c>
      <c r="H12" s="3" t="n">
        <f aca="false">F12*60+G12</f>
        <v>44.57</v>
      </c>
      <c r="I12" s="5" t="n">
        <f aca="false">$H$6/H12</f>
        <v>0.303118689701593</v>
      </c>
      <c r="J12" s="5" t="n">
        <f aca="false">I12/E12</f>
        <v>0.00118405738164685</v>
      </c>
      <c r="K12" s="46" t="n">
        <f aca="false">C12/$C$6*$H$6/H12</f>
        <v>0.00118405738164685</v>
      </c>
      <c r="L12" s="46" t="n">
        <f aca="false">K12/E12</f>
        <v>4.625224147058E-006</v>
      </c>
      <c r="N12" s="3"/>
      <c r="O12" s="6" t="n">
        <f aca="false">$M$50/Q12</f>
        <v>1691.08984375</v>
      </c>
      <c r="P12" s="3" t="n">
        <v>32</v>
      </c>
      <c r="Q12" s="3" t="n">
        <f aca="false">P12*8</f>
        <v>256</v>
      </c>
      <c r="R12" s="3" t="n">
        <v>4</v>
      </c>
      <c r="S12" s="3" t="n">
        <v>56.72</v>
      </c>
      <c r="T12" s="3" t="n">
        <f aca="false">R12*60+S12</f>
        <v>296.72</v>
      </c>
      <c r="U12" s="45" t="n">
        <f aca="false">$T$6/T12</f>
        <v>22.2296104071178</v>
      </c>
      <c r="V12" s="45" t="n">
        <f aca="false">U12/Q12</f>
        <v>0.086834415652804</v>
      </c>
      <c r="W12" s="46" t="n">
        <f aca="false">O12/$O$6*$T$6/T12</f>
        <v>0.086834415652804</v>
      </c>
      <c r="X12" s="47" t="n">
        <f aca="false">W12/Q12</f>
        <v>0.000339196936143766</v>
      </c>
    </row>
    <row r="13" customFormat="false" ht="13.8" hidden="false" customHeight="false" outlineLevel="0" collapsed="false">
      <c r="B13" s="14"/>
      <c r="C13" s="6" t="n">
        <f aca="false">$M$49/E13</f>
        <v>381.05859375</v>
      </c>
      <c r="D13" s="0" t="n">
        <v>64</v>
      </c>
      <c r="E13" s="0" t="n">
        <f aca="false">D13*8</f>
        <v>512</v>
      </c>
      <c r="I13" s="0"/>
      <c r="J13" s="0"/>
      <c r="L13" s="6"/>
      <c r="N13" s="14"/>
      <c r="O13" s="6" t="n">
        <f aca="false">$M$50/Q13</f>
        <v>845.544921875</v>
      </c>
      <c r="P13" s="3" t="n">
        <v>64</v>
      </c>
      <c r="Q13" s="3" t="n">
        <f aca="false">P13*8</f>
        <v>512</v>
      </c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I14" s="0"/>
      <c r="J14" s="0"/>
      <c r="W14" s="3" t="s">
        <v>17</v>
      </c>
      <c r="X14" s="3"/>
      <c r="Y14" s="3"/>
      <c r="Z14" s="3"/>
      <c r="AA14" s="3"/>
      <c r="AB14" s="3"/>
    </row>
    <row r="15" customFormat="false" ht="13.8" hidden="false" customHeight="false" outlineLevel="0" collapsed="false">
      <c r="C15" s="38" t="s">
        <v>13</v>
      </c>
      <c r="I15" s="0"/>
      <c r="J15" s="0"/>
      <c r="O15" s="38" t="s">
        <v>14</v>
      </c>
      <c r="W15" s="3"/>
      <c r="X15" s="3"/>
      <c r="Y15" s="3"/>
      <c r="Z15" s="3"/>
      <c r="AA15" s="3"/>
      <c r="AB15" s="3"/>
    </row>
    <row r="16" customFormat="false" ht="13.8" hidden="false" customHeight="false" outlineLevel="0" collapsed="false">
      <c r="I16" s="2" t="s">
        <v>33</v>
      </c>
      <c r="J16" s="2"/>
      <c r="K16" s="2" t="s">
        <v>34</v>
      </c>
      <c r="L16" s="2"/>
      <c r="P16" s="0" t="s">
        <v>25</v>
      </c>
      <c r="Q16" s="0" t="s">
        <v>26</v>
      </c>
      <c r="R16" s="0" t="s">
        <v>27</v>
      </c>
      <c r="S16" s="0" t="s">
        <v>28</v>
      </c>
      <c r="T16" s="0" t="s">
        <v>29</v>
      </c>
      <c r="W16" s="3"/>
      <c r="X16" s="3" t="s">
        <v>25</v>
      </c>
      <c r="Y16" s="3" t="s">
        <v>26</v>
      </c>
      <c r="Z16" s="3" t="s">
        <v>27</v>
      </c>
      <c r="AA16" s="3" t="s">
        <v>28</v>
      </c>
      <c r="AB16" s="3" t="s">
        <v>29</v>
      </c>
    </row>
    <row r="17" customFormat="false" ht="13.8" hidden="false" customHeight="false" outlineLevel="0" collapsed="false">
      <c r="D17" s="0" t="s">
        <v>25</v>
      </c>
      <c r="E17" s="0" t="s">
        <v>26</v>
      </c>
      <c r="F17" s="0" t="s">
        <v>27</v>
      </c>
      <c r="G17" s="0" t="s">
        <v>28</v>
      </c>
      <c r="H17" s="0" t="s">
        <v>29</v>
      </c>
      <c r="I17" s="3" t="s">
        <v>30</v>
      </c>
      <c r="J17" s="3" t="s">
        <v>31</v>
      </c>
      <c r="K17" s="0" t="s">
        <v>35</v>
      </c>
      <c r="L17" s="0" t="s">
        <v>8</v>
      </c>
      <c r="N17" s="3"/>
      <c r="P17" s="0" t="n">
        <v>1</v>
      </c>
      <c r="Q17" s="0" t="n">
        <v>1</v>
      </c>
      <c r="R17" s="0" t="n">
        <v>352</v>
      </c>
      <c r="S17" s="0" t="n">
        <v>9.84</v>
      </c>
      <c r="T17" s="3" t="n">
        <f aca="false">R17*60+S17</f>
        <v>21129.84</v>
      </c>
      <c r="W17" s="14"/>
      <c r="X17" s="0" t="n">
        <v>1</v>
      </c>
      <c r="Y17" s="0" t="n">
        <v>1</v>
      </c>
    </row>
    <row r="18" customFormat="false" ht="13.8" hidden="false" customHeight="false" outlineLevel="0" collapsed="false">
      <c r="B18" s="3"/>
      <c r="C18" s="6" t="n">
        <f aca="false">$M$51</f>
        <v>1017573</v>
      </c>
      <c r="D18" s="0" t="n">
        <v>1</v>
      </c>
      <c r="E18" s="0" t="n">
        <v>1</v>
      </c>
      <c r="F18" s="0" t="n">
        <v>295</v>
      </c>
      <c r="G18" s="0" t="n">
        <v>8.94</v>
      </c>
      <c r="H18" s="3" t="n">
        <f aca="false">F18*60+G18</f>
        <v>17708.94</v>
      </c>
      <c r="I18" s="0"/>
      <c r="J18" s="0"/>
      <c r="O18" s="6" t="n">
        <f aca="false">$M$52/Q18</f>
        <v>254713.75</v>
      </c>
      <c r="P18" s="0" t="n">
        <v>1</v>
      </c>
      <c r="Q18" s="0" t="n">
        <f aca="false">P18*8</f>
        <v>8</v>
      </c>
      <c r="R18" s="0" t="n">
        <v>66</v>
      </c>
      <c r="S18" s="0" t="n">
        <v>13.31</v>
      </c>
      <c r="T18" s="0" t="n">
        <f aca="false">R18*60+S18</f>
        <v>3973.31</v>
      </c>
      <c r="W18" s="3"/>
      <c r="X18" s="3" t="n">
        <v>1</v>
      </c>
      <c r="Y18" s="3" t="n">
        <f aca="false">X18*8</f>
        <v>8</v>
      </c>
      <c r="Z18" s="0" t="n">
        <v>657</v>
      </c>
      <c r="AA18" s="0" t="n">
        <v>53.48</v>
      </c>
      <c r="AB18" s="3" t="n">
        <f aca="false">Z18*60+AA18</f>
        <v>39473.48</v>
      </c>
    </row>
    <row r="19" customFormat="false" ht="13.8" hidden="false" customHeight="false" outlineLevel="0" collapsed="false">
      <c r="C19" s="6" t="n">
        <f aca="false">$M$51/E19</f>
        <v>127196.625</v>
      </c>
      <c r="D19" s="0" t="n">
        <v>1</v>
      </c>
      <c r="E19" s="0" t="n">
        <f aca="false">D19*8</f>
        <v>8</v>
      </c>
      <c r="F19" s="0" t="n">
        <v>41</v>
      </c>
      <c r="G19" s="0" t="n">
        <v>18.35</v>
      </c>
      <c r="H19" s="49" t="n">
        <f aca="false">F19*60+G19</f>
        <v>2478.35</v>
      </c>
      <c r="I19" s="16" t="n">
        <f aca="false">$H$18/H19</f>
        <v>7.14545564589344</v>
      </c>
      <c r="J19" s="5" t="n">
        <f aca="false">I19/E19</f>
        <v>0.89318195573668</v>
      </c>
      <c r="K19" s="6" t="n">
        <f aca="false">C19/$C$18*$H$18/H19</f>
        <v>0.89318195573668</v>
      </c>
      <c r="L19" s="6" t="n">
        <f aca="false">K19/E19</f>
        <v>0.111647744467085</v>
      </c>
      <c r="O19" s="6" t="n">
        <f aca="false">$M$52/Q19</f>
        <v>127356.875</v>
      </c>
      <c r="P19" s="0" t="n">
        <v>2</v>
      </c>
      <c r="Q19" s="0" t="n">
        <f aca="false">P19*8</f>
        <v>16</v>
      </c>
      <c r="R19" s="0" t="n">
        <v>31</v>
      </c>
      <c r="S19" s="0" t="n">
        <v>48.35</v>
      </c>
      <c r="T19" s="50" t="n">
        <f aca="false">R19*60+S19</f>
        <v>1908.35</v>
      </c>
      <c r="W19" s="3"/>
      <c r="X19" s="3" t="n">
        <v>2</v>
      </c>
      <c r="Y19" s="3" t="n">
        <f aca="false">X19*8</f>
        <v>16</v>
      </c>
      <c r="Z19" s="3" t="n">
        <v>284</v>
      </c>
      <c r="AA19" s="3" t="n">
        <v>4.89</v>
      </c>
      <c r="AB19" s="3" t="n">
        <f aca="false">Z19*60+AA19</f>
        <v>17044.89</v>
      </c>
    </row>
    <row r="20" customFormat="false" ht="13.8" hidden="false" customHeight="false" outlineLevel="0" collapsed="false">
      <c r="C20" s="6" t="n">
        <f aca="false">$M$51/E20</f>
        <v>63598.3125</v>
      </c>
      <c r="D20" s="0" t="n">
        <v>2</v>
      </c>
      <c r="E20" s="0" t="n">
        <f aca="false">D20*8</f>
        <v>16</v>
      </c>
      <c r="F20" s="0" t="n">
        <v>21</v>
      </c>
      <c r="G20" s="0" t="n">
        <v>4.05</v>
      </c>
      <c r="H20" s="0" t="n">
        <f aca="false">F20*60+G20</f>
        <v>1264.05</v>
      </c>
      <c r="I20" s="16" t="n">
        <f aca="false">$H$18/H20</f>
        <v>14.0096831612674</v>
      </c>
      <c r="J20" s="5" t="n">
        <f aca="false">I20/E20</f>
        <v>0.87560519757921</v>
      </c>
      <c r="K20" s="6" t="n">
        <f aca="false">C20/$C$18*$H$18/H20</f>
        <v>0.87560519757921</v>
      </c>
      <c r="L20" s="6" t="n">
        <f aca="false">K20/E20</f>
        <v>0.0547253248487006</v>
      </c>
      <c r="O20" s="6" t="n">
        <f aca="false">$M$52/Q20</f>
        <v>63678.4375</v>
      </c>
      <c r="P20" s="0" t="n">
        <v>4</v>
      </c>
      <c r="Q20" s="0" t="n">
        <f aca="false">P20*8</f>
        <v>32</v>
      </c>
      <c r="R20" s="0" t="n">
        <v>16</v>
      </c>
      <c r="S20" s="0" t="n">
        <v>30.21</v>
      </c>
      <c r="T20" s="0" t="n">
        <f aca="false">R20*60+S20</f>
        <v>990.21</v>
      </c>
      <c r="W20" s="3"/>
      <c r="X20" s="3" t="n">
        <v>4</v>
      </c>
      <c r="Y20" s="3" t="n">
        <f aca="false">X20*8</f>
        <v>32</v>
      </c>
      <c r="Z20" s="3" t="n">
        <v>73</v>
      </c>
      <c r="AA20" s="3" t="n">
        <v>5.21</v>
      </c>
      <c r="AB20" s="3" t="n">
        <f aca="false">Z20*60+AA20</f>
        <v>4385.21</v>
      </c>
    </row>
    <row r="21" customFormat="false" ht="13.8" hidden="false" customHeight="false" outlineLevel="0" collapsed="false">
      <c r="C21" s="6" t="n">
        <f aca="false">$M$51/E21</f>
        <v>31799.15625</v>
      </c>
      <c r="D21" s="0" t="n">
        <v>4</v>
      </c>
      <c r="E21" s="0" t="n">
        <f aca="false">D21*8</f>
        <v>32</v>
      </c>
      <c r="F21" s="0" t="n">
        <v>11</v>
      </c>
      <c r="G21" s="0" t="n">
        <v>17.45</v>
      </c>
      <c r="H21" s="0" t="n">
        <f aca="false">F21*60+G21</f>
        <v>677.45</v>
      </c>
      <c r="I21" s="16" t="n">
        <f aca="false">$H$18/H21</f>
        <v>26.1405860211086</v>
      </c>
      <c r="J21" s="5" t="n">
        <f aca="false">I21/E21</f>
        <v>0.816893313159643</v>
      </c>
      <c r="K21" s="6" t="n">
        <f aca="false">C21/$C$18*$H$18/H21</f>
        <v>0.816893313159643</v>
      </c>
      <c r="L21" s="6" t="n">
        <f aca="false">K21/E21</f>
        <v>0.0255279160362388</v>
      </c>
      <c r="O21" s="6" t="n">
        <f aca="false">$M$52/Q21</f>
        <v>31839.21875</v>
      </c>
      <c r="P21" s="0" t="n">
        <v>8</v>
      </c>
      <c r="Q21" s="0" t="n">
        <f aca="false">P21*8</f>
        <v>64</v>
      </c>
      <c r="R21" s="0" t="n">
        <v>9</v>
      </c>
      <c r="S21" s="0" t="n">
        <v>54.84</v>
      </c>
      <c r="T21" s="0" t="n">
        <f aca="false">R21*60+S21</f>
        <v>594.84</v>
      </c>
      <c r="W21" s="3"/>
      <c r="X21" s="3" t="n">
        <v>8</v>
      </c>
      <c r="Y21" s="3" t="n">
        <f aca="false">X21*8</f>
        <v>64</v>
      </c>
      <c r="Z21" s="0" t="n">
        <v>65</v>
      </c>
      <c r="AA21" s="0" t="n">
        <v>12.01</v>
      </c>
      <c r="AB21" s="3" t="n">
        <f aca="false">Z21*60+AA21</f>
        <v>3912.01</v>
      </c>
    </row>
    <row r="22" customFormat="false" ht="13.8" hidden="false" customHeight="false" outlineLevel="0" collapsed="false">
      <c r="C22" s="6" t="n">
        <f aca="false">$M$51/E22</f>
        <v>15899.578125</v>
      </c>
      <c r="D22" s="0" t="n">
        <v>8</v>
      </c>
      <c r="E22" s="0" t="n">
        <f aca="false">D22*8</f>
        <v>64</v>
      </c>
      <c r="F22" s="0" t="n">
        <v>7</v>
      </c>
      <c r="G22" s="0" t="n">
        <v>21</v>
      </c>
      <c r="H22" s="0" t="n">
        <f aca="false">F22*60+G22</f>
        <v>441</v>
      </c>
      <c r="I22" s="16" t="n">
        <f aca="false">$H$18/H22</f>
        <v>40.1563265306122</v>
      </c>
      <c r="J22" s="5" t="n">
        <f aca="false">I22/E22</f>
        <v>0.627442602040816</v>
      </c>
      <c r="K22" s="6" t="n">
        <f aca="false">C22/$C$18*$H$18/H22</f>
        <v>0.627442602040816</v>
      </c>
      <c r="L22" s="6" t="n">
        <f aca="false">K22/E22</f>
        <v>0.00980379065688775</v>
      </c>
      <c r="O22" s="6" t="n">
        <f aca="false">$M$52/Q22</f>
        <v>15919.609375</v>
      </c>
      <c r="P22" s="0" t="n">
        <v>16</v>
      </c>
      <c r="Q22" s="0" t="n">
        <f aca="false">P22*8</f>
        <v>128</v>
      </c>
      <c r="R22" s="0" t="n">
        <v>8</v>
      </c>
      <c r="S22" s="0" t="n">
        <v>19.97</v>
      </c>
      <c r="T22" s="3" t="n">
        <f aca="false">R22*60+S22</f>
        <v>499.97</v>
      </c>
      <c r="W22" s="3"/>
      <c r="X22" s="3" t="n">
        <v>16</v>
      </c>
      <c r="Y22" s="3" t="n">
        <f aca="false">X22*8</f>
        <v>128</v>
      </c>
      <c r="Z22" s="3" t="n">
        <v>34</v>
      </c>
      <c r="AA22" s="3" t="n">
        <v>38.03</v>
      </c>
      <c r="AB22" s="50" t="n">
        <f aca="false">Z22*60+AA22</f>
        <v>2078.03</v>
      </c>
    </row>
    <row r="23" customFormat="false" ht="13.8" hidden="false" customHeight="false" outlineLevel="0" collapsed="false">
      <c r="C23" s="6" t="n">
        <f aca="false">$M$51/E23</f>
        <v>7949.7890625</v>
      </c>
      <c r="D23" s="0" t="n">
        <v>16</v>
      </c>
      <c r="E23" s="0" t="n">
        <f aca="false">D23*8</f>
        <v>128</v>
      </c>
      <c r="F23" s="0" t="n">
        <v>6</v>
      </c>
      <c r="G23" s="0" t="n">
        <v>23.6</v>
      </c>
      <c r="H23" s="3" t="n">
        <f aca="false">F23*60+G23</f>
        <v>383.6</v>
      </c>
      <c r="I23" s="16" t="n">
        <f aca="false">$H$18/H23</f>
        <v>46.1651199165798</v>
      </c>
      <c r="J23" s="5" t="n">
        <f aca="false">I23/E23</f>
        <v>0.360664999348279</v>
      </c>
      <c r="K23" s="6" t="n">
        <f aca="false">C23/$C$18*$H$18/H23</f>
        <v>0.360664999348279</v>
      </c>
      <c r="L23" s="6" t="n">
        <f aca="false">K23/E23</f>
        <v>0.00281769530740843</v>
      </c>
      <c r="N23" s="3"/>
      <c r="O23" s="6" t="n">
        <f aca="false">$M$52/Q23</f>
        <v>7959.8046875</v>
      </c>
      <c r="P23" s="0" t="n">
        <v>32</v>
      </c>
      <c r="Q23" s="0" t="n">
        <f aca="false">P23*8</f>
        <v>256</v>
      </c>
      <c r="R23" s="0" t="n">
        <v>8</v>
      </c>
      <c r="S23" s="3" t="n">
        <v>36.68</v>
      </c>
      <c r="T23" s="3" t="n">
        <f aca="false">R23*60+S23</f>
        <v>516.68</v>
      </c>
      <c r="W23" s="3"/>
      <c r="X23" s="3" t="n">
        <v>32</v>
      </c>
      <c r="Y23" s="3" t="n">
        <f aca="false">X23*8</f>
        <v>256</v>
      </c>
      <c r="Z23" s="3" t="n">
        <v>25</v>
      </c>
      <c r="AA23" s="3" t="n">
        <v>46.04</v>
      </c>
      <c r="AB23" s="51" t="n">
        <f aca="false">Z23*60+AA23</f>
        <v>1546.04</v>
      </c>
    </row>
    <row r="24" customFormat="false" ht="13.8" hidden="false" customHeight="false" outlineLevel="0" collapsed="false">
      <c r="B24" s="3"/>
      <c r="C24" s="6" t="n">
        <f aca="false">$M$51/E24</f>
        <v>3974.89453125</v>
      </c>
      <c r="D24" s="0" t="n">
        <v>32</v>
      </c>
      <c r="E24" s="0" t="n">
        <f aca="false">D24*8</f>
        <v>256</v>
      </c>
      <c r="F24" s="0" t="n">
        <v>6</v>
      </c>
      <c r="G24" s="0" t="n">
        <v>50.21</v>
      </c>
      <c r="H24" s="3" t="n">
        <f aca="false">F24*60+G24</f>
        <v>410.21</v>
      </c>
      <c r="I24" s="16" t="n">
        <f aca="false">$H$18/H24</f>
        <v>43.1704249043173</v>
      </c>
      <c r="J24" s="5" t="n">
        <f aca="false">I24/E24</f>
        <v>0.168634472282489</v>
      </c>
      <c r="K24" s="6" t="n">
        <f aca="false">C24/$C$18*$H$18/H24</f>
        <v>0.168634472282489</v>
      </c>
      <c r="L24" s="6" t="n">
        <f aca="false">K24/E24</f>
        <v>0.000658728407353474</v>
      </c>
      <c r="N24" s="14"/>
      <c r="O24" s="6" t="n">
        <f aca="false">$M$52/Q24</f>
        <v>3979.90234375</v>
      </c>
      <c r="P24" s="0" t="n">
        <v>64</v>
      </c>
      <c r="Q24" s="0" t="n">
        <f aca="false">P24*8</f>
        <v>512</v>
      </c>
      <c r="W24" s="52" t="s">
        <v>36</v>
      </c>
      <c r="X24" s="0" t="n">
        <v>64</v>
      </c>
      <c r="Y24" s="0" t="n">
        <f aca="false">X24*8</f>
        <v>512</v>
      </c>
    </row>
    <row r="25" customFormat="false" ht="13.8" hidden="false" customHeight="false" outlineLevel="0" collapsed="false">
      <c r="B25" s="14"/>
      <c r="C25" s="6" t="n">
        <f aca="false">$M$51/E25</f>
        <v>1987.447265625</v>
      </c>
      <c r="D25" s="0" t="n">
        <v>64</v>
      </c>
      <c r="E25" s="0" t="n">
        <f aca="false">D25*8</f>
        <v>512</v>
      </c>
      <c r="I25" s="0"/>
      <c r="J25" s="0"/>
      <c r="U25" s="6"/>
    </row>
    <row r="26" customFormat="false" ht="13.8" hidden="false" customHeight="false" outlineLevel="0" collapsed="false">
      <c r="I26" s="0"/>
      <c r="J26" s="0"/>
      <c r="U26" s="6"/>
    </row>
    <row r="27" customFormat="false" ht="13.8" hidden="false" customHeight="false" outlineLevel="0" collapsed="false">
      <c r="C27" s="38" t="s">
        <v>15</v>
      </c>
      <c r="I27" s="0"/>
      <c r="J27" s="0"/>
      <c r="O27" s="38" t="s">
        <v>16</v>
      </c>
      <c r="U27" s="6"/>
    </row>
    <row r="28" customFormat="false" ht="13.8" hidden="false" customHeight="false" outlineLevel="0" collapsed="false">
      <c r="I28" s="0"/>
      <c r="J28" s="0"/>
      <c r="K28" s="2" t="s">
        <v>34</v>
      </c>
      <c r="L28" s="2"/>
      <c r="U28" s="2" t="s">
        <v>33</v>
      </c>
      <c r="V28" s="2"/>
      <c r="W28" s="2" t="s">
        <v>34</v>
      </c>
      <c r="X28" s="2"/>
    </row>
    <row r="29" customFormat="false" ht="13.8" hidden="false" customHeight="false" outlineLevel="0" collapsed="false">
      <c r="C29" s="0" t="s">
        <v>2</v>
      </c>
      <c r="D29" s="0" t="s">
        <v>25</v>
      </c>
      <c r="E29" s="0" t="s">
        <v>26</v>
      </c>
      <c r="F29" s="0" t="s">
        <v>27</v>
      </c>
      <c r="G29" s="0" t="s">
        <v>28</v>
      </c>
      <c r="H29" s="0" t="s">
        <v>29</v>
      </c>
      <c r="I29" s="3" t="s">
        <v>30</v>
      </c>
      <c r="J29" s="3" t="s">
        <v>31</v>
      </c>
      <c r="K29" s="3" t="s">
        <v>35</v>
      </c>
      <c r="L29" s="3" t="s">
        <v>8</v>
      </c>
      <c r="P29" s="3" t="s">
        <v>25</v>
      </c>
      <c r="Q29" s="3" t="s">
        <v>26</v>
      </c>
      <c r="R29" s="3" t="s">
        <v>27</v>
      </c>
      <c r="S29" s="3" t="s">
        <v>28</v>
      </c>
      <c r="T29" s="3" t="s">
        <v>29</v>
      </c>
      <c r="U29" s="3" t="s">
        <v>30</v>
      </c>
      <c r="V29" s="3" t="s">
        <v>31</v>
      </c>
      <c r="W29" s="3" t="s">
        <v>35</v>
      </c>
      <c r="X29" s="3" t="s">
        <v>8</v>
      </c>
    </row>
    <row r="30" customFormat="false" ht="13.8" hidden="false" customHeight="false" outlineLevel="0" collapsed="false">
      <c r="B30" s="3"/>
      <c r="C30" s="6" t="n">
        <f aca="false">$M$53/D30/E30</f>
        <v>4010210</v>
      </c>
      <c r="D30" s="0" t="n">
        <v>1</v>
      </c>
      <c r="E30" s="0" t="n">
        <v>1</v>
      </c>
      <c r="F30" s="0" t="n">
        <f aca="false">19*60+13</f>
        <v>1153</v>
      </c>
      <c r="G30" s="0" t="n">
        <v>53.45</v>
      </c>
      <c r="H30" s="3" t="n">
        <f aca="false">F30*60+G30</f>
        <v>69233.45</v>
      </c>
      <c r="I30" s="0"/>
      <c r="J30" s="0"/>
      <c r="O30" s="6" t="n">
        <f aca="false">$M$54/Q30</f>
        <v>8101299</v>
      </c>
      <c r="P30" s="0" t="n">
        <v>1</v>
      </c>
      <c r="Q30" s="0" t="n">
        <v>1</v>
      </c>
      <c r="R30" s="0" t="n">
        <f aca="false">(24+14)*60+45</f>
        <v>2325</v>
      </c>
      <c r="S30" s="0" t="n">
        <v>21.01</v>
      </c>
      <c r="T30" s="3" t="n">
        <f aca="false">R30*60+S30</f>
        <v>139521.01</v>
      </c>
      <c r="U30" s="3"/>
      <c r="V30" s="3"/>
      <c r="W30" s="3"/>
      <c r="X30" s="3"/>
    </row>
    <row r="31" customFormat="false" ht="13.8" hidden="false" customHeight="false" outlineLevel="0" collapsed="false">
      <c r="C31" s="6" t="n">
        <f aca="false">$M$53/D31/E31</f>
        <v>501276.25</v>
      </c>
      <c r="D31" s="0" t="n">
        <v>1</v>
      </c>
      <c r="E31" s="0" t="n">
        <f aca="false">D31*8</f>
        <v>8</v>
      </c>
      <c r="F31" s="0" t="n">
        <v>153</v>
      </c>
      <c r="G31" s="0" t="n">
        <v>4.44</v>
      </c>
      <c r="H31" s="0" t="n">
        <f aca="false">F31*60+G31</f>
        <v>9184.44</v>
      </c>
      <c r="I31" s="5" t="n">
        <f aca="false">$H$30/H31</f>
        <v>7.53812426233935</v>
      </c>
      <c r="J31" s="5" t="n">
        <f aca="false">I31/E31</f>
        <v>0.942265532792418</v>
      </c>
      <c r="K31" s="6" t="n">
        <f aca="false">C31/$C$30*$H$30/H31</f>
        <v>0.942265532792418</v>
      </c>
      <c r="L31" s="6" t="n">
        <f aca="false">K31/E31</f>
        <v>0.117783191599052</v>
      </c>
      <c r="O31" s="6" t="n">
        <f aca="false">$M$54/Q31</f>
        <v>1012662.375</v>
      </c>
      <c r="P31" s="3" t="n">
        <v>1</v>
      </c>
      <c r="Q31" s="3" t="n">
        <f aca="false">P31*8</f>
        <v>8</v>
      </c>
      <c r="R31" s="0" t="n">
        <f aca="false">5*60+48</f>
        <v>348</v>
      </c>
      <c r="S31" s="0" t="n">
        <v>11.82</v>
      </c>
      <c r="T31" s="3" t="n">
        <f aca="false">R31*60+S31</f>
        <v>20891.82</v>
      </c>
      <c r="U31" s="16" t="n">
        <f aca="false">$T$30/T31</f>
        <v>6.67826019944648</v>
      </c>
      <c r="V31" s="5" t="n">
        <f aca="false">U31/Q31</f>
        <v>0.83478252493081</v>
      </c>
      <c r="W31" s="6" t="n">
        <f aca="false">O31/$O$30*$T$30/T31</f>
        <v>0.834782524930811</v>
      </c>
      <c r="X31" s="16" t="n">
        <f aca="false">W31/Q31</f>
        <v>0.104347815616351</v>
      </c>
    </row>
    <row r="32" customFormat="false" ht="13.8" hidden="false" customHeight="false" outlineLevel="0" collapsed="false">
      <c r="C32" s="6" t="n">
        <f aca="false">$M$53/D32/E32</f>
        <v>125319.0625</v>
      </c>
      <c r="D32" s="0" t="n">
        <v>2</v>
      </c>
      <c r="E32" s="0" t="n">
        <f aca="false">D32*8</f>
        <v>16</v>
      </c>
      <c r="F32" s="0" t="n">
        <v>72</v>
      </c>
      <c r="G32" s="0" t="n">
        <v>49.9</v>
      </c>
      <c r="H32" s="0" t="n">
        <f aca="false">F32*60+G32</f>
        <v>4369.9</v>
      </c>
      <c r="I32" s="5" t="n">
        <f aca="false">$H$30/H32</f>
        <v>15.8432572827754</v>
      </c>
      <c r="J32" s="5" t="n">
        <f aca="false">I32/E32</f>
        <v>0.990203580173459</v>
      </c>
      <c r="K32" s="6" t="n">
        <f aca="false">C32/$C$30*$H$30/H32</f>
        <v>0.49510179008673</v>
      </c>
      <c r="L32" s="6" t="n">
        <f aca="false">K32/E32</f>
        <v>0.0309438618804206</v>
      </c>
      <c r="O32" s="6" t="n">
        <f aca="false">$M$54/Q32</f>
        <v>506331.1875</v>
      </c>
      <c r="P32" s="3" t="n">
        <v>2</v>
      </c>
      <c r="Q32" s="3" t="n">
        <f aca="false">P32*8</f>
        <v>16</v>
      </c>
      <c r="R32" s="0" t="n">
        <v>158</v>
      </c>
      <c r="S32" s="0" t="n">
        <v>0.92</v>
      </c>
      <c r="T32" s="3" t="n">
        <f aca="false">R32*60+S32</f>
        <v>9480.92</v>
      </c>
      <c r="U32" s="16" t="n">
        <f aca="false">$T$30/T32</f>
        <v>14.7159779852588</v>
      </c>
      <c r="V32" s="5" t="n">
        <f aca="false">U32/Q32</f>
        <v>0.919748624078676</v>
      </c>
      <c r="W32" s="6" t="n">
        <f aca="false">O32/$O$30*$T$30/T32</f>
        <v>0.919748624078676</v>
      </c>
      <c r="X32" s="16" t="n">
        <f aca="false">W32/Q32</f>
        <v>0.0574842890049172</v>
      </c>
    </row>
    <row r="33" customFormat="false" ht="13.8" hidden="false" customHeight="false" outlineLevel="0" collapsed="false">
      <c r="C33" s="6" t="n">
        <f aca="false">$M$53/D33/E33</f>
        <v>31329.765625</v>
      </c>
      <c r="D33" s="0" t="n">
        <v>4</v>
      </c>
      <c r="E33" s="0" t="n">
        <f aca="false">D33*8</f>
        <v>32</v>
      </c>
      <c r="F33" s="0" t="n">
        <v>35</v>
      </c>
      <c r="G33" s="0" t="n">
        <v>24.53</v>
      </c>
      <c r="H33" s="49" t="n">
        <f aca="false">F33*60+G33</f>
        <v>2124.53</v>
      </c>
      <c r="I33" s="5" t="n">
        <f aca="false">$H$30/H33</f>
        <v>32.5876546812707</v>
      </c>
      <c r="J33" s="5" t="n">
        <f aca="false">I33/E33</f>
        <v>1.01836420878971</v>
      </c>
      <c r="K33" s="6" t="n">
        <f aca="false">C33/$C$30*$H$30/H33</f>
        <v>0.254591052197427</v>
      </c>
      <c r="L33" s="6" t="n">
        <f aca="false">K33/E33</f>
        <v>0.0079559703811696</v>
      </c>
      <c r="O33" s="6" t="n">
        <f aca="false">$M$54/Q33</f>
        <v>253165.59375</v>
      </c>
      <c r="P33" s="3" t="n">
        <v>4</v>
      </c>
      <c r="Q33" s="3" t="n">
        <f aca="false">P33*8</f>
        <v>32</v>
      </c>
      <c r="R33" s="0" t="n">
        <v>75</v>
      </c>
      <c r="S33" s="0" t="n">
        <v>58.41</v>
      </c>
      <c r="T33" s="3" t="n">
        <f aca="false">R33*60+S33</f>
        <v>4558.41</v>
      </c>
      <c r="U33" s="16" t="n">
        <f aca="false">$T$30/T33</f>
        <v>30.6073850311841</v>
      </c>
      <c r="V33" s="5" t="n">
        <f aca="false">U33/Q33</f>
        <v>0.956480782224504</v>
      </c>
      <c r="W33" s="6" t="n">
        <f aca="false">O33/$O$30*$T$30/T33</f>
        <v>0.956480782224504</v>
      </c>
      <c r="X33" s="16" t="n">
        <f aca="false">W33/Q33</f>
        <v>0.0298900244445157</v>
      </c>
    </row>
    <row r="34" customFormat="false" ht="13.8" hidden="false" customHeight="false" outlineLevel="0" collapsed="false">
      <c r="C34" s="6" t="n">
        <f aca="false">$M$53/D34/E34</f>
        <v>7832.44140625</v>
      </c>
      <c r="D34" s="0" t="n">
        <v>8</v>
      </c>
      <c r="E34" s="0" t="n">
        <f aca="false">D34*8</f>
        <v>64</v>
      </c>
      <c r="F34" s="0" t="n">
        <v>20</v>
      </c>
      <c r="G34" s="0" t="n">
        <v>16.44</v>
      </c>
      <c r="H34" s="0" t="n">
        <f aca="false">F34*60+G34</f>
        <v>1216.44</v>
      </c>
      <c r="I34" s="5" t="n">
        <f aca="false">$H$30/H34</f>
        <v>56.9148087862944</v>
      </c>
      <c r="J34" s="5" t="n">
        <f aca="false">I34/E34</f>
        <v>0.88929388728585</v>
      </c>
      <c r="K34" s="6" t="n">
        <f aca="false">C34/$C$30*$H$30/H34</f>
        <v>0.111161735910731</v>
      </c>
      <c r="L34" s="6" t="n">
        <f aca="false">K34/E34</f>
        <v>0.00173690212360518</v>
      </c>
      <c r="O34" s="6" t="n">
        <f aca="false">$M$54/Q34</f>
        <v>126582.796875</v>
      </c>
      <c r="P34" s="3" t="n">
        <v>8</v>
      </c>
      <c r="Q34" s="3" t="n">
        <f aca="false">P34*8</f>
        <v>64</v>
      </c>
      <c r="R34" s="0" t="n">
        <v>37</v>
      </c>
      <c r="S34" s="0" t="n">
        <v>17.18</v>
      </c>
      <c r="T34" s="50" t="n">
        <f aca="false">R34*60+S34</f>
        <v>2237.18</v>
      </c>
      <c r="U34" s="16" t="n">
        <f aca="false">$T$30/T34</f>
        <v>62.364677853369</v>
      </c>
      <c r="V34" s="5" t="n">
        <f aca="false">U34/Q34</f>
        <v>0.97444809145889</v>
      </c>
      <c r="W34" s="6" t="n">
        <f aca="false">O34/$O$30*$T$30/T34</f>
        <v>0.97444809145889</v>
      </c>
      <c r="X34" s="16" t="n">
        <f aca="false">W34/Q34</f>
        <v>0.0152257514290452</v>
      </c>
    </row>
    <row r="35" customFormat="false" ht="13.8" hidden="false" customHeight="false" outlineLevel="0" collapsed="false">
      <c r="C35" s="6" t="n">
        <f aca="false">$M$53/D35/E35</f>
        <v>1958.1103515625</v>
      </c>
      <c r="D35" s="0" t="n">
        <v>16</v>
      </c>
      <c r="E35" s="0" t="n">
        <f aca="false">D35*8</f>
        <v>128</v>
      </c>
      <c r="F35" s="0" t="n">
        <v>13</v>
      </c>
      <c r="G35" s="0" t="n">
        <v>1.01</v>
      </c>
      <c r="H35" s="3" t="n">
        <f aca="false">F35*60+G35</f>
        <v>781.01</v>
      </c>
      <c r="I35" s="5" t="n">
        <f aca="false">$H$30/H35</f>
        <v>88.6460480659659</v>
      </c>
      <c r="J35" s="5" t="n">
        <f aca="false">I35/E35</f>
        <v>0.692547250515358</v>
      </c>
      <c r="K35" s="6" t="n">
        <f aca="false">C35/$C$30*$H$30/H35</f>
        <v>0.0432842031572099</v>
      </c>
      <c r="L35" s="6" t="n">
        <f aca="false">K35/E35</f>
        <v>0.000338157837165702</v>
      </c>
      <c r="O35" s="6" t="n">
        <f aca="false">$M$54/Q35</f>
        <v>63291.3984375</v>
      </c>
      <c r="P35" s="3" t="n">
        <v>16</v>
      </c>
      <c r="Q35" s="3" t="n">
        <f aca="false">P35*8</f>
        <v>128</v>
      </c>
      <c r="R35" s="0" t="n">
        <v>20</v>
      </c>
      <c r="S35" s="0" t="n">
        <v>46.78</v>
      </c>
      <c r="T35" s="3" t="n">
        <f aca="false">R35*60+S35</f>
        <v>1246.78</v>
      </c>
      <c r="U35" s="16" t="n">
        <f aca="false">$T$30/T35</f>
        <v>111.905075474422</v>
      </c>
      <c r="V35" s="5" t="n">
        <f aca="false">U35/Q35</f>
        <v>0.874258402143923</v>
      </c>
      <c r="W35" s="6" t="n">
        <f aca="false">O35/$O$30*$T$30/T35</f>
        <v>0.874258402143923</v>
      </c>
      <c r="X35" s="16" t="n">
        <f aca="false">W35/Q35</f>
        <v>0.0068301437667494</v>
      </c>
    </row>
    <row r="36" customFormat="false" ht="13.8" hidden="false" customHeight="false" outlineLevel="0" collapsed="false">
      <c r="B36" s="3"/>
      <c r="C36" s="6" t="n">
        <f aca="false">$M$53/D36/E36</f>
        <v>489.527587890625</v>
      </c>
      <c r="D36" s="0" t="n">
        <v>32</v>
      </c>
      <c r="E36" s="0" t="n">
        <f aca="false">D36*8</f>
        <v>256</v>
      </c>
      <c r="F36" s="0" t="n">
        <v>11</v>
      </c>
      <c r="G36" s="3" t="n">
        <v>21.01</v>
      </c>
      <c r="H36" s="3" t="n">
        <f aca="false">F36*60+G36</f>
        <v>681.01</v>
      </c>
      <c r="I36" s="5" t="n">
        <f aca="false">$H$30/H36</f>
        <v>101.662897754805</v>
      </c>
      <c r="J36" s="5" t="n">
        <f aca="false">I36/E36</f>
        <v>0.397120694354708</v>
      </c>
      <c r="K36" s="6" t="n">
        <f aca="false">C36/$C$30*$H$30/H36</f>
        <v>0.0124100216985846</v>
      </c>
      <c r="L36" s="6" t="n">
        <f aca="false">K36/E36</f>
        <v>4.84766472600962E-005</v>
      </c>
      <c r="O36" s="6" t="n">
        <f aca="false">$M$54/Q36</f>
        <v>31645.69921875</v>
      </c>
      <c r="P36" s="3" t="n">
        <v>32</v>
      </c>
      <c r="Q36" s="3" t="n">
        <f aca="false">P36*8</f>
        <v>256</v>
      </c>
      <c r="R36" s="0" t="n">
        <v>18</v>
      </c>
      <c r="S36" s="0" t="n">
        <v>28.038</v>
      </c>
      <c r="T36" s="0" t="n">
        <f aca="false">R36*60+S36</f>
        <v>1108.038</v>
      </c>
      <c r="U36" s="16" t="n">
        <f aca="false">$T$30/T36</f>
        <v>125.917170710752</v>
      </c>
      <c r="V36" s="5" t="n">
        <f aca="false">U36/Q36</f>
        <v>0.491863948088874</v>
      </c>
      <c r="W36" s="6" t="n">
        <f aca="false">O36/$O$30*$T$30/T36</f>
        <v>0.491863948088874</v>
      </c>
      <c r="X36" s="16" t="n">
        <f aca="false">W36/Q36</f>
        <v>0.00192134354722217</v>
      </c>
    </row>
    <row r="37" customFormat="false" ht="13.8" hidden="false" customHeight="false" outlineLevel="0" collapsed="false">
      <c r="B37" s="14"/>
      <c r="C37" s="6" t="n">
        <f aca="false">$M$53/D37/E37</f>
        <v>122.381896972656</v>
      </c>
      <c r="D37" s="0" t="n">
        <v>64</v>
      </c>
      <c r="E37" s="0" t="n">
        <f aca="false">D37*8</f>
        <v>512</v>
      </c>
      <c r="I37" s="5"/>
      <c r="J37" s="5"/>
      <c r="O37" s="53" t="n">
        <f aca="false">$M$54/Q37</f>
        <v>15822.849609375</v>
      </c>
      <c r="P37" s="0" t="n">
        <v>64</v>
      </c>
      <c r="Q37" s="0" t="n">
        <f aca="false">P37*8</f>
        <v>512</v>
      </c>
    </row>
    <row r="39" customFormat="false" ht="13.8" hidden="false" customHeight="false" outlineLevel="0" collapsed="false">
      <c r="C39" s="0" t="s">
        <v>1</v>
      </c>
      <c r="L39" s="0" t="s">
        <v>20</v>
      </c>
      <c r="M39" s="0" t="s">
        <v>25</v>
      </c>
      <c r="N39" s="0" t="s">
        <v>26</v>
      </c>
      <c r="O39" s="0" t="s">
        <v>27</v>
      </c>
      <c r="P39" s="0" t="s">
        <v>28</v>
      </c>
      <c r="Q39" s="0" t="s">
        <v>29</v>
      </c>
    </row>
    <row r="40" customFormat="false" ht="13.8" hidden="false" customHeight="false" outlineLevel="0" collapsed="false">
      <c r="D40" s="6"/>
      <c r="E40" s="0" t="s">
        <v>37</v>
      </c>
      <c r="F40" s="6"/>
      <c r="M40" s="0" t="n">
        <v>1</v>
      </c>
      <c r="N40" s="0" t="n">
        <f aca="false">M40*8</f>
        <v>8</v>
      </c>
      <c r="O40" s="0" t="n">
        <v>183</v>
      </c>
      <c r="P40" s="0" t="n">
        <v>36.886</v>
      </c>
      <c r="Q40" s="0" t="n">
        <f aca="false">O40*60+P40</f>
        <v>11016.886</v>
      </c>
    </row>
    <row r="41" customFormat="false" ht="13.8" hidden="false" customHeight="false" outlineLevel="0" collapsed="false">
      <c r="C41" s="0" t="s">
        <v>38</v>
      </c>
      <c r="D41" s="54" t="n">
        <f aca="false">L58</f>
        <v>14838.2522786458</v>
      </c>
      <c r="E41" s="55" t="n">
        <f aca="false">L59</f>
        <v>29768.1361607143</v>
      </c>
      <c r="F41" s="56" t="n">
        <f aca="false">L60</f>
        <v>61329.734375</v>
      </c>
      <c r="G41" s="50" t="n">
        <f aca="false">L61</f>
        <v>125545.4125</v>
      </c>
      <c r="H41" s="6"/>
      <c r="M41" s="0" t="n">
        <v>2</v>
      </c>
      <c r="N41" s="0" t="n">
        <f aca="false">M41*8</f>
        <v>16</v>
      </c>
      <c r="O41" s="0" t="n">
        <v>94</v>
      </c>
      <c r="P41" s="0" t="n">
        <v>39.71</v>
      </c>
      <c r="Q41" s="0" t="n">
        <f aca="false">O41*60+P41</f>
        <v>5679.71</v>
      </c>
    </row>
    <row r="42" customFormat="false" ht="13.8" hidden="false" customHeight="false" outlineLevel="0" collapsed="false">
      <c r="C42" s="0" t="n">
        <v>8</v>
      </c>
      <c r="E42" s="0" t="n">
        <f aca="false">H7</f>
        <v>12.62</v>
      </c>
      <c r="F42" s="0" t="e">
        <f aca="false">#REF!</f>
        <v>#REF!</v>
      </c>
      <c r="G42" s="0" t="n">
        <f aca="false">H19</f>
        <v>2478.35</v>
      </c>
      <c r="M42" s="0" t="n">
        <v>4</v>
      </c>
      <c r="N42" s="0" t="n">
        <f aca="false">M42*8</f>
        <v>32</v>
      </c>
      <c r="O42" s="0" t="n">
        <v>49</v>
      </c>
      <c r="P42" s="0" t="n">
        <v>53.06</v>
      </c>
      <c r="Q42" s="0" t="n">
        <f aca="false">O42*60+P42</f>
        <v>2993.06</v>
      </c>
    </row>
    <row r="43" customFormat="false" ht="13.8" hidden="false" customHeight="false" outlineLevel="0" collapsed="false">
      <c r="C43" s="0" t="n">
        <v>16</v>
      </c>
      <c r="D43" s="0" t="n">
        <f aca="false">H8</f>
        <v>10.47</v>
      </c>
      <c r="E43" s="0" t="e">
        <f aca="false">#REF!</f>
        <v>#REF!</v>
      </c>
      <c r="F43" s="0" t="n">
        <f aca="false">H20</f>
        <v>1264.05</v>
      </c>
      <c r="G43" s="6" t="n">
        <f aca="false">T19</f>
        <v>1908.35</v>
      </c>
      <c r="M43" s="0" t="n">
        <v>8</v>
      </c>
      <c r="N43" s="0" t="n">
        <f aca="false">M43*8</f>
        <v>64</v>
      </c>
      <c r="O43" s="0" t="n">
        <v>26</v>
      </c>
      <c r="P43" s="0" t="n">
        <v>56.93</v>
      </c>
      <c r="Q43" s="0" t="n">
        <f aca="false">O43*60+P43</f>
        <v>1616.93</v>
      </c>
    </row>
    <row r="44" customFormat="false" ht="13.8" hidden="false" customHeight="false" outlineLevel="0" collapsed="false">
      <c r="C44" s="0" t="n">
        <v>32</v>
      </c>
      <c r="D44" s="0" t="e">
        <f aca="false">#REF!</f>
        <v>#REF!</v>
      </c>
      <c r="E44" s="0" t="n">
        <f aca="false">H21</f>
        <v>677.45</v>
      </c>
      <c r="F44" s="0" t="n">
        <f aca="false">T20</f>
        <v>990.21</v>
      </c>
      <c r="G44" s="0" t="n">
        <f aca="false">H33</f>
        <v>2124.53</v>
      </c>
      <c r="L44" s="3"/>
      <c r="M44" s="0" t="n">
        <v>16</v>
      </c>
      <c r="N44" s="0" t="n">
        <f aca="false">M44*8</f>
        <v>128</v>
      </c>
      <c r="O44" s="0" t="n">
        <v>21</v>
      </c>
      <c r="P44" s="0" t="n">
        <v>41.149</v>
      </c>
      <c r="Q44" s="3" t="n">
        <f aca="false">O44*60+P44</f>
        <v>1301.149</v>
      </c>
    </row>
    <row r="45" customFormat="false" ht="13.8" hidden="false" customHeight="false" outlineLevel="0" collapsed="false">
      <c r="C45" s="0" t="n">
        <v>64</v>
      </c>
      <c r="D45" s="0" t="n">
        <f aca="false">H22</f>
        <v>441</v>
      </c>
      <c r="E45" s="57" t="n">
        <f aca="false">T21</f>
        <v>594.84</v>
      </c>
      <c r="F45" s="0" t="n">
        <f aca="false">H34</f>
        <v>1216.44</v>
      </c>
      <c r="G45" s="6" t="n">
        <f aca="false">T34</f>
        <v>2237.18</v>
      </c>
      <c r="H45" s="6"/>
      <c r="M45" s="3" t="n">
        <v>32</v>
      </c>
      <c r="N45" s="3" t="n">
        <f aca="false">M45*8</f>
        <v>256</v>
      </c>
      <c r="O45" s="0" t="n">
        <v>19</v>
      </c>
      <c r="P45" s="0" t="n">
        <v>22.97</v>
      </c>
      <c r="Q45" s="3" t="n">
        <f aca="false">O45*60+P45</f>
        <v>1162.97</v>
      </c>
    </row>
    <row r="46" customFormat="false" ht="13.8" hidden="false" customHeight="false" outlineLevel="0" collapsed="false">
      <c r="C46" s="0" t="n">
        <v>128</v>
      </c>
      <c r="D46" s="0" t="n">
        <f aca="false">T22</f>
        <v>499.97</v>
      </c>
      <c r="E46" s="0" t="n">
        <f aca="false">H35</f>
        <v>781.01</v>
      </c>
      <c r="F46" s="0" t="n">
        <f aca="false">T35</f>
        <v>1246.78</v>
      </c>
      <c r="G46" s="0" t="n">
        <f aca="false">AB22</f>
        <v>2078.03</v>
      </c>
      <c r="L46" s="14"/>
      <c r="M46" s="0" t="n">
        <v>64</v>
      </c>
      <c r="N46" s="0" t="n">
        <f aca="false">M46*8</f>
        <v>512</v>
      </c>
    </row>
    <row r="47" customFormat="false" ht="13.8" hidden="false" customHeight="false" outlineLevel="0" collapsed="false">
      <c r="C47" s="0" t="n">
        <v>256</v>
      </c>
      <c r="D47" s="0" t="n">
        <f aca="false">H36</f>
        <v>681.01</v>
      </c>
      <c r="E47" s="0" t="n">
        <f aca="false">T36</f>
        <v>1108.038</v>
      </c>
      <c r="F47" s="0" t="n">
        <f aca="false">AB23</f>
        <v>1546.04</v>
      </c>
    </row>
    <row r="48" customFormat="false" ht="13.8" hidden="false" customHeight="false" outlineLevel="0" collapsed="false">
      <c r="C48" s="0" t="n">
        <v>512</v>
      </c>
      <c r="D48" s="0" t="n">
        <f aca="false">AB24</f>
        <v>0</v>
      </c>
      <c r="E48" s="0" t="n">
        <f aca="false">AB24</f>
        <v>0</v>
      </c>
      <c r="M48" s="0" t="s">
        <v>39</v>
      </c>
      <c r="N48" s="0" t="n">
        <v>8</v>
      </c>
      <c r="O48" s="0" t="n">
        <v>16</v>
      </c>
      <c r="P48" s="0" t="n">
        <v>32</v>
      </c>
      <c r="Q48" s="0" t="n">
        <v>64</v>
      </c>
      <c r="R48" s="0" t="n">
        <v>128</v>
      </c>
      <c r="S48" s="0" t="n">
        <v>256</v>
      </c>
      <c r="T48" s="0" t="n">
        <v>512</v>
      </c>
    </row>
    <row r="49" customFormat="false" ht="13.8" hidden="false" customHeight="false" outlineLevel="0" collapsed="false">
      <c r="L49" s="0" t="s">
        <v>0</v>
      </c>
      <c r="M49" s="6" t="n">
        <v>195102</v>
      </c>
      <c r="N49" s="58" t="n">
        <f aca="false">$M$49/N$48</f>
        <v>24387.75</v>
      </c>
      <c r="O49" s="59" t="n">
        <f aca="false">$M$49/O$48</f>
        <v>12193.875</v>
      </c>
      <c r="P49" s="5" t="n">
        <f aca="false">$M$49/P$48</f>
        <v>6096.9375</v>
      </c>
      <c r="Q49" s="5" t="n">
        <f aca="false">$M$49/Q$48</f>
        <v>3048.46875</v>
      </c>
      <c r="R49" s="5" t="n">
        <f aca="false">$M$49/R$48</f>
        <v>1524.234375</v>
      </c>
      <c r="S49" s="5" t="n">
        <f aca="false">$M$49/S$48</f>
        <v>762.1171875</v>
      </c>
      <c r="T49" s="6" t="n">
        <f aca="false">$M$49/T$48</f>
        <v>381.05859375</v>
      </c>
    </row>
    <row r="50" customFormat="false" ht="13.8" hidden="false" customHeight="false" outlineLevel="0" collapsed="false">
      <c r="L50" s="0" t="s">
        <v>9</v>
      </c>
      <c r="M50" s="6" t="n">
        <v>432919</v>
      </c>
      <c r="N50" s="51" t="n">
        <f aca="false">$M$50/N$48</f>
        <v>54114.875</v>
      </c>
      <c r="O50" s="58" t="n">
        <f aca="false">$M$50/O$48</f>
        <v>27057.4375</v>
      </c>
      <c r="P50" s="59" t="n">
        <f aca="false">$M$50/P$48</f>
        <v>13528.71875</v>
      </c>
      <c r="Q50" s="5" t="n">
        <f aca="false">$M$50/Q$48</f>
        <v>6764.359375</v>
      </c>
      <c r="R50" s="5" t="n">
        <f aca="false">$M$50/R$48</f>
        <v>3382.1796875</v>
      </c>
      <c r="S50" s="5" t="n">
        <f aca="false">$M$50/S$48</f>
        <v>1691.08984375</v>
      </c>
      <c r="T50" s="6" t="n">
        <f aca="false">$M$50/T$48</f>
        <v>845.544921875</v>
      </c>
    </row>
    <row r="51" customFormat="false" ht="13.8" hidden="false" customHeight="false" outlineLevel="0" collapsed="false">
      <c r="L51" s="0" t="s">
        <v>13</v>
      </c>
      <c r="M51" s="6" t="n">
        <v>1017573</v>
      </c>
      <c r="N51" s="60" t="n">
        <f aca="false">$M$51/N$48</f>
        <v>127196.625</v>
      </c>
      <c r="O51" s="51" t="n">
        <f aca="false">$M$51/O$48</f>
        <v>63598.3125</v>
      </c>
      <c r="P51" s="58" t="n">
        <f aca="false">$M$51/P$48</f>
        <v>31799.15625</v>
      </c>
      <c r="Q51" s="59" t="n">
        <f aca="false">$M$51/Q$48</f>
        <v>15899.578125</v>
      </c>
      <c r="R51" s="5" t="n">
        <f aca="false">$M$51/R$48</f>
        <v>7949.7890625</v>
      </c>
      <c r="S51" s="5" t="n">
        <f aca="false">$M$51/S$48</f>
        <v>3974.89453125</v>
      </c>
      <c r="T51" s="6" t="n">
        <f aca="false">$M$51/T$48</f>
        <v>1987.447265625</v>
      </c>
    </row>
    <row r="52" customFormat="false" ht="13.8" hidden="false" customHeight="false" outlineLevel="0" collapsed="false">
      <c r="L52" s="0" t="s">
        <v>14</v>
      </c>
      <c r="M52" s="6" t="n">
        <v>2037710</v>
      </c>
      <c r="N52" s="5" t="n">
        <f aca="false">$M$52/N$48</f>
        <v>254713.75</v>
      </c>
      <c r="O52" s="60" t="n">
        <f aca="false">$M$52/O$48</f>
        <v>127356.875</v>
      </c>
      <c r="P52" s="51" t="n">
        <f aca="false">$M$52/P$48</f>
        <v>63678.4375</v>
      </c>
      <c r="Q52" s="58" t="n">
        <f aca="false">$M$52/Q$48</f>
        <v>31839.21875</v>
      </c>
      <c r="R52" s="59" t="n">
        <f aca="false">$M$52/R$48</f>
        <v>15919.609375</v>
      </c>
      <c r="S52" s="5" t="n">
        <f aca="false">$M$52/S$48</f>
        <v>7959.8046875</v>
      </c>
      <c r="T52" s="6" t="n">
        <f aca="false">$M$52/T$48</f>
        <v>3979.90234375</v>
      </c>
    </row>
    <row r="53" customFormat="false" ht="13.8" hidden="false" customHeight="false" outlineLevel="0" collapsed="false">
      <c r="L53" s="0" t="s">
        <v>15</v>
      </c>
      <c r="M53" s="6" t="n">
        <v>4010210</v>
      </c>
      <c r="N53" s="5" t="n">
        <f aca="false">$M$53/N$48</f>
        <v>501276.25</v>
      </c>
      <c r="O53" s="5" t="n">
        <f aca="false">$M$53/O$48</f>
        <v>250638.125</v>
      </c>
      <c r="P53" s="60" t="n">
        <f aca="false">$M$53/P$48</f>
        <v>125319.0625</v>
      </c>
      <c r="Q53" s="51" t="n">
        <f aca="false">$M$53/Q$48</f>
        <v>62659.53125</v>
      </c>
      <c r="R53" s="58" t="n">
        <f aca="false">$M$53/R$48</f>
        <v>31329.765625</v>
      </c>
      <c r="S53" s="59" t="n">
        <f aca="false">$M$53/S$48</f>
        <v>15664.8828125</v>
      </c>
      <c r="T53" s="61" t="n">
        <f aca="false">$M$53/T$48</f>
        <v>7832.44140625</v>
      </c>
    </row>
    <row r="54" customFormat="false" ht="13.8" hidden="false" customHeight="false" outlineLevel="0" collapsed="false">
      <c r="L54" s="3" t="s">
        <v>16</v>
      </c>
      <c r="M54" s="29" t="n">
        <v>8101299</v>
      </c>
      <c r="N54" s="62" t="n">
        <f aca="false">$M$54/N$48</f>
        <v>1012662.375</v>
      </c>
      <c r="O54" s="62" t="n">
        <f aca="false">$M$54/O$48</f>
        <v>506331.1875</v>
      </c>
      <c r="P54" s="62" t="n">
        <f aca="false">$M$54/P$48</f>
        <v>253165.59375</v>
      </c>
      <c r="Q54" s="60" t="n">
        <f aca="false">$M$54/Q$48</f>
        <v>126582.796875</v>
      </c>
      <c r="R54" s="51" t="n">
        <f aca="false">$M$54/R$48</f>
        <v>63291.3984375</v>
      </c>
      <c r="S54" s="58" t="n">
        <f aca="false">$M$54/S$48</f>
        <v>31645.69921875</v>
      </c>
      <c r="T54" s="59" t="n">
        <f aca="false">$M$54/T$48</f>
        <v>15822.849609375</v>
      </c>
    </row>
    <row r="55" customFormat="false" ht="13.8" hidden="false" customHeight="false" outlineLevel="0" collapsed="false">
      <c r="L55" s="0" t="s">
        <v>17</v>
      </c>
      <c r="M55" s="29" t="n">
        <v>15522778</v>
      </c>
      <c r="N55" s="62" t="n">
        <f aca="false">$M$55/N$48</f>
        <v>1940347.25</v>
      </c>
      <c r="O55" s="62" t="n">
        <f aca="false">$M$55/O$48</f>
        <v>970173.625</v>
      </c>
      <c r="P55" s="62" t="n">
        <f aca="false">$M$55/P$48</f>
        <v>485086.8125</v>
      </c>
      <c r="Q55" s="62" t="n">
        <f aca="false">$M$55/Q$48</f>
        <v>242543.40625</v>
      </c>
      <c r="R55" s="60" t="n">
        <f aca="false">$M$55/R$48</f>
        <v>121271.703125</v>
      </c>
      <c r="S55" s="51" t="n">
        <f aca="false">$M$55/S$48</f>
        <v>60635.8515625</v>
      </c>
      <c r="T55" s="58" t="n">
        <f aca="false">$M$55/T$48</f>
        <v>30317.92578125</v>
      </c>
    </row>
    <row r="57" customFormat="false" ht="13.8" hidden="false" customHeight="false" outlineLevel="0" collapsed="false">
      <c r="L57" s="0" t="s">
        <v>22</v>
      </c>
      <c r="M57" s="0" t="s">
        <v>40</v>
      </c>
      <c r="N57" s="0" t="s">
        <v>41</v>
      </c>
    </row>
    <row r="58" customFormat="false" ht="13.8" hidden="false" customHeight="false" outlineLevel="0" collapsed="false">
      <c r="L58" s="6" t="n">
        <f aca="false">AVERAGE(O49,Q51,P50,R52,S53,T54)</f>
        <v>14838.2522786458</v>
      </c>
      <c r="M58" s="6" t="n">
        <f aca="false">STDEV(O49,Q51,P50,R52,S53,T54)</f>
        <v>1590.98113877066</v>
      </c>
      <c r="N58" s="5" t="n">
        <f aca="false">(M58/L58)*100</f>
        <v>10.7221599208169</v>
      </c>
    </row>
    <row r="59" customFormat="false" ht="13.8" hidden="false" customHeight="false" outlineLevel="0" collapsed="false">
      <c r="L59" s="6" t="n">
        <f aca="false">AVERAGE(N49,O50,P51,Q52,R53,S54,T55)</f>
        <v>29768.1361607143</v>
      </c>
      <c r="M59" s="6" t="n">
        <f aca="false">STDEV(N49,O50,P51,Q52,R53,S54,T55)</f>
        <v>2914.82036066842</v>
      </c>
      <c r="N59" s="5" t="n">
        <f aca="false">M59/L59*100</f>
        <v>9.79174626497167</v>
      </c>
    </row>
    <row r="60" customFormat="false" ht="13.8" hidden="false" customHeight="false" outlineLevel="0" collapsed="false">
      <c r="L60" s="6" t="n">
        <f aca="false">AVERAGE(N50,O51,P52,Q53,R54,S55)</f>
        <v>61329.734375</v>
      </c>
      <c r="M60" s="6" t="n">
        <f aca="false">STDEV(N50,O51,P52,Q53,R54,S55)</f>
        <v>3709.85196092743</v>
      </c>
      <c r="N60" s="5" t="n">
        <f aca="false">M60/L60*100</f>
        <v>6.04902662425305</v>
      </c>
    </row>
    <row r="61" customFormat="false" ht="13.8" hidden="false" customHeight="false" outlineLevel="0" collapsed="false">
      <c r="L61" s="6" t="n">
        <f aca="false">AVERAGE(N51,O52,P53,Q54,R55)</f>
        <v>125545.4125</v>
      </c>
      <c r="M61" s="6" t="n">
        <f aca="false">STDEV(N51,O52,P53,Q54,R55)</f>
        <v>2519.91525626456</v>
      </c>
      <c r="N61" s="5" t="n">
        <f aca="false">M61/L61*100</f>
        <v>2.00717430138243</v>
      </c>
    </row>
  </sheetData>
  <mergeCells count="5">
    <mergeCell ref="I16:J16"/>
    <mergeCell ref="K16:L16"/>
    <mergeCell ref="K28:L28"/>
    <mergeCell ref="U28:V28"/>
    <mergeCell ref="W28:X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/>
  <cols>
    <col collapsed="false" hidden="false" max="1025" min="1" style="0" width="8.66511627906977"/>
  </cols>
  <sheetData>
    <row r="3" customFormat="false" ht="13.8" hidden="false" customHeight="false" outlineLevel="0" collapsed="false">
      <c r="B3" s="3"/>
      <c r="C3" s="3" t="s">
        <v>42</v>
      </c>
      <c r="D3" s="3"/>
    </row>
    <row r="4" customFormat="false" ht="13.8" hidden="false" customHeight="false" outlineLevel="0" collapsed="false">
      <c r="B4" s="3"/>
      <c r="C4" s="3" t="s">
        <v>43</v>
      </c>
      <c r="D4" s="3"/>
    </row>
    <row r="5" customFormat="false" ht="13.8" hidden="false" customHeight="false" outlineLevel="0" collapsed="false">
      <c r="B5" s="3"/>
      <c r="C5" s="3"/>
      <c r="D5" s="3"/>
    </row>
    <row r="6" customFormat="false" ht="13.8" hidden="false" customHeight="false" outlineLevel="0" collapsed="false">
      <c r="B6" s="3" t="s">
        <v>44</v>
      </c>
      <c r="C6" s="3" t="s">
        <v>45</v>
      </c>
      <c r="D6" s="3"/>
      <c r="E6" s="3" t="s">
        <v>46</v>
      </c>
      <c r="I6" s="3" t="s">
        <v>45</v>
      </c>
      <c r="J6" s="3"/>
      <c r="K6" s="3" t="s">
        <v>46</v>
      </c>
    </row>
    <row r="7" customFormat="false" ht="13.8" hidden="false" customHeight="false" outlineLevel="0" collapsed="false">
      <c r="B7" s="3"/>
      <c r="C7" s="3" t="s">
        <v>47</v>
      </c>
      <c r="D7" s="3" t="s">
        <v>48</v>
      </c>
      <c r="E7" s="3" t="s">
        <v>47</v>
      </c>
      <c r="F7" s="3" t="s">
        <v>48</v>
      </c>
      <c r="H7" s="3" t="s">
        <v>49</v>
      </c>
      <c r="I7" s="0" t="s">
        <v>47</v>
      </c>
      <c r="J7" s="0" t="s">
        <v>5</v>
      </c>
      <c r="K7" s="3" t="s">
        <v>47</v>
      </c>
      <c r="L7" s="3" t="s">
        <v>5</v>
      </c>
    </row>
    <row r="8" customFormat="false" ht="13.8" hidden="false" customHeight="false" outlineLevel="0" collapsed="false">
      <c r="B8" s="3" t="n">
        <v>1</v>
      </c>
      <c r="C8" s="3" t="n">
        <v>1</v>
      </c>
      <c r="D8" s="3" t="n">
        <v>55.53</v>
      </c>
      <c r="E8" s="3" t="n">
        <v>6</v>
      </c>
      <c r="F8" s="3" t="n">
        <v>34.62</v>
      </c>
      <c r="I8" s="0" t="n">
        <v>2</v>
      </c>
      <c r="J8" s="0" t="n">
        <v>3.71</v>
      </c>
      <c r="K8" s="0" t="n">
        <v>6</v>
      </c>
      <c r="L8" s="0" t="n">
        <v>40.08</v>
      </c>
      <c r="N8" s="0" t="n">
        <v>3</v>
      </c>
      <c r="O8" s="0" t="n">
        <v>9.9</v>
      </c>
      <c r="P8" s="0" t="n">
        <v>9</v>
      </c>
      <c r="Q8" s="0" t="n">
        <v>0.1</v>
      </c>
    </row>
    <row r="9" customFormat="false" ht="13.8" hidden="false" customHeight="false" outlineLevel="0" collapsed="false">
      <c r="B9" s="0" t="n">
        <v>2</v>
      </c>
      <c r="C9" s="0" t="n">
        <v>1</v>
      </c>
      <c r="D9" s="0" t="n">
        <v>54.59</v>
      </c>
      <c r="E9" s="0" t="n">
        <v>6</v>
      </c>
      <c r="F9" s="0" t="n">
        <v>38.21</v>
      </c>
    </row>
    <row r="10" customFormat="false" ht="13.8" hidden="false" customHeight="false" outlineLevel="0" collapsed="false">
      <c r="B10" s="0" t="n">
        <v>4</v>
      </c>
      <c r="C10" s="0" t="n">
        <v>1</v>
      </c>
      <c r="D10" s="0" t="n">
        <v>55.91</v>
      </c>
      <c r="E10" s="0" t="n">
        <v>6</v>
      </c>
      <c r="F10" s="0" t="n">
        <v>41.8</v>
      </c>
      <c r="I10" s="0" t="n">
        <v>1</v>
      </c>
      <c r="J10" s="0" t="n">
        <v>54.22</v>
      </c>
      <c r="K10" s="0" t="n">
        <v>8</v>
      </c>
      <c r="L10" s="0" t="n">
        <v>57.52</v>
      </c>
      <c r="N10" s="0" t="n">
        <v>1</v>
      </c>
      <c r="O10" s="0" t="n">
        <v>50.95</v>
      </c>
      <c r="P10" s="0" t="n">
        <v>6</v>
      </c>
      <c r="Q10" s="0" t="n">
        <v>44.93</v>
      </c>
    </row>
    <row r="11" customFormat="false" ht="13.8" hidden="false" customHeight="false" outlineLevel="0" collapsed="false">
      <c r="B11" s="0" t="n">
        <v>8</v>
      </c>
      <c r="C11" s="0" t="n">
        <v>2</v>
      </c>
      <c r="D11" s="0" t="n">
        <v>20.15</v>
      </c>
      <c r="E11" s="0" t="n">
        <v>8</v>
      </c>
      <c r="F11" s="0" t="n">
        <v>43.94</v>
      </c>
      <c r="I11" s="0" t="n">
        <v>2</v>
      </c>
      <c r="J11" s="0" t="n">
        <v>20.01</v>
      </c>
      <c r="K11" s="0" t="n">
        <v>14</v>
      </c>
      <c r="L11" s="0" t="n">
        <v>48.64</v>
      </c>
    </row>
    <row r="12" customFormat="false" ht="13.8" hidden="false" customHeight="false" outlineLevel="0" collapsed="false">
      <c r="B12" s="3" t="n">
        <v>16</v>
      </c>
      <c r="C12" s="3" t="n">
        <v>2</v>
      </c>
      <c r="D12" s="3" t="n">
        <v>25.25</v>
      </c>
      <c r="E12" s="0" t="n">
        <v>10</v>
      </c>
      <c r="F12" s="0" t="n">
        <v>55.58</v>
      </c>
      <c r="I12" s="0" t="n">
        <v>1</v>
      </c>
      <c r="J12" s="0" t="n">
        <v>51.75</v>
      </c>
      <c r="K12" s="0" t="n">
        <v>10</v>
      </c>
      <c r="L12" s="0" t="n">
        <v>50.52</v>
      </c>
      <c r="N12" s="0" t="n">
        <v>1</v>
      </c>
      <c r="O12" s="0" t="n">
        <v>48.57</v>
      </c>
      <c r="P12" s="0" t="n">
        <v>10</v>
      </c>
      <c r="Q12" s="0" t="n">
        <v>48.61</v>
      </c>
      <c r="S12" s="0" t="n">
        <v>2</v>
      </c>
      <c r="T12" s="0" t="n">
        <v>24.01</v>
      </c>
      <c r="U12" s="0" t="n">
        <v>8</v>
      </c>
      <c r="V12" s="0" t="n">
        <v>48.03</v>
      </c>
    </row>
    <row r="13" customFormat="false" ht="13.8" hidden="false" customHeight="false" outlineLevel="0" collapsed="false">
      <c r="B13" s="0" t="n">
        <v>32</v>
      </c>
      <c r="C13" s="0" t="n">
        <v>2</v>
      </c>
      <c r="D13" s="0" t="n">
        <v>34.75</v>
      </c>
      <c r="E13" s="0" t="n">
        <v>10</v>
      </c>
      <c r="F13" s="0" t="n">
        <v>50.4</v>
      </c>
      <c r="I13" s="0" t="n">
        <v>1</v>
      </c>
      <c r="J13" s="0" t="n">
        <v>48.75</v>
      </c>
      <c r="K13" s="0" t="n">
        <v>8</v>
      </c>
      <c r="L13" s="0" t="n">
        <v>51.42</v>
      </c>
      <c r="N13" s="0" t="n">
        <v>1</v>
      </c>
      <c r="O13" s="0" t="n">
        <v>51.49</v>
      </c>
      <c r="P13" s="0" t="n">
        <v>15</v>
      </c>
      <c r="Q13" s="0" t="n">
        <v>6.01</v>
      </c>
      <c r="S13" s="0" t="n">
        <v>8</v>
      </c>
      <c r="T13" s="0" t="n">
        <v>33.02</v>
      </c>
      <c r="U13" s="0" t="n">
        <v>6</v>
      </c>
      <c r="V13" s="0" t="n">
        <v>29.94</v>
      </c>
      <c r="X13" s="0" t="n">
        <v>1</v>
      </c>
      <c r="Y13" s="0" t="n">
        <v>52.39</v>
      </c>
      <c r="Z13" s="0" t="n">
        <v>9</v>
      </c>
      <c r="AA13" s="0" t="n">
        <v>5.61</v>
      </c>
    </row>
    <row r="14" customFormat="false" ht="13.8" hidden="false" customHeight="false" outlineLevel="0" collapsed="false">
      <c r="B14" s="0" t="n">
        <v>64</v>
      </c>
      <c r="C14" s="0" t="n">
        <v>2</v>
      </c>
      <c r="D14" s="0" t="n">
        <v>27.48</v>
      </c>
      <c r="E14" s="0" t="n">
        <v>10</v>
      </c>
      <c r="F14" s="0" t="n">
        <v>56.94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.8"/>
  <cols>
    <col collapsed="false" hidden="false" max="1" min="1" style="0" width="18.1953488372093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50</v>
      </c>
    </row>
    <row r="2" customFormat="false" ht="13.8" hidden="false" customHeight="false" outlineLevel="0" collapsed="false">
      <c r="A2" s="0" t="s">
        <v>51</v>
      </c>
      <c r="C2" s="0" t="s">
        <v>52</v>
      </c>
      <c r="D2" s="0" t="s">
        <v>53</v>
      </c>
      <c r="E2" s="0" t="s">
        <v>54</v>
      </c>
      <c r="F2" s="0" t="s">
        <v>55</v>
      </c>
    </row>
    <row r="3" customFormat="false" ht="13.8" hidden="false" customHeight="false" outlineLevel="0" collapsed="false">
      <c r="A3" s="0" t="n">
        <v>6</v>
      </c>
      <c r="B3" s="7" t="n">
        <v>894.62</v>
      </c>
      <c r="C3" s="0" t="n">
        <v>1864.79</v>
      </c>
      <c r="D3" s="0" t="n">
        <f aca="false">'HSR Cluster'!F15</f>
        <v>4546.72</v>
      </c>
      <c r="E3" s="0" t="n">
        <f aca="false">'HSR Cluster'!O15</f>
        <v>7779.585</v>
      </c>
      <c r="F3" s="0" t="n">
        <f aca="false">'HSR Cluster'!F24</f>
        <v>17722.85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2365.75</v>
      </c>
      <c r="E4" s="0" t="n">
        <v>4072.02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1223.82</v>
      </c>
      <c r="E5" s="0" t="n">
        <v>2008.19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835.63</v>
      </c>
      <c r="E6" s="0" t="n">
        <v>1404.86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657.32</v>
      </c>
      <c r="E7" s="0" t="n">
        <v>1096.61</v>
      </c>
      <c r="F7" s="0" t="n">
        <v>2239.57</v>
      </c>
      <c r="H7" s="0" t="n">
        <f aca="false">MAX(B3:F8)</f>
        <v>17722.85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597.59</v>
      </c>
      <c r="E8" s="0" t="n">
        <v>915.85</v>
      </c>
      <c r="F8" s="0" t="n">
        <v>1778.97</v>
      </c>
    </row>
    <row r="11" customFormat="false" ht="13.8" hidden="false" customHeight="false" outlineLevel="0" collapsed="false">
      <c r="A11" s="0" t="s">
        <v>56</v>
      </c>
    </row>
    <row r="12" customFormat="false" ht="13.8" hidden="false" customHeight="false" outlineLevel="0" collapsed="false">
      <c r="B12" s="6" t="n">
        <v>38361.1875</v>
      </c>
      <c r="C12" s="6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3.8" hidden="false" customHeight="false" outlineLevel="0" collapsed="false">
      <c r="A19" s="0" t="s">
        <v>57</v>
      </c>
    </row>
    <row r="20" customFormat="false" ht="13.8" hidden="false" customHeight="false" outlineLevel="0" collapsed="false">
      <c r="A20" s="0" t="s">
        <v>58</v>
      </c>
      <c r="B20" s="0" t="s">
        <v>59</v>
      </c>
      <c r="C20" s="0" t="s">
        <v>52</v>
      </c>
      <c r="D20" s="0" t="s">
        <v>54</v>
      </c>
      <c r="E20" s="0" t="s">
        <v>53</v>
      </c>
      <c r="F20" s="0" t="s">
        <v>55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3.8" hidden="false" customHeight="false" outlineLevel="0" collapsed="false">
      <c r="A29" s="0" t="s">
        <v>60</v>
      </c>
    </row>
    <row r="30" customFormat="false" ht="13.8" hidden="false" customHeight="false" outlineLevel="0" collapsed="false">
      <c r="B30" s="6"/>
      <c r="C30" s="6" t="n">
        <v>30506.39453125</v>
      </c>
      <c r="D30" s="6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57" t="n">
        <v>594.84</v>
      </c>
      <c r="D34" s="0" t="n">
        <v>1216.44</v>
      </c>
    </row>
    <row r="40" customFormat="false" ht="13.8" hidden="false" customHeight="false" outlineLevel="0" collapsed="false">
      <c r="A40" s="0" t="s">
        <v>61</v>
      </c>
    </row>
    <row r="41" customFormat="false" ht="13.8" hidden="false" customHeight="false" outlineLevel="0" collapsed="false">
      <c r="A41" s="0" t="s">
        <v>62</v>
      </c>
      <c r="B41" s="0" t="s">
        <v>63</v>
      </c>
      <c r="D41" s="0" t="s">
        <v>64</v>
      </c>
      <c r="E41" s="0" t="s">
        <v>65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O20" activeCellId="0" sqref="O20"/>
    </sheetView>
  </sheetViews>
  <sheetFormatPr defaultRowHeight="13.8"/>
  <cols>
    <col collapsed="false" hidden="false" max="2" min="1" style="0" width="8.66511627906977"/>
    <col collapsed="false" hidden="false" max="4" min="3" style="0" width="9.69767441860465"/>
    <col collapsed="false" hidden="false" max="5" min="5" style="0" width="8.66511627906977"/>
    <col collapsed="false" hidden="false" max="6" min="6" style="0" width="9.69767441860465"/>
    <col collapsed="false" hidden="false" max="10" min="7" style="0" width="8.66511627906977"/>
    <col collapsed="false" hidden="false" max="11" min="11" style="0" width="9.69767441860465"/>
    <col collapsed="false" hidden="false" max="12" min="12" style="0" width="8.66511627906977"/>
    <col collapsed="false" hidden="false" max="13" min="13" style="0" width="9.29302325581395"/>
    <col collapsed="false" hidden="false" max="1025" min="14" style="0" width="8.66511627906977"/>
  </cols>
  <sheetData>
    <row r="3" customFormat="false" ht="13.8" hidden="false" customHeight="false" outlineLevel="0" collapsed="false">
      <c r="B3" s="0" t="s">
        <v>16</v>
      </c>
      <c r="C3" s="63" t="s">
        <v>66</v>
      </c>
      <c r="D3" s="0" t="s">
        <v>67</v>
      </c>
      <c r="E3" s="0" t="s">
        <v>68</v>
      </c>
      <c r="F3" s="0" t="s">
        <v>69</v>
      </c>
      <c r="H3" s="3" t="s">
        <v>68</v>
      </c>
      <c r="K3" s="0" t="s">
        <v>70</v>
      </c>
      <c r="M3" s="0" t="s">
        <v>68</v>
      </c>
    </row>
    <row r="4" customFormat="false" ht="13.8" hidden="false" customHeight="false" outlineLevel="0" collapsed="false">
      <c r="B4" s="0" t="n">
        <v>200</v>
      </c>
      <c r="C4" s="64" t="n">
        <v>144300</v>
      </c>
      <c r="D4" s="16" t="n">
        <f aca="false">C4/60/60</f>
        <v>40.0833333333333</v>
      </c>
      <c r="F4" s="64" t="n">
        <v>140400</v>
      </c>
      <c r="H4" s="3"/>
    </row>
    <row r="5" customFormat="false" ht="13.8" hidden="false" customHeight="false" outlineLevel="0" collapsed="false">
      <c r="B5" s="0" t="n">
        <v>199</v>
      </c>
      <c r="C5" s="64" t="n">
        <v>143600</v>
      </c>
      <c r="D5" s="16"/>
      <c r="E5" s="6" t="n">
        <f aca="false">C4-C5</f>
        <v>700</v>
      </c>
      <c r="F5" s="64" t="n">
        <v>139800</v>
      </c>
      <c r="H5" s="6" t="n">
        <f aca="false">F4-F5</f>
        <v>600</v>
      </c>
    </row>
    <row r="6" customFormat="false" ht="13.8" hidden="false" customHeight="false" outlineLevel="0" collapsed="false">
      <c r="B6" s="0" t="n">
        <v>198</v>
      </c>
      <c r="C6" s="64" t="n">
        <v>142900</v>
      </c>
      <c r="D6" s="16"/>
      <c r="E6" s="6" t="n">
        <f aca="false">C5-C6</f>
        <v>700</v>
      </c>
      <c r="F6" s="64" t="n">
        <v>139100</v>
      </c>
      <c r="H6" s="6" t="n">
        <f aca="false">F5-F6</f>
        <v>700</v>
      </c>
    </row>
    <row r="7" customFormat="false" ht="13.8" hidden="false" customHeight="false" outlineLevel="0" collapsed="false">
      <c r="B7" s="0" t="n">
        <v>197</v>
      </c>
      <c r="C7" s="64" t="n">
        <v>142200</v>
      </c>
      <c r="D7" s="16"/>
      <c r="E7" s="6" t="n">
        <f aca="false">C6-C7</f>
        <v>700</v>
      </c>
      <c r="F7" s="64" t="n">
        <v>138400</v>
      </c>
      <c r="H7" s="6" t="n">
        <f aca="false">F6-F7</f>
        <v>700</v>
      </c>
    </row>
    <row r="8" customFormat="false" ht="13.8" hidden="false" customHeight="false" outlineLevel="0" collapsed="false">
      <c r="B8" s="0" t="n">
        <v>196</v>
      </c>
      <c r="C8" s="64" t="n">
        <v>141600</v>
      </c>
      <c r="D8" s="16"/>
      <c r="E8" s="6" t="n">
        <f aca="false">C7-C8</f>
        <v>600</v>
      </c>
      <c r="F8" s="64" t="n">
        <v>137800</v>
      </c>
      <c r="H8" s="6" t="n">
        <f aca="false">F7-F8</f>
        <v>600</v>
      </c>
    </row>
    <row r="9" customFormat="false" ht="13.8" hidden="false" customHeight="false" outlineLevel="0" collapsed="false">
      <c r="B9" s="0" t="n">
        <v>195</v>
      </c>
      <c r="C9" s="64" t="n">
        <v>140900</v>
      </c>
      <c r="D9" s="16"/>
      <c r="E9" s="6" t="n">
        <f aca="false">C8-C9</f>
        <v>700</v>
      </c>
      <c r="F9" s="64" t="n">
        <v>137100</v>
      </c>
      <c r="H9" s="6" t="n">
        <f aca="false">F8-F9</f>
        <v>700</v>
      </c>
    </row>
    <row r="10" customFormat="false" ht="13.8" hidden="false" customHeight="false" outlineLevel="0" collapsed="false">
      <c r="B10" s="0" t="n">
        <v>194</v>
      </c>
      <c r="C10" s="64" t="n">
        <v>140200</v>
      </c>
      <c r="D10" s="16"/>
      <c r="E10" s="6" t="n">
        <f aca="false">C9-C10</f>
        <v>700</v>
      </c>
      <c r="F10" s="64" t="n">
        <v>136500</v>
      </c>
      <c r="H10" s="6" t="n">
        <f aca="false">F9-F10</f>
        <v>600</v>
      </c>
    </row>
    <row r="11" customFormat="false" ht="13.8" hidden="false" customHeight="false" outlineLevel="0" collapsed="false">
      <c r="B11" s="0" t="n">
        <v>193</v>
      </c>
      <c r="C11" s="64" t="n">
        <v>139500</v>
      </c>
      <c r="D11" s="16"/>
      <c r="E11" s="6" t="n">
        <f aca="false">C10-C11</f>
        <v>700</v>
      </c>
      <c r="F11" s="64" t="n">
        <v>135800</v>
      </c>
      <c r="H11" s="6" t="n">
        <f aca="false">F10-F11</f>
        <v>700</v>
      </c>
    </row>
    <row r="12" customFormat="false" ht="13.8" hidden="false" customHeight="false" outlineLevel="0" collapsed="false">
      <c r="B12" s="0" t="n">
        <v>192</v>
      </c>
      <c r="C12" s="64"/>
      <c r="D12" s="16"/>
      <c r="F12" s="64" t="n">
        <v>135200</v>
      </c>
      <c r="H12" s="6" t="n">
        <f aca="false">F11-F12</f>
        <v>600</v>
      </c>
    </row>
    <row r="13" customFormat="false" ht="13.8" hidden="false" customHeight="false" outlineLevel="0" collapsed="false">
      <c r="B13" s="0" t="n">
        <v>191</v>
      </c>
      <c r="C13" s="64"/>
      <c r="D13" s="16"/>
      <c r="F13" s="64" t="n">
        <v>134500</v>
      </c>
      <c r="H13" s="6" t="n">
        <f aca="false">F12-F13</f>
        <v>700</v>
      </c>
    </row>
    <row r="14" customFormat="false" ht="13.8" hidden="false" customHeight="false" outlineLevel="0" collapsed="false">
      <c r="B14" s="0" t="n">
        <f aca="false">B13-1</f>
        <v>190</v>
      </c>
      <c r="C14" s="64"/>
      <c r="F14" s="64"/>
    </row>
    <row r="15" customFormat="false" ht="13.8" hidden="false" customHeight="false" outlineLevel="0" collapsed="false">
      <c r="B15" s="3" t="n">
        <f aca="false">B14-1</f>
        <v>189</v>
      </c>
      <c r="C15" s="64"/>
      <c r="F15" s="64"/>
    </row>
    <row r="16" customFormat="false" ht="13.8" hidden="false" customHeight="false" outlineLevel="0" collapsed="false">
      <c r="B16" s="3" t="n">
        <f aca="false">B15-1</f>
        <v>188</v>
      </c>
      <c r="C16" s="64"/>
      <c r="F16" s="64"/>
    </row>
    <row r="17" customFormat="false" ht="13.8" hidden="false" customHeight="false" outlineLevel="0" collapsed="false">
      <c r="B17" s="3" t="n">
        <f aca="false">B16-1</f>
        <v>187</v>
      </c>
      <c r="C17" s="64"/>
    </row>
    <row r="18" customFormat="false" ht="13.8" hidden="false" customHeight="false" outlineLevel="0" collapsed="false">
      <c r="B18" s="3" t="n">
        <f aca="false">B17-1</f>
        <v>186</v>
      </c>
      <c r="C18" s="64"/>
    </row>
    <row r="19" customFormat="false" ht="13.8" hidden="false" customHeight="false" outlineLevel="0" collapsed="false">
      <c r="B19" s="3" t="n">
        <f aca="false">B18-1</f>
        <v>185</v>
      </c>
      <c r="C19" s="64"/>
      <c r="K19" s="64" t="n">
        <v>104100</v>
      </c>
      <c r="O19" s="0" t="s">
        <v>71</v>
      </c>
    </row>
    <row r="20" customFormat="false" ht="13.8" hidden="false" customHeight="false" outlineLevel="0" collapsed="false">
      <c r="B20" s="3" t="n">
        <f aca="false">B19-1</f>
        <v>184</v>
      </c>
      <c r="C20" s="64"/>
      <c r="K20" s="64" t="n">
        <v>103500</v>
      </c>
      <c r="M20" s="6" t="n">
        <f aca="false">K19-K20</f>
        <v>600</v>
      </c>
      <c r="O20" s="0" t="n">
        <v>200</v>
      </c>
      <c r="P20" s="6" t="n">
        <f aca="false">O20*AVERAGE(M20:M33)</f>
        <v>110142.857142857</v>
      </c>
    </row>
    <row r="21" customFormat="false" ht="13.8" hidden="false" customHeight="false" outlineLevel="0" collapsed="false">
      <c r="B21" s="3" t="n">
        <f aca="false">B20-1</f>
        <v>183</v>
      </c>
      <c r="C21" s="64"/>
      <c r="K21" s="64" t="n">
        <v>103000</v>
      </c>
      <c r="M21" s="6" t="n">
        <f aca="false">K20-K21</f>
        <v>500</v>
      </c>
    </row>
    <row r="22" customFormat="false" ht="13.8" hidden="false" customHeight="false" outlineLevel="0" collapsed="false">
      <c r="B22" s="3" t="n">
        <f aca="false">B21-1</f>
        <v>182</v>
      </c>
      <c r="C22" s="64"/>
      <c r="K22" s="64" t="n">
        <v>102400</v>
      </c>
      <c r="M22" s="6" t="n">
        <f aca="false">K21-K22</f>
        <v>600</v>
      </c>
    </row>
    <row r="23" customFormat="false" ht="13.8" hidden="false" customHeight="false" outlineLevel="0" collapsed="false">
      <c r="B23" s="3" t="n">
        <f aca="false">B22-1</f>
        <v>181</v>
      </c>
      <c r="K23" s="64" t="n">
        <v>101900</v>
      </c>
      <c r="M23" s="6" t="n">
        <f aca="false">K22-K23</f>
        <v>500</v>
      </c>
    </row>
    <row r="24" customFormat="false" ht="13.8" hidden="false" customHeight="false" outlineLevel="0" collapsed="false">
      <c r="B24" s="3" t="n">
        <f aca="false">B23-1</f>
        <v>180</v>
      </c>
      <c r="K24" s="64" t="n">
        <v>101300</v>
      </c>
      <c r="M24" s="6" t="n">
        <f aca="false">K23-K24</f>
        <v>600</v>
      </c>
    </row>
    <row r="25" customFormat="false" ht="13.8" hidden="false" customHeight="false" outlineLevel="0" collapsed="false">
      <c r="B25" s="3" t="n">
        <f aca="false">B24-1</f>
        <v>179</v>
      </c>
      <c r="K25" s="64" t="n">
        <v>100800</v>
      </c>
      <c r="M25" s="6" t="n">
        <f aca="false">K24-K25</f>
        <v>500</v>
      </c>
    </row>
    <row r="26" customFormat="false" ht="13.8" hidden="false" customHeight="false" outlineLevel="0" collapsed="false">
      <c r="B26" s="3" t="n">
        <f aca="false">B25-1</f>
        <v>178</v>
      </c>
      <c r="K26" s="64" t="n">
        <v>100300</v>
      </c>
      <c r="M26" s="6" t="n">
        <f aca="false">K25-K26</f>
        <v>500</v>
      </c>
    </row>
    <row r="27" customFormat="false" ht="13.8" hidden="false" customHeight="false" outlineLevel="0" collapsed="false">
      <c r="B27" s="3" t="n">
        <f aca="false">B26-1</f>
        <v>177</v>
      </c>
      <c r="K27" s="64" t="n">
        <v>99700</v>
      </c>
      <c r="M27" s="6" t="n">
        <f aca="false">K26-K27</f>
        <v>600</v>
      </c>
    </row>
    <row r="28" customFormat="false" ht="13.8" hidden="false" customHeight="false" outlineLevel="0" collapsed="false">
      <c r="B28" s="3" t="n">
        <f aca="false">B27-1</f>
        <v>176</v>
      </c>
      <c r="K28" s="64" t="n">
        <v>99150</v>
      </c>
      <c r="M28" s="6" t="n">
        <f aca="false">K27-K28</f>
        <v>550</v>
      </c>
    </row>
    <row r="29" customFormat="false" ht="13.8" hidden="false" customHeight="false" outlineLevel="0" collapsed="false">
      <c r="B29" s="3" t="n">
        <f aca="false">B28-1</f>
        <v>175</v>
      </c>
      <c r="K29" s="64" t="n">
        <v>98600</v>
      </c>
      <c r="M29" s="6" t="n">
        <f aca="false">K28-K29</f>
        <v>550</v>
      </c>
    </row>
    <row r="30" customFormat="false" ht="13.8" hidden="false" customHeight="false" outlineLevel="0" collapsed="false">
      <c r="B30" s="3" t="n">
        <f aca="false">B29-1</f>
        <v>174</v>
      </c>
      <c r="K30" s="64" t="n">
        <v>98060</v>
      </c>
      <c r="M30" s="6" t="n">
        <f aca="false">K29-K30</f>
        <v>540</v>
      </c>
    </row>
    <row r="31" customFormat="false" ht="13.8" hidden="false" customHeight="false" outlineLevel="0" collapsed="false">
      <c r="B31" s="3" t="n">
        <f aca="false">B30-1</f>
        <v>173</v>
      </c>
      <c r="K31" s="64" t="n">
        <v>97500</v>
      </c>
      <c r="M31" s="6" t="n">
        <f aca="false">K30-K31</f>
        <v>560</v>
      </c>
    </row>
    <row r="32" customFormat="false" ht="13.8" hidden="false" customHeight="false" outlineLevel="0" collapsed="false">
      <c r="B32" s="3" t="n">
        <f aca="false">B31-1</f>
        <v>172</v>
      </c>
      <c r="K32" s="64" t="n">
        <v>96940</v>
      </c>
      <c r="M32" s="6" t="n">
        <f aca="false">K31-K32</f>
        <v>560</v>
      </c>
    </row>
    <row r="33" customFormat="false" ht="13.8" hidden="false" customHeight="false" outlineLevel="0" collapsed="false">
      <c r="K33" s="6" t="n">
        <v>96390</v>
      </c>
      <c r="M33" s="6" t="n">
        <f aca="false">K32-K33</f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2015-06-04T05:28:20Z</dcterms:modified>
  <cp:revision>0</cp:revision>
</cp:coreProperties>
</file>