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2"/>
  </bookViews>
  <sheets>
    <sheet name="HSR Cluster" sheetId="1" r:id="rId1"/>
    <sheet name="SimplyHPC A8" sheetId="2" r:id="rId2"/>
    <sheet name="Depl. Time" sheetId="3" r:id="rId3"/>
    <sheet name="Export Gnuplot" sheetId="4" r:id="rId4"/>
  </sheets>
  <calcPr calcId="152511" iterateDelta="1E-4"/>
</workbook>
</file>

<file path=xl/calcChain.xml><?xml version="1.0" encoding="utf-8"?>
<calcChain xmlns="http://schemas.openxmlformats.org/spreadsheetml/2006/main">
  <c r="N58" i="2" l="1"/>
  <c r="M58" i="2"/>
  <c r="L58" i="2"/>
  <c r="N61" i="2"/>
  <c r="M61" i="2"/>
  <c r="L61" i="2"/>
  <c r="M60" i="2"/>
  <c r="L60" i="2"/>
  <c r="F41" i="2" s="1"/>
  <c r="N36" i="2"/>
  <c r="N45" i="2"/>
  <c r="N24" i="2"/>
  <c r="L24" i="2" s="1"/>
  <c r="H29" i="1"/>
  <c r="H28" i="1"/>
  <c r="H27" i="1"/>
  <c r="H26" i="1"/>
  <c r="H25" i="1"/>
  <c r="H24" i="1"/>
  <c r="G29" i="1"/>
  <c r="G28" i="1"/>
  <c r="G27" i="1"/>
  <c r="G26" i="1"/>
  <c r="G25" i="1"/>
  <c r="G24" i="1"/>
  <c r="Q31" i="2"/>
  <c r="Q30" i="2"/>
  <c r="O30" i="2"/>
  <c r="O24" i="1"/>
  <c r="O29" i="1"/>
  <c r="F23" i="1"/>
  <c r="D23" i="1"/>
  <c r="W27" i="1"/>
  <c r="W26" i="1"/>
  <c r="E13" i="2"/>
  <c r="C13" i="2" s="1"/>
  <c r="E25" i="2"/>
  <c r="C25" i="2" s="1"/>
  <c r="I11" i="2"/>
  <c r="I10" i="2"/>
  <c r="L11" i="2"/>
  <c r="L12" i="2"/>
  <c r="H6" i="2"/>
  <c r="F3" i="4"/>
  <c r="E3" i="4"/>
  <c r="D3" i="4"/>
  <c r="V22" i="2"/>
  <c r="V21" i="2"/>
  <c r="V20" i="2"/>
  <c r="V19" i="2"/>
  <c r="V18" i="2"/>
  <c r="V17" i="2"/>
  <c r="W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H41" i="2"/>
  <c r="G4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N35" i="2"/>
  <c r="N34" i="2"/>
  <c r="N33" i="2"/>
  <c r="N32" i="2"/>
  <c r="N31" i="2"/>
  <c r="N30" i="2"/>
  <c r="E37" i="2"/>
  <c r="C37" i="2" s="1"/>
  <c r="Q12" i="2"/>
  <c r="Q11" i="2"/>
  <c r="H10" i="2"/>
  <c r="H23" i="2"/>
  <c r="H11" i="2"/>
  <c r="H35" i="2"/>
  <c r="E36" i="2"/>
  <c r="C36" i="2" s="1"/>
  <c r="E35" i="2"/>
  <c r="C35" i="2" s="1"/>
  <c r="H24" i="2"/>
  <c r="Q23" i="2"/>
  <c r="Q22" i="2"/>
  <c r="N23" i="2"/>
  <c r="L23" i="2" s="1"/>
  <c r="E24" i="2"/>
  <c r="C24" i="2" s="1"/>
  <c r="E23" i="2"/>
  <c r="C23" i="2" s="1"/>
  <c r="H12" i="2"/>
  <c r="I12" i="2" s="1"/>
  <c r="E12" i="2"/>
  <c r="C12" i="2" s="1"/>
  <c r="Q44" i="2"/>
  <c r="Q43" i="2"/>
  <c r="N44" i="2"/>
  <c r="N43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N22" i="2"/>
  <c r="L22" i="2" s="1"/>
  <c r="E11" i="2"/>
  <c r="C11" i="2" s="1"/>
  <c r="P11" i="1"/>
  <c r="Q11" i="1" s="1"/>
  <c r="P10" i="1"/>
  <c r="Q10" i="1" s="1"/>
  <c r="P9" i="1"/>
  <c r="P8" i="1"/>
  <c r="P7" i="1"/>
  <c r="Q7" i="1" s="1"/>
  <c r="P6" i="1"/>
  <c r="Q6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J12" i="2" l="1"/>
  <c r="J11" i="2"/>
  <c r="H23" i="4"/>
  <c r="H7" i="4"/>
  <c r="P52" i="2"/>
  <c r="T50" i="2"/>
  <c r="S49" i="2"/>
  <c r="P49" i="2"/>
  <c r="O49" i="2"/>
  <c r="N49" i="2"/>
  <c r="Q42" i="2"/>
  <c r="N42" i="2"/>
  <c r="H34" i="2"/>
  <c r="F45" i="2" s="1"/>
  <c r="E34" i="2"/>
  <c r="C34" i="2" s="1"/>
  <c r="Q41" i="2"/>
  <c r="N41" i="2"/>
  <c r="H33" i="2"/>
  <c r="E33" i="2"/>
  <c r="C33" i="2" s="1"/>
  <c r="Q40" i="2"/>
  <c r="N40" i="2"/>
  <c r="H32" i="2"/>
  <c r="I32" i="2" s="1"/>
  <c r="E32" i="2"/>
  <c r="C32" i="2" s="1"/>
  <c r="Q39" i="2"/>
  <c r="N39" i="2"/>
  <c r="H31" i="2"/>
  <c r="I31" i="2" s="1"/>
  <c r="E31" i="2"/>
  <c r="C31" i="2" s="1"/>
  <c r="Q21" i="2"/>
  <c r="E45" i="2" s="1"/>
  <c r="N21" i="2"/>
  <c r="L21" i="2" s="1"/>
  <c r="H22" i="2"/>
  <c r="E22" i="2"/>
  <c r="C22" i="2" s="1"/>
  <c r="Q20" i="2"/>
  <c r="F44" i="2" s="1"/>
  <c r="N20" i="2"/>
  <c r="L20" i="2" s="1"/>
  <c r="H21" i="2"/>
  <c r="E44" i="2" s="1"/>
  <c r="E21" i="2"/>
  <c r="C21" i="2" s="1"/>
  <c r="Q19" i="2"/>
  <c r="N19" i="2"/>
  <c r="L19" i="2" s="1"/>
  <c r="H20" i="2"/>
  <c r="F43" i="2" s="1"/>
  <c r="E20" i="2"/>
  <c r="C20" i="2" s="1"/>
  <c r="Q18" i="2"/>
  <c r="N18" i="2"/>
  <c r="L18" i="2" s="1"/>
  <c r="H19" i="2"/>
  <c r="E19" i="2"/>
  <c r="C19" i="2" s="1"/>
  <c r="Q10" i="2"/>
  <c r="N10" i="2"/>
  <c r="L10" i="2" s="1"/>
  <c r="E10" i="2"/>
  <c r="Q9" i="2"/>
  <c r="N9" i="2"/>
  <c r="L9" i="2" s="1"/>
  <c r="H9" i="2"/>
  <c r="I9" i="2" s="1"/>
  <c r="J9" i="2" s="1"/>
  <c r="E9" i="2"/>
  <c r="C9" i="2" s="1"/>
  <c r="Q8" i="2"/>
  <c r="E43" i="2" s="1"/>
  <c r="N8" i="2"/>
  <c r="L8" i="2" s="1"/>
  <c r="H8" i="2"/>
  <c r="I8" i="2" s="1"/>
  <c r="E8" i="2"/>
  <c r="C8" i="2" s="1"/>
  <c r="Q7" i="2"/>
  <c r="F42" i="2" s="1"/>
  <c r="N7" i="2"/>
  <c r="L7" i="2" s="1"/>
  <c r="H7" i="2"/>
  <c r="E7" i="2"/>
  <c r="C7" i="2" s="1"/>
  <c r="C48" i="1"/>
  <c r="G48" i="1" s="1"/>
  <c r="C47" i="1"/>
  <c r="H47" i="1" s="1"/>
  <c r="C46" i="1"/>
  <c r="G46" i="1" s="1"/>
  <c r="C45" i="1"/>
  <c r="E45" i="1" s="1"/>
  <c r="C44" i="1"/>
  <c r="G44" i="1" s="1"/>
  <c r="F29" i="1"/>
  <c r="O37" i="1"/>
  <c r="F28" i="1"/>
  <c r="D37" i="1" s="1"/>
  <c r="O36" i="1"/>
  <c r="F27" i="1"/>
  <c r="O35" i="1"/>
  <c r="F26" i="1"/>
  <c r="O34" i="1"/>
  <c r="F25" i="1"/>
  <c r="O33" i="1"/>
  <c r="B24" i="1"/>
  <c r="O20" i="1"/>
  <c r="F20" i="1"/>
  <c r="O19" i="1"/>
  <c r="C37" i="1" s="1"/>
  <c r="F19" i="1"/>
  <c r="O18" i="1"/>
  <c r="K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B8" i="1"/>
  <c r="O7" i="1"/>
  <c r="C35" i="1" s="1"/>
  <c r="F7" i="1"/>
  <c r="O6" i="1"/>
  <c r="D34" i="1" s="1"/>
  <c r="F6" i="1"/>
  <c r="C34" i="1" s="1"/>
  <c r="B6" i="1"/>
  <c r="B29" i="1" l="1"/>
  <c r="B7" i="1"/>
  <c r="B10" i="1"/>
  <c r="H46" i="1"/>
  <c r="B19" i="1"/>
  <c r="B17" i="1"/>
  <c r="B11" i="1"/>
  <c r="K20" i="1"/>
  <c r="B27" i="1"/>
  <c r="H44" i="1"/>
  <c r="B9" i="1"/>
  <c r="J31" i="2"/>
  <c r="C10" i="2"/>
  <c r="J10" i="2"/>
  <c r="J8" i="2"/>
  <c r="E42" i="2"/>
  <c r="I7" i="2"/>
  <c r="J7" i="2" s="1"/>
  <c r="I33" i="2"/>
  <c r="J33" i="2" s="1"/>
  <c r="J32" i="2"/>
  <c r="I35" i="2"/>
  <c r="J35" i="2" s="1"/>
  <c r="I34" i="2"/>
  <c r="J34" i="2" s="1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D46" i="1"/>
  <c r="B15" i="1"/>
  <c r="B28" i="1"/>
  <c r="E46" i="1"/>
  <c r="D48" i="1"/>
  <c r="G47" i="1"/>
  <c r="K19" i="1"/>
  <c r="B25" i="1"/>
  <c r="B16" i="1"/>
  <c r="B18" i="1"/>
  <c r="B20" i="1"/>
  <c r="D44" i="1"/>
  <c r="F46" i="1"/>
  <c r="E48" i="1"/>
  <c r="K6" i="1"/>
  <c r="F47" i="1"/>
  <c r="B26" i="1"/>
  <c r="E44" i="1"/>
  <c r="H48" i="1"/>
  <c r="Q52" i="2"/>
  <c r="G45" i="1"/>
  <c r="N50" i="2"/>
  <c r="R52" i="2"/>
  <c r="K15" i="1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K7" i="1"/>
  <c r="K9" i="1"/>
  <c r="K11" i="1"/>
  <c r="C39" i="1" l="1"/>
  <c r="C33" i="1" s="1"/>
  <c r="F40" i="1"/>
  <c r="F39" i="1"/>
  <c r="F33" i="1" s="1"/>
  <c r="E40" i="1"/>
  <c r="E41" i="1" s="1"/>
  <c r="E39" i="1"/>
  <c r="E33" i="1" s="1"/>
  <c r="L59" i="2"/>
  <c r="E41" i="2" s="1"/>
  <c r="C40" i="1"/>
  <c r="D40" i="1"/>
  <c r="D39" i="1"/>
  <c r="D33" i="1" s="1"/>
  <c r="M59" i="2"/>
  <c r="C41" i="1" l="1"/>
  <c r="F41" i="1"/>
  <c r="N59" i="2"/>
  <c r="N60" i="2"/>
  <c r="D41" i="1"/>
</calcChain>
</file>

<file path=xl/sharedStrings.xml><?xml version="1.0" encoding="utf-8"?>
<sst xmlns="http://schemas.openxmlformats.org/spreadsheetml/2006/main" count="182" uniqueCount="57">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</sst>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8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6" fillId="11" borderId="6" applyNumberFormat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41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5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5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5" fillId="10" borderId="0" xfId="2"/>
    <xf numFmtId="2" fontId="0" fillId="0" borderId="0" xfId="0" applyNumberFormat="1"/>
    <xf numFmtId="0" fontId="0" fillId="12" borderId="0" xfId="0" applyFill="1"/>
    <xf numFmtId="0" fontId="4" fillId="9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3" borderId="0" xfId="0" applyNumberFormat="1" applyFill="1" applyBorder="1"/>
    <xf numFmtId="9" fontId="1" fillId="0" borderId="0" xfId="4"/>
    <xf numFmtId="0" fontId="0" fillId="13" borderId="0" xfId="0" applyFill="1"/>
    <xf numFmtId="11" fontId="0" fillId="14" borderId="0" xfId="0" applyNumberFormat="1" applyFill="1" applyBorder="1"/>
    <xf numFmtId="0" fontId="0" fillId="14" borderId="0" xfId="0" applyFill="1"/>
    <xf numFmtId="0" fontId="7" fillId="0" borderId="0" xfId="0" applyFont="1"/>
    <xf numFmtId="167" fontId="0" fillId="0" borderId="0" xfId="0" applyNumberFormat="1"/>
    <xf numFmtId="0" fontId="6" fillId="11" borderId="6" xfId="1"/>
  </cellXfs>
  <cellStyles count="6">
    <cellStyle name="Bad" xfId="3" builtinId="27"/>
    <cellStyle name="Calculation" xfId="1" builtinId="22"/>
    <cellStyle name="Neutral" xfId="2" builtinId="28"/>
    <cellStyle name="Normal" xfId="0" builtinId="0"/>
    <cellStyle name="Percent" xfId="4" builtinId="5"/>
    <cellStyle name="TableStyleLight1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7856"/>
        <c:axId val="209482024"/>
      </c:lineChart>
      <c:catAx>
        <c:axId val="20976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482024"/>
        <c:crosses val="autoZero"/>
        <c:auto val="1"/>
        <c:lblAlgn val="ctr"/>
        <c:lblOffset val="100"/>
        <c:noMultiLvlLbl val="1"/>
      </c:catAx>
      <c:valAx>
        <c:axId val="20948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6785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688"/>
        <c:axId val="209345072"/>
      </c:lineChart>
      <c:catAx>
        <c:axId val="20934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345072"/>
        <c:crosses val="autoZero"/>
        <c:auto val="1"/>
        <c:lblAlgn val="ctr"/>
        <c:lblOffset val="100"/>
        <c:noMultiLvlLbl val="1"/>
      </c:catAx>
      <c:valAx>
        <c:axId val="209345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446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3.05E+04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A8'!$E$42:$E$45</c:f>
              <c:numCache>
                <c:formatCode>General</c:formatCode>
                <c:ptCount val="4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A8'!$F$42:$F$45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088"/>
        <c:axId val="210031592"/>
      </c:lineChart>
      <c:catAx>
        <c:axId val="20933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31592"/>
        <c:crosses val="autoZero"/>
        <c:auto val="1"/>
        <c:lblAlgn val="ctr"/>
        <c:lblOffset val="100"/>
        <c:noMultiLvlLbl val="1"/>
      </c:catAx>
      <c:valAx>
        <c:axId val="210031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390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  <c:pt idx="4">
                  <c:v>781.01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A8'!$L$14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A8'!$Q$18:$Q$23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A8'!$L$3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A8'!$Q$7:$Q$12</c:f>
              <c:numCache>
                <c:formatCode>General</c:formatCode>
                <c:ptCount val="6"/>
                <c:pt idx="0">
                  <c:v>986.61</c:v>
                </c:pt>
                <c:pt idx="1">
                  <c:v>518.11900000000003</c:v>
                </c:pt>
                <c:pt idx="2">
                  <c:v>307.14999999999998</c:v>
                </c:pt>
                <c:pt idx="3">
                  <c:v>252.13</c:v>
                </c:pt>
                <c:pt idx="4">
                  <c:v>216.96</c:v>
                </c:pt>
                <c:pt idx="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5968"/>
        <c:axId val="208556784"/>
      </c:lineChart>
      <c:catAx>
        <c:axId val="20970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6784"/>
        <c:crosses val="autoZero"/>
        <c:auto val="1"/>
        <c:lblAlgn val="ctr"/>
        <c:lblOffset val="100"/>
        <c:noMultiLvlLbl val="1"/>
      </c:catAx>
      <c:valAx>
        <c:axId val="208556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05968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A8'!$N$39:$N$42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A8'!$Q$39:$Q$42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A8'!$N$39:$N$42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8744"/>
        <c:axId val="208559136"/>
      </c:lineChart>
      <c:catAx>
        <c:axId val="208558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9136"/>
        <c:crosses val="autoZero"/>
        <c:auto val="1"/>
        <c:lblAlgn val="ctr"/>
        <c:lblOffset val="100"/>
        <c:noMultiLvlLbl val="1"/>
      </c:catAx>
      <c:valAx>
        <c:axId val="20855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55874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575820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202140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621120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13" zoomScaleNormal="100" workbookViewId="0">
      <selection activeCell="H31" sqref="H31"/>
    </sheetView>
  </sheetViews>
  <sheetFormatPr defaultRowHeight="13.8" x14ac:dyDescent="0.25"/>
  <cols>
    <col min="2" max="2" width="16.296875"/>
    <col min="3" max="3" width="11"/>
    <col min="16" max="16" width="11"/>
  </cols>
  <sheetData>
    <row r="1" spans="1:25" x14ac:dyDescent="0.25">
      <c r="A1">
        <v>7</v>
      </c>
    </row>
    <row r="3" spans="1:25" x14ac:dyDescent="0.25">
      <c r="B3" s="1" t="s">
        <v>0</v>
      </c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47</v>
      </c>
      <c r="H4" s="6" t="s">
        <v>48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47</v>
      </c>
      <c r="Q4" s="6" t="s">
        <v>48</v>
      </c>
      <c r="X4" t="s">
        <v>7</v>
      </c>
      <c r="Y4" t="s">
        <v>8</v>
      </c>
    </row>
    <row r="5" spans="1:25" x14ac:dyDescent="0.25">
      <c r="A5" s="26"/>
      <c r="C5" s="6">
        <v>1</v>
      </c>
      <c r="D5" s="6">
        <v>38</v>
      </c>
      <c r="E5" s="6">
        <v>10.817</v>
      </c>
      <c r="F5" s="26">
        <f t="shared" ref="F5" si="0">D5*60+E5</f>
        <v>2290.817</v>
      </c>
      <c r="G5" s="27"/>
      <c r="H5" s="6"/>
      <c r="J5" s="26"/>
      <c r="L5" s="6">
        <v>1</v>
      </c>
      <c r="M5" s="6">
        <v>99</v>
      </c>
      <c r="N5" s="6">
        <v>25.87</v>
      </c>
      <c r="O5" s="26">
        <f t="shared" ref="O5" si="1">M5*60+N5</f>
        <v>5965.87</v>
      </c>
      <c r="P5" s="6"/>
      <c r="Q5" s="6"/>
      <c r="X5" t="s">
        <v>0</v>
      </c>
      <c r="Y5" s="2">
        <v>195102</v>
      </c>
    </row>
    <row r="6" spans="1:25" x14ac:dyDescent="0.25">
      <c r="B6" s="2">
        <f>$C$44/C6</f>
        <v>32517</v>
      </c>
      <c r="C6">
        <v>6</v>
      </c>
      <c r="D6">
        <v>14</v>
      </c>
      <c r="E6">
        <v>54.62</v>
      </c>
      <c r="F6" s="3">
        <f t="shared" ref="F6:F11" si="2">D6*60+E6</f>
        <v>894.62</v>
      </c>
      <c r="G6" s="27">
        <f>$F$5/F6</f>
        <v>2.5606592743287653</v>
      </c>
      <c r="H6" s="27">
        <f>G6/C6</f>
        <v>0.4267765457214609</v>
      </c>
      <c r="K6" s="2">
        <f>$C$45/L6</f>
        <v>72153.166666666672</v>
      </c>
      <c r="L6">
        <v>6</v>
      </c>
      <c r="M6">
        <v>31</v>
      </c>
      <c r="N6">
        <v>4.79</v>
      </c>
      <c r="O6" s="4">
        <f t="shared" ref="O6:O11" si="3">M6*60+N6</f>
        <v>1864.79</v>
      </c>
      <c r="P6" s="27">
        <f>$O$5/O6</f>
        <v>3.199218142525432</v>
      </c>
      <c r="Q6" s="27">
        <f>P6/L6</f>
        <v>0.53320302375423867</v>
      </c>
      <c r="X6" t="s">
        <v>6</v>
      </c>
      <c r="Y6" s="2">
        <v>432919</v>
      </c>
    </row>
    <row r="7" spans="1:25" x14ac:dyDescent="0.25">
      <c r="B7" s="2">
        <f>$C$44/C7</f>
        <v>16258.5</v>
      </c>
      <c r="C7">
        <v>12</v>
      </c>
      <c r="D7">
        <v>8</v>
      </c>
      <c r="E7">
        <v>6.45</v>
      </c>
      <c r="F7">
        <f t="shared" si="2"/>
        <v>486.45</v>
      </c>
      <c r="G7" s="27">
        <f t="shared" ref="G7:G11" si="4">$F$5/F7</f>
        <v>4.7092548052215024</v>
      </c>
      <c r="H7" s="27">
        <f t="shared" ref="H7:H11" si="5">G7/C7</f>
        <v>0.39243790043512522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3"/>
        <v>743.86</v>
      </c>
      <c r="P7" s="27">
        <f t="shared" ref="P7:P11" si="6">$O$5/O7</f>
        <v>8.0201516414379039</v>
      </c>
      <c r="Q7" s="27">
        <f t="shared" ref="Q7:Q11" si="7">P7/L7</f>
        <v>0.66834597011982533</v>
      </c>
      <c r="X7" t="s">
        <v>9</v>
      </c>
      <c r="Y7" s="2">
        <v>1017573</v>
      </c>
    </row>
    <row r="8" spans="1:25" x14ac:dyDescent="0.25">
      <c r="B8" s="2">
        <f>$C$44/C8</f>
        <v>8129.25</v>
      </c>
      <c r="C8">
        <v>24</v>
      </c>
      <c r="D8">
        <v>4</v>
      </c>
      <c r="E8">
        <v>34.65</v>
      </c>
      <c r="F8">
        <f t="shared" si="2"/>
        <v>274.64999999999998</v>
      </c>
      <c r="G8" s="27">
        <f t="shared" si="4"/>
        <v>8.3408592754414723</v>
      </c>
      <c r="H8" s="27">
        <f t="shared" si="5"/>
        <v>0.34753580314339466</v>
      </c>
      <c r="K8" s="2">
        <f>$C$45/L8</f>
        <v>18038.291666666668</v>
      </c>
      <c r="L8">
        <v>24</v>
      </c>
      <c r="M8">
        <v>8</v>
      </c>
      <c r="N8">
        <v>44.37</v>
      </c>
      <c r="O8">
        <f t="shared" si="3"/>
        <v>524.37</v>
      </c>
      <c r="P8" s="27">
        <f t="shared" si="6"/>
        <v>11.377214562236588</v>
      </c>
      <c r="Q8" s="27">
        <f t="shared" si="7"/>
        <v>0.47405060675985783</v>
      </c>
      <c r="X8" t="s">
        <v>10</v>
      </c>
      <c r="Y8" s="2">
        <v>2037710</v>
      </c>
    </row>
    <row r="9" spans="1:25" x14ac:dyDescent="0.25">
      <c r="B9" s="2">
        <f>$C$44/C9</f>
        <v>5419.5</v>
      </c>
      <c r="C9">
        <v>36</v>
      </c>
      <c r="D9">
        <v>3</v>
      </c>
      <c r="E9">
        <v>39.74</v>
      </c>
      <c r="F9">
        <f t="shared" si="2"/>
        <v>219.74</v>
      </c>
      <c r="G9" s="27">
        <f t="shared" si="4"/>
        <v>10.425125147902065</v>
      </c>
      <c r="H9" s="27">
        <f t="shared" si="5"/>
        <v>0.28958680966394623</v>
      </c>
      <c r="K9" s="2">
        <f>$C$45/L9</f>
        <v>12025.527777777777</v>
      </c>
      <c r="L9">
        <v>36</v>
      </c>
      <c r="M9">
        <v>6</v>
      </c>
      <c r="N9">
        <v>16.78</v>
      </c>
      <c r="O9">
        <f t="shared" si="3"/>
        <v>376.78</v>
      </c>
      <c r="P9" s="27">
        <f t="shared" si="6"/>
        <v>15.833828759488297</v>
      </c>
      <c r="Q9" s="27">
        <f t="shared" si="7"/>
        <v>0.43982857665245267</v>
      </c>
      <c r="X9" t="s">
        <v>11</v>
      </c>
      <c r="Y9" s="2">
        <v>4010210</v>
      </c>
    </row>
    <row r="10" spans="1:25" x14ac:dyDescent="0.25">
      <c r="B10" s="2">
        <f>$C$44/C10</f>
        <v>4064.625</v>
      </c>
      <c r="C10">
        <v>48</v>
      </c>
      <c r="D10">
        <v>3</v>
      </c>
      <c r="E10">
        <v>8.0500000000000007</v>
      </c>
      <c r="F10">
        <f t="shared" si="2"/>
        <v>188.05</v>
      </c>
      <c r="G10" s="27">
        <f t="shared" si="4"/>
        <v>12.181956926349374</v>
      </c>
      <c r="H10" s="27">
        <f t="shared" si="5"/>
        <v>0.25379076929894528</v>
      </c>
      <c r="K10" s="2">
        <f>$C$45/L10</f>
        <v>9019.1458333333339</v>
      </c>
      <c r="L10">
        <v>48</v>
      </c>
      <c r="M10">
        <v>5</v>
      </c>
      <c r="N10">
        <v>36.299999999999997</v>
      </c>
      <c r="O10">
        <f t="shared" si="3"/>
        <v>336.3</v>
      </c>
      <c r="P10" s="27">
        <f t="shared" si="6"/>
        <v>17.739726434730894</v>
      </c>
      <c r="Q10" s="27">
        <f t="shared" si="7"/>
        <v>0.36957763405689364</v>
      </c>
    </row>
    <row r="11" spans="1:25" x14ac:dyDescent="0.25">
      <c r="B11" s="2">
        <f>$C$44/C11</f>
        <v>3251.7</v>
      </c>
      <c r="C11">
        <v>60</v>
      </c>
      <c r="D11">
        <v>2</v>
      </c>
      <c r="E11">
        <v>51.94</v>
      </c>
      <c r="F11">
        <f t="shared" si="2"/>
        <v>171.94</v>
      </c>
      <c r="G11" s="27">
        <f t="shared" si="4"/>
        <v>13.323351169012446</v>
      </c>
      <c r="H11" s="27">
        <f t="shared" si="5"/>
        <v>0.22205585281687409</v>
      </c>
      <c r="K11" s="2">
        <f>$C$45/L11</f>
        <v>7215.3166666666666</v>
      </c>
      <c r="L11">
        <v>60</v>
      </c>
      <c r="M11">
        <v>4</v>
      </c>
      <c r="N11">
        <v>24.225000000000001</v>
      </c>
      <c r="O11">
        <f t="shared" si="3"/>
        <v>264.22500000000002</v>
      </c>
      <c r="P11" s="27">
        <f t="shared" si="6"/>
        <v>22.578749172107102</v>
      </c>
      <c r="Q11" s="27">
        <f t="shared" si="7"/>
        <v>0.37631248620178503</v>
      </c>
    </row>
    <row r="13" spans="1:25" x14ac:dyDescent="0.25">
      <c r="B13" s="1" t="s">
        <v>9</v>
      </c>
      <c r="C13" t="s">
        <v>2</v>
      </c>
      <c r="D13" t="s">
        <v>3</v>
      </c>
      <c r="E13" t="s">
        <v>4</v>
      </c>
      <c r="F13" t="s">
        <v>5</v>
      </c>
      <c r="G13" s="6" t="s">
        <v>47</v>
      </c>
      <c r="H13" s="6" t="s">
        <v>48</v>
      </c>
      <c r="K13" s="1" t="s">
        <v>10</v>
      </c>
      <c r="L13" t="s">
        <v>2</v>
      </c>
      <c r="M13" t="s">
        <v>3</v>
      </c>
      <c r="N13" t="s">
        <v>4</v>
      </c>
      <c r="O13" t="s">
        <v>5</v>
      </c>
      <c r="P13" s="6" t="s">
        <v>47</v>
      </c>
      <c r="Q13" s="6" t="s">
        <v>48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8">D14*60+E14</f>
        <v>13687.12</v>
      </c>
      <c r="J14" s="26"/>
      <c r="L14">
        <v>1</v>
      </c>
      <c r="M14">
        <v>283</v>
      </c>
      <c r="N14">
        <v>56.62</v>
      </c>
      <c r="O14" s="26">
        <f t="shared" ref="O14:O15" si="9">M14*60+N14</f>
        <v>17036.62</v>
      </c>
      <c r="P14" s="6"/>
      <c r="Q14" s="6"/>
    </row>
    <row r="15" spans="1:25" x14ac:dyDescent="0.25">
      <c r="B15" s="2">
        <f>$C$46/C15</f>
        <v>169595.5</v>
      </c>
      <c r="C15" s="6">
        <v>6</v>
      </c>
      <c r="D15" s="6">
        <v>75</v>
      </c>
      <c r="E15" s="6">
        <v>46.72</v>
      </c>
      <c r="F15" s="35">
        <f t="shared" ref="F15" si="10">D15*60+E15</f>
        <v>4546.72</v>
      </c>
      <c r="G15" s="27">
        <f>$F$14/F15</f>
        <v>3.010328324594433</v>
      </c>
      <c r="H15" s="27">
        <f>G15/C15</f>
        <v>0.50172138743240546</v>
      </c>
      <c r="K15" s="2">
        <f>$C$47/L15</f>
        <v>339618.33333333331</v>
      </c>
      <c r="L15" s="6">
        <v>6</v>
      </c>
      <c r="M15" s="6">
        <v>129</v>
      </c>
      <c r="N15" s="6">
        <v>39.585000000000001</v>
      </c>
      <c r="O15" s="37">
        <f t="shared" si="9"/>
        <v>7779.585</v>
      </c>
      <c r="P15" s="27">
        <f>$O$14/O15</f>
        <v>2.1899137293313204</v>
      </c>
      <c r="Q15" s="27">
        <f>P15/L15</f>
        <v>0.36498562155522007</v>
      </c>
    </row>
    <row r="16" spans="1:25" x14ac:dyDescent="0.25">
      <c r="B16" s="2">
        <f>$C$46/C16</f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1">$F$14/F16</f>
        <v>5.7855310155341861</v>
      </c>
      <c r="H16" s="27">
        <f t="shared" ref="H16:H20" si="12">G16/C16</f>
        <v>0.48212758462784883</v>
      </c>
      <c r="K16" s="2">
        <f>$C$47/L16</f>
        <v>169809.16666666666</v>
      </c>
      <c r="L16">
        <v>12</v>
      </c>
      <c r="M16">
        <v>67</v>
      </c>
      <c r="N16">
        <v>52.02</v>
      </c>
      <c r="O16" s="35">
        <f>M16*60+N16</f>
        <v>4072.02</v>
      </c>
      <c r="P16" s="27">
        <f t="shared" ref="P16:P20" si="13">$O$14/O16</f>
        <v>4.1838252267916163</v>
      </c>
      <c r="Q16" s="27">
        <f t="shared" ref="Q16:Q20" si="14">P16/L16</f>
        <v>0.34865210223263471</v>
      </c>
    </row>
    <row r="17" spans="1:25" x14ac:dyDescent="0.25">
      <c r="B17" s="2">
        <f>$C$46/C17</f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1"/>
        <v>11.183932277622528</v>
      </c>
      <c r="H17" s="27">
        <f t="shared" si="12"/>
        <v>0.465997178234272</v>
      </c>
      <c r="K17" s="2">
        <f>$C$47/L17</f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3"/>
        <v>8.4835697817437588</v>
      </c>
      <c r="Q17" s="27">
        <f t="shared" si="14"/>
        <v>0.35348207423932326</v>
      </c>
    </row>
    <row r="18" spans="1:25" x14ac:dyDescent="0.25">
      <c r="B18" s="2">
        <f>$C$46/C18</f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1"/>
        <v>16.379402367076338</v>
      </c>
      <c r="H18" s="27">
        <f t="shared" si="12"/>
        <v>0.45498339908545382</v>
      </c>
      <c r="K18" s="2">
        <f>$C$47/L18</f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3"/>
        <v>12.126916561080819</v>
      </c>
      <c r="Q18" s="27">
        <f t="shared" si="14"/>
        <v>0.33685879336335606</v>
      </c>
    </row>
    <row r="19" spans="1:25" x14ac:dyDescent="0.25">
      <c r="B19" s="2">
        <f>$C$46/C19</f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1"/>
        <v>20.822613034747153</v>
      </c>
      <c r="H19" s="27">
        <f t="shared" si="12"/>
        <v>0.43380443822389902</v>
      </c>
      <c r="K19" s="2">
        <f>$C$47/L19</f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3"/>
        <v>15.535714611393294</v>
      </c>
      <c r="Q19" s="27">
        <f t="shared" si="14"/>
        <v>0.3236607210706936</v>
      </c>
    </row>
    <row r="20" spans="1:25" x14ac:dyDescent="0.25">
      <c r="B20" s="2">
        <f>$C$46/C20</f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1"/>
        <v>22.903863853143459</v>
      </c>
      <c r="H20" s="27">
        <f t="shared" si="12"/>
        <v>0.38173106421905767</v>
      </c>
      <c r="K20" s="2">
        <f>$C$47/L20</f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3"/>
        <v>18.601976306163671</v>
      </c>
      <c r="Q20" s="27">
        <f t="shared" si="14"/>
        <v>0.31003293843606117</v>
      </c>
    </row>
    <row r="21" spans="1:25" x14ac:dyDescent="0.25">
      <c r="G21" s="27"/>
      <c r="H21" s="27"/>
    </row>
    <row r="22" spans="1:25" x14ac:dyDescent="0.25">
      <c r="B22" s="1" t="s">
        <v>11</v>
      </c>
      <c r="C22" t="s">
        <v>2</v>
      </c>
      <c r="D22" t="s">
        <v>3</v>
      </c>
      <c r="E22" t="s">
        <v>4</v>
      </c>
      <c r="F22" t="s">
        <v>5</v>
      </c>
      <c r="G22" s="6" t="s">
        <v>47</v>
      </c>
      <c r="H22" s="6" t="s">
        <v>48</v>
      </c>
      <c r="K22" s="1" t="s">
        <v>50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47</v>
      </c>
      <c r="Q22" s="6" t="s">
        <v>48</v>
      </c>
      <c r="S22" s="38" t="s">
        <v>51</v>
      </c>
      <c r="T22" s="6" t="s">
        <v>2</v>
      </c>
      <c r="U22" s="6" t="s">
        <v>3</v>
      </c>
      <c r="V22" s="6" t="s">
        <v>4</v>
      </c>
      <c r="W22" s="6" t="s">
        <v>5</v>
      </c>
      <c r="X22" s="6" t="s">
        <v>47</v>
      </c>
      <c r="Y22" s="6" t="s">
        <v>48</v>
      </c>
    </row>
    <row r="23" spans="1:25" x14ac:dyDescent="0.25">
      <c r="A23" s="26"/>
      <c r="C23">
        <v>1</v>
      </c>
      <c r="D23">
        <f>15*60+17</f>
        <v>917</v>
      </c>
      <c r="E23">
        <v>16.170000000000002</v>
      </c>
      <c r="F23" s="26">
        <f t="shared" ref="F23:F24" si="15">D23*60+E23</f>
        <v>55036.17</v>
      </c>
      <c r="G23" s="6"/>
      <c r="J23" s="26"/>
      <c r="L23" s="6">
        <v>1</v>
      </c>
      <c r="R23" s="29"/>
      <c r="T23" s="6">
        <v>1</v>
      </c>
    </row>
    <row r="24" spans="1:25" x14ac:dyDescent="0.25">
      <c r="B24" s="2">
        <f>$C$48/C24</f>
        <v>668368.33333333337</v>
      </c>
      <c r="C24" s="6">
        <v>6</v>
      </c>
      <c r="D24" s="6">
        <v>295</v>
      </c>
      <c r="E24" s="6">
        <v>22.85</v>
      </c>
      <c r="F24" s="6">
        <f t="shared" si="15"/>
        <v>17722.849999999999</v>
      </c>
      <c r="G24" s="27">
        <f>$F$23/F24</f>
        <v>3.1053792138397607</v>
      </c>
      <c r="H24" s="27">
        <f t="shared" ref="H24:H29" si="16">G24/C24</f>
        <v>0.51756320230662678</v>
      </c>
      <c r="L24" s="6">
        <v>6</v>
      </c>
      <c r="M24" s="6">
        <v>634</v>
      </c>
      <c r="N24">
        <v>36.43</v>
      </c>
      <c r="O24" s="6">
        <f t="shared" ref="O24" si="17">M24*60+N24</f>
        <v>38076.43</v>
      </c>
      <c r="R24" s="40"/>
      <c r="T24" s="6">
        <v>6</v>
      </c>
      <c r="U24" s="26"/>
    </row>
    <row r="25" spans="1:25" x14ac:dyDescent="0.25">
      <c r="B25" s="2">
        <f>$C$48/C25</f>
        <v>334184.16666666669</v>
      </c>
      <c r="C25">
        <v>12</v>
      </c>
      <c r="D25">
        <v>99</v>
      </c>
      <c r="E25">
        <v>45.82</v>
      </c>
      <c r="F25" s="37">
        <f>D25*60+E25</f>
        <v>5985.82</v>
      </c>
      <c r="G25" s="27">
        <f t="shared" ref="G25:G29" si="18">$F$23/F25</f>
        <v>9.1944244898777452</v>
      </c>
      <c r="H25" s="27">
        <f t="shared" si="16"/>
        <v>0.76620204082314547</v>
      </c>
      <c r="J25" s="40"/>
      <c r="L25" s="6">
        <v>12</v>
      </c>
      <c r="R25" s="40"/>
      <c r="T25" s="6">
        <v>12</v>
      </c>
    </row>
    <row r="26" spans="1:25" x14ac:dyDescent="0.25">
      <c r="B26" s="2">
        <f>$C$48/C26</f>
        <v>167092.08333333334</v>
      </c>
      <c r="C26">
        <v>24</v>
      </c>
      <c r="D26">
        <v>73</v>
      </c>
      <c r="E26">
        <v>23.74</v>
      </c>
      <c r="F26" s="35">
        <f>D26*60+E26</f>
        <v>4403.74</v>
      </c>
      <c r="G26" s="27">
        <f t="shared" si="18"/>
        <v>12.497597496673283</v>
      </c>
      <c r="H26" s="27">
        <f t="shared" si="16"/>
        <v>0.52073322902805341</v>
      </c>
      <c r="J26" s="40"/>
      <c r="L26" s="6">
        <v>24</v>
      </c>
      <c r="O26" s="37"/>
      <c r="T26" s="6">
        <v>24</v>
      </c>
      <c r="U26" s="6">
        <v>273</v>
      </c>
      <c r="V26">
        <v>54.67</v>
      </c>
      <c r="W26" s="6">
        <f t="shared" ref="W26:W27" si="19">U26*60+V26</f>
        <v>16434.669999999998</v>
      </c>
    </row>
    <row r="27" spans="1:25" x14ac:dyDescent="0.25">
      <c r="B27" s="2">
        <f>$C$48/C27</f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18"/>
        <v>18.737694871629007</v>
      </c>
      <c r="H27" s="27">
        <f t="shared" si="16"/>
        <v>0.5204915242119168</v>
      </c>
      <c r="J27" s="6"/>
      <c r="L27" s="6">
        <v>36</v>
      </c>
      <c r="M27" s="6">
        <v>96</v>
      </c>
      <c r="N27">
        <v>16.95</v>
      </c>
      <c r="T27" s="6">
        <v>36</v>
      </c>
      <c r="U27" s="6">
        <v>179</v>
      </c>
      <c r="V27">
        <v>13.78</v>
      </c>
      <c r="W27" s="6">
        <f t="shared" si="19"/>
        <v>10753.78</v>
      </c>
    </row>
    <row r="28" spans="1:25" x14ac:dyDescent="0.25">
      <c r="B28" s="2">
        <f>$C$48/C28</f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18"/>
        <v>24.574436164085068</v>
      </c>
      <c r="H28" s="27">
        <f t="shared" si="16"/>
        <v>0.51196742008510554</v>
      </c>
      <c r="L28" s="6">
        <v>48</v>
      </c>
      <c r="M28">
        <v>74</v>
      </c>
      <c r="N28">
        <v>15.05</v>
      </c>
      <c r="O28" s="35"/>
      <c r="R28" s="6"/>
      <c r="T28" s="6">
        <v>48</v>
      </c>
      <c r="U28" s="6">
        <v>132</v>
      </c>
      <c r="V28">
        <v>51.36</v>
      </c>
    </row>
    <row r="29" spans="1:25" x14ac:dyDescent="0.25">
      <c r="B29" s="2">
        <f>$C$48/C29</f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18"/>
        <v>30.937098433363126</v>
      </c>
      <c r="H29" s="27">
        <f t="shared" si="16"/>
        <v>0.51561830722271873</v>
      </c>
      <c r="L29" s="6">
        <v>60</v>
      </c>
      <c r="M29">
        <v>59</v>
      </c>
      <c r="N29">
        <v>31.28</v>
      </c>
      <c r="O29" s="6">
        <f t="shared" ref="O29" si="20">M29*60+N29</f>
        <v>3571.28</v>
      </c>
      <c r="T29" s="6">
        <v>60</v>
      </c>
      <c r="U29">
        <v>106</v>
      </c>
      <c r="V29">
        <v>31.82</v>
      </c>
      <c r="W29" s="6">
        <f t="shared" ref="W29" si="21">U29*60+V29</f>
        <v>6391.82</v>
      </c>
    </row>
    <row r="30" spans="1:25" x14ac:dyDescent="0.25">
      <c r="H30" s="6"/>
    </row>
    <row r="31" spans="1:25" x14ac:dyDescent="0.25">
      <c r="B31" t="s">
        <v>13</v>
      </c>
      <c r="H31" s="6"/>
      <c r="K31" t="s">
        <v>12</v>
      </c>
    </row>
    <row r="32" spans="1:25" x14ac:dyDescent="0.25">
      <c r="H32" s="6"/>
      <c r="K32" t="s">
        <v>49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2">
        <f>C39</f>
        <v>38361.1875</v>
      </c>
      <c r="D33" s="2">
        <f>D39</f>
        <v>81350.385416666672</v>
      </c>
      <c r="E33" s="2">
        <f>E39</f>
        <v>167393.88333333333</v>
      </c>
      <c r="F33" s="2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0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0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14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15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16</v>
      </c>
      <c r="C41" s="34">
        <f>C40/C39</f>
        <v>0.12807329737302903</v>
      </c>
      <c r="D41" s="34">
        <f>D40/D39</f>
        <v>7.5751618322951936E-2</v>
      </c>
      <c r="E41" s="34">
        <f>E40/E39</f>
        <v>2.0071743013824271E-2</v>
      </c>
      <c r="F41" s="34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f>Y5</f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f>Y6</f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9</v>
      </c>
      <c r="C46" s="13">
        <f>Y7</f>
        <v>1017573</v>
      </c>
      <c r="D46" s="33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10</v>
      </c>
      <c r="C47" s="13">
        <f>Y8</f>
        <v>2037710</v>
      </c>
      <c r="D47" s="36">
        <f>$C$47/D$43</f>
        <v>339618.33333333331</v>
      </c>
      <c r="E47" s="33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11</v>
      </c>
      <c r="C48" s="13">
        <f>Y9</f>
        <v>4010210</v>
      </c>
      <c r="D48" s="15">
        <f>$C$48/D$43</f>
        <v>668368.33333333337</v>
      </c>
      <c r="E48" s="36">
        <f>$C$48/E$43</f>
        <v>334184.16666666669</v>
      </c>
      <c r="F48" s="33">
        <f>$C$48/F$43</f>
        <v>167092.08333333334</v>
      </c>
      <c r="G48" s="30">
        <f>$C$48/G$43</f>
        <v>83546.041666666672</v>
      </c>
      <c r="H48" s="17">
        <f>$C$48/H$43</f>
        <v>41773.020833333336</v>
      </c>
    </row>
    <row r="49" spans="2:8" x14ac:dyDescent="0.25">
      <c r="B49" s="31" t="s">
        <v>50</v>
      </c>
      <c r="C49" s="32">
        <v>8101299</v>
      </c>
      <c r="D49" s="15">
        <f>$C$49/D$43</f>
        <v>1350216.5</v>
      </c>
      <c r="E49" s="15">
        <f t="shared" ref="E49:H49" si="22">$C$49/E$43</f>
        <v>675108.25</v>
      </c>
      <c r="F49" s="36">
        <f t="shared" si="22"/>
        <v>337554.125</v>
      </c>
      <c r="G49" s="33">
        <f t="shared" si="22"/>
        <v>168777.0625</v>
      </c>
      <c r="H49" s="15">
        <f t="shared" si="22"/>
        <v>84388.53125</v>
      </c>
    </row>
    <row r="50" spans="2:8" x14ac:dyDescent="0.25">
      <c r="B50" s="31" t="s">
        <v>51</v>
      </c>
      <c r="C50" s="32">
        <v>15522778</v>
      </c>
      <c r="D50" s="15">
        <f>$C$50/D$43</f>
        <v>2587129.6666666665</v>
      </c>
      <c r="E50" s="15">
        <f t="shared" ref="E50:H50" si="23">$C$50/E$43</f>
        <v>1293564.8333333333</v>
      </c>
      <c r="F50" s="15">
        <f t="shared" si="23"/>
        <v>646782.41666666663</v>
      </c>
      <c r="G50" s="36">
        <f t="shared" si="23"/>
        <v>323391.20833333331</v>
      </c>
      <c r="H50" s="33">
        <f t="shared" si="23"/>
        <v>161695.60416666666</v>
      </c>
    </row>
  </sheetData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13" zoomScaleNormal="100" workbookViewId="0">
      <selection activeCell="I23" sqref="I23"/>
    </sheetView>
  </sheetViews>
  <sheetFormatPr defaultRowHeight="13.8" x14ac:dyDescent="0.25"/>
  <cols>
    <col min="3" max="3" width="11.59765625"/>
    <col min="4" max="4" width="9.69921875"/>
    <col min="9" max="10" width="8.796875" style="6"/>
    <col min="11" max="11" width="11.296875" customWidth="1"/>
    <col min="12" max="12" width="11.09765625"/>
    <col min="13" max="13" width="11"/>
    <col min="14" max="14" width="9.69921875"/>
    <col min="15" max="16" width="10.796875"/>
    <col min="17" max="18" width="9.19921875"/>
    <col min="20" max="20" width="11.09765625"/>
  </cols>
  <sheetData>
    <row r="1" spans="1:26" x14ac:dyDescent="0.25">
      <c r="A1">
        <v>27</v>
      </c>
    </row>
    <row r="3" spans="1:26" x14ac:dyDescent="0.25">
      <c r="C3" t="s">
        <v>0</v>
      </c>
      <c r="L3" t="s">
        <v>6</v>
      </c>
    </row>
    <row r="5" spans="1:26" x14ac:dyDescent="0.25">
      <c r="C5" t="s">
        <v>1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s="6" t="s">
        <v>55</v>
      </c>
      <c r="J5" s="6" t="s">
        <v>56</v>
      </c>
      <c r="L5" t="s">
        <v>1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</row>
    <row r="6" spans="1:26" x14ac:dyDescent="0.25">
      <c r="D6">
        <v>1</v>
      </c>
      <c r="E6">
        <v>1</v>
      </c>
      <c r="F6">
        <v>0</v>
      </c>
      <c r="G6">
        <v>13.51</v>
      </c>
      <c r="H6" s="6">
        <f>F6*60+G6</f>
        <v>13.51</v>
      </c>
      <c r="K6" s="29"/>
      <c r="M6">
        <v>1</v>
      </c>
      <c r="N6">
        <v>1</v>
      </c>
    </row>
    <row r="7" spans="1:26" x14ac:dyDescent="0.25">
      <c r="C7" s="2">
        <f>$M$49/E7</f>
        <v>24387.75</v>
      </c>
      <c r="D7">
        <v>1</v>
      </c>
      <c r="E7">
        <f>D7*8</f>
        <v>8</v>
      </c>
      <c r="F7">
        <v>0</v>
      </c>
      <c r="G7">
        <v>12.62</v>
      </c>
      <c r="H7">
        <f>F7*60+G7</f>
        <v>12.62</v>
      </c>
      <c r="I7" s="27">
        <f>$H$6/H7</f>
        <v>1.0705229793977813</v>
      </c>
      <c r="J7" s="27">
        <f>I7/E7</f>
        <v>0.13381537242472266</v>
      </c>
      <c r="L7" s="2">
        <f>$M$50/M7/N7</f>
        <v>54114.875</v>
      </c>
      <c r="M7">
        <v>1</v>
      </c>
      <c r="N7">
        <f>M7*8</f>
        <v>8</v>
      </c>
      <c r="O7">
        <v>16</v>
      </c>
      <c r="P7">
        <v>26.61</v>
      </c>
      <c r="Q7">
        <f>O7*60+P7</f>
        <v>986.61</v>
      </c>
    </row>
    <row r="8" spans="1:26" x14ac:dyDescent="0.25">
      <c r="C8" s="2">
        <f>$M$49/E8</f>
        <v>12193.875</v>
      </c>
      <c r="D8">
        <v>2</v>
      </c>
      <c r="E8">
        <f>D8*8</f>
        <v>16</v>
      </c>
      <c r="F8">
        <v>0</v>
      </c>
      <c r="G8">
        <v>10.47</v>
      </c>
      <c r="H8">
        <f>F8*60+G8</f>
        <v>10.47</v>
      </c>
      <c r="I8" s="27">
        <f t="shared" ref="I8:I11" si="0">$H$6/H8</f>
        <v>1.2903533906399234</v>
      </c>
      <c r="J8" s="27">
        <f t="shared" ref="J8:J12" si="1">I8/E8</f>
        <v>8.0647086914995211E-2</v>
      </c>
      <c r="L8" s="2">
        <f>$M$50/M8/N8</f>
        <v>13528.71875</v>
      </c>
      <c r="M8">
        <v>2</v>
      </c>
      <c r="N8">
        <f>M8*8</f>
        <v>16</v>
      </c>
      <c r="O8">
        <v>8</v>
      </c>
      <c r="P8">
        <v>38.119</v>
      </c>
      <c r="Q8">
        <f>O8*60+P8</f>
        <v>518.11900000000003</v>
      </c>
    </row>
    <row r="9" spans="1:26" x14ac:dyDescent="0.25">
      <c r="C9" s="2">
        <f>$M$49/E9</f>
        <v>6096.9375</v>
      </c>
      <c r="D9">
        <v>4</v>
      </c>
      <c r="E9">
        <f>D9*8</f>
        <v>32</v>
      </c>
      <c r="F9">
        <v>0</v>
      </c>
      <c r="G9">
        <v>11.82</v>
      </c>
      <c r="H9">
        <f>F9*60+G9</f>
        <v>11.82</v>
      </c>
      <c r="I9" s="27">
        <f t="shared" si="0"/>
        <v>1.1429780033840946</v>
      </c>
      <c r="J9" s="27">
        <f t="shared" si="1"/>
        <v>3.5718062605752957E-2</v>
      </c>
      <c r="L9" s="2">
        <f>$M$50/M9/N9</f>
        <v>3382.1796875</v>
      </c>
      <c r="M9">
        <v>4</v>
      </c>
      <c r="N9">
        <f>M9*8</f>
        <v>32</v>
      </c>
      <c r="O9">
        <v>5</v>
      </c>
      <c r="P9">
        <v>7.15</v>
      </c>
      <c r="Q9">
        <f>O9*60+P9</f>
        <v>307.14999999999998</v>
      </c>
      <c r="T9" s="20"/>
    </row>
    <row r="10" spans="1:26" x14ac:dyDescent="0.25">
      <c r="C10" s="2">
        <f>$M$49/E10</f>
        <v>3048.46875</v>
      </c>
      <c r="D10">
        <v>8</v>
      </c>
      <c r="E10">
        <f>D10*8</f>
        <v>64</v>
      </c>
      <c r="F10">
        <v>0</v>
      </c>
      <c r="G10">
        <v>15.96</v>
      </c>
      <c r="H10">
        <f>F10*60+G10</f>
        <v>15.96</v>
      </c>
      <c r="I10" s="27">
        <f t="shared" si="0"/>
        <v>0.84649122807017541</v>
      </c>
      <c r="J10" s="27">
        <f t="shared" si="1"/>
        <v>1.3226425438596491E-2</v>
      </c>
      <c r="L10" s="2">
        <f>$M$50/M10/N10</f>
        <v>845.544921875</v>
      </c>
      <c r="M10">
        <v>8</v>
      </c>
      <c r="N10">
        <f>M10*8</f>
        <v>64</v>
      </c>
      <c r="O10">
        <v>4</v>
      </c>
      <c r="P10">
        <v>12.13</v>
      </c>
      <c r="Q10">
        <f>O10*60+P10</f>
        <v>252.13</v>
      </c>
    </row>
    <row r="11" spans="1:26" x14ac:dyDescent="0.25">
      <c r="C11" s="2">
        <f>$M$49/E11</f>
        <v>1524.234375</v>
      </c>
      <c r="D11">
        <v>16</v>
      </c>
      <c r="E11">
        <f>D11*8</f>
        <v>128</v>
      </c>
      <c r="F11">
        <v>0</v>
      </c>
      <c r="G11">
        <v>25.34</v>
      </c>
      <c r="H11" s="6">
        <f>F11*60+G11</f>
        <v>25.34</v>
      </c>
      <c r="I11" s="27">
        <f t="shared" si="0"/>
        <v>0.53314917127071826</v>
      </c>
      <c r="J11" s="39">
        <f t="shared" si="1"/>
        <v>4.1652279005524864E-3</v>
      </c>
      <c r="L11" s="2">
        <f>$M$50/M11/N11</f>
        <v>1691.08984375</v>
      </c>
      <c r="M11">
        <v>16</v>
      </c>
      <c r="N11">
        <v>16</v>
      </c>
      <c r="O11">
        <v>3</v>
      </c>
      <c r="P11">
        <v>36.96</v>
      </c>
      <c r="Q11">
        <f>O11*60+P11</f>
        <v>216.96</v>
      </c>
    </row>
    <row r="12" spans="1:26" x14ac:dyDescent="0.25">
      <c r="B12" s="29"/>
      <c r="C12" s="2">
        <f>$M$49/E12</f>
        <v>762.1171875</v>
      </c>
      <c r="D12">
        <v>32</v>
      </c>
      <c r="E12">
        <f>D12*8</f>
        <v>256</v>
      </c>
      <c r="G12" s="6"/>
      <c r="H12" s="6">
        <f>F12*60+G12</f>
        <v>0</v>
      </c>
      <c r="I12" s="27" t="e">
        <f>$H$6/H12</f>
        <v>#DIV/0!</v>
      </c>
      <c r="J12" s="27" t="e">
        <f t="shared" si="1"/>
        <v>#DIV/0!</v>
      </c>
      <c r="K12" s="29"/>
      <c r="L12" s="2">
        <f>$M$50/M12/N12</f>
        <v>422.7724609375</v>
      </c>
      <c r="M12">
        <v>32</v>
      </c>
      <c r="N12">
        <v>32</v>
      </c>
      <c r="O12">
        <v>0</v>
      </c>
      <c r="Q12" s="6">
        <f>O12*60+P12</f>
        <v>0</v>
      </c>
    </row>
    <row r="13" spans="1:26" x14ac:dyDescent="0.25">
      <c r="B13" s="29"/>
      <c r="C13" s="2">
        <f>$M$49/E13</f>
        <v>381.05859375</v>
      </c>
      <c r="D13">
        <v>64</v>
      </c>
      <c r="E13">
        <f>D13*8</f>
        <v>512</v>
      </c>
      <c r="K13" s="29"/>
      <c r="M13">
        <v>64</v>
      </c>
    </row>
    <row r="14" spans="1:26" x14ac:dyDescent="0.25">
      <c r="L14" t="s">
        <v>10</v>
      </c>
      <c r="T14" s="6" t="s">
        <v>51</v>
      </c>
      <c r="U14" s="6"/>
      <c r="V14" s="6"/>
      <c r="W14" s="6"/>
      <c r="X14" s="6"/>
      <c r="Y14" s="6"/>
    </row>
    <row r="15" spans="1:26" x14ac:dyDescent="0.25">
      <c r="C15" t="s">
        <v>9</v>
      </c>
      <c r="T15" s="6"/>
      <c r="U15" s="6"/>
      <c r="V15" s="6"/>
      <c r="W15" s="6"/>
      <c r="X15" s="6"/>
      <c r="Y15" s="6"/>
    </row>
    <row r="16" spans="1:26" x14ac:dyDescent="0.25">
      <c r="M16" t="s">
        <v>17</v>
      </c>
      <c r="N16" t="s">
        <v>18</v>
      </c>
      <c r="O16" t="s">
        <v>19</v>
      </c>
      <c r="P16" t="s">
        <v>20</v>
      </c>
      <c r="Q16" t="s">
        <v>21</v>
      </c>
      <c r="T16" s="6"/>
      <c r="U16" s="6" t="s">
        <v>17</v>
      </c>
      <c r="V16" s="6" t="s">
        <v>18</v>
      </c>
      <c r="W16" s="6" t="s">
        <v>19</v>
      </c>
      <c r="X16" s="6" t="s">
        <v>20</v>
      </c>
      <c r="Y16" s="6" t="s">
        <v>21</v>
      </c>
      <c r="Z16" s="6"/>
    </row>
    <row r="17" spans="2:26" x14ac:dyDescent="0.25"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s="6" t="s">
        <v>55</v>
      </c>
      <c r="J17" s="6" t="s">
        <v>56</v>
      </c>
      <c r="K17" s="29"/>
      <c r="M17">
        <v>1</v>
      </c>
      <c r="N17">
        <v>1</v>
      </c>
      <c r="T17" s="29"/>
      <c r="U17" s="6">
        <v>1</v>
      </c>
      <c r="V17" s="6">
        <f>U17*8</f>
        <v>8</v>
      </c>
      <c r="W17" s="6"/>
      <c r="X17" s="6"/>
      <c r="Y17" s="28"/>
      <c r="Z17" s="6"/>
    </row>
    <row r="18" spans="2:26" x14ac:dyDescent="0.25">
      <c r="B18" s="29"/>
      <c r="D18">
        <v>1</v>
      </c>
      <c r="E18">
        <v>1</v>
      </c>
      <c r="H18" s="28"/>
      <c r="L18" s="2">
        <f>$M$52/N18</f>
        <v>254713.75</v>
      </c>
      <c r="M18">
        <v>1</v>
      </c>
      <c r="N18">
        <f>M18*8</f>
        <v>8</v>
      </c>
      <c r="O18">
        <v>66</v>
      </c>
      <c r="P18">
        <v>13.31</v>
      </c>
      <c r="Q18">
        <f>O18*60+P18</f>
        <v>3973.31</v>
      </c>
      <c r="T18" s="29"/>
      <c r="U18" s="6">
        <v>2</v>
      </c>
      <c r="V18" s="6">
        <f>U18*8</f>
        <v>16</v>
      </c>
      <c r="W18" s="6"/>
      <c r="X18" s="6"/>
      <c r="Y18" s="6"/>
      <c r="Z18" s="6"/>
    </row>
    <row r="19" spans="2:26" x14ac:dyDescent="0.25">
      <c r="C19" s="2">
        <f>$M$51/E19</f>
        <v>127196.625</v>
      </c>
      <c r="D19">
        <v>1</v>
      </c>
      <c r="E19">
        <f>D19*8</f>
        <v>8</v>
      </c>
      <c r="F19">
        <v>41</v>
      </c>
      <c r="G19">
        <v>18.350000000000001</v>
      </c>
      <c r="H19">
        <f>F19*60+G19</f>
        <v>2478.35</v>
      </c>
      <c r="L19" s="2">
        <f>$M$52/N19</f>
        <v>127356.875</v>
      </c>
      <c r="M19">
        <v>2</v>
      </c>
      <c r="N19">
        <f>M19*8</f>
        <v>16</v>
      </c>
      <c r="O19">
        <v>31</v>
      </c>
      <c r="P19">
        <v>48.35</v>
      </c>
      <c r="Q19">
        <f>O19*60+P19</f>
        <v>1908.35</v>
      </c>
      <c r="T19" s="29"/>
      <c r="U19" s="6">
        <v>4</v>
      </c>
      <c r="V19" s="6">
        <f>U19*8</f>
        <v>32</v>
      </c>
      <c r="W19" s="6"/>
      <c r="X19" s="6"/>
      <c r="Y19" s="6"/>
      <c r="Z19" s="6"/>
    </row>
    <row r="20" spans="2:26" x14ac:dyDescent="0.25">
      <c r="C20" s="2">
        <f>$M$51/E20</f>
        <v>63598.3125</v>
      </c>
      <c r="D20">
        <v>2</v>
      </c>
      <c r="E20">
        <f>D20*8</f>
        <v>16</v>
      </c>
      <c r="F20">
        <v>21</v>
      </c>
      <c r="G20">
        <v>4.05</v>
      </c>
      <c r="H20">
        <f>F20*60+G20</f>
        <v>1264.05</v>
      </c>
      <c r="L20" s="2">
        <f>$M$52/N20</f>
        <v>63678.4375</v>
      </c>
      <c r="M20">
        <v>4</v>
      </c>
      <c r="N20">
        <f>M20*8</f>
        <v>32</v>
      </c>
      <c r="O20">
        <v>16</v>
      </c>
      <c r="P20">
        <v>30.21</v>
      </c>
      <c r="Q20">
        <f>O20*60+P20</f>
        <v>990.21</v>
      </c>
      <c r="T20" s="29"/>
      <c r="U20" s="6">
        <v>8</v>
      </c>
      <c r="V20" s="6">
        <f>U20*8</f>
        <v>64</v>
      </c>
      <c r="W20" s="6"/>
      <c r="X20" s="6"/>
      <c r="Y20" s="6"/>
      <c r="Z20" s="6"/>
    </row>
    <row r="21" spans="2:26" x14ac:dyDescent="0.25">
      <c r="C21" s="2">
        <f>$M$51/E21</f>
        <v>31799.15625</v>
      </c>
      <c r="D21">
        <v>4</v>
      </c>
      <c r="E21">
        <f>D21*8</f>
        <v>32</v>
      </c>
      <c r="F21">
        <v>11</v>
      </c>
      <c r="G21">
        <v>17.45</v>
      </c>
      <c r="H21">
        <f>F21*60+G21</f>
        <v>677.45</v>
      </c>
      <c r="L21" s="2">
        <f>$M$52/N21</f>
        <v>31839.21875</v>
      </c>
      <c r="M21">
        <v>8</v>
      </c>
      <c r="N21">
        <f>M21*8</f>
        <v>64</v>
      </c>
      <c r="O21">
        <v>9</v>
      </c>
      <c r="P21">
        <v>54.84</v>
      </c>
      <c r="Q21">
        <f>O21*60+P21</f>
        <v>594.84</v>
      </c>
      <c r="T21" s="29"/>
      <c r="U21" s="6">
        <v>16</v>
      </c>
      <c r="V21" s="6">
        <f>U21*8</f>
        <v>128</v>
      </c>
      <c r="W21" s="6"/>
      <c r="X21" s="6"/>
      <c r="Y21" s="6"/>
      <c r="Z21" s="6"/>
    </row>
    <row r="22" spans="2:26" x14ac:dyDescent="0.25">
      <c r="C22" s="2">
        <f>$M$51/E22</f>
        <v>15899.578125</v>
      </c>
      <c r="D22">
        <v>8</v>
      </c>
      <c r="E22">
        <f>D22*8</f>
        <v>64</v>
      </c>
      <c r="F22">
        <v>7</v>
      </c>
      <c r="G22">
        <v>21</v>
      </c>
      <c r="H22">
        <f>F22*60+G22</f>
        <v>441</v>
      </c>
      <c r="L22" s="2">
        <f>$M$52/N22</f>
        <v>15919.609375</v>
      </c>
      <c r="M22">
        <v>16</v>
      </c>
      <c r="N22">
        <f>M22*8</f>
        <v>128</v>
      </c>
      <c r="O22">
        <v>8</v>
      </c>
      <c r="P22">
        <v>19.97</v>
      </c>
      <c r="Q22" s="6">
        <f t="shared" ref="Q22:Q23" si="2">O22*60+P22</f>
        <v>499.97</v>
      </c>
      <c r="T22" s="29"/>
      <c r="U22" s="6">
        <v>32</v>
      </c>
      <c r="V22" s="6">
        <f>U22*8</f>
        <v>256</v>
      </c>
      <c r="W22" s="6"/>
      <c r="X22" s="6"/>
      <c r="Y22" s="6"/>
      <c r="Z22" s="6"/>
    </row>
    <row r="23" spans="2:26" x14ac:dyDescent="0.25">
      <c r="C23" s="2">
        <f>$M$51/E23</f>
        <v>7949.7890625</v>
      </c>
      <c r="D23">
        <v>16</v>
      </c>
      <c r="E23">
        <f>D23*8</f>
        <v>128</v>
      </c>
      <c r="F23">
        <v>6</v>
      </c>
      <c r="G23">
        <v>23.6</v>
      </c>
      <c r="H23" s="6">
        <f>F23*60+G23</f>
        <v>383.6</v>
      </c>
      <c r="K23" s="29"/>
      <c r="L23" s="2">
        <f>$M$52/N23</f>
        <v>7959.8046875</v>
      </c>
      <c r="M23">
        <v>32</v>
      </c>
      <c r="N23">
        <f>M23*8</f>
        <v>256</v>
      </c>
      <c r="O23">
        <v>0</v>
      </c>
      <c r="P23" s="29"/>
      <c r="Q23" s="6">
        <f t="shared" si="2"/>
        <v>0</v>
      </c>
    </row>
    <row r="24" spans="2:26" x14ac:dyDescent="0.25">
      <c r="B24" s="29"/>
      <c r="C24" s="2">
        <f>$M$51/E24</f>
        <v>3974.89453125</v>
      </c>
      <c r="D24">
        <v>32</v>
      </c>
      <c r="E24">
        <f>D24*8</f>
        <v>256</v>
      </c>
      <c r="F24">
        <v>0</v>
      </c>
      <c r="H24" s="6">
        <f t="shared" ref="H23:H24" si="3">F24*60+G24</f>
        <v>0</v>
      </c>
      <c r="K24" s="29"/>
      <c r="L24" s="2">
        <f>$M$52/N24</f>
        <v>3979.90234375</v>
      </c>
      <c r="M24">
        <v>64</v>
      </c>
      <c r="N24">
        <f>M24*8</f>
        <v>512</v>
      </c>
    </row>
    <row r="25" spans="2:26" x14ac:dyDescent="0.25">
      <c r="B25" s="29"/>
      <c r="C25" s="2">
        <f>$M$51/E25</f>
        <v>1987.447265625</v>
      </c>
      <c r="D25">
        <v>64</v>
      </c>
      <c r="E25">
        <f>D25*8</f>
        <v>512</v>
      </c>
      <c r="U25" s="2"/>
    </row>
    <row r="26" spans="2:26" x14ac:dyDescent="0.25">
      <c r="U26" s="2"/>
    </row>
    <row r="27" spans="2:26" x14ac:dyDescent="0.25">
      <c r="C27" t="s">
        <v>11</v>
      </c>
      <c r="L27" t="s">
        <v>50</v>
      </c>
      <c r="U27" s="2"/>
    </row>
    <row r="28" spans="2:26" x14ac:dyDescent="0.25">
      <c r="U28" s="2"/>
    </row>
    <row r="29" spans="2:26" x14ac:dyDescent="0.25">
      <c r="C29" t="s">
        <v>1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s="6" t="s">
        <v>55</v>
      </c>
      <c r="J29" s="6" t="s">
        <v>56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U29" s="2"/>
    </row>
    <row r="30" spans="2:26" x14ac:dyDescent="0.25">
      <c r="B30" s="29"/>
      <c r="D30">
        <v>1</v>
      </c>
      <c r="E30">
        <v>1</v>
      </c>
      <c r="H30" s="28">
        <v>10000</v>
      </c>
      <c r="M30" s="6">
        <v>1</v>
      </c>
      <c r="N30" s="6">
        <f>M30*8</f>
        <v>8</v>
      </c>
      <c r="O30">
        <f>5*60+48</f>
        <v>348</v>
      </c>
      <c r="P30">
        <v>11.82</v>
      </c>
      <c r="Q30" s="6">
        <f t="shared" ref="Q30:Q31" si="4">O30*60+P30</f>
        <v>20891.82</v>
      </c>
      <c r="U30" s="2"/>
    </row>
    <row r="31" spans="2:26" x14ac:dyDescent="0.25">
      <c r="C31" s="2">
        <f>$M$53/D31/E31</f>
        <v>501276.25</v>
      </c>
      <c r="D31">
        <v>1</v>
      </c>
      <c r="E31">
        <f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1.0887980105482751</v>
      </c>
      <c r="J31" s="27">
        <f>I31/E31</f>
        <v>0.13609975131853438</v>
      </c>
      <c r="M31" s="6">
        <v>2</v>
      </c>
      <c r="N31" s="6">
        <f>M31*8</f>
        <v>16</v>
      </c>
      <c r="O31">
        <v>158</v>
      </c>
      <c r="P31">
        <v>0.92</v>
      </c>
      <c r="Q31" s="6">
        <f t="shared" si="4"/>
        <v>9480.92</v>
      </c>
      <c r="U31" s="15"/>
    </row>
    <row r="32" spans="2:26" x14ac:dyDescent="0.25">
      <c r="C32" s="2">
        <f>$M$53/D32/E32</f>
        <v>125319.0625</v>
      </c>
      <c r="D32">
        <v>2</v>
      </c>
      <c r="E32">
        <f>D32*8</f>
        <v>16</v>
      </c>
      <c r="F32">
        <v>72</v>
      </c>
      <c r="G32">
        <v>49.9</v>
      </c>
      <c r="H32">
        <f>F32*60+G32</f>
        <v>4369.8999999999996</v>
      </c>
      <c r="I32" s="27">
        <f>$H$30/H32</f>
        <v>2.288381885168997</v>
      </c>
      <c r="J32" s="27">
        <f>I32/E32</f>
        <v>0.14302386782306231</v>
      </c>
      <c r="L32" s="29"/>
      <c r="M32" s="6">
        <v>4</v>
      </c>
      <c r="N32" s="6">
        <f>M32*8</f>
        <v>32</v>
      </c>
      <c r="U32" s="15"/>
    </row>
    <row r="33" spans="2:20" x14ac:dyDescent="0.25">
      <c r="C33" s="2">
        <f>$M$53/D33/E33</f>
        <v>31329.765625</v>
      </c>
      <c r="D33">
        <v>4</v>
      </c>
      <c r="E33">
        <f>D33*8</f>
        <v>32</v>
      </c>
      <c r="F33">
        <v>35</v>
      </c>
      <c r="G33">
        <v>24.53</v>
      </c>
      <c r="H33">
        <f>F33*60+G33</f>
        <v>2124.5300000000002</v>
      </c>
      <c r="I33" s="27">
        <f>$H$31/H33</f>
        <v>4.3230455677255675</v>
      </c>
      <c r="J33" s="27">
        <f>I33/E33</f>
        <v>0.13509517399142398</v>
      </c>
      <c r="L33" s="29"/>
      <c r="M33" s="6">
        <v>8</v>
      </c>
      <c r="N33" s="6">
        <f>M33*8</f>
        <v>64</v>
      </c>
    </row>
    <row r="34" spans="2:20" x14ac:dyDescent="0.25">
      <c r="C34" s="2">
        <f>$M$53/D34/E34</f>
        <v>7832.44140625</v>
      </c>
      <c r="D34">
        <v>8</v>
      </c>
      <c r="E34">
        <f>D34*8</f>
        <v>64</v>
      </c>
      <c r="F34">
        <v>20</v>
      </c>
      <c r="G34">
        <v>16.440000000000001</v>
      </c>
      <c r="H34">
        <f>F34*60+G34</f>
        <v>1216.44</v>
      </c>
      <c r="I34" s="27">
        <f>$H$31/H34</f>
        <v>7.5502614185656505</v>
      </c>
      <c r="J34" s="27">
        <f>I34/E34</f>
        <v>0.11797283466508829</v>
      </c>
      <c r="L34" s="29"/>
      <c r="M34" s="6">
        <v>16</v>
      </c>
      <c r="N34" s="6">
        <f>M34*8</f>
        <v>128</v>
      </c>
    </row>
    <row r="35" spans="2:20" x14ac:dyDescent="0.25">
      <c r="C35" s="2">
        <f>$M$53/D35/E35</f>
        <v>1958.1103515625</v>
      </c>
      <c r="D35">
        <v>16</v>
      </c>
      <c r="E35">
        <f>D35*8</f>
        <v>128</v>
      </c>
      <c r="F35">
        <v>13</v>
      </c>
      <c r="G35">
        <v>1.01</v>
      </c>
      <c r="H35" s="6">
        <f t="shared" ref="H35" si="5">F35*60+G35</f>
        <v>781.01</v>
      </c>
      <c r="I35" s="27">
        <f>$H$31/H35</f>
        <v>11.759695778543168</v>
      </c>
      <c r="J35" s="27">
        <f>I35/E35</f>
        <v>9.1872623269868503E-2</v>
      </c>
      <c r="L35" s="29"/>
      <c r="M35" s="6">
        <v>32</v>
      </c>
      <c r="N35" s="6">
        <f>M35*8</f>
        <v>256</v>
      </c>
    </row>
    <row r="36" spans="2:20" x14ac:dyDescent="0.25">
      <c r="B36" s="29"/>
      <c r="C36" s="2">
        <f>$M$53/D36/E36</f>
        <v>489.527587890625</v>
      </c>
      <c r="D36">
        <v>32</v>
      </c>
      <c r="E36">
        <f>D36*8</f>
        <v>256</v>
      </c>
      <c r="G36" s="6"/>
      <c r="H36" s="29"/>
      <c r="I36" s="27"/>
      <c r="J36" s="27"/>
      <c r="L36" s="29"/>
      <c r="M36">
        <v>64</v>
      </c>
      <c r="N36">
        <f>M36*8</f>
        <v>512</v>
      </c>
    </row>
    <row r="37" spans="2:20" x14ac:dyDescent="0.25">
      <c r="B37" s="29"/>
      <c r="C37" s="2">
        <f>$M$53/D37/E37</f>
        <v>122.38189697265625</v>
      </c>
      <c r="D37">
        <v>64</v>
      </c>
      <c r="E37">
        <f>D37*8</f>
        <v>512</v>
      </c>
      <c r="I37" s="27"/>
      <c r="J37" s="27"/>
    </row>
    <row r="38" spans="2:20" x14ac:dyDescent="0.25">
      <c r="L38" t="s">
        <v>12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</row>
    <row r="39" spans="2:20" x14ac:dyDescent="0.25">
      <c r="C39" t="s">
        <v>13</v>
      </c>
      <c r="M39">
        <v>1</v>
      </c>
      <c r="N39">
        <f>M39*8</f>
        <v>8</v>
      </c>
      <c r="O39">
        <v>183</v>
      </c>
      <c r="P39">
        <v>36.886000000000003</v>
      </c>
      <c r="Q39">
        <f>O39*60+P39</f>
        <v>11016.886</v>
      </c>
    </row>
    <row r="40" spans="2:20" x14ac:dyDescent="0.25">
      <c r="D40" s="2"/>
      <c r="E40" t="s">
        <v>22</v>
      </c>
      <c r="F40" s="2"/>
      <c r="M40">
        <v>2</v>
      </c>
      <c r="N40">
        <f>M40*8</f>
        <v>16</v>
      </c>
      <c r="O40">
        <v>94</v>
      </c>
      <c r="P40">
        <v>39.71</v>
      </c>
      <c r="Q40">
        <f>O40*60+P40</f>
        <v>5679.71</v>
      </c>
    </row>
    <row r="41" spans="2:20" x14ac:dyDescent="0.25">
      <c r="C41" t="s">
        <v>2</v>
      </c>
      <c r="D41" s="2"/>
      <c r="E41" s="2">
        <f>L59</f>
        <v>30506.39453125</v>
      </c>
      <c r="F41" s="2">
        <f>L60</f>
        <v>61329.734375</v>
      </c>
      <c r="G41" s="2">
        <f>G47</f>
        <v>0</v>
      </c>
      <c r="H41" s="2">
        <f>H47</f>
        <v>0</v>
      </c>
      <c r="M41">
        <v>4</v>
      </c>
      <c r="N41">
        <f>M41*8</f>
        <v>32</v>
      </c>
      <c r="O41">
        <v>49</v>
      </c>
      <c r="P41">
        <v>53.06</v>
      </c>
      <c r="Q41">
        <f>O41*60+P41</f>
        <v>2993.06</v>
      </c>
    </row>
    <row r="42" spans="2:20" x14ac:dyDescent="0.25">
      <c r="C42">
        <v>8</v>
      </c>
      <c r="E42">
        <f>H7</f>
        <v>12.62</v>
      </c>
      <c r="F42">
        <f>Q7</f>
        <v>986.61</v>
      </c>
      <c r="M42">
        <v>8</v>
      </c>
      <c r="N42">
        <f>M42*8</f>
        <v>64</v>
      </c>
      <c r="O42">
        <v>26</v>
      </c>
      <c r="P42">
        <v>56.93</v>
      </c>
      <c r="Q42">
        <f>O42*60+P42</f>
        <v>1616.93</v>
      </c>
    </row>
    <row r="43" spans="2:20" x14ac:dyDescent="0.25">
      <c r="C43">
        <v>16</v>
      </c>
      <c r="E43">
        <f>Q8</f>
        <v>518.11900000000003</v>
      </c>
      <c r="F43">
        <f>H20</f>
        <v>1264.05</v>
      </c>
      <c r="L43" s="29"/>
      <c r="M43">
        <v>16</v>
      </c>
      <c r="N43">
        <f>M43*8</f>
        <v>128</v>
      </c>
      <c r="Q43" s="6">
        <f t="shared" ref="Q43:Q44" si="6">O43*60+P43</f>
        <v>0</v>
      </c>
    </row>
    <row r="44" spans="2:20" x14ac:dyDescent="0.25">
      <c r="C44">
        <v>32</v>
      </c>
      <c r="E44">
        <f>H21</f>
        <v>677.45</v>
      </c>
      <c r="F44">
        <f>Q20</f>
        <v>990.21</v>
      </c>
      <c r="M44" s="6">
        <v>32</v>
      </c>
      <c r="N44" s="6">
        <f>M44*8</f>
        <v>256</v>
      </c>
      <c r="O44">
        <v>19</v>
      </c>
      <c r="P44">
        <v>22.97</v>
      </c>
      <c r="Q44" s="6">
        <f t="shared" si="6"/>
        <v>1162.97</v>
      </c>
    </row>
    <row r="45" spans="2:20" x14ac:dyDescent="0.25">
      <c r="C45">
        <v>64</v>
      </c>
      <c r="E45" s="20">
        <f>Q21</f>
        <v>594.84</v>
      </c>
      <c r="F45">
        <f>H34</f>
        <v>1216.44</v>
      </c>
      <c r="L45" s="29"/>
      <c r="M45">
        <v>64</v>
      </c>
      <c r="N45">
        <f>M45*8</f>
        <v>512</v>
      </c>
    </row>
    <row r="48" spans="2:20" x14ac:dyDescent="0.25">
      <c r="M48" t="s">
        <v>52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21">
        <f>$M$49/N$48</f>
        <v>24387.75</v>
      </c>
      <c r="O49" s="22">
        <f>$M$49/O$48</f>
        <v>12193.875</v>
      </c>
      <c r="P49" s="2">
        <f>$M$49/P$48</f>
        <v>6096.9375</v>
      </c>
      <c r="Q49" s="2">
        <f>$M$49/Q$48</f>
        <v>3048.46875</v>
      </c>
      <c r="R49" s="2">
        <f>$M$49/R$48</f>
        <v>1524.234375</v>
      </c>
      <c r="S49" s="2">
        <f>$M$49/S$48</f>
        <v>762.1171875</v>
      </c>
      <c r="T49" s="2">
        <f>$M$49/T$48</f>
        <v>381.05859375</v>
      </c>
    </row>
    <row r="50" spans="12:20" x14ac:dyDescent="0.25">
      <c r="L50" t="s">
        <v>6</v>
      </c>
      <c r="M50" s="2">
        <v>432919</v>
      </c>
      <c r="N50" s="23">
        <f>$M$50/N$48</f>
        <v>54114.875</v>
      </c>
      <c r="O50" s="21">
        <f>$M$50/O$48</f>
        <v>27057.4375</v>
      </c>
      <c r="P50" s="22">
        <f>$M$50/P$48</f>
        <v>13528.71875</v>
      </c>
      <c r="Q50" s="2">
        <f>$M$50/Q$48</f>
        <v>6764.359375</v>
      </c>
      <c r="R50" s="2">
        <f>$M$50/R$48</f>
        <v>3382.1796875</v>
      </c>
      <c r="S50" s="2">
        <f>$M$50/S$48</f>
        <v>1691.08984375</v>
      </c>
      <c r="T50" s="2">
        <f>$M$50/T$48</f>
        <v>845.544921875</v>
      </c>
    </row>
    <row r="51" spans="12:20" x14ac:dyDescent="0.25">
      <c r="L51" t="s">
        <v>9</v>
      </c>
      <c r="M51" s="2">
        <v>1017573</v>
      </c>
      <c r="N51" s="24">
        <f>$M$51/N$48</f>
        <v>127196.625</v>
      </c>
      <c r="O51" s="23">
        <f>$M$51/O$48</f>
        <v>63598.3125</v>
      </c>
      <c r="P51" s="21">
        <f>$M$51/P$48</f>
        <v>31799.15625</v>
      </c>
      <c r="Q51" s="22">
        <f>$M$51/Q$48</f>
        <v>15899.578125</v>
      </c>
      <c r="R51" s="2">
        <f>$M$51/R$48</f>
        <v>7949.7890625</v>
      </c>
      <c r="S51" s="2">
        <f>$M$51/S$48</f>
        <v>3974.89453125</v>
      </c>
      <c r="T51" s="2">
        <f>$M$51/T$48</f>
        <v>1987.447265625</v>
      </c>
    </row>
    <row r="52" spans="12:20" x14ac:dyDescent="0.25">
      <c r="L52" t="s">
        <v>10</v>
      </c>
      <c r="M52" s="2">
        <v>2037710</v>
      </c>
      <c r="N52" s="2">
        <f>$M$52/N$48</f>
        <v>254713.75</v>
      </c>
      <c r="O52" s="24">
        <f>$M$52/O$48</f>
        <v>127356.875</v>
      </c>
      <c r="P52" s="23">
        <f>$M$52/P$48</f>
        <v>63678.4375</v>
      </c>
      <c r="Q52" s="21">
        <f>$M$52/Q$48</f>
        <v>31839.21875</v>
      </c>
      <c r="R52" s="22">
        <f>$M$52/R$48</f>
        <v>15919.609375</v>
      </c>
      <c r="S52" s="2">
        <f>$M$52/S$48</f>
        <v>7959.8046875</v>
      </c>
      <c r="T52" s="2">
        <f>$M$52/T$48</f>
        <v>3979.90234375</v>
      </c>
    </row>
    <row r="53" spans="12:20" x14ac:dyDescent="0.25">
      <c r="L53" t="s">
        <v>11</v>
      </c>
      <c r="M53" s="2">
        <v>4010210</v>
      </c>
      <c r="N53" s="2">
        <f>$M$53/N$48</f>
        <v>501276.25</v>
      </c>
      <c r="O53" s="2">
        <f>$M$53/O$48</f>
        <v>250638.125</v>
      </c>
      <c r="P53" s="24">
        <f>$M$53/P$48</f>
        <v>125319.0625</v>
      </c>
      <c r="Q53" s="23">
        <f>$M$53/Q$48</f>
        <v>62659.53125</v>
      </c>
      <c r="R53" s="21">
        <f>$M$53/R$48</f>
        <v>31329.765625</v>
      </c>
      <c r="S53" s="22">
        <f>$M$53/S$48</f>
        <v>15664.8828125</v>
      </c>
      <c r="T53" s="25">
        <f>$M$53/T$48</f>
        <v>7832.44140625</v>
      </c>
    </row>
    <row r="54" spans="12:20" x14ac:dyDescent="0.25">
      <c r="L54" s="6" t="s">
        <v>50</v>
      </c>
      <c r="M54" s="15">
        <v>8101299</v>
      </c>
      <c r="N54" s="15">
        <f>$M$54/N$48</f>
        <v>1012662.375</v>
      </c>
      <c r="O54" s="15">
        <f>$M$54/O$48</f>
        <v>506331.1875</v>
      </c>
      <c r="P54" s="15">
        <f>$M$54/P$48</f>
        <v>253165.59375</v>
      </c>
      <c r="Q54" s="24">
        <f>$M$54/Q$48</f>
        <v>126582.796875</v>
      </c>
      <c r="R54" s="23">
        <f>$M$54/R$48</f>
        <v>63291.3984375</v>
      </c>
      <c r="S54" s="21">
        <f>$M$54/S$48</f>
        <v>31645.69921875</v>
      </c>
      <c r="T54" s="15">
        <f>$M$54/T$48</f>
        <v>15822.849609375</v>
      </c>
    </row>
    <row r="55" spans="12:20" x14ac:dyDescent="0.25">
      <c r="L55" t="s">
        <v>51</v>
      </c>
      <c r="M55" s="15">
        <v>15522778</v>
      </c>
      <c r="N55" s="15">
        <f>$M$55/N$48</f>
        <v>1940347.25</v>
      </c>
      <c r="O55" s="15">
        <f>$M$55/O$48</f>
        <v>970173.625</v>
      </c>
      <c r="P55" s="15">
        <f>$M$55/P$48</f>
        <v>485086.8125</v>
      </c>
      <c r="Q55" s="15">
        <f>$M$55/Q$48</f>
        <v>242543.40625</v>
      </c>
      <c r="R55" s="24">
        <f>$M$55/R$48</f>
        <v>121271.703125</v>
      </c>
      <c r="S55" s="23">
        <f>$M$55/S$48</f>
        <v>60635.8515625</v>
      </c>
      <c r="T55" s="15">
        <f>$M$55/T$48</f>
        <v>30317.92578125</v>
      </c>
    </row>
    <row r="57" spans="12:20" x14ac:dyDescent="0.25">
      <c r="L57" t="s">
        <v>14</v>
      </c>
      <c r="M57" t="s">
        <v>23</v>
      </c>
      <c r="N57" t="s">
        <v>24</v>
      </c>
    </row>
    <row r="58" spans="12:20" x14ac:dyDescent="0.25">
      <c r="L58" s="2">
        <f>AVERAGE(O49,Q51,P50,R52,S53,T54)</f>
        <v>14838.252278645834</v>
      </c>
      <c r="M58" s="2">
        <f>STDEV(O49,,Q51,P50,R52,S53,T54)</f>
        <v>5793.3359058280403</v>
      </c>
      <c r="N58" s="27">
        <f>(M58/L58)*100</f>
        <v>39.043249818345529</v>
      </c>
    </row>
    <row r="59" spans="12:20" x14ac:dyDescent="0.25">
      <c r="L59" s="2">
        <f>AVERAGE(O50,P51,Q52,R53)</f>
        <v>30506.39453125</v>
      </c>
      <c r="M59" s="2">
        <f>STDEV(N49,O50,Q52,R53)</f>
        <v>3561.6120043541705</v>
      </c>
      <c r="N59" s="27">
        <f>M59/L59*100</f>
        <v>11.67496867158701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tabSelected="1" zoomScaleNormal="100" workbookViewId="0">
      <selection activeCell="F12" sqref="F12"/>
    </sheetView>
  </sheetViews>
  <sheetFormatPr defaultRowHeight="13.8" x14ac:dyDescent="0.25"/>
  <sheetData>
    <row r="3" spans="2:12" x14ac:dyDescent="0.25">
      <c r="B3" s="6"/>
      <c r="C3" s="6" t="s">
        <v>40</v>
      </c>
      <c r="D3" s="6"/>
    </row>
    <row r="4" spans="2:12" x14ac:dyDescent="0.25">
      <c r="B4" s="6"/>
      <c r="C4" s="6" t="s">
        <v>41</v>
      </c>
      <c r="D4" s="6"/>
    </row>
    <row r="5" spans="2:12" x14ac:dyDescent="0.25">
      <c r="B5" s="6"/>
      <c r="C5" s="6"/>
      <c r="D5" s="6"/>
    </row>
    <row r="6" spans="2:12" x14ac:dyDescent="0.25">
      <c r="B6" s="6" t="s">
        <v>42</v>
      </c>
      <c r="C6" s="6" t="s">
        <v>45</v>
      </c>
      <c r="D6" s="6"/>
      <c r="E6" s="6" t="s">
        <v>46</v>
      </c>
      <c r="I6" s="6" t="s">
        <v>45</v>
      </c>
      <c r="J6" s="6"/>
      <c r="K6" s="6" t="s">
        <v>46</v>
      </c>
    </row>
    <row r="7" spans="2:12" x14ac:dyDescent="0.25">
      <c r="B7" s="6"/>
      <c r="C7" s="6" t="s">
        <v>43</v>
      </c>
      <c r="D7" s="6" t="s">
        <v>44</v>
      </c>
      <c r="E7" s="6" t="s">
        <v>43</v>
      </c>
      <c r="F7" s="6" t="s">
        <v>44</v>
      </c>
      <c r="I7" t="s">
        <v>43</v>
      </c>
      <c r="J7" t="s">
        <v>4</v>
      </c>
      <c r="K7" s="6" t="s">
        <v>43</v>
      </c>
      <c r="L7" s="6" t="s">
        <v>4</v>
      </c>
    </row>
    <row r="8" spans="2:12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</row>
    <row r="9" spans="2:12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12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</row>
    <row r="11" spans="2:12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</row>
    <row r="12" spans="2:12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</row>
    <row r="13" spans="2:12" x14ac:dyDescent="0.25">
      <c r="B13">
        <v>32</v>
      </c>
      <c r="C13">
        <v>2</v>
      </c>
      <c r="D13">
        <v>34.75</v>
      </c>
      <c r="E13">
        <v>10</v>
      </c>
      <c r="F13">
        <v>50.4</v>
      </c>
      <c r="H13" t="s">
        <v>53</v>
      </c>
      <c r="I13">
        <v>1</v>
      </c>
      <c r="J13">
        <v>48.75</v>
      </c>
      <c r="K13">
        <v>8</v>
      </c>
      <c r="L13">
        <v>51.42</v>
      </c>
    </row>
    <row r="14" spans="2:12" x14ac:dyDescent="0.25">
      <c r="B14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A2" sqref="A2:F8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25</v>
      </c>
    </row>
    <row r="2" spans="1:8" x14ac:dyDescent="0.25">
      <c r="A2" t="s">
        <v>54</v>
      </c>
      <c r="C2" t="s">
        <v>28</v>
      </c>
      <c r="D2" t="s">
        <v>30</v>
      </c>
      <c r="E2" t="s">
        <v>29</v>
      </c>
      <c r="F2" t="s">
        <v>31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32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33</v>
      </c>
    </row>
    <row r="20" spans="1:8" x14ac:dyDescent="0.25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34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35</v>
      </c>
    </row>
    <row r="41" spans="1:5" x14ac:dyDescent="0.25">
      <c r="A41" t="s">
        <v>36</v>
      </c>
      <c r="B41" t="s">
        <v>37</v>
      </c>
      <c r="D41" t="s">
        <v>38</v>
      </c>
      <c r="E41" t="s">
        <v>39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HSR Cluster</vt:lpstr>
      <vt:lpstr>SimplyHPC A8</vt:lpstr>
      <vt:lpstr>Depl. Time</vt:lpstr>
      <vt:lpstr>Export Gnuplot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2015-05-28T08:59:32Z</dcterms:modified>
  <dc:language>en-US</dc:language>
</cp:coreProperties>
</file>