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5.xml" ContentType="application/vnd.openxmlformats-officedocument.drawingml.chart+xml"/>
  <Override PartName="/xl/charts/chart24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1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21" firstSheet="0" activeTab="3"/>
  </bookViews>
  <sheets>
    <sheet name="HSR Cluster" sheetId="1" state="visible" r:id="rId2"/>
    <sheet name="SimplyHPC A8" sheetId="2" state="visible" r:id="rId3"/>
    <sheet name="Depl. Time" sheetId="3" state="visible" r:id="rId4"/>
    <sheet name="Export Gnuplot" sheetId="4" state="visible" r:id="rId5"/>
    <sheet name="Sheet1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<sst xmlns="http://schemas.openxmlformats.org/spreadsheetml/2006/main" count="238" uniqueCount="66">
  <si>
    <t>pipe01</t>
  </si>
  <si>
    <t>Weak scaling</t>
  </si>
  <si>
    <t>size per core</t>
  </si>
  <si>
    <t># cores</t>
  </si>
  <si>
    <t>mins</t>
  </si>
  <si>
    <t>sec</t>
  </si>
  <si>
    <t>Time</t>
  </si>
  <si>
    <t>Acceleration</t>
  </si>
  <si>
    <t>Efficency</t>
  </si>
  <si>
    <t>pipe02</t>
  </si>
  <si>
    <t>sizeup</t>
  </si>
  <si>
    <t>Eff</t>
  </si>
  <si>
    <t>Strong scaling</t>
  </si>
  <si>
    <t>pipe06</t>
  </si>
  <si>
    <t>pipe04</t>
  </si>
  <si>
    <t>pipe05</t>
  </si>
  <si>
    <t>pipe07</t>
  </si>
  <si>
    <t>pipe08</t>
  </si>
  <si>
    <t>not enough memory on siet0003</t>
  </si>
  <si>
    <t>compressor</t>
  </si>
  <si>
    <t># sockets</t>
  </si>
  <si>
    <t>1 (_6 case)</t>
  </si>
  <si>
    <t>mean</t>
  </si>
  <si>
    <t>std dev</t>
  </si>
  <si>
    <t>diff</t>
  </si>
  <si>
    <t>WallClockTime</t>
  </si>
  <si>
    <t>#A8</t>
  </si>
  <si>
    <t>#cores</t>
  </si>
  <si>
    <t>Min</t>
  </si>
  <si>
    <t>Sec.</t>
  </si>
  <si>
    <t>Wall Clock Time</t>
  </si>
  <si>
    <t>Speedup</t>
  </si>
  <si>
    <t>Efficiency</t>
  </si>
  <si>
    <t>SizeUp</t>
  </si>
  <si>
    <t>N(1)</t>
  </si>
  <si>
    <t>N(K)</t>
  </si>
  <si>
    <t>mesh/8</t>
  </si>
  <si>
    <t>Strong Scaling</t>
  </si>
  <si>
    <t>Weak Scaling</t>
  </si>
  <si>
    <t>Sizeup</t>
  </si>
  <si>
    <t>MPI error</t>
  </si>
  <si>
    <t>Size per node</t>
  </si>
  <si>
    <t>mean # cores</t>
  </si>
  <si>
    <t>1 (_8 case)</t>
  </si>
  <si>
    <t># elements</t>
  </si>
  <si>
    <t>Optimal</t>
  </si>
  <si>
    <t>Diff</t>
  </si>
  <si>
    <t>std. Deviation</t>
  </si>
  <si>
    <t>%</t>
  </si>
  <si>
    <t>Cluster Deployment</t>
  </si>
  <si>
    <t># nodes</t>
  </si>
  <si>
    <t>A8</t>
  </si>
  <si>
    <t>Preparation</t>
  </si>
  <si>
    <t>Deployment</t>
  </si>
  <si>
    <t>min</t>
  </si>
  <si>
    <t>sec.</t>
  </si>
  <si>
    <t>also</t>
  </si>
  <si>
    <t>HSR</t>
  </si>
  <si>
    <t>size</t>
  </si>
  <si>
    <t>efficiency</t>
  </si>
  <si>
    <t>4--8</t>
  </si>
  <si>
    <t>Minutes</t>
  </si>
  <si>
    <t>Difference</t>
  </si>
  <si>
    <t>8--8</t>
  </si>
  <si>
    <t>1--1</t>
  </si>
  <si>
    <t>iterations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</si>
</sst>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.00"/>
    <numFmt numFmtId="166" formatCode="0.00E+00"/>
    <numFmt numFmtId="167" formatCode="0.000"/>
    <numFmt numFmtId="168" formatCode="0.00E+000"/>
    <numFmt numFmtId="169" formatCode="0%"/>
    <numFmt numFmtId="170" formatCode="#,##0.00"/>
    <numFmt numFmtId="171" formatCode="#,##0"/>
    <numFmt numFmtId="172" formatCode="0.0000"/>
    <numFmt numFmtId="173" formatCode="DD/MMM"/>
    <numFmt numFmtId="174" formatCode="0.000E+00"/>
  </numFmts>
  <fonts count="12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6100"/>
      <name val="Arial"/>
      <family val="2"/>
      <charset val="1"/>
    </font>
    <font>
      <b val="true"/>
      <sz val="11"/>
      <color rgb="FFFA7D00"/>
      <name val="Arial"/>
      <family val="2"/>
      <charset val="1"/>
    </font>
    <font>
      <sz val="11"/>
      <color rgb="FF9C0006"/>
      <name val="Arial"/>
      <family val="2"/>
      <charset val="1"/>
    </font>
    <font>
      <sz val="10"/>
      <name val="Arial"/>
      <family val="2"/>
      <charset val="1"/>
    </font>
    <font>
      <b val="true"/>
      <sz val="14"/>
      <color rgb="FF595959"/>
      <name val="Arial"/>
      <family val="2"/>
    </font>
    <font>
      <sz val="10"/>
      <name val="Arial"/>
      <family val="2"/>
    </font>
    <font>
      <sz val="11"/>
      <color rgb="FF9C650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6EFCE"/>
        <bgColor rgb="FFDBEAE9"/>
      </patternFill>
    </fill>
    <fill>
      <patternFill patternType="solid">
        <fgColor rgb="FFFFC7CE"/>
        <bgColor rgb="FFEFC6DF"/>
      </patternFill>
    </fill>
    <fill>
      <patternFill patternType="solid">
        <fgColor rgb="FFD6E2F0"/>
        <bgColor rgb="FFDBEAE9"/>
      </patternFill>
    </fill>
    <fill>
      <patternFill patternType="solid">
        <fgColor rgb="FFF1F2DF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D0CECE"/>
        <bgColor rgb="FFD9D9D9"/>
      </patternFill>
    </fill>
    <fill>
      <patternFill patternType="solid">
        <fgColor rgb="FFFBE5D6"/>
        <bgColor rgb="FFF1F2DF"/>
      </patternFill>
    </fill>
    <fill>
      <patternFill patternType="solid">
        <fgColor rgb="FFF2F2F2"/>
        <bgColor rgb="FFF1F2DF"/>
      </patternFill>
    </fill>
    <fill>
      <patternFill patternType="solid">
        <fgColor rgb="FF99FF66"/>
        <bgColor rgb="FFC6EFCE"/>
      </patternFill>
    </fill>
    <fill>
      <patternFill patternType="solid">
        <fgColor rgb="FFDEEBF7"/>
        <bgColor rgb="FFDBEAE9"/>
      </patternFill>
    </fill>
    <fill>
      <patternFill patternType="solid">
        <fgColor rgb="FFFFEB9C"/>
        <bgColor rgb="FFFBE5D6"/>
      </patternFill>
    </fill>
    <fill>
      <patternFill patternType="solid">
        <fgColor rgb="FFB5F2FF"/>
        <bgColor rgb="FFC6EFCE"/>
      </patternFill>
    </fill>
    <fill>
      <patternFill patternType="solid">
        <fgColor rgb="FFEFC6DF"/>
        <bgColor rgb="FFFFC7CE"/>
      </patternFill>
    </fill>
    <fill>
      <patternFill patternType="solid">
        <fgColor rgb="FFDBEAE9"/>
        <bgColor rgb="FFDEEBF7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9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19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1" fillId="1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TableStyleLight1" xfId="20" builtinId="54" customBuiltin="true"/>
    <cellStyle name="Excel Built-in Excel Built-in Excel Built-in Excel Built-in Excel Built-in Bad" xfId="21" builtinId="54" customBuiltin="true"/>
  </cellStyles>
  <colors>
    <indexedColors>
      <rgbColor rgb="FF000000"/>
      <rgbColor rgb="FFFFFFFF"/>
      <rgbColor rgb="FFFF0000"/>
      <rgbColor rgb="FF00FF00"/>
      <rgbColor rgb="FF0000FF"/>
      <rgbColor rgb="FF99FF66"/>
      <rgbColor rgb="FFFF00FF"/>
      <rgbColor rgb="FF00FFFF"/>
      <rgbColor rgb="FF9C0006"/>
      <rgbColor rgb="FF006100"/>
      <rgbColor rgb="FF000080"/>
      <rgbColor rgb="FF9C6500"/>
      <rgbColor rgb="FF800080"/>
      <rgbColor rgb="FF00748E"/>
      <rgbColor rgb="FFD0CECE"/>
      <rgbColor rgb="FF7F7F7F"/>
      <rgbColor rgb="FFF2F2F2"/>
      <rgbColor rgb="FF7A6A51"/>
      <rgbColor rgb="FFF1F2DF"/>
      <rgbColor rgb="FFB5F2FF"/>
      <rgbColor rgb="FF702052"/>
      <rgbColor rgb="FFFF8080"/>
      <rgbColor rgb="FF0066CC"/>
      <rgbColor rgb="FFD9D9D9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DEEBF7"/>
      <rgbColor rgb="FFC6EFCE"/>
      <rgbColor rgb="FFFFEB9C"/>
      <rgbColor rgb="FFD6E2F0"/>
      <rgbColor rgb="FFEFC6DF"/>
      <rgbColor rgb="FFDBEAE9"/>
      <rgbColor rgb="FFFFC7CE"/>
      <rgbColor rgb="FF3366FF"/>
      <rgbColor rgb="FF33CCCC"/>
      <rgbColor rgb="FFBABE5E"/>
      <rgbColor rgb="FFFFC000"/>
      <rgbColor rgb="FFFF9900"/>
      <rgbColor rgb="FFFA7D00"/>
      <rgbColor rgb="FF3F6DA6"/>
      <rgbColor rgb="FFA5A5A5"/>
      <rgbColor rgb="FF003366"/>
      <rgbColor rgb="FF548D8B"/>
      <rgbColor rgb="FF003300"/>
      <rgbColor rgb="FF333300"/>
      <rgbColor rgb="FF993300"/>
      <rgbColor rgb="FF993366"/>
      <rgbColor rgb="FF333399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595959"/>
                </a:solidFill>
                <a:latin typeface="Arial"/>
              </a:rPr>
              <a:t>Strong scaling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'HSR Cluster'!$B$3</c:f>
              <c:strCache>
                <c:ptCount val="1"/>
                <c:pt idx="0">
                  <c:v>pipe01</c:v>
                </c:pt>
              </c:strCache>
            </c:strRef>
          </c:tx>
          <c:spPr>
            <a:solidFill>
              <a:srgbClr val="548d8b"/>
            </a:solidFill>
            <a:ln w="28440">
              <a:solidFill>
                <a:srgbClr val="548d8b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'HSR Cluster'!$C$24:$C$29</c:f>
              <c:strCache>
                <c:ptCount val="6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</c:strCache>
            </c:strRef>
          </c:cat>
          <c:val>
            <c:numRef>
              <c:f>'HSR Cluster'!$F$6:$F$11</c:f>
              <c:numCache>
                <c:formatCode>General</c:formatCode>
                <c:ptCount val="6"/>
                <c:pt idx="0">
                  <c:v>894.62</c:v>
                </c:pt>
                <c:pt idx="1">
                  <c:v>486.45</c:v>
                </c:pt>
                <c:pt idx="2">
                  <c:v>274.65</c:v>
                </c:pt>
                <c:pt idx="3">
                  <c:v>219.74</c:v>
                </c:pt>
                <c:pt idx="4">
                  <c:v>188.05</c:v>
                </c:pt>
                <c:pt idx="5">
                  <c:v>171.94</c:v>
                </c:pt>
              </c:numCache>
            </c:numRef>
          </c:val>
        </c:ser>
        <c:ser>
          <c:idx val="1"/>
          <c:order val="1"/>
          <c:tx>
            <c:strRef>
              <c:f>'HSR Cluster'!$K$4</c:f>
              <c:strCache>
                <c:ptCount val="1"/>
                <c:pt idx="0">
                  <c:v>pipe02</c:v>
                </c:pt>
              </c:strCache>
            </c:strRef>
          </c:tx>
          <c:spPr>
            <a:solidFill>
              <a:srgbClr val="7a6a51"/>
            </a:solidFill>
            <a:ln w="28440">
              <a:solidFill>
                <a:srgbClr val="7a6a51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'HSR Cluster'!$C$24:$C$29</c:f>
              <c:strCache>
                <c:ptCount val="6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</c:strCache>
            </c:strRef>
          </c:cat>
          <c:val>
            <c:numRef>
              <c:f>'HSR Cluster'!$O$6:$O$11</c:f>
              <c:numCache>
                <c:formatCode>General</c:formatCode>
                <c:ptCount val="6"/>
                <c:pt idx="0">
                  <c:v>1864.79</c:v>
                </c:pt>
                <c:pt idx="1">
                  <c:v>743.86</c:v>
                </c:pt>
                <c:pt idx="2">
                  <c:v>524.37</c:v>
                </c:pt>
                <c:pt idx="3">
                  <c:v>376.78</c:v>
                </c:pt>
                <c:pt idx="4">
                  <c:v>336.3</c:v>
                </c:pt>
                <c:pt idx="5">
                  <c:v>264.225</c:v>
                </c:pt>
              </c:numCache>
            </c:numRef>
          </c:val>
        </c:ser>
        <c:ser>
          <c:idx val="2"/>
          <c:order val="2"/>
          <c:tx>
            <c:strRef>
              <c:f>'HSR Cluster'!$B$13</c:f>
              <c:strCache>
                <c:ptCount val="1"/>
                <c:pt idx="0">
                  <c:v>pipe06</c:v>
                </c:pt>
              </c:strCache>
            </c:strRef>
          </c:tx>
          <c:spPr>
            <a:solidFill>
              <a:srgbClr val="702052"/>
            </a:solidFill>
            <a:ln w="28440">
              <a:solidFill>
                <a:srgbClr val="702052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'HSR Cluster'!$C$24:$C$29</c:f>
              <c:strCache>
                <c:ptCount val="6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</c:strCache>
            </c:strRef>
          </c:cat>
          <c:val>
            <c:numRef>
              <c:f>'HSR Cluster'!$F$15:$F$20</c:f>
              <c:numCache>
                <c:formatCode>General</c:formatCode>
                <c:ptCount val="6"/>
                <c:pt idx="0">
                  <c:v>4546.72</c:v>
                </c:pt>
                <c:pt idx="1">
                  <c:v>2365.75</c:v>
                </c:pt>
                <c:pt idx="2">
                  <c:v>1223.82</c:v>
                </c:pt>
                <c:pt idx="3">
                  <c:v>835.63</c:v>
                </c:pt>
                <c:pt idx="4">
                  <c:v>657.32</c:v>
                </c:pt>
                <c:pt idx="5">
                  <c:v>597.59</c:v>
                </c:pt>
              </c:numCache>
            </c:numRef>
          </c:val>
        </c:ser>
        <c:ser>
          <c:idx val="3"/>
          <c:order val="3"/>
          <c:tx>
            <c:strRef>
              <c:f>'HSR Cluster'!$K$13</c:f>
              <c:strCache>
                <c:ptCount val="1"/>
                <c:pt idx="0">
                  <c:v>pipe04</c:v>
                </c:pt>
              </c:strCache>
            </c:strRef>
          </c:tx>
          <c:spPr>
            <a:solidFill>
              <a:srgbClr val="babe5e"/>
            </a:solidFill>
            <a:ln w="28440">
              <a:solidFill>
                <a:srgbClr val="babe5e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'HSR Cluster'!$C$24:$C$29</c:f>
              <c:strCache>
                <c:ptCount val="6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</c:strCache>
            </c:strRef>
          </c:cat>
          <c:val>
            <c:numRef>
              <c:f>'HSR Cluster'!$O$15:$O$20</c:f>
              <c:numCache>
                <c:formatCode>General</c:formatCode>
                <c:ptCount val="6"/>
                <c:pt idx="0">
                  <c:v>7779.585</c:v>
                </c:pt>
                <c:pt idx="1">
                  <c:v>4072.02</c:v>
                </c:pt>
                <c:pt idx="2">
                  <c:v>2008.19</c:v>
                </c:pt>
                <c:pt idx="3">
                  <c:v>1404.86</c:v>
                </c:pt>
                <c:pt idx="4">
                  <c:v>1096.61</c:v>
                </c:pt>
                <c:pt idx="5">
                  <c:v>915.85</c:v>
                </c:pt>
              </c:numCache>
            </c:numRef>
          </c:val>
        </c:ser>
        <c:ser>
          <c:idx val="4"/>
          <c:order val="4"/>
          <c:tx>
            <c:strRef>
              <c:f>'HSR Cluster'!$B$22</c:f>
              <c:strCache>
                <c:ptCount val="1"/>
                <c:pt idx="0">
                  <c:v>pipe05</c:v>
                </c:pt>
              </c:strCache>
            </c:strRef>
          </c:tx>
          <c:spPr>
            <a:solidFill>
              <a:srgbClr val="3f6da6"/>
            </a:solidFill>
            <a:ln w="28440">
              <a:solidFill>
                <a:srgbClr val="3f6da6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'HSR Cluster'!$C$24:$C$29</c:f>
              <c:strCache>
                <c:ptCount val="6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</c:strCache>
            </c:strRef>
          </c:cat>
          <c:val>
            <c:numRef>
              <c:f>'HSR Cluster'!$F$24:$F$29</c:f>
              <c:numCache>
                <c:formatCode>General</c:formatCode>
                <c:ptCount val="6"/>
                <c:pt idx="0">
                  <c:v>17722.85</c:v>
                </c:pt>
                <c:pt idx="1">
                  <c:v>5985.82</c:v>
                </c:pt>
                <c:pt idx="2">
                  <c:v>4403.74</c:v>
                </c:pt>
                <c:pt idx="3">
                  <c:v>2937.19</c:v>
                </c:pt>
                <c:pt idx="4">
                  <c:v>2239.57</c:v>
                </c:pt>
                <c:pt idx="5">
                  <c:v>1778.97</c:v>
                </c:pt>
              </c:numCache>
            </c:numRef>
          </c:val>
        </c:ser>
        <c:marker val="1"/>
        <c:axId val="68264779"/>
        <c:axId val="4261810"/>
      </c:lineChart>
      <c:catAx>
        <c:axId val="682647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4261810"/>
        <c:crosses val="autoZero"/>
        <c:auto val="1"/>
        <c:lblAlgn val="ctr"/>
        <c:lblOffset val="100"/>
      </c:catAx>
      <c:valAx>
        <c:axId val="42618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9360">
            <a:noFill/>
          </a:ln>
        </c:spPr>
        <c:crossAx val="68264779"/>
        <c:crossesAt val="0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595959"/>
                </a:solidFill>
                <a:latin typeface="Arial"/>
              </a:rPr>
              <a:t>Weak scaling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'HSR Cluster'!$C$33</c:f>
              <c:strCache>
                <c:ptCount val="1"/>
                <c:pt idx="0">
                  <c:v>3.72E+04</c:v>
                </c:pt>
              </c:strCache>
            </c:strRef>
          </c:tx>
          <c:spPr>
            <a:solidFill>
              <a:srgbClr val="702052"/>
            </a:solidFill>
            <a:ln w="28440">
              <a:solidFill>
                <a:srgbClr val="702052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'HSR Cluster'!$B$35:$B$38</c:f>
              <c:strCache>
                <c:ptCount val="4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</c:strCache>
            </c:strRef>
          </c:cat>
          <c:val>
            <c:numRef>
              <c:f>'HSR Cluster'!$C$35:$C$38</c:f>
              <c:numCache>
                <c:formatCode>General</c:formatCode>
                <c:ptCount val="4"/>
                <c:pt idx="0">
                  <c:v>894.62</c:v>
                </c:pt>
                <c:pt idx="1">
                  <c:v>743.86</c:v>
                </c:pt>
                <c:pt idx="2">
                  <c:v>1223.82</c:v>
                </c:pt>
                <c:pt idx="3">
                  <c:v>1096.61</c:v>
                </c:pt>
              </c:numCache>
            </c:numRef>
          </c:val>
        </c:ser>
        <c:ser>
          <c:idx val="1"/>
          <c:order val="1"/>
          <c:tx>
            <c:strRef>
              <c:f>'HSR Cluster'!$D$33</c:f>
              <c:strCache>
                <c:ptCount val="1"/>
                <c:pt idx="0">
                  <c:v>7.95E+04</c:v>
                </c:pt>
              </c:strCache>
            </c:strRef>
          </c:tx>
          <c:spPr>
            <a:solidFill>
              <a:srgbClr val="548d8b"/>
            </a:solidFill>
            <a:ln w="28440">
              <a:solidFill>
                <a:srgbClr val="548d8b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'HSR Cluster'!$B$35:$B$38</c:f>
              <c:strCache>
                <c:ptCount val="4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</c:strCache>
            </c:strRef>
          </c:cat>
          <c:val>
            <c:numRef>
              <c:f>'HSR Cluster'!$D$35:$D$38</c:f>
              <c:numCache>
                <c:formatCode>General</c:formatCode>
                <c:ptCount val="4"/>
                <c:pt idx="0">
                  <c:v>1864.79</c:v>
                </c:pt>
                <c:pt idx="1">
                  <c:v>2365.75</c:v>
                </c:pt>
                <c:pt idx="2">
                  <c:v>2008.19</c:v>
                </c:pt>
                <c:pt idx="3">
                  <c:v>2239.57</c:v>
                </c:pt>
              </c:numCache>
            </c:numRef>
          </c:val>
        </c:ser>
        <c:ser>
          <c:idx val="2"/>
          <c:order val="2"/>
          <c:tx>
            <c:strRef>
              <c:f>'HSR Cluster'!$E$33</c:f>
              <c:strCache>
                <c:ptCount val="1"/>
                <c:pt idx="0">
                  <c:v>1.68E+05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'HSR Cluster'!$B$35:$B$38</c:f>
              <c:strCache>
                <c:ptCount val="4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</c:strCache>
            </c:strRef>
          </c:cat>
          <c:val>
            <c:numRef>
              <c:f>'HSR Cluster'!$E$35:$E$38</c:f>
              <c:numCache>
                <c:formatCode>General</c:formatCode>
                <c:ptCount val="4"/>
                <c:pt idx="0">
                  <c:v>4546.72</c:v>
                </c:pt>
                <c:pt idx="1">
                  <c:v>4072.02</c:v>
                </c:pt>
                <c:pt idx="2">
                  <c:v>4403.74</c:v>
                </c:pt>
                <c:pt idx="3">
                  <c:v>4455.05</c:v>
                </c:pt>
              </c:numCache>
            </c:numRef>
          </c:val>
        </c:ser>
        <c:ser>
          <c:idx val="3"/>
          <c:order val="3"/>
          <c:tx>
            <c:strRef>
              <c:f>'HSR Cluster'!$F$33</c:f>
              <c:strCache>
                <c:ptCount val="1"/>
                <c:pt idx="0">
                  <c:v>3.35E+05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'HSR Cluster'!$B$35:$B$38</c:f>
              <c:strCache>
                <c:ptCount val="4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</c:strCache>
            </c:strRef>
          </c:cat>
          <c:val>
            <c:numRef>
              <c:f>'HSR Cluster'!$F$35:$F$38</c:f>
              <c:numCache>
                <c:formatCode>General</c:formatCode>
                <c:ptCount val="4"/>
                <c:pt idx="0">
                  <c:v>7779.585</c:v>
                </c:pt>
                <c:pt idx="1">
                  <c:v>5985.82</c:v>
                </c:pt>
                <c:pt idx="2">
                  <c:v>9025.94</c:v>
                </c:pt>
                <c:pt idx="3">
                  <c:v>7971.36</c:v>
                </c:pt>
              </c:numCache>
            </c:numRef>
          </c:val>
        </c:ser>
        <c:marker val="1"/>
        <c:axId val="46034576"/>
        <c:axId val="86418581"/>
      </c:lineChart>
      <c:catAx>
        <c:axId val="46034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86418581"/>
        <c:crosses val="autoZero"/>
        <c:auto val="1"/>
        <c:lblAlgn val="ctr"/>
        <c:lblOffset val="100"/>
      </c:catAx>
      <c:valAx>
        <c:axId val="8641858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9360">
            <a:noFill/>
          </a:ln>
        </c:spPr>
        <c:crossAx val="46034576"/>
        <c:crossesAt val="0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595959"/>
                </a:solidFill>
                <a:latin typeface="Arial"/>
              </a:rPr>
              <a:t>Weak scaling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'SimplyHPC A8'!$E$41</c:f>
              <c:strCache>
                <c:ptCount val="1"/>
                <c:pt idx="0">
                  <c:v>2.98E+04</c:v>
                </c:pt>
              </c:strCache>
            </c:strRef>
          </c:tx>
          <c:spPr>
            <a:solidFill>
              <a:srgbClr val="3f6da6"/>
            </a:solidFill>
            <a:ln w="28440">
              <a:solidFill>
                <a:srgbClr val="3f6da6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'SimplyHPC A8'!$C$43:$C$49</c:f>
              <c:strCach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strCache>
            </c:strRef>
          </c:cat>
          <c:val>
            <c:numRef>
              <c:f>'SimplyHPC A8'!$E$43:$E$48</c:f>
              <c:numCache>
                <c:formatCode>General</c:formatCode>
                <c:ptCount val="6"/>
                <c:pt idx="0">
                  <c:v>12.62</c:v>
                </c:pt>
                <c:pt idx="1">
                  <c:v>518.119</c:v>
                </c:pt>
                <c:pt idx="2">
                  <c:v>677.45</c:v>
                </c:pt>
                <c:pt idx="3">
                  <c:v>594.84</c:v>
                </c:pt>
                <c:pt idx="4">
                  <c:v>781.01</c:v>
                </c:pt>
                <c:pt idx="5">
                  <c:v>1108.038</c:v>
                </c:pt>
              </c:numCache>
            </c:numRef>
          </c:val>
        </c:ser>
        <c:ser>
          <c:idx val="1"/>
          <c:order val="1"/>
          <c:tx>
            <c:strRef>
              <c:f>'SimplyHPC A8'!$F$41</c:f>
              <c:strCache>
                <c:ptCount val="1"/>
                <c:pt idx="0">
                  <c:v>6.13E+04</c:v>
                </c:pt>
              </c:strCache>
            </c:strRef>
          </c:tx>
          <c:spPr>
            <a:solidFill>
              <a:srgbClr val="702052"/>
            </a:solidFill>
            <a:ln w="28440">
              <a:solidFill>
                <a:srgbClr val="702052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'SimplyHPC A8'!$C$43:$C$49</c:f>
              <c:strCach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strCache>
            </c:strRef>
          </c:cat>
          <c:val>
            <c:numRef>
              <c:f>'SimplyHPC A8'!$F$43:$F$48</c:f>
              <c:numCache>
                <c:formatCode>General</c:formatCode>
                <c:ptCount val="6"/>
                <c:pt idx="0">
                  <c:v>986.61</c:v>
                </c:pt>
                <c:pt idx="1">
                  <c:v>1264.05</c:v>
                </c:pt>
                <c:pt idx="2">
                  <c:v>990.21</c:v>
                </c:pt>
                <c:pt idx="3">
                  <c:v>1216.44</c:v>
                </c:pt>
                <c:pt idx="4">
                  <c:v>1246.78</c:v>
                </c:pt>
                <c:pt idx="5">
                  <c:v>1546.04</c:v>
                </c:pt>
              </c:numCache>
            </c:numRef>
          </c:val>
        </c:ser>
        <c:ser>
          <c:idx val="2"/>
          <c:order val="2"/>
          <c:tx>
            <c:strRef>
              <c:f>'SimplyHPC A8'!$G$41</c:f>
              <c:strCache>
                <c:ptCount val="1"/>
                <c:pt idx="0">
                  <c:v>1.26E+05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'SimplyHPC A8'!$C$43:$C$49</c:f>
              <c:strCach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strCache>
            </c:strRef>
          </c:cat>
          <c:val>
            <c:numRef>
              <c:f>'SimplyHPC A8'!$G$43:$G$47</c:f>
              <c:numCache>
                <c:formatCode>General</c:formatCode>
                <c:ptCount val="5"/>
                <c:pt idx="0">
                  <c:v>2478.35</c:v>
                </c:pt>
                <c:pt idx="1">
                  <c:v>1908.35</c:v>
                </c:pt>
                <c:pt idx="2">
                  <c:v>2124.53</c:v>
                </c:pt>
                <c:pt idx="3">
                  <c:v>2237.18</c:v>
                </c:pt>
                <c:pt idx="4">
                  <c:v>2078.03</c:v>
                </c:pt>
              </c:numCache>
            </c:numRef>
          </c:val>
        </c:ser>
        <c:ser>
          <c:idx val="3"/>
          <c:order val="3"/>
          <c:tx>
            <c:strRef>
              <c:f>'SimplyHPC A8'!$D$41</c:f>
              <c:strCache>
                <c:ptCount val="1"/>
                <c:pt idx="0">
                  <c:v>1.48E+04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'SimplyHPC A8'!$C$43:$C$49</c:f>
              <c:strCach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strCache>
            </c:strRef>
          </c:cat>
          <c:val>
            <c:numRef>
              <c:f>'SimplyHPC A8'!$D$43:$D$48</c:f>
              <c:numCache>
                <c:formatCode>General</c:formatCode>
                <c:ptCount val="6"/>
                <c:pt idx="0">
                  <c:v/>
                </c:pt>
                <c:pt idx="1">
                  <c:v>10.47</c:v>
                </c:pt>
                <c:pt idx="2">
                  <c:v>307.15</c:v>
                </c:pt>
                <c:pt idx="3">
                  <c:v>441</c:v>
                </c:pt>
                <c:pt idx="4">
                  <c:v>499.97</c:v>
                </c:pt>
                <c:pt idx="5">
                  <c:v>681.01</c:v>
                </c:pt>
              </c:numCache>
            </c:numRef>
          </c:val>
        </c:ser>
        <c:marker val="1"/>
        <c:axId val="9917027"/>
        <c:axId val="80913052"/>
      </c:lineChart>
      <c:catAx>
        <c:axId val="99170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80913052"/>
        <c:crosses val="autoZero"/>
        <c:auto val="1"/>
        <c:lblAlgn val="ctr"/>
        <c:lblOffset val="100"/>
      </c:catAx>
      <c:valAx>
        <c:axId val="809130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9360">
            <a:noFill/>
          </a:ln>
        </c:spPr>
        <c:crossAx val="9917027"/>
        <c:crossesAt val="0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595959"/>
                </a:solidFill>
                <a:latin typeface="Arial"/>
              </a:rPr>
              <a:t>Strong scaling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'SimplyHPC A8'!$C$27</c:f>
              <c:strCache>
                <c:ptCount val="1"/>
                <c:pt idx="0">
                  <c:v>pipe05</c:v>
                </c:pt>
              </c:strCache>
            </c:strRef>
          </c:tx>
          <c:spPr>
            <a:solidFill>
              <a:srgbClr val="3f6da6"/>
            </a:solidFill>
            <a:ln w="28440">
              <a:solidFill>
                <a:srgbClr val="3f6da6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'SimplyHPC A8'!$E$29:$E$36</c:f>
              <c:strCache>
                <c:ptCount val="8"/>
                <c:pt idx="0">
                  <c:v>#cores</c:v>
                </c:pt>
                <c:pt idx="1">
                  <c:v>1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strCache>
            </c:strRef>
          </c:cat>
          <c:val>
            <c:numRef>
              <c:f>'SimplyHPC A8'!$H$31:$H$36</c:f>
              <c:numCache>
                <c:formatCode>General</c:formatCode>
                <c:ptCount val="6"/>
                <c:pt idx="0">
                  <c:v>9184.44</c:v>
                </c:pt>
                <c:pt idx="1">
                  <c:v>4369.9</c:v>
                </c:pt>
                <c:pt idx="2">
                  <c:v>2124.53</c:v>
                </c:pt>
                <c:pt idx="3">
                  <c:v>1216.44</c:v>
                </c:pt>
                <c:pt idx="4">
                  <c:v>781.01</c:v>
                </c:pt>
                <c:pt idx="5">
                  <c:v>681.01</c:v>
                </c:pt>
              </c:numCache>
            </c:numRef>
          </c:val>
        </c:ser>
        <c:ser>
          <c:idx val="1"/>
          <c:order val="1"/>
          <c:tx>
            <c:strRef>
              <c:f>'SimplyHPC A8'!$O$15</c:f>
              <c:strCache>
                <c:ptCount val="1"/>
                <c:pt idx="0">
                  <c:v>pipe04</c:v>
                </c:pt>
              </c:strCache>
            </c:strRef>
          </c:tx>
          <c:spPr>
            <a:solidFill>
              <a:srgbClr val="702052"/>
            </a:solidFill>
            <a:ln w="28440">
              <a:solidFill>
                <a:srgbClr val="702052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'SimplyHPC A8'!$E$29:$E$36</c:f>
              <c:strCache>
                <c:ptCount val="8"/>
                <c:pt idx="0">
                  <c:v>#cores</c:v>
                </c:pt>
                <c:pt idx="1">
                  <c:v>1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strCache>
            </c:strRef>
          </c:cat>
          <c:val>
            <c:numRef>
              <c:f>'SimplyHPC A8'!$T$18:$T$23</c:f>
              <c:numCache>
                <c:formatCode>General</c:formatCode>
                <c:ptCount val="6"/>
                <c:pt idx="0">
                  <c:v>3973.31</c:v>
                </c:pt>
                <c:pt idx="1">
                  <c:v>1908.35</c:v>
                </c:pt>
                <c:pt idx="2">
                  <c:v>990.21</c:v>
                </c:pt>
                <c:pt idx="3">
                  <c:v>594.84</c:v>
                </c:pt>
                <c:pt idx="4">
                  <c:v>499.97</c:v>
                </c:pt>
                <c:pt idx="5">
                  <c:v>516.68</c:v>
                </c:pt>
              </c:numCache>
            </c:numRef>
          </c:val>
        </c:ser>
        <c:ser>
          <c:idx val="2"/>
          <c:order val="2"/>
          <c:tx>
            <c:strRef>
              <c:f>'SimplyHPC A8'!$C$15</c:f>
              <c:strCache>
                <c:ptCount val="1"/>
                <c:pt idx="0">
                  <c:v>pipe06</c:v>
                </c:pt>
              </c:strCache>
            </c:strRef>
          </c:tx>
          <c:spPr>
            <a:solidFill>
              <a:srgbClr val="548d8b"/>
            </a:solidFill>
            <a:ln w="28440">
              <a:solidFill>
                <a:srgbClr val="548d8b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'SimplyHPC A8'!$E$29:$E$36</c:f>
              <c:strCache>
                <c:ptCount val="8"/>
                <c:pt idx="0">
                  <c:v>#cores</c:v>
                </c:pt>
                <c:pt idx="1">
                  <c:v>1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strCache>
            </c:strRef>
          </c:cat>
          <c:val>
            <c:numRef>
              <c:f>'SimplyHPC A8'!$H$19:$H$24</c:f>
              <c:numCache>
                <c:formatCode>General</c:formatCode>
                <c:ptCount val="6"/>
                <c:pt idx="0">
                  <c:v>2478.35</c:v>
                </c:pt>
                <c:pt idx="1">
                  <c:v>1264.05</c:v>
                </c:pt>
                <c:pt idx="2">
                  <c:v>677.45</c:v>
                </c:pt>
                <c:pt idx="3">
                  <c:v>441</c:v>
                </c:pt>
                <c:pt idx="4">
                  <c:v>383.6</c:v>
                </c:pt>
                <c:pt idx="5">
                  <c:v>410.21</c:v>
                </c:pt>
              </c:numCache>
            </c:numRef>
          </c:val>
        </c:ser>
        <c:ser>
          <c:idx val="3"/>
          <c:order val="3"/>
          <c:tx>
            <c:strRef>
              <c:f>'SimplyHPC A8'!$C$3</c:f>
              <c:strCache>
                <c:ptCount val="1"/>
                <c:pt idx="0">
                  <c:v>pipe01</c:v>
                </c:pt>
              </c:strCache>
            </c:strRef>
          </c:tx>
          <c:spPr>
            <a:solidFill>
              <a:srgbClr val="00748e"/>
            </a:solidFill>
            <a:ln w="28440">
              <a:solidFill>
                <a:srgbClr val="00748e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'SimplyHPC A8'!$E$29:$E$36</c:f>
              <c:strCache>
                <c:ptCount val="8"/>
                <c:pt idx="0">
                  <c:v>#cores</c:v>
                </c:pt>
                <c:pt idx="1">
                  <c:v>1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strCache>
            </c:strRef>
          </c:cat>
          <c:val>
            <c:numRef>
              <c:f>'SimplyHPC A8'!$H$7:$H$12</c:f>
              <c:numCache>
                <c:formatCode>General</c:formatCode>
                <c:ptCount val="6"/>
                <c:pt idx="0">
                  <c:v>12.62</c:v>
                </c:pt>
                <c:pt idx="1">
                  <c:v>10.47</c:v>
                </c:pt>
                <c:pt idx="2">
                  <c:v>11.82</c:v>
                </c:pt>
                <c:pt idx="3">
                  <c:v>15.96</c:v>
                </c:pt>
                <c:pt idx="4">
                  <c:v>25.34</c:v>
                </c:pt>
                <c:pt idx="5">
                  <c:v>44.57</c:v>
                </c:pt>
              </c:numCache>
            </c:numRef>
          </c:val>
        </c:ser>
        <c:marker val="1"/>
        <c:axId val="10614092"/>
        <c:axId val="6034123"/>
      </c:lineChart>
      <c:catAx>
        <c:axId val="106140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6034123"/>
        <c:crosses val="autoZero"/>
        <c:auto val="1"/>
        <c:lblAlgn val="ctr"/>
        <c:lblOffset val="100"/>
      </c:catAx>
      <c:valAx>
        <c:axId val="603412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9360">
            <a:noFill/>
          </a:ln>
        </c:spPr>
        <c:crossAx val="10614092"/>
        <c:crossesAt val="0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595959"/>
                </a:solidFill>
                <a:latin typeface="Arial"/>
              </a:rPr>
              <a:t>Strong scaling for compressor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solidFill>
              <a:srgbClr val="3f6da6"/>
            </a:solidFill>
            <a:ln w="28440">
              <a:solidFill>
                <a:srgbClr val="3f6da6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'SimplyHPC A8'!$N$40:$N$44</c:f>
              <c:strCache>
                <c:ptCount val="5"/>
                <c:pt idx="0">
                  <c:v>8</c:v>
                </c:pt>
                <c:pt idx="1">
                  <c:v>16</c:v>
                </c:pt>
                <c:pt idx="2">
                  <c:v/>
                </c:pt>
                <c:pt idx="3">
                  <c:v>32</c:v>
                </c:pt>
                <c:pt idx="4">
                  <c:v>64</c:v>
                </c:pt>
              </c:strCache>
            </c:strRef>
          </c:cat>
          <c:val>
            <c:numRef>
              <c:f>'SimplyHPC A8'!$Q$40:$Q$44</c:f>
              <c:numCache>
                <c:formatCode>General</c:formatCode>
                <c:ptCount val="5"/>
                <c:pt idx="0">
                  <c:v>11016.886</c:v>
                </c:pt>
                <c:pt idx="1">
                  <c:v>5679.71</c:v>
                </c:pt>
                <c:pt idx="2">
                  <c:v/>
                </c:pt>
                <c:pt idx="3">
                  <c:v>2993.06</c:v>
                </c:pt>
                <c:pt idx="4">
                  <c:v>1616.93</c:v>
                </c:pt>
              </c:numCache>
            </c:numRef>
          </c:val>
        </c:ser>
        <c:ser>
          <c:idx val="1"/>
          <c:order val="1"/>
          <c:tx>
            <c:strRef>
              <c:f>"HSR"</c:f>
              <c:strCache>
                <c:ptCount val="1"/>
                <c:pt idx="0">
                  <c:v>HSR</c:v>
                </c:pt>
              </c:strCache>
            </c:strRef>
          </c:tx>
          <c:spPr>
            <a:solidFill>
              <a:srgbClr val="702052"/>
            </a:solidFill>
            <a:ln w="28440">
              <a:solidFill>
                <a:srgbClr val="702052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'SimplyHPC A8'!$N$40:$N$44</c:f>
              <c:strCache>
                <c:ptCount val="5"/>
                <c:pt idx="0">
                  <c:v>8</c:v>
                </c:pt>
                <c:pt idx="1">
                  <c:v>16</c:v>
                </c:pt>
                <c:pt idx="2">
                  <c:v/>
                </c:pt>
                <c:pt idx="3">
                  <c:v>32</c:v>
                </c:pt>
                <c:pt idx="4">
                  <c:v>64</c:v>
                </c:pt>
              </c:strCache>
            </c:strRef>
          </c:cat>
          <c:val>
            <c:numRef>
              <c:f>'HSR Cluster'!$O$33:$O$37</c:f>
              <c:numCache>
                <c:formatCode>General</c:formatCode>
                <c:ptCount val="5"/>
                <c:pt idx="0">
                  <c:v>5351.41</c:v>
                </c:pt>
                <c:pt idx="1">
                  <c:v/>
                </c:pt>
                <c:pt idx="2">
                  <c:v>4472.31</c:v>
                </c:pt>
                <c:pt idx="3">
                  <c:v>4587.58</c:v>
                </c:pt>
                <c:pt idx="4">
                  <c:v>3487.35</c:v>
                </c:pt>
              </c:numCache>
            </c:numRef>
          </c:val>
        </c:ser>
        <c:marker val="1"/>
        <c:axId val="4563511"/>
        <c:axId val="52346475"/>
      </c:lineChart>
      <c:catAx>
        <c:axId val="45635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52346475"/>
        <c:crosses val="autoZero"/>
        <c:auto val="1"/>
        <c:lblAlgn val="ctr"/>
        <c:lblOffset val="100"/>
      </c:catAx>
      <c:valAx>
        <c:axId val="5234647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spPr>
          <a:ln w="9360">
            <a:noFill/>
          </a:ln>
        </c:spPr>
        <c:crossAx val="4563511"/>
        <c:crossesAt val="0"/>
      </c:valAx>
      <c:spPr>
        <a:noFill/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3.xml"/><Relationship Id="rId2" Type="http://schemas.openxmlformats.org/officeDocument/2006/relationships/chart" Target="../charts/chart24.xml"/><Relationship Id="rId3" Type="http://schemas.openxmlformats.org/officeDocument/2006/relationships/chart" Target="../charts/chart2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867960</xdr:colOff>
      <xdr:row>53</xdr:row>
      <xdr:rowOff>13680</xdr:rowOff>
    </xdr:from>
    <xdr:to>
      <xdr:col>8</xdr:col>
      <xdr:colOff>484560</xdr:colOff>
      <xdr:row>68</xdr:row>
      <xdr:rowOff>125640</xdr:rowOff>
    </xdr:to>
    <xdr:graphicFrame>
      <xdr:nvGraphicFramePr>
        <xdr:cNvPr id="0" name="Chart 2"/>
        <xdr:cNvGraphicFramePr/>
      </xdr:nvGraphicFramePr>
      <xdr:xfrm>
        <a:off x="1540800" y="9302400"/>
        <a:ext cx="5888520" cy="274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654120</xdr:colOff>
      <xdr:row>44</xdr:row>
      <xdr:rowOff>105840</xdr:rowOff>
    </xdr:from>
    <xdr:to>
      <xdr:col>16</xdr:col>
      <xdr:colOff>255600</xdr:colOff>
      <xdr:row>60</xdr:row>
      <xdr:rowOff>41040</xdr:rowOff>
    </xdr:to>
    <xdr:graphicFrame>
      <xdr:nvGraphicFramePr>
        <xdr:cNvPr id="1" name="Chart 3"/>
        <xdr:cNvGraphicFramePr/>
      </xdr:nvGraphicFramePr>
      <xdr:xfrm>
        <a:off x="8945280" y="7817040"/>
        <a:ext cx="3818520" cy="2739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172800</xdr:colOff>
      <xdr:row>65</xdr:row>
      <xdr:rowOff>142560</xdr:rowOff>
    </xdr:from>
    <xdr:to>
      <xdr:col>14</xdr:col>
      <xdr:colOff>642960</xdr:colOff>
      <xdr:row>81</xdr:row>
      <xdr:rowOff>79560</xdr:rowOff>
    </xdr:to>
    <xdr:graphicFrame>
      <xdr:nvGraphicFramePr>
        <xdr:cNvPr id="2" name="Chart 2"/>
        <xdr:cNvGraphicFramePr/>
      </xdr:nvGraphicFramePr>
      <xdr:xfrm>
        <a:off x="5944680" y="11534400"/>
        <a:ext cx="5221800" cy="27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159480</xdr:colOff>
      <xdr:row>53</xdr:row>
      <xdr:rowOff>28800</xdr:rowOff>
    </xdr:from>
    <xdr:to>
      <xdr:col>7</xdr:col>
      <xdr:colOff>300960</xdr:colOff>
      <xdr:row>68</xdr:row>
      <xdr:rowOff>141120</xdr:rowOff>
    </xdr:to>
    <xdr:graphicFrame>
      <xdr:nvGraphicFramePr>
        <xdr:cNvPr id="3" name="Chart 3"/>
        <xdr:cNvGraphicFramePr/>
      </xdr:nvGraphicFramePr>
      <xdr:xfrm>
        <a:off x="832320" y="9317520"/>
        <a:ext cx="4567680" cy="27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654120</xdr:colOff>
      <xdr:row>56</xdr:row>
      <xdr:rowOff>82440</xdr:rowOff>
    </xdr:from>
    <xdr:to>
      <xdr:col>22</xdr:col>
      <xdr:colOff>61920</xdr:colOff>
      <xdr:row>72</xdr:row>
      <xdr:rowOff>18720</xdr:rowOff>
    </xdr:to>
    <xdr:graphicFrame>
      <xdr:nvGraphicFramePr>
        <xdr:cNvPr id="4" name="Chart 5"/>
        <xdr:cNvGraphicFramePr/>
      </xdr:nvGraphicFramePr>
      <xdr:xfrm>
        <a:off x="12021120" y="9896760"/>
        <a:ext cx="4600800" cy="274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3.8"/>
  <cols>
    <col collapsed="false" hidden="false" max="1" min="1" style="0" width="8.69767441860465"/>
    <col collapsed="false" hidden="false" max="2" min="2" style="0" width="16.3023255813953"/>
    <col collapsed="false" hidden="false" max="3" min="3" style="0" width="11"/>
    <col collapsed="false" hidden="false" max="4" min="4" style="0" width="11.0186046511628"/>
    <col collapsed="false" hidden="false" max="6" min="5" style="0" width="8.69767441860465"/>
    <col collapsed="false" hidden="false" max="8" min="7" style="0" width="12.6604651162791"/>
    <col collapsed="false" hidden="false" max="15" min="9" style="0" width="8.69767441860465"/>
    <col collapsed="false" hidden="false" max="16" min="16" style="0" width="11"/>
    <col collapsed="false" hidden="false" max="17" min="17" style="0" width="8.69767441860465"/>
    <col collapsed="false" hidden="false" max="18" min="18" style="0" width="10.4046511627907"/>
    <col collapsed="false" hidden="false" max="1025" min="19" style="0" width="8.69767441860465"/>
  </cols>
  <sheetData>
    <row r="1" customFormat="false" ht="13.8" hidden="false" customHeight="false" outlineLevel="0" collapsed="false">
      <c r="A1" s="0" t="n">
        <v>7</v>
      </c>
    </row>
    <row r="3" customFormat="false" ht="13.8" hidden="false" customHeight="false" outlineLevel="0" collapsed="false">
      <c r="B3" s="1" t="s">
        <v>0</v>
      </c>
      <c r="R3" s="2" t="s">
        <v>1</v>
      </c>
      <c r="S3" s="2"/>
    </row>
    <row r="4" customFormat="false" ht="13.8" hidden="false" customHeight="false" outlineLevel="0" collapsed="false"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3" t="s">
        <v>7</v>
      </c>
      <c r="H4" s="3" t="s">
        <v>8</v>
      </c>
      <c r="K4" s="1" t="s">
        <v>9</v>
      </c>
      <c r="L4" s="0" t="s">
        <v>3</v>
      </c>
      <c r="M4" s="0" t="s">
        <v>4</v>
      </c>
      <c r="N4" s="0" t="s">
        <v>5</v>
      </c>
      <c r="O4" s="0" t="s">
        <v>6</v>
      </c>
      <c r="P4" s="3" t="s">
        <v>7</v>
      </c>
      <c r="Q4" s="3" t="s">
        <v>8</v>
      </c>
      <c r="R4" s="3" t="s">
        <v>10</v>
      </c>
      <c r="S4" s="3" t="s">
        <v>11</v>
      </c>
    </row>
    <row r="5" customFormat="false" ht="13.8" hidden="false" customHeight="false" outlineLevel="0" collapsed="false">
      <c r="A5" s="4"/>
      <c r="C5" s="3" t="n">
        <v>1</v>
      </c>
      <c r="D5" s="3" t="n">
        <v>56</v>
      </c>
      <c r="E5" s="3" t="n">
        <v>35.8</v>
      </c>
      <c r="F5" s="4" t="n">
        <f aca="false">D5*60+E5</f>
        <v>3395.8</v>
      </c>
      <c r="G5" s="5"/>
      <c r="H5" s="3"/>
      <c r="J5" s="4"/>
      <c r="K5" s="6" t="n">
        <f aca="false">$C$46/L5</f>
        <v>432919</v>
      </c>
      <c r="L5" s="3" t="n">
        <v>1</v>
      </c>
      <c r="M5" s="3" t="n">
        <v>134</v>
      </c>
      <c r="N5" s="3" t="n">
        <v>41</v>
      </c>
      <c r="O5" s="4" t="n">
        <f aca="false">M5*60+N5</f>
        <v>8081</v>
      </c>
      <c r="P5" s="3"/>
      <c r="Q5" s="3"/>
      <c r="R5" s="3"/>
      <c r="S5" s="3"/>
      <c r="Y5" s="6"/>
    </row>
    <row r="6" customFormat="false" ht="13.8" hidden="false" customHeight="false" outlineLevel="0" collapsed="false">
      <c r="B6" s="6" t="n">
        <f aca="false">$C$45/C6</f>
        <v>32517</v>
      </c>
      <c r="C6" s="0" t="n">
        <v>6</v>
      </c>
      <c r="D6" s="0" t="n">
        <v>14</v>
      </c>
      <c r="E6" s="0" t="n">
        <v>54.62</v>
      </c>
      <c r="F6" s="7" t="n">
        <f aca="false">D6*60+E6</f>
        <v>894.62</v>
      </c>
      <c r="G6" s="5" t="n">
        <f aca="false">$F$5/F6</f>
        <v>3.79580156938141</v>
      </c>
      <c r="H6" s="5" t="n">
        <f aca="false">G6/C6</f>
        <v>0.632633594896902</v>
      </c>
      <c r="K6" s="6" t="n">
        <f aca="false">$C$46/L6</f>
        <v>72153.1666666667</v>
      </c>
      <c r="L6" s="0" t="n">
        <v>6</v>
      </c>
      <c r="M6" s="0" t="n">
        <v>31</v>
      </c>
      <c r="N6" s="0" t="n">
        <v>4.79</v>
      </c>
      <c r="O6" s="8" t="n">
        <f aca="false">M6*60+N6</f>
        <v>1864.79</v>
      </c>
      <c r="P6" s="5" t="n">
        <f aca="false">$O$5/O6</f>
        <v>4.33346382166357</v>
      </c>
      <c r="Q6" s="5" t="n">
        <f aca="false">P6/L6</f>
        <v>0.722243970277261</v>
      </c>
      <c r="R6" s="5" t="n">
        <f aca="false">K6/$K$5*$O$5/O6</f>
        <v>0.722243970277261</v>
      </c>
      <c r="S6" s="9" t="n">
        <f aca="false">R6/L6</f>
        <v>0.12037399504621</v>
      </c>
      <c r="Y6" s="6"/>
    </row>
    <row r="7" customFormat="false" ht="13.8" hidden="false" customHeight="false" outlineLevel="0" collapsed="false">
      <c r="B7" s="6" t="n">
        <f aca="false">$C$45/C7</f>
        <v>16258.5</v>
      </c>
      <c r="C7" s="0" t="n">
        <v>12</v>
      </c>
      <c r="D7" s="0" t="n">
        <v>8</v>
      </c>
      <c r="E7" s="0" t="n">
        <v>6.45</v>
      </c>
      <c r="F7" s="0" t="n">
        <f aca="false">D7*60+E7</f>
        <v>486.45</v>
      </c>
      <c r="G7" s="5" t="n">
        <f aca="false">$F$5/F7</f>
        <v>6.98077911398911</v>
      </c>
      <c r="H7" s="5" t="n">
        <f aca="false">G7/C7</f>
        <v>0.581731592832425</v>
      </c>
      <c r="K7" s="6" t="n">
        <f aca="false">$C$46/L7</f>
        <v>36076.5833333333</v>
      </c>
      <c r="L7" s="0" t="n">
        <v>12</v>
      </c>
      <c r="M7" s="0" t="n">
        <v>12</v>
      </c>
      <c r="N7" s="0" t="n">
        <v>23.86</v>
      </c>
      <c r="O7" s="10" t="n">
        <f aca="false">M7*60+N7</f>
        <v>743.86</v>
      </c>
      <c r="P7" s="5" t="n">
        <f aca="false">$O$5/O7</f>
        <v>10.8636033662248</v>
      </c>
      <c r="Q7" s="5" t="n">
        <f aca="false">P7/L7</f>
        <v>0.905300280518736</v>
      </c>
      <c r="R7" s="5" t="n">
        <f aca="false">K7/$K$5*$O$5/O7</f>
        <v>0.905300280518736</v>
      </c>
      <c r="S7" s="9" t="n">
        <f aca="false">R7/L7</f>
        <v>0.075441690043228</v>
      </c>
      <c r="Y7" s="6"/>
    </row>
    <row r="8" customFormat="false" ht="13.8" hidden="false" customHeight="false" outlineLevel="0" collapsed="false">
      <c r="B8" s="6" t="n">
        <f aca="false">$C$45/C8</f>
        <v>8129.25</v>
      </c>
      <c r="C8" s="0" t="n">
        <v>24</v>
      </c>
      <c r="D8" s="0" t="n">
        <v>4</v>
      </c>
      <c r="E8" s="0" t="n">
        <v>34.65</v>
      </c>
      <c r="F8" s="0" t="n">
        <f aca="false">D8*60+E8</f>
        <v>274.65</v>
      </c>
      <c r="G8" s="5" t="n">
        <f aca="false">$F$5/F8</f>
        <v>12.3640997633352</v>
      </c>
      <c r="H8" s="5" t="n">
        <f aca="false">G8/C8</f>
        <v>0.515170823472298</v>
      </c>
      <c r="K8" s="6" t="n">
        <f aca="false">$C$46/L8</f>
        <v>18038.2916666667</v>
      </c>
      <c r="L8" s="0" t="n">
        <v>24</v>
      </c>
      <c r="M8" s="0" t="n">
        <v>8</v>
      </c>
      <c r="N8" s="0" t="n">
        <v>44.37</v>
      </c>
      <c r="O8" s="0" t="n">
        <f aca="false">M8*60+N8</f>
        <v>524.37</v>
      </c>
      <c r="P8" s="5" t="n">
        <f aca="false">$O$5/O8</f>
        <v>15.4108740011824</v>
      </c>
      <c r="Q8" s="5" t="n">
        <f aca="false">P8/L8</f>
        <v>0.642119750049266</v>
      </c>
      <c r="R8" s="5" t="n">
        <f aca="false">K8/$K$5*$O$5/O8</f>
        <v>0.642119750049266</v>
      </c>
      <c r="S8" s="9" t="n">
        <f aca="false">R8/L8</f>
        <v>0.0267549895853861</v>
      </c>
      <c r="Y8" s="6"/>
    </row>
    <row r="9" customFormat="false" ht="13.8" hidden="false" customHeight="false" outlineLevel="0" collapsed="false">
      <c r="B9" s="6" t="n">
        <f aca="false">$C$45/C9</f>
        <v>5419.5</v>
      </c>
      <c r="C9" s="0" t="n">
        <v>36</v>
      </c>
      <c r="D9" s="0" t="n">
        <v>3</v>
      </c>
      <c r="E9" s="0" t="n">
        <v>39.74</v>
      </c>
      <c r="F9" s="0" t="n">
        <f aca="false">D9*60+E9</f>
        <v>219.74</v>
      </c>
      <c r="G9" s="5" t="n">
        <f aca="false">$F$5/F9</f>
        <v>15.4537180303996</v>
      </c>
      <c r="H9" s="5" t="n">
        <f aca="false">G9/C9</f>
        <v>0.429269945288877</v>
      </c>
      <c r="K9" s="6" t="n">
        <f aca="false">$C$46/L9</f>
        <v>12025.5277777778</v>
      </c>
      <c r="L9" s="0" t="n">
        <v>36</v>
      </c>
      <c r="M9" s="0" t="n">
        <v>6</v>
      </c>
      <c r="N9" s="0" t="n">
        <v>16.78</v>
      </c>
      <c r="O9" s="0" t="n">
        <f aca="false">M9*60+N9</f>
        <v>376.78</v>
      </c>
      <c r="P9" s="5" t="n">
        <f aca="false">$O$5/O9</f>
        <v>21.4475290620521</v>
      </c>
      <c r="Q9" s="5" t="n">
        <f aca="false">P9/L9</f>
        <v>0.595764696168115</v>
      </c>
      <c r="R9" s="5" t="n">
        <f aca="false">K9/$K$5*$O$5/O9</f>
        <v>0.595764696168115</v>
      </c>
      <c r="S9" s="9" t="n">
        <f aca="false">R9/L9</f>
        <v>0.0165490193380032</v>
      </c>
      <c r="Y9" s="6"/>
    </row>
    <row r="10" customFormat="false" ht="13.8" hidden="false" customHeight="false" outlineLevel="0" collapsed="false">
      <c r="B10" s="6" t="n">
        <f aca="false">$C$45/C10</f>
        <v>4064.625</v>
      </c>
      <c r="C10" s="0" t="n">
        <v>48</v>
      </c>
      <c r="D10" s="0" t="n">
        <v>3</v>
      </c>
      <c r="E10" s="0" t="n">
        <v>8.05</v>
      </c>
      <c r="F10" s="0" t="n">
        <f aca="false">D10*60+E10</f>
        <v>188.05</v>
      </c>
      <c r="G10" s="5" t="n">
        <f aca="false">$F$5/F10</f>
        <v>18.0579633076309</v>
      </c>
      <c r="H10" s="5" t="n">
        <f aca="false">G10/C10</f>
        <v>0.376207568908978</v>
      </c>
      <c r="K10" s="6" t="n">
        <f aca="false">$C$46/L10</f>
        <v>9019.14583333334</v>
      </c>
      <c r="L10" s="0" t="n">
        <v>48</v>
      </c>
      <c r="M10" s="0" t="n">
        <v>5</v>
      </c>
      <c r="N10" s="0" t="n">
        <v>36.3</v>
      </c>
      <c r="O10" s="0" t="n">
        <f aca="false">M10*60+N10</f>
        <v>336.3</v>
      </c>
      <c r="P10" s="5" t="n">
        <f aca="false">$O$5/O10</f>
        <v>24.0291406482307</v>
      </c>
      <c r="Q10" s="5" t="n">
        <f aca="false">P10/L10</f>
        <v>0.50060709683814</v>
      </c>
      <c r="R10" s="5" t="n">
        <f aca="false">K10/$K$5*$O$5/O10</f>
        <v>0.500607096838141</v>
      </c>
      <c r="S10" s="9" t="n">
        <f aca="false">R10/L10</f>
        <v>0.0104293145174613</v>
      </c>
    </row>
    <row r="11" customFormat="false" ht="13.8" hidden="false" customHeight="false" outlineLevel="0" collapsed="false">
      <c r="B11" s="6" t="n">
        <f aca="false">$C$45/C11</f>
        <v>3251.7</v>
      </c>
      <c r="C11" s="0" t="n">
        <v>60</v>
      </c>
      <c r="D11" s="0" t="n">
        <v>2</v>
      </c>
      <c r="E11" s="0" t="n">
        <v>51.94</v>
      </c>
      <c r="F11" s="0" t="n">
        <f aca="false">D11*60+E11</f>
        <v>171.94</v>
      </c>
      <c r="G11" s="5" t="n">
        <f aca="false">$F$5/F11</f>
        <v>19.7499127602652</v>
      </c>
      <c r="H11" s="5" t="n">
        <f aca="false">G11/C11</f>
        <v>0.329165212671087</v>
      </c>
      <c r="K11" s="6" t="n">
        <f aca="false">$C$46/L11</f>
        <v>7215.31666666667</v>
      </c>
      <c r="L11" s="0" t="n">
        <v>60</v>
      </c>
      <c r="M11" s="0" t="n">
        <v>4</v>
      </c>
      <c r="N11" s="0" t="n">
        <v>24.225</v>
      </c>
      <c r="O11" s="0" t="n">
        <f aca="false">M11*60+N11</f>
        <v>264.225</v>
      </c>
      <c r="P11" s="5" t="n">
        <f aca="false">$O$5/O11</f>
        <v>30.5837827609045</v>
      </c>
      <c r="Q11" s="5" t="n">
        <f aca="false">P11/L11</f>
        <v>0.509729712681742</v>
      </c>
      <c r="R11" s="5" t="n">
        <f aca="false">K11/$K$5*$O$5/O11</f>
        <v>0.509729712681742</v>
      </c>
      <c r="S11" s="9" t="n">
        <f aca="false">R11/L11</f>
        <v>0.00849549521136237</v>
      </c>
    </row>
    <row r="12" customFormat="false" ht="13.8" hidden="false" customHeight="false" outlineLevel="0" collapsed="false">
      <c r="P12" s="0" t="s">
        <v>12</v>
      </c>
      <c r="R12" s="2" t="s">
        <v>1</v>
      </c>
      <c r="S12" s="2"/>
    </row>
    <row r="13" customFormat="false" ht="13.8" hidden="false" customHeight="false" outlineLevel="0" collapsed="false">
      <c r="B13" s="1" t="s">
        <v>13</v>
      </c>
      <c r="C13" s="0" t="s">
        <v>3</v>
      </c>
      <c r="D13" s="0" t="s">
        <v>4</v>
      </c>
      <c r="E13" s="0" t="s">
        <v>5</v>
      </c>
      <c r="F13" s="0" t="s">
        <v>6</v>
      </c>
      <c r="G13" s="3" t="s">
        <v>7</v>
      </c>
      <c r="H13" s="3" t="s">
        <v>8</v>
      </c>
      <c r="K13" s="1" t="s">
        <v>14</v>
      </c>
      <c r="L13" s="0" t="s">
        <v>3</v>
      </c>
      <c r="M13" s="0" t="s">
        <v>4</v>
      </c>
      <c r="N13" s="0" t="s">
        <v>5</v>
      </c>
      <c r="O13" s="0" t="s">
        <v>6</v>
      </c>
      <c r="P13" s="3" t="s">
        <v>7</v>
      </c>
      <c r="Q13" s="3" t="s">
        <v>8</v>
      </c>
      <c r="R13" s="3" t="s">
        <v>10</v>
      </c>
      <c r="S13" s="3" t="s">
        <v>8</v>
      </c>
    </row>
    <row r="14" customFormat="false" ht="13.8" hidden="false" customHeight="false" outlineLevel="0" collapsed="false">
      <c r="A14" s="4"/>
      <c r="C14" s="3" t="n">
        <v>1</v>
      </c>
      <c r="D14" s="3" t="n">
        <v>346</v>
      </c>
      <c r="E14" s="3" t="n">
        <v>21.021</v>
      </c>
      <c r="F14" s="4" t="n">
        <f aca="false">D14*60+E14</f>
        <v>20781.021</v>
      </c>
      <c r="J14" s="4"/>
      <c r="K14" s="6" t="n">
        <f aca="false">$C$48/L14</f>
        <v>2037710</v>
      </c>
      <c r="L14" s="0" t="n">
        <v>1</v>
      </c>
      <c r="M14" s="0" t="n">
        <v>537</v>
      </c>
      <c r="N14" s="0" t="n">
        <v>7</v>
      </c>
      <c r="O14" s="4" t="n">
        <f aca="false">M14*60+N14</f>
        <v>32227</v>
      </c>
      <c r="P14" s="3"/>
      <c r="Q14" s="3"/>
      <c r="R14" s="3"/>
      <c r="S14" s="3"/>
    </row>
    <row r="15" customFormat="false" ht="13.8" hidden="false" customHeight="false" outlineLevel="0" collapsed="false">
      <c r="B15" s="6" t="n">
        <f aca="false">$C$47/C15</f>
        <v>169595.5</v>
      </c>
      <c r="C15" s="3" t="n">
        <v>6</v>
      </c>
      <c r="D15" s="3" t="n">
        <v>75</v>
      </c>
      <c r="E15" s="3" t="n">
        <v>46.72</v>
      </c>
      <c r="F15" s="11" t="n">
        <f aca="false">D15*60+E15</f>
        <v>4546.72</v>
      </c>
      <c r="G15" s="5" t="n">
        <f aca="false">$F$14/F15</f>
        <v>4.57055217827357</v>
      </c>
      <c r="H15" s="5" t="n">
        <f aca="false">G15/C15</f>
        <v>0.761758696378928</v>
      </c>
      <c r="K15" s="6" t="n">
        <f aca="false">$C$48/L15</f>
        <v>339618.333333333</v>
      </c>
      <c r="L15" s="3" t="n">
        <v>6</v>
      </c>
      <c r="M15" s="3" t="n">
        <v>129</v>
      </c>
      <c r="N15" s="3" t="n">
        <v>39.585</v>
      </c>
      <c r="O15" s="12" t="n">
        <f aca="false">M15*60+N15</f>
        <v>7779.585</v>
      </c>
      <c r="P15" s="5" t="n">
        <f aca="false">$O$14/O15</f>
        <v>4.14250888704218</v>
      </c>
      <c r="Q15" s="5" t="n">
        <f aca="false">P15/L15</f>
        <v>0.690418147840362</v>
      </c>
      <c r="R15" s="5" t="n">
        <f aca="false">K15/$K$14*$O$14/O15</f>
        <v>0.690418147840362</v>
      </c>
      <c r="S15" s="9" t="n">
        <f aca="false">R15/L15</f>
        <v>0.115069691306727</v>
      </c>
    </row>
    <row r="16" customFormat="false" ht="13.8" hidden="false" customHeight="false" outlineLevel="0" collapsed="false">
      <c r="B16" s="6" t="n">
        <f aca="false">$C$47/C16</f>
        <v>84797.75</v>
      </c>
      <c r="C16" s="0" t="n">
        <v>12</v>
      </c>
      <c r="D16" s="0" t="n">
        <v>39</v>
      </c>
      <c r="E16" s="0" t="n">
        <v>25.75</v>
      </c>
      <c r="F16" s="8" t="n">
        <f aca="false">D16*60+E16</f>
        <v>2365.75</v>
      </c>
      <c r="G16" s="5" t="n">
        <f aca="false">$F$14/F16</f>
        <v>8.78411539680862</v>
      </c>
      <c r="H16" s="5" t="n">
        <f aca="false">G16/C16</f>
        <v>0.732009616400719</v>
      </c>
      <c r="K16" s="6" t="n">
        <f aca="false">$C$48/L16</f>
        <v>169809.166666667</v>
      </c>
      <c r="L16" s="0" t="n">
        <v>12</v>
      </c>
      <c r="M16" s="0" t="n">
        <v>67</v>
      </c>
      <c r="N16" s="0" t="n">
        <v>52.02</v>
      </c>
      <c r="O16" s="11" t="n">
        <f aca="false">M16*60+N16</f>
        <v>4072.02</v>
      </c>
      <c r="P16" s="5" t="n">
        <f aca="false">$O$14/O16</f>
        <v>7.91425385926395</v>
      </c>
      <c r="Q16" s="5" t="n">
        <f aca="false">P16/L16</f>
        <v>0.659521154938663</v>
      </c>
      <c r="R16" s="5" t="n">
        <f aca="false">K16/$K$14*$O$14/O16</f>
        <v>0.659521154938663</v>
      </c>
      <c r="S16" s="9" t="n">
        <f aca="false">R16/L16</f>
        <v>0.0549600962448885</v>
      </c>
    </row>
    <row r="17" customFormat="false" ht="13.8" hidden="false" customHeight="false" outlineLevel="0" collapsed="false">
      <c r="B17" s="6" t="n">
        <f aca="false">$C$47/C17</f>
        <v>42398.875</v>
      </c>
      <c r="C17" s="0" t="n">
        <v>24</v>
      </c>
      <c r="D17" s="0" t="n">
        <v>20</v>
      </c>
      <c r="E17" s="0" t="n">
        <v>23.82</v>
      </c>
      <c r="F17" s="7" t="n">
        <f aca="false">D17*60+E17</f>
        <v>1223.82</v>
      </c>
      <c r="G17" s="5" t="n">
        <f aca="false">$F$14/F17</f>
        <v>16.9804554591361</v>
      </c>
      <c r="H17" s="5" t="n">
        <f aca="false">G17/C17</f>
        <v>0.707518977464006</v>
      </c>
      <c r="K17" s="6" t="n">
        <f aca="false">$C$48/L17</f>
        <v>84904.5833333333</v>
      </c>
      <c r="L17" s="0" t="n">
        <v>24</v>
      </c>
      <c r="M17" s="0" t="n">
        <v>33</v>
      </c>
      <c r="N17" s="0" t="n">
        <v>28.19</v>
      </c>
      <c r="O17" s="8" t="n">
        <f aca="false">M17*60+N17</f>
        <v>2008.19</v>
      </c>
      <c r="P17" s="5" t="n">
        <f aca="false">$O$14/O17</f>
        <v>16.0477843231965</v>
      </c>
      <c r="Q17" s="5" t="n">
        <f aca="false">P17/L17</f>
        <v>0.668657680133188</v>
      </c>
      <c r="R17" s="5" t="n">
        <f aca="false">K17/$K$14*$O$14/O17</f>
        <v>0.668657680133188</v>
      </c>
      <c r="S17" s="9" t="n">
        <f aca="false">R17/L17</f>
        <v>0.0278607366722162</v>
      </c>
    </row>
    <row r="18" customFormat="false" ht="13.8" hidden="false" customHeight="false" outlineLevel="0" collapsed="false">
      <c r="B18" s="6" t="n">
        <f aca="false">$C$47/C18</f>
        <v>28265.9166666667</v>
      </c>
      <c r="C18" s="0" t="n">
        <v>36</v>
      </c>
      <c r="D18" s="0" t="n">
        <v>13</v>
      </c>
      <c r="E18" s="0" t="n">
        <v>55.63</v>
      </c>
      <c r="F18" s="0" t="n">
        <f aca="false">D18*60+E18</f>
        <v>835.63</v>
      </c>
      <c r="G18" s="5" t="n">
        <f aca="false">$F$14/F18</f>
        <v>24.8686870983569</v>
      </c>
      <c r="H18" s="5" t="n">
        <f aca="false">G18/C18</f>
        <v>0.690796863843248</v>
      </c>
      <c r="K18" s="6" t="n">
        <f aca="false">$C$48/L18</f>
        <v>56603.0555555556</v>
      </c>
      <c r="L18" s="0" t="n">
        <v>36</v>
      </c>
      <c r="M18" s="0" t="n">
        <v>23</v>
      </c>
      <c r="N18" s="0" t="n">
        <v>24.86</v>
      </c>
      <c r="O18" s="0" t="n">
        <f aca="false">M18*60+N18</f>
        <v>1404.86</v>
      </c>
      <c r="P18" s="5" t="n">
        <f aca="false">$O$14/O18</f>
        <v>22.9396523497003</v>
      </c>
      <c r="Q18" s="5" t="n">
        <f aca="false">P18/L18</f>
        <v>0.637212565269454</v>
      </c>
      <c r="R18" s="5" t="n">
        <f aca="false">K18/$K$14*$O$14/O18</f>
        <v>0.637212565269453</v>
      </c>
      <c r="S18" s="9" t="n">
        <f aca="false">R18/L18</f>
        <v>0.0177003490352626</v>
      </c>
    </row>
    <row r="19" customFormat="false" ht="13.8" hidden="false" customHeight="false" outlineLevel="0" collapsed="false">
      <c r="B19" s="6" t="n">
        <f aca="false">$C$47/C19</f>
        <v>21199.4375</v>
      </c>
      <c r="C19" s="0" t="n">
        <v>48</v>
      </c>
      <c r="D19" s="0" t="n">
        <v>10</v>
      </c>
      <c r="E19" s="0" t="n">
        <v>57.32</v>
      </c>
      <c r="F19" s="0" t="n">
        <f aca="false">D19*60+E19</f>
        <v>657.32</v>
      </c>
      <c r="G19" s="5" t="n">
        <f aca="false">$F$14/F19</f>
        <v>31.6147705835818</v>
      </c>
      <c r="H19" s="5" t="n">
        <f aca="false">G19/C19</f>
        <v>0.658641053824621</v>
      </c>
      <c r="K19" s="6" t="n">
        <f aca="false">$C$48/L19</f>
        <v>42452.2916666667</v>
      </c>
      <c r="L19" s="0" t="n">
        <v>48</v>
      </c>
      <c r="M19" s="0" t="n">
        <v>18</v>
      </c>
      <c r="N19" s="0" t="n">
        <v>16.61</v>
      </c>
      <c r="O19" s="7" t="n">
        <f aca="false">M19*60+N19</f>
        <v>1096.61</v>
      </c>
      <c r="P19" s="5" t="n">
        <f aca="false">$O$14/O19</f>
        <v>29.3878407090944</v>
      </c>
      <c r="Q19" s="5" t="n">
        <f aca="false">P19/L19</f>
        <v>0.612246681439467</v>
      </c>
      <c r="R19" s="5" t="n">
        <f aca="false">K19/$K$14*$O$14/O19</f>
        <v>0.612246681439467</v>
      </c>
      <c r="S19" s="9" t="n">
        <f aca="false">R19/L19</f>
        <v>0.0127551391966556</v>
      </c>
    </row>
    <row r="20" customFormat="false" ht="13.8" hidden="false" customHeight="false" outlineLevel="0" collapsed="false">
      <c r="B20" s="6" t="n">
        <f aca="false">$C$47/C20</f>
        <v>16959.55</v>
      </c>
      <c r="C20" s="0" t="n">
        <v>60</v>
      </c>
      <c r="D20" s="0" t="n">
        <v>9</v>
      </c>
      <c r="E20" s="0" t="n">
        <v>57.59</v>
      </c>
      <c r="F20" s="0" t="n">
        <f aca="false">D20*60+E20</f>
        <v>597.59</v>
      </c>
      <c r="G20" s="5" t="n">
        <f aca="false">$F$14/F20</f>
        <v>34.7747134322863</v>
      </c>
      <c r="H20" s="5" t="n">
        <f aca="false">G20/C20</f>
        <v>0.579578557204772</v>
      </c>
      <c r="K20" s="6" t="n">
        <f aca="false">$C$48/L20</f>
        <v>33961.8333333333</v>
      </c>
      <c r="L20" s="0" t="n">
        <v>60</v>
      </c>
      <c r="M20" s="0" t="n">
        <v>15</v>
      </c>
      <c r="N20" s="0" t="n">
        <v>15.85</v>
      </c>
      <c r="O20" s="0" t="n">
        <f aca="false">M20*60+N20</f>
        <v>915.85</v>
      </c>
      <c r="P20" s="5" t="n">
        <f aca="false">$O$14/O20</f>
        <v>35.1880766501065</v>
      </c>
      <c r="Q20" s="5" t="n">
        <f aca="false">P20/L20</f>
        <v>0.586467944168441</v>
      </c>
      <c r="R20" s="5" t="n">
        <f aca="false">K20/$K$14*$O$14/O20</f>
        <v>0.586467944168441</v>
      </c>
      <c r="S20" s="9" t="n">
        <f aca="false">R20/L20</f>
        <v>0.00977446573614068</v>
      </c>
    </row>
    <row r="21" customFormat="false" ht="13.8" hidden="false" customHeight="false" outlineLevel="0" collapsed="false">
      <c r="G21" s="5"/>
      <c r="H21" s="5"/>
      <c r="R21" s="13" t="s">
        <v>1</v>
      </c>
      <c r="S21" s="13"/>
    </row>
    <row r="22" customFormat="false" ht="13.8" hidden="false" customHeight="false" outlineLevel="0" collapsed="false">
      <c r="B22" s="1" t="s">
        <v>15</v>
      </c>
      <c r="C22" s="0" t="s">
        <v>3</v>
      </c>
      <c r="D22" s="0" t="s">
        <v>4</v>
      </c>
      <c r="E22" s="0" t="s">
        <v>5</v>
      </c>
      <c r="F22" s="0" t="s">
        <v>6</v>
      </c>
      <c r="G22" s="3" t="s">
        <v>7</v>
      </c>
      <c r="H22" s="3" t="s">
        <v>8</v>
      </c>
      <c r="K22" s="1" t="s">
        <v>16</v>
      </c>
      <c r="L22" s="3" t="s">
        <v>3</v>
      </c>
      <c r="M22" s="3" t="s">
        <v>4</v>
      </c>
      <c r="N22" s="3" t="s">
        <v>5</v>
      </c>
      <c r="O22" s="3" t="s">
        <v>6</v>
      </c>
      <c r="P22" s="3" t="s">
        <v>7</v>
      </c>
      <c r="Q22" s="3" t="s">
        <v>8</v>
      </c>
      <c r="R22" s="3" t="s">
        <v>10</v>
      </c>
      <c r="S22" s="3" t="s">
        <v>8</v>
      </c>
      <c r="U22" s="1" t="s">
        <v>17</v>
      </c>
      <c r="V22" s="3" t="s">
        <v>3</v>
      </c>
      <c r="W22" s="3" t="s">
        <v>4</v>
      </c>
      <c r="X22" s="3" t="s">
        <v>5</v>
      </c>
      <c r="Y22" s="3" t="s">
        <v>6</v>
      </c>
      <c r="Z22" s="3" t="s">
        <v>7</v>
      </c>
      <c r="AA22" s="3" t="s">
        <v>8</v>
      </c>
    </row>
    <row r="23" customFormat="false" ht="13.8" hidden="false" customHeight="false" outlineLevel="0" collapsed="false">
      <c r="A23" s="4"/>
      <c r="C23" s="0" t="n">
        <v>1</v>
      </c>
      <c r="D23" s="0" t="n">
        <v>1344</v>
      </c>
      <c r="E23" s="0" t="n">
        <v>44</v>
      </c>
      <c r="F23" s="4" t="n">
        <f aca="false">D23*60+E23</f>
        <v>80684</v>
      </c>
      <c r="G23" s="3"/>
      <c r="J23" s="14"/>
      <c r="K23" s="6" t="n">
        <f aca="false">$C$50/L23</f>
        <v>8101299</v>
      </c>
      <c r="L23" s="3" t="n">
        <v>1</v>
      </c>
      <c r="M23" s="0" t="n">
        <v>2768</v>
      </c>
      <c r="N23" s="0" t="n">
        <v>17</v>
      </c>
      <c r="O23" s="3" t="n">
        <f aca="false">M23*60+N23</f>
        <v>166097</v>
      </c>
      <c r="U23" s="15" t="s">
        <v>18</v>
      </c>
      <c r="V23" s="3" t="n">
        <v>1</v>
      </c>
    </row>
    <row r="24" customFormat="false" ht="13.8" hidden="false" customHeight="false" outlineLevel="0" collapsed="false">
      <c r="B24" s="6" t="n">
        <f aca="false">$C$49/C24</f>
        <v>668368.333333333</v>
      </c>
      <c r="C24" s="3" t="n">
        <v>6</v>
      </c>
      <c r="D24" s="3" t="n">
        <v>295</v>
      </c>
      <c r="E24" s="3" t="n">
        <v>22.85</v>
      </c>
      <c r="F24" s="3" t="n">
        <f aca="false">D24*60+E24</f>
        <v>17722.85</v>
      </c>
      <c r="G24" s="5" t="n">
        <f aca="false">$F$23/F24</f>
        <v>4.55254092880096</v>
      </c>
      <c r="H24" s="5" t="n">
        <f aca="false">G24/C24</f>
        <v>0.758756821466826</v>
      </c>
      <c r="K24" s="6" t="n">
        <f aca="false">$C$50/L24</f>
        <v>1350216.5</v>
      </c>
      <c r="L24" s="3" t="n">
        <v>6</v>
      </c>
      <c r="M24" s="3" t="n">
        <f aca="false">10*60+34</f>
        <v>634</v>
      </c>
      <c r="N24" s="0" t="n">
        <v>12.69</v>
      </c>
      <c r="O24" s="3" t="n">
        <f aca="false">M24*60+N24</f>
        <v>38052.69</v>
      </c>
      <c r="P24" s="5" t="n">
        <f aca="false">$O$23/O24</f>
        <v>4.36492137612347</v>
      </c>
      <c r="Q24" s="5" t="n">
        <f aca="false">P24/L24</f>
        <v>0.727486896020579</v>
      </c>
      <c r="R24" s="5" t="n">
        <f aca="false">K24/$K$23*$O$23/O24</f>
        <v>0.727486896020579</v>
      </c>
      <c r="S24" s="9" t="n">
        <f aca="false">R24/L24</f>
        <v>0.12124781600343</v>
      </c>
      <c r="V24" s="3" t="n">
        <v>6</v>
      </c>
      <c r="W24" s="3" t="n">
        <f aca="false">20*60+55</f>
        <v>1255</v>
      </c>
      <c r="X24" s="0" t="n">
        <v>25.52</v>
      </c>
      <c r="Y24" s="3" t="n">
        <f aca="false">W24*60+X24</f>
        <v>75325.52</v>
      </c>
    </row>
    <row r="25" customFormat="false" ht="13.8" hidden="false" customHeight="false" outlineLevel="0" collapsed="false">
      <c r="B25" s="6" t="n">
        <f aca="false">$C$49/C25</f>
        <v>334184.166666667</v>
      </c>
      <c r="C25" s="0" t="n">
        <v>12</v>
      </c>
      <c r="D25" s="0" t="n">
        <v>99</v>
      </c>
      <c r="E25" s="0" t="n">
        <v>45.82</v>
      </c>
      <c r="F25" s="12" t="n">
        <f aca="false">D25*60+E25</f>
        <v>5985.82</v>
      </c>
      <c r="G25" s="5" t="n">
        <f aca="false">$F$23/F25</f>
        <v>13.4791891503587</v>
      </c>
      <c r="H25" s="5" t="n">
        <f aca="false">G25/C25</f>
        <v>1.12326576252989</v>
      </c>
      <c r="J25" s="3"/>
      <c r="K25" s="6" t="n">
        <f aca="false">$C$50/L25</f>
        <v>675108.25</v>
      </c>
      <c r="L25" s="3" t="n">
        <v>12</v>
      </c>
      <c r="M25" s="0" t="n">
        <v>311</v>
      </c>
      <c r="N25" s="0" t="n">
        <v>49.49</v>
      </c>
      <c r="O25" s="3" t="n">
        <f aca="false">M25*60+N25</f>
        <v>18709.49</v>
      </c>
      <c r="P25" s="5" t="n">
        <f aca="false">$O$23/O25</f>
        <v>8.8776872057977</v>
      </c>
      <c r="Q25" s="5" t="n">
        <f aca="false">P25/L25</f>
        <v>0.739807267149808</v>
      </c>
      <c r="R25" s="5" t="n">
        <f aca="false">K25/$K$23*$O$23/O25</f>
        <v>0.739807267149808</v>
      </c>
      <c r="S25" s="9" t="n">
        <f aca="false">R25/L25</f>
        <v>0.0616506055958173</v>
      </c>
      <c r="V25" s="3" t="n">
        <v>12</v>
      </c>
      <c r="W25" s="0" t="n">
        <f aca="false">10*60+1</f>
        <v>601</v>
      </c>
      <c r="X25" s="0" t="n">
        <v>17.6</v>
      </c>
      <c r="Y25" s="3" t="n">
        <f aca="false">W25*60+X25</f>
        <v>36077.6</v>
      </c>
    </row>
    <row r="26" customFormat="false" ht="13.8" hidden="false" customHeight="false" outlineLevel="0" collapsed="false">
      <c r="B26" s="6" t="n">
        <f aca="false">$C$49/C26</f>
        <v>167092.083333333</v>
      </c>
      <c r="C26" s="0" t="n">
        <v>24</v>
      </c>
      <c r="D26" s="0" t="n">
        <v>73</v>
      </c>
      <c r="E26" s="0" t="n">
        <v>23.74</v>
      </c>
      <c r="F26" s="11" t="n">
        <f aca="false">D26*60+E26</f>
        <v>4403.74</v>
      </c>
      <c r="G26" s="5" t="n">
        <f aca="false">$F$23/F26</f>
        <v>18.3216992828823</v>
      </c>
      <c r="H26" s="5" t="n">
        <f aca="false">G26/C26</f>
        <v>0.763404136786762</v>
      </c>
      <c r="J26" s="3"/>
      <c r="K26" s="6" t="n">
        <f aca="false">$C$50/L26</f>
        <v>337554.125</v>
      </c>
      <c r="L26" s="3" t="n">
        <v>24</v>
      </c>
      <c r="M26" s="0" t="n">
        <v>150</v>
      </c>
      <c r="N26" s="0" t="n">
        <v>25.94</v>
      </c>
      <c r="O26" s="12" t="n">
        <f aca="false">M26*60+N26</f>
        <v>9025.94</v>
      </c>
      <c r="P26" s="5" t="n">
        <f aca="false">$O$23/O26</f>
        <v>18.4021830413231</v>
      </c>
      <c r="Q26" s="5" t="n">
        <f aca="false">P26/L26</f>
        <v>0.766757626721797</v>
      </c>
      <c r="R26" s="5" t="n">
        <f aca="false">K26/$K$23*$O$23/O26</f>
        <v>0.766757626721797</v>
      </c>
      <c r="S26" s="9" t="n">
        <f aca="false">R26/L26</f>
        <v>0.0319482344467415</v>
      </c>
      <c r="V26" s="3" t="n">
        <v>24</v>
      </c>
      <c r="W26" s="3" t="n">
        <v>273</v>
      </c>
      <c r="X26" s="0" t="n">
        <v>54.67</v>
      </c>
      <c r="Y26" s="3" t="n">
        <f aca="false">W26*60+X26</f>
        <v>16434.67</v>
      </c>
    </row>
    <row r="27" customFormat="false" ht="13.8" hidden="false" customHeight="false" outlineLevel="0" collapsed="false">
      <c r="B27" s="6" t="n">
        <f aca="false">$C$49/C27</f>
        <v>111394.722222222</v>
      </c>
      <c r="C27" s="0" t="n">
        <v>36</v>
      </c>
      <c r="D27" s="0" t="n">
        <v>48</v>
      </c>
      <c r="E27" s="0" t="n">
        <v>57.19</v>
      </c>
      <c r="F27" s="0" t="n">
        <f aca="false">D27*60+E27</f>
        <v>2937.19</v>
      </c>
      <c r="G27" s="5" t="n">
        <f aca="false">$F$23/F27</f>
        <v>27.4697925568315</v>
      </c>
      <c r="H27" s="5" t="n">
        <f aca="false">G27/C27</f>
        <v>0.76304979324532</v>
      </c>
      <c r="J27" s="3"/>
      <c r="K27" s="6" t="n">
        <f aca="false">$C$50/L27</f>
        <v>225036.083333333</v>
      </c>
      <c r="L27" s="3" t="n">
        <v>36</v>
      </c>
      <c r="M27" s="3" t="n">
        <v>93</v>
      </c>
      <c r="N27" s="0" t="n">
        <v>15.47</v>
      </c>
      <c r="O27" s="3" t="n">
        <f aca="false">M27*60+N27</f>
        <v>5595.47</v>
      </c>
      <c r="P27" s="5" t="n">
        <f aca="false">$O$23/O27</f>
        <v>29.6841909616172</v>
      </c>
      <c r="Q27" s="5" t="n">
        <f aca="false">P27/L27</f>
        <v>0.824560860044921</v>
      </c>
      <c r="R27" s="5" t="n">
        <f aca="false">K27/$K$23*$O$23/O27</f>
        <v>0.82456086004492</v>
      </c>
      <c r="S27" s="9" t="n">
        <f aca="false">R27/L27</f>
        <v>0.0229044683345811</v>
      </c>
      <c r="V27" s="3" t="n">
        <v>36</v>
      </c>
      <c r="W27" s="3" t="n">
        <v>179</v>
      </c>
      <c r="X27" s="0" t="n">
        <v>13.78</v>
      </c>
      <c r="Y27" s="3" t="n">
        <f aca="false">W27*60+X27</f>
        <v>10753.78</v>
      </c>
    </row>
    <row r="28" customFormat="false" ht="13.8" hidden="false" customHeight="false" outlineLevel="0" collapsed="false">
      <c r="B28" s="6" t="n">
        <f aca="false">$C$49/C28</f>
        <v>83546.0416666667</v>
      </c>
      <c r="C28" s="0" t="n">
        <v>48</v>
      </c>
      <c r="D28" s="0" t="n">
        <v>37</v>
      </c>
      <c r="E28" s="0" t="n">
        <v>19.57</v>
      </c>
      <c r="F28" s="8" t="n">
        <f aca="false">D28*60+E28</f>
        <v>2239.57</v>
      </c>
      <c r="G28" s="5" t="n">
        <f aca="false">$F$23/F28</f>
        <v>36.0265586697446</v>
      </c>
      <c r="H28" s="5" t="n">
        <f aca="false">G28/C28</f>
        <v>0.75055330561968</v>
      </c>
      <c r="K28" s="6" t="n">
        <f aca="false">$C$50/L28</f>
        <v>168777.0625</v>
      </c>
      <c r="L28" s="3" t="n">
        <v>48</v>
      </c>
      <c r="M28" s="0" t="n">
        <v>74</v>
      </c>
      <c r="N28" s="0" t="n">
        <v>15.05</v>
      </c>
      <c r="O28" s="11" t="n">
        <f aca="false">M28*60+N28</f>
        <v>4455.05</v>
      </c>
      <c r="P28" s="5" t="n">
        <f aca="false">$O$23/O28</f>
        <v>37.2828587782404</v>
      </c>
      <c r="Q28" s="5" t="n">
        <f aca="false">P28/L28</f>
        <v>0.776726224546676</v>
      </c>
      <c r="R28" s="5" t="n">
        <f aca="false">K28/$K$23*$O$23/O28</f>
        <v>0.776726224546675</v>
      </c>
      <c r="S28" s="9" t="n">
        <f aca="false">R28/L28</f>
        <v>0.0161817963447224</v>
      </c>
      <c r="V28" s="3" t="n">
        <v>48</v>
      </c>
      <c r="W28" s="3" t="n">
        <v>132</v>
      </c>
      <c r="X28" s="0" t="n">
        <v>51.36</v>
      </c>
      <c r="Y28" s="3" t="n">
        <f aca="false">W28*60+X28</f>
        <v>7971.36</v>
      </c>
    </row>
    <row r="29" customFormat="false" ht="13.8" hidden="false" customHeight="false" outlineLevel="0" collapsed="false">
      <c r="B29" s="6" t="n">
        <f aca="false">$C$49/C29</f>
        <v>66836.8333333333</v>
      </c>
      <c r="C29" s="0" t="n">
        <v>60</v>
      </c>
      <c r="D29" s="0" t="n">
        <v>29</v>
      </c>
      <c r="E29" s="0" t="n">
        <v>38.97</v>
      </c>
      <c r="F29" s="0" t="n">
        <f aca="false">D29*60+E29</f>
        <v>1778.97</v>
      </c>
      <c r="G29" s="5" t="n">
        <f aca="false">$F$23/F29</f>
        <v>45.3543342495939</v>
      </c>
      <c r="H29" s="5" t="n">
        <f aca="false">G29/C29</f>
        <v>0.755905570826565</v>
      </c>
      <c r="K29" s="6" t="n">
        <f aca="false">$C$50/L29</f>
        <v>135021.65</v>
      </c>
      <c r="L29" s="3" t="n">
        <v>60</v>
      </c>
      <c r="M29" s="0" t="n">
        <v>59</v>
      </c>
      <c r="N29" s="0" t="n">
        <v>31.28</v>
      </c>
      <c r="O29" s="3" t="n">
        <f aca="false">M29*60+N29</f>
        <v>3571.28</v>
      </c>
      <c r="P29" s="5" t="n">
        <f aca="false">$O$23/O29</f>
        <v>46.5090947783428</v>
      </c>
      <c r="Q29" s="5" t="n">
        <f aca="false">P29/L29</f>
        <v>0.775151579639046</v>
      </c>
      <c r="R29" s="5" t="n">
        <f aca="false">K29/$K$23*$O$23/O29</f>
        <v>0.775151579639046</v>
      </c>
      <c r="S29" s="9" t="n">
        <f aca="false">R29/L29</f>
        <v>0.0129191929939841</v>
      </c>
      <c r="V29" s="3" t="n">
        <v>60</v>
      </c>
      <c r="W29" s="0" t="n">
        <v>106</v>
      </c>
      <c r="X29" s="0" t="n">
        <v>31.82</v>
      </c>
      <c r="Y29" s="3" t="n">
        <f aca="false">W29*60+X29</f>
        <v>6391.82</v>
      </c>
    </row>
    <row r="30" customFormat="false" ht="13.8" hidden="false" customHeight="false" outlineLevel="0" collapsed="false">
      <c r="H30" s="3"/>
    </row>
    <row r="31" customFormat="false" ht="13.8" hidden="false" customHeight="false" outlineLevel="0" collapsed="false">
      <c r="B31" s="0" t="s">
        <v>1</v>
      </c>
      <c r="H31" s="3"/>
      <c r="K31" s="0" t="s">
        <v>19</v>
      </c>
    </row>
    <row r="32" customFormat="false" ht="13.8" hidden="false" customHeight="false" outlineLevel="0" collapsed="false">
      <c r="H32" s="3"/>
      <c r="K32" s="0" t="s">
        <v>20</v>
      </c>
      <c r="L32" s="0" t="s">
        <v>3</v>
      </c>
      <c r="M32" s="0" t="s">
        <v>4</v>
      </c>
      <c r="N32" s="0" t="s">
        <v>5</v>
      </c>
      <c r="O32" s="0" t="s">
        <v>6</v>
      </c>
    </row>
    <row r="33" customFormat="false" ht="13.8" hidden="false" customHeight="false" outlineLevel="0" collapsed="false">
      <c r="B33" s="0" t="s">
        <v>3</v>
      </c>
      <c r="C33" s="16" t="n">
        <f aca="false">C40</f>
        <v>37192.35</v>
      </c>
      <c r="D33" s="16" t="n">
        <f aca="false">D40</f>
        <v>79510.9416666667</v>
      </c>
      <c r="E33" s="16" t="n">
        <f aca="false">E40</f>
        <v>167760.819444445</v>
      </c>
      <c r="F33" s="17" t="n">
        <f aca="false">F40</f>
        <v>334873.233333333</v>
      </c>
      <c r="G33" s="18" t="n">
        <f aca="false">G40</f>
        <v>664656.833333333</v>
      </c>
      <c r="H33" s="3"/>
      <c r="K33" s="0" t="n">
        <v>1</v>
      </c>
      <c r="L33" s="0" t="n">
        <v>12</v>
      </c>
      <c r="M33" s="0" t="n">
        <v>89</v>
      </c>
      <c r="N33" s="0" t="n">
        <v>11.41</v>
      </c>
      <c r="O33" s="0" t="n">
        <f aca="false">M33*60+N33</f>
        <v>5351.41</v>
      </c>
    </row>
    <row r="34" customFormat="false" ht="13.8" hidden="false" customHeight="false" outlineLevel="0" collapsed="false">
      <c r="B34" s="19" t="s">
        <v>21</v>
      </c>
      <c r="C34" s="20"/>
      <c r="D34" s="20" t="n">
        <v>982.8</v>
      </c>
      <c r="E34" s="20" t="n">
        <v>2844</v>
      </c>
      <c r="F34" s="18" t="n">
        <v>4862</v>
      </c>
      <c r="G34" s="21" t="n">
        <v>11730</v>
      </c>
      <c r="H34" s="3"/>
    </row>
    <row r="35" customFormat="false" ht="13.8" hidden="false" customHeight="false" outlineLevel="0" collapsed="false">
      <c r="B35" s="0" t="n">
        <v>6</v>
      </c>
      <c r="C35" s="0" t="n">
        <f aca="false">F6</f>
        <v>894.62</v>
      </c>
      <c r="D35" s="0" t="n">
        <f aca="false">O6</f>
        <v>1864.79</v>
      </c>
      <c r="E35" s="0" t="n">
        <f aca="false">F15</f>
        <v>4546.72</v>
      </c>
      <c r="F35" s="0" t="n">
        <f aca="false">O15</f>
        <v>7779.585</v>
      </c>
      <c r="G35" s="0" t="n">
        <f aca="false">F24</f>
        <v>17722.85</v>
      </c>
      <c r="H35" s="3"/>
      <c r="K35" s="0" t="n">
        <v>2</v>
      </c>
      <c r="L35" s="0" t="n">
        <v>24</v>
      </c>
      <c r="M35" s="0" t="n">
        <v>74</v>
      </c>
      <c r="N35" s="0" t="n">
        <v>32.31</v>
      </c>
      <c r="O35" s="0" t="n">
        <f aca="false">M35*60+N35</f>
        <v>4472.31</v>
      </c>
    </row>
    <row r="36" customFormat="false" ht="13.8" hidden="false" customHeight="false" outlineLevel="0" collapsed="false">
      <c r="B36" s="0" t="n">
        <v>12</v>
      </c>
      <c r="C36" s="0" t="n">
        <f aca="false">O7</f>
        <v>743.86</v>
      </c>
      <c r="D36" s="0" t="n">
        <f aca="false">F16</f>
        <v>2365.75</v>
      </c>
      <c r="E36" s="0" t="n">
        <f aca="false">O16</f>
        <v>4072.02</v>
      </c>
      <c r="F36" s="0" t="n">
        <f aca="false">F25</f>
        <v>5985.82</v>
      </c>
      <c r="G36" s="3" t="n">
        <f aca="false">O25</f>
        <v>18709.49</v>
      </c>
      <c r="H36" s="3"/>
      <c r="K36" s="0" t="n">
        <v>3</v>
      </c>
      <c r="L36" s="0" t="n">
        <v>36</v>
      </c>
      <c r="M36" s="0" t="n">
        <v>76</v>
      </c>
      <c r="N36" s="0" t="n">
        <v>27.58</v>
      </c>
      <c r="O36" s="0" t="n">
        <f aca="false">M36*60+N36</f>
        <v>4587.58</v>
      </c>
    </row>
    <row r="37" customFormat="false" ht="13.8" hidden="false" customHeight="false" outlineLevel="0" collapsed="false">
      <c r="B37" s="0" t="n">
        <v>24</v>
      </c>
      <c r="C37" s="0" t="n">
        <f aca="false">F17</f>
        <v>1223.82</v>
      </c>
      <c r="D37" s="0" t="n">
        <f aca="false">O17</f>
        <v>2008.19</v>
      </c>
      <c r="E37" s="0" t="n">
        <f aca="false">F26</f>
        <v>4403.74</v>
      </c>
      <c r="F37" s="0" t="n">
        <f aca="false">O26</f>
        <v>9025.94</v>
      </c>
      <c r="G37" s="0" t="n">
        <f aca="false">Y26</f>
        <v>16434.67</v>
      </c>
      <c r="K37" s="0" t="n">
        <v>4</v>
      </c>
      <c r="L37" s="0" t="n">
        <v>48</v>
      </c>
      <c r="M37" s="0" t="n">
        <v>58</v>
      </c>
      <c r="N37" s="0" t="n">
        <v>7.35</v>
      </c>
      <c r="O37" s="0" t="n">
        <f aca="false">M37*60+N37</f>
        <v>3487.35</v>
      </c>
    </row>
    <row r="38" customFormat="false" ht="13.8" hidden="false" customHeight="false" outlineLevel="0" collapsed="false">
      <c r="B38" s="0" t="n">
        <v>48</v>
      </c>
      <c r="C38" s="0" t="n">
        <f aca="false">O19</f>
        <v>1096.61</v>
      </c>
      <c r="D38" s="0" t="n">
        <f aca="false">F28</f>
        <v>2239.57</v>
      </c>
      <c r="E38" s="0" t="n">
        <f aca="false">O28</f>
        <v>4455.05</v>
      </c>
      <c r="F38" s="0" t="n">
        <f aca="false">Y28</f>
        <v>7971.36</v>
      </c>
      <c r="K38" s="0" t="n">
        <v>5</v>
      </c>
      <c r="L38" s="0" t="n">
        <v>60</v>
      </c>
      <c r="M38" s="0" t="n">
        <v>52</v>
      </c>
      <c r="N38" s="0" t="n">
        <v>34.7</v>
      </c>
      <c r="O38" s="0" t="n">
        <f aca="false">M38*60+N38</f>
        <v>3154.7</v>
      </c>
    </row>
    <row r="40" customFormat="false" ht="13.8" hidden="false" customHeight="false" outlineLevel="0" collapsed="false">
      <c r="B40" s="0" t="s">
        <v>22</v>
      </c>
      <c r="C40" s="6" t="n">
        <f aca="false">AVERAGE(D45,E45,F46,G47,H48)</f>
        <v>37192.35</v>
      </c>
      <c r="D40" s="6" t="n">
        <f aca="false">AVERAGE(D46,E46,F47,G48,H49)</f>
        <v>79510.9416666667</v>
      </c>
      <c r="E40" s="6" t="n">
        <f aca="false">AVERAGE(D47,E47,F48,G49,H50,I51)</f>
        <v>167760.819444445</v>
      </c>
      <c r="F40" s="6" t="n">
        <f aca="false">AVERAGE(D48,E48,F49,G50,H51)</f>
        <v>334873.233333333</v>
      </c>
      <c r="G40" s="6" t="n">
        <f aca="false">AVERAGE(D49,E49,F50,G51)</f>
        <v>664656.833333333</v>
      </c>
    </row>
    <row r="41" customFormat="false" ht="13.8" hidden="false" customHeight="false" outlineLevel="0" collapsed="false">
      <c r="B41" s="0" t="s">
        <v>23</v>
      </c>
      <c r="C41" s="6" t="n">
        <f aca="false">STDEV(D45,E45,F46,G47,H48)</f>
        <v>4993.43617691781</v>
      </c>
      <c r="D41" s="0" t="n">
        <f aca="false">STDEV(D46,E46,F47,G48,H49)</f>
        <v>6737.90491720265</v>
      </c>
      <c r="E41" s="0" t="n">
        <f aca="false">STDEV(D47,E47,F48,G49,H50,I51)</f>
        <v>3136.70611070621</v>
      </c>
      <c r="F41" s="0" t="n">
        <f aca="false">STDEV(D48,E48,F49,G50,H51)</f>
        <v>6792.1064317364</v>
      </c>
    </row>
    <row r="42" customFormat="false" ht="13.8" hidden="false" customHeight="false" outlineLevel="0" collapsed="false">
      <c r="B42" s="0" t="s">
        <v>24</v>
      </c>
      <c r="C42" s="22" t="n">
        <f aca="false">C41/C40</f>
        <v>0.134259765164551</v>
      </c>
      <c r="D42" s="22" t="n">
        <f aca="false">D41/D40</f>
        <v>0.0847418578621535</v>
      </c>
      <c r="E42" s="22" t="n">
        <f aca="false">E41/E40</f>
        <v>0.0186974892057258</v>
      </c>
      <c r="F42" s="22" t="n">
        <f aca="false">F41/F40</f>
        <v>0.020282619677087</v>
      </c>
    </row>
    <row r="44" customFormat="false" ht="13.8" hidden="false" customHeight="false" outlineLevel="0" collapsed="false">
      <c r="B44" s="23"/>
      <c r="C44" s="24"/>
      <c r="D44" s="24" t="s">
        <v>21</v>
      </c>
      <c r="E44" s="25" t="n">
        <v>6</v>
      </c>
      <c r="F44" s="25" t="n">
        <v>12</v>
      </c>
      <c r="G44" s="25" t="n">
        <v>24</v>
      </c>
      <c r="H44" s="26" t="n">
        <v>48</v>
      </c>
      <c r="I44" s="27" t="n">
        <v>96</v>
      </c>
    </row>
    <row r="45" customFormat="false" ht="13.8" hidden="false" customHeight="false" outlineLevel="0" collapsed="false">
      <c r="B45" s="28" t="s">
        <v>0</v>
      </c>
      <c r="C45" s="29" t="n">
        <v>195102</v>
      </c>
      <c r="D45" s="30" t="n">
        <f aca="false">C45/6</f>
        <v>32517</v>
      </c>
      <c r="E45" s="30" t="n">
        <f aca="false">$C$45/E$44</f>
        <v>32517</v>
      </c>
      <c r="F45" s="31" t="n">
        <f aca="false">$C$45/F$44</f>
        <v>16258.5</v>
      </c>
      <c r="G45" s="31" t="n">
        <f aca="false">$C$45/G$44</f>
        <v>8129.25</v>
      </c>
      <c r="H45" s="32" t="n">
        <f aca="false">$C$45/H$44</f>
        <v>4064.625</v>
      </c>
      <c r="I45" s="33" t="n">
        <f aca="false">$C$45/I$44</f>
        <v>2032.3125</v>
      </c>
    </row>
    <row r="46" customFormat="false" ht="13.8" hidden="false" customHeight="false" outlineLevel="0" collapsed="false">
      <c r="B46" s="28" t="s">
        <v>9</v>
      </c>
      <c r="C46" s="29" t="n">
        <v>432919</v>
      </c>
      <c r="D46" s="34" t="n">
        <f aca="false">C46/6</f>
        <v>72153.1666666667</v>
      </c>
      <c r="E46" s="34" t="n">
        <f aca="false">$C$46/E$44</f>
        <v>72153.1666666667</v>
      </c>
      <c r="F46" s="30" t="n">
        <f aca="false">$C$46/F$44</f>
        <v>36076.5833333333</v>
      </c>
      <c r="G46" s="31" t="n">
        <f aca="false">$C$46/G$44</f>
        <v>18038.2916666667</v>
      </c>
      <c r="H46" s="32" t="n">
        <f aca="false">$C$46/H$44</f>
        <v>9019.14583333334</v>
      </c>
      <c r="I46" s="33" t="n">
        <f aca="false">$C$46/I$44</f>
        <v>4509.57291666667</v>
      </c>
    </row>
    <row r="47" customFormat="false" ht="13.8" hidden="false" customHeight="false" outlineLevel="0" collapsed="false">
      <c r="B47" s="28" t="s">
        <v>13</v>
      </c>
      <c r="C47" s="29" t="n">
        <v>1017573</v>
      </c>
      <c r="D47" s="35" t="n">
        <f aca="false">C47/6</f>
        <v>169595.5</v>
      </c>
      <c r="E47" s="35" t="n">
        <f aca="false">$C$47/E$44</f>
        <v>169595.5</v>
      </c>
      <c r="F47" s="34" t="n">
        <f aca="false">$C$47/F$44</f>
        <v>84797.75</v>
      </c>
      <c r="G47" s="30" t="n">
        <f aca="false">$C$47/G$44</f>
        <v>42398.875</v>
      </c>
      <c r="H47" s="32" t="n">
        <f aca="false">$C$47/H$44</f>
        <v>21199.4375</v>
      </c>
      <c r="I47" s="33" t="n">
        <f aca="false">$C$47/I$44</f>
        <v>10599.71875</v>
      </c>
    </row>
    <row r="48" customFormat="false" ht="13.8" hidden="false" customHeight="false" outlineLevel="0" collapsed="false">
      <c r="B48" s="28" t="s">
        <v>14</v>
      </c>
      <c r="C48" s="29" t="n">
        <v>2037710</v>
      </c>
      <c r="D48" s="17" t="n">
        <f aca="false">C48/6</f>
        <v>339618.333333333</v>
      </c>
      <c r="E48" s="17" t="n">
        <f aca="false">$C$48/E$44</f>
        <v>339618.333333333</v>
      </c>
      <c r="F48" s="35" t="n">
        <f aca="false">$C$48/F$44</f>
        <v>169809.166666667</v>
      </c>
      <c r="G48" s="34" t="n">
        <f aca="false">$C$48/G$44</f>
        <v>84904.5833333333</v>
      </c>
      <c r="H48" s="36" t="n">
        <f aca="false">$C$48/H$44</f>
        <v>42452.2916666667</v>
      </c>
      <c r="I48" s="33" t="n">
        <f aca="false">$C$48/I$44</f>
        <v>21226.1458333333</v>
      </c>
    </row>
    <row r="49" customFormat="false" ht="13.8" hidden="false" customHeight="false" outlineLevel="0" collapsed="false">
      <c r="B49" s="28" t="s">
        <v>15</v>
      </c>
      <c r="C49" s="29" t="n">
        <v>4010210</v>
      </c>
      <c r="D49" s="18" t="n">
        <f aca="false">C49/6</f>
        <v>668368.333333333</v>
      </c>
      <c r="E49" s="31" t="n">
        <f aca="false">$C$49/E$44</f>
        <v>668368.333333333</v>
      </c>
      <c r="F49" s="17" t="n">
        <f aca="false">$C$49/F$44</f>
        <v>334184.166666667</v>
      </c>
      <c r="G49" s="35" t="n">
        <f aca="false">$C$49/G$44</f>
        <v>167092.083333333</v>
      </c>
      <c r="H49" s="37" t="n">
        <f aca="false">$C$49/H$44</f>
        <v>83546.0416666667</v>
      </c>
      <c r="I49" s="33" t="n">
        <f aca="false">$C$49/I$44</f>
        <v>41773.0208333333</v>
      </c>
    </row>
    <row r="50" customFormat="false" ht="13.8" hidden="false" customHeight="false" outlineLevel="0" collapsed="false">
      <c r="B50" s="38" t="s">
        <v>16</v>
      </c>
      <c r="C50" s="39" t="n">
        <v>8101299</v>
      </c>
      <c r="D50" s="18" t="n">
        <f aca="false">C50/6</f>
        <v>1350216.5</v>
      </c>
      <c r="E50" s="31" t="n">
        <f aca="false">$C$50/E$44</f>
        <v>1350216.5</v>
      </c>
      <c r="F50" s="31" t="n">
        <f aca="false">$C$50/F$44</f>
        <v>675108.25</v>
      </c>
      <c r="G50" s="17" t="n">
        <f aca="false">$C$50/G$44</f>
        <v>337554.125</v>
      </c>
      <c r="H50" s="35" t="n">
        <f aca="false">$C$50/H$44</f>
        <v>168777.0625</v>
      </c>
      <c r="I50" s="31" t="n">
        <f aca="false">$C$50/I$44</f>
        <v>84388.53125</v>
      </c>
    </row>
    <row r="51" customFormat="false" ht="13.8" hidden="false" customHeight="false" outlineLevel="0" collapsed="false">
      <c r="B51" s="38" t="s">
        <v>17</v>
      </c>
      <c r="C51" s="39" t="n">
        <v>15522778</v>
      </c>
      <c r="D51" s="18" t="n">
        <f aca="false">C51/6</f>
        <v>2587129.66666667</v>
      </c>
      <c r="E51" s="31" t="n">
        <f aca="false">$C$51/E$44</f>
        <v>2587129.66666667</v>
      </c>
      <c r="F51" s="31" t="n">
        <f aca="false">$C$51/F$44</f>
        <v>1293564.83333333</v>
      </c>
      <c r="G51" s="31" t="n">
        <f aca="false">$C$51/G$44</f>
        <v>646782.416666667</v>
      </c>
      <c r="H51" s="17" t="n">
        <f aca="false">$C$51/H$44</f>
        <v>323391.208333333</v>
      </c>
      <c r="I51" s="35" t="n">
        <f aca="false">$C$51/I$44</f>
        <v>161695.604166667</v>
      </c>
    </row>
  </sheetData>
  <mergeCells count="2">
    <mergeCell ref="R3:S3"/>
    <mergeCell ref="R12:S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3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41" activeCellId="0" sqref="C41"/>
    </sheetView>
  </sheetViews>
  <sheetFormatPr defaultRowHeight="13.8"/>
  <cols>
    <col collapsed="false" hidden="false" max="2" min="1" style="0" width="8.69767441860465"/>
    <col collapsed="false" hidden="false" max="3" min="3" style="0" width="11.5906976744186"/>
    <col collapsed="false" hidden="false" max="4" min="4" style="0" width="9.7953488372093"/>
    <col collapsed="false" hidden="false" max="5" min="5" style="0" width="8.90232558139535"/>
    <col collapsed="false" hidden="false" max="6" min="6" style="0" width="8.69767441860465"/>
    <col collapsed="false" hidden="false" max="7" min="7" style="0" width="9.50232558139535"/>
    <col collapsed="false" hidden="false" max="8" min="8" style="0" width="8.69767441860465"/>
    <col collapsed="false" hidden="false" max="10" min="9" style="3" width="8.7953488372093"/>
    <col collapsed="false" hidden="false" max="11" min="11" style="0" width="11.2976744186047"/>
    <col collapsed="false" hidden="false" max="12" min="12" style="0" width="11.1023255813954"/>
    <col collapsed="false" hidden="false" max="13" min="13" style="0" width="11"/>
    <col collapsed="false" hidden="false" max="14" min="14" style="0" width="10.4046511627907"/>
    <col collapsed="false" hidden="false" max="16" min="15" style="0" width="10.893023255814"/>
    <col collapsed="false" hidden="false" max="18" min="17" style="0" width="9.4"/>
    <col collapsed="false" hidden="false" max="19" min="19" style="0" width="8.90232558139535"/>
    <col collapsed="false" hidden="false" max="20" min="20" style="0" width="11.1023255813954"/>
    <col collapsed="false" hidden="false" max="1025" min="21" style="0" width="8.69767441860465"/>
  </cols>
  <sheetData>
    <row r="1" customFormat="false" ht="13.8" hidden="false" customHeight="false" outlineLevel="0" collapsed="false">
      <c r="A1" s="0" t="n">
        <v>10</v>
      </c>
      <c r="I1" s="0"/>
      <c r="J1" s="0"/>
    </row>
    <row r="2" customFormat="false" ht="13.8" hidden="false" customHeight="false" outlineLevel="0" collapsed="false">
      <c r="I2" s="0"/>
      <c r="J2" s="0"/>
    </row>
    <row r="3" customFormat="false" ht="13.8" hidden="false" customHeight="false" outlineLevel="0" collapsed="false">
      <c r="C3" s="40" t="s">
        <v>0</v>
      </c>
      <c r="I3" s="0"/>
      <c r="J3" s="0"/>
      <c r="O3" s="40" t="s">
        <v>9</v>
      </c>
      <c r="P3" s="3"/>
      <c r="Q3" s="3"/>
      <c r="R3" s="3"/>
      <c r="S3" s="3"/>
      <c r="T3" s="3"/>
      <c r="U3" s="3"/>
    </row>
    <row r="4" customFormat="false" ht="13.8" hidden="false" customHeight="false" outlineLevel="0" collapsed="false">
      <c r="I4" s="0"/>
      <c r="J4" s="0"/>
      <c r="K4" s="0" t="s">
        <v>1</v>
      </c>
      <c r="O4" s="41"/>
      <c r="P4" s="41"/>
      <c r="Q4" s="42"/>
      <c r="R4" s="42"/>
      <c r="S4" s="10"/>
      <c r="T4" s="3"/>
      <c r="U4" s="43" t="s">
        <v>12</v>
      </c>
      <c r="V4" s="44"/>
      <c r="W4" s="0" t="s">
        <v>25</v>
      </c>
      <c r="X4" s="45" t="s">
        <v>1</v>
      </c>
      <c r="Y4" s="45"/>
    </row>
    <row r="5" customFormat="false" ht="13.8" hidden="false" customHeight="false" outlineLevel="0" collapsed="false">
      <c r="C5" s="0" t="s">
        <v>2</v>
      </c>
      <c r="D5" s="0" t="s">
        <v>26</v>
      </c>
      <c r="E5" s="0" t="s">
        <v>27</v>
      </c>
      <c r="F5" s="0" t="s">
        <v>28</v>
      </c>
      <c r="G5" s="0" t="s">
        <v>29</v>
      </c>
      <c r="H5" s="0" t="s">
        <v>30</v>
      </c>
      <c r="I5" s="3" t="s">
        <v>31</v>
      </c>
      <c r="J5" s="3" t="s">
        <v>32</v>
      </c>
      <c r="K5" s="0" t="s">
        <v>33</v>
      </c>
      <c r="L5" s="3" t="s">
        <v>32</v>
      </c>
      <c r="N5" s="0" t="s">
        <v>34</v>
      </c>
      <c r="O5" s="3" t="s">
        <v>35</v>
      </c>
      <c r="P5" s="3" t="s">
        <v>26</v>
      </c>
      <c r="Q5" s="3" t="s">
        <v>27</v>
      </c>
      <c r="R5" s="3" t="s">
        <v>28</v>
      </c>
      <c r="S5" s="3" t="s">
        <v>29</v>
      </c>
      <c r="T5" s="3" t="s">
        <v>30</v>
      </c>
      <c r="U5" s="46" t="s">
        <v>31</v>
      </c>
      <c r="V5" s="46" t="s">
        <v>32</v>
      </c>
      <c r="W5" s="3" t="s">
        <v>36</v>
      </c>
      <c r="X5" s="12" t="s">
        <v>10</v>
      </c>
      <c r="Y5" s="12" t="s">
        <v>8</v>
      </c>
    </row>
    <row r="6" customFormat="false" ht="13.8" hidden="false" customHeight="false" outlineLevel="0" collapsed="false">
      <c r="C6" s="6" t="n">
        <f aca="false">$M$50</f>
        <v>195102</v>
      </c>
      <c r="D6" s="0" t="n">
        <v>1</v>
      </c>
      <c r="E6" s="0" t="n">
        <v>1</v>
      </c>
      <c r="F6" s="0" t="n">
        <v>0</v>
      </c>
      <c r="G6" s="0" t="n">
        <v>13.51</v>
      </c>
      <c r="H6" s="3" t="n">
        <f aca="false">F6*60+G6</f>
        <v>13.51</v>
      </c>
      <c r="I6" s="0"/>
      <c r="J6" s="0"/>
      <c r="K6" s="3"/>
      <c r="L6" s="6"/>
      <c r="N6" s="0" t="n">
        <f aca="false">V51</f>
        <v>54114.875</v>
      </c>
      <c r="O6" s="6" t="n">
        <f aca="false">$M$51/P6/Q6</f>
        <v>432919</v>
      </c>
      <c r="P6" s="3" t="n">
        <v>1</v>
      </c>
      <c r="Q6" s="3" t="n">
        <v>1</v>
      </c>
      <c r="R6" s="3" t="n">
        <v>109</v>
      </c>
      <c r="S6" s="3" t="n">
        <v>55.97</v>
      </c>
      <c r="T6" s="3" t="n">
        <f aca="false">R6*60+S6</f>
        <v>6595.97</v>
      </c>
      <c r="U6" s="47"/>
      <c r="V6" s="47"/>
      <c r="W6" s="0" t="n">
        <f aca="false">9*60+11.55</f>
        <v>551.55</v>
      </c>
      <c r="X6" s="12"/>
      <c r="Y6" s="12"/>
    </row>
    <row r="7" customFormat="false" ht="13.8" hidden="false" customHeight="false" outlineLevel="0" collapsed="false">
      <c r="C7" s="6" t="n">
        <f aca="false">$M$50/E7</f>
        <v>24387.75</v>
      </c>
      <c r="D7" s="0" t="n">
        <v>1</v>
      </c>
      <c r="E7" s="0" t="n">
        <f aca="false">D7*8</f>
        <v>8</v>
      </c>
      <c r="F7" s="0" t="n">
        <v>0</v>
      </c>
      <c r="G7" s="0" t="n">
        <v>12.62</v>
      </c>
      <c r="H7" s="0" t="n">
        <f aca="false">F7*60+G7</f>
        <v>12.62</v>
      </c>
      <c r="I7" s="5" t="n">
        <f aca="false">$H$6/H7</f>
        <v>1.07052297939778</v>
      </c>
      <c r="J7" s="5" t="n">
        <f aca="false">I7/E7</f>
        <v>0.133815372424723</v>
      </c>
      <c r="K7" s="48" t="n">
        <f aca="false">C7/$C$6*$H$6/H7</f>
        <v>0.133815372424723</v>
      </c>
      <c r="L7" s="48" t="n">
        <f aca="false">K7/E7</f>
        <v>0.0167269215530903</v>
      </c>
      <c r="O7" s="6" t="n">
        <f aca="false">$M$51/P7/Q7</f>
        <v>54114.875</v>
      </c>
      <c r="P7" s="3" t="n">
        <v>1</v>
      </c>
      <c r="Q7" s="3" t="n">
        <f aca="false">P7*8</f>
        <v>8</v>
      </c>
      <c r="R7" s="3" t="n">
        <v>16</v>
      </c>
      <c r="S7" s="3" t="n">
        <v>26.61</v>
      </c>
      <c r="T7" s="3" t="n">
        <f aca="false">R7*60+S7</f>
        <v>986.61</v>
      </c>
      <c r="U7" s="47" t="n">
        <f aca="false">$T$6/T7</f>
        <v>6.6854886936074</v>
      </c>
      <c r="V7" s="47" t="n">
        <f aca="false">U7/Q7</f>
        <v>0.835686086700925</v>
      </c>
      <c r="X7" s="48" t="n">
        <f aca="false">O7/$N$6*$W$6/T7</f>
        <v>0.559035485146106</v>
      </c>
      <c r="Y7" s="49" t="n">
        <f aca="false">X7/Q7</f>
        <v>0.0698794356432633</v>
      </c>
    </row>
    <row r="8" customFormat="false" ht="13.8" hidden="false" customHeight="false" outlineLevel="0" collapsed="false">
      <c r="C8" s="6" t="n">
        <f aca="false">$M$50/E8</f>
        <v>12193.875</v>
      </c>
      <c r="D8" s="0" t="n">
        <v>2</v>
      </c>
      <c r="E8" s="0" t="n">
        <f aca="false">D8*8</f>
        <v>16</v>
      </c>
      <c r="F8" s="0" t="n">
        <v>0</v>
      </c>
      <c r="G8" s="0" t="n">
        <v>10.47</v>
      </c>
      <c r="H8" s="0" t="n">
        <f aca="false">F8*60+G8</f>
        <v>10.47</v>
      </c>
      <c r="I8" s="5" t="n">
        <f aca="false">$H$6/H8</f>
        <v>1.29035339063992</v>
      </c>
      <c r="J8" s="5" t="n">
        <f aca="false">I8/E8</f>
        <v>0.0806470869149952</v>
      </c>
      <c r="K8" s="48" t="n">
        <f aca="false">C8/$C$6*$H$6/H8</f>
        <v>0.0806470869149952</v>
      </c>
      <c r="L8" s="48" t="n">
        <f aca="false">K8/E8</f>
        <v>0.0050404429321872</v>
      </c>
      <c r="O8" s="6" t="n">
        <f aca="false">$M$51/Q8</f>
        <v>27057.4375</v>
      </c>
      <c r="P8" s="3" t="n">
        <v>2</v>
      </c>
      <c r="Q8" s="3" t="n">
        <f aca="false">P8*8</f>
        <v>16</v>
      </c>
      <c r="R8" s="3" t="n">
        <v>8</v>
      </c>
      <c r="S8" s="3" t="n">
        <v>38.119</v>
      </c>
      <c r="T8" s="3" t="n">
        <f aca="false">R8*60+S8</f>
        <v>518.119</v>
      </c>
      <c r="U8" s="47" t="n">
        <f aca="false">$T$6/T8</f>
        <v>12.7306082193473</v>
      </c>
      <c r="V8" s="47" t="n">
        <f aca="false">U8/Q8</f>
        <v>0.795663013709206</v>
      </c>
      <c r="X8" s="48" t="n">
        <f aca="false">O8/$N$6*$W$6/T8</f>
        <v>0.53226189350323</v>
      </c>
      <c r="Y8" s="49" t="n">
        <f aca="false">X8/Q8</f>
        <v>0.0332663683439519</v>
      </c>
    </row>
    <row r="9" customFormat="false" ht="13.8" hidden="false" customHeight="false" outlineLevel="0" collapsed="false">
      <c r="C9" s="6" t="n">
        <f aca="false">$M$50/E9</f>
        <v>6096.9375</v>
      </c>
      <c r="D9" s="0" t="n">
        <v>4</v>
      </c>
      <c r="E9" s="0" t="n">
        <f aca="false">D9*8</f>
        <v>32</v>
      </c>
      <c r="F9" s="0" t="n">
        <v>0</v>
      </c>
      <c r="G9" s="0" t="n">
        <v>11.82</v>
      </c>
      <c r="H9" s="0" t="n">
        <f aca="false">F9*60+G9</f>
        <v>11.82</v>
      </c>
      <c r="I9" s="5" t="n">
        <f aca="false">$H$6/H9</f>
        <v>1.14297800338409</v>
      </c>
      <c r="J9" s="5" t="n">
        <f aca="false">I9/E9</f>
        <v>0.035718062605753</v>
      </c>
      <c r="K9" s="48" t="n">
        <f aca="false">C9/$C$6*$H$6/H9</f>
        <v>0.035718062605753</v>
      </c>
      <c r="L9" s="48" t="n">
        <f aca="false">K9/E9</f>
        <v>0.00111618945642978</v>
      </c>
      <c r="O9" s="6" t="n">
        <f aca="false">$M$51/Q9</f>
        <v>13528.71875</v>
      </c>
      <c r="P9" s="3" t="n">
        <v>4</v>
      </c>
      <c r="Q9" s="3" t="n">
        <f aca="false">P9*8</f>
        <v>32</v>
      </c>
      <c r="R9" s="3" t="n">
        <v>5</v>
      </c>
      <c r="S9" s="3" t="n">
        <v>7.15</v>
      </c>
      <c r="T9" s="3" t="n">
        <f aca="false">R9*60+S9</f>
        <v>307.15</v>
      </c>
      <c r="U9" s="47" t="n">
        <f aca="false">$T$6/T9</f>
        <v>21.4747517499593</v>
      </c>
      <c r="V9" s="47" t="n">
        <f aca="false">U9/Q9</f>
        <v>0.671085992186228</v>
      </c>
      <c r="X9" s="48" t="n">
        <f aca="false">O9/$N$6*$W$6/T9</f>
        <v>0.448925606381247</v>
      </c>
      <c r="Y9" s="49" t="n">
        <f aca="false">X9/Q9</f>
        <v>0.014028925199414</v>
      </c>
    </row>
    <row r="10" customFormat="false" ht="13.8" hidden="false" customHeight="false" outlineLevel="0" collapsed="false">
      <c r="C10" s="6" t="n">
        <f aca="false">$M$50/E10</f>
        <v>3048.46875</v>
      </c>
      <c r="D10" s="0" t="n">
        <v>8</v>
      </c>
      <c r="E10" s="0" t="n">
        <f aca="false">D10*8</f>
        <v>64</v>
      </c>
      <c r="F10" s="0" t="n">
        <v>0</v>
      </c>
      <c r="G10" s="0" t="n">
        <v>15.96</v>
      </c>
      <c r="H10" s="0" t="n">
        <f aca="false">F10*60+G10</f>
        <v>15.96</v>
      </c>
      <c r="I10" s="5" t="n">
        <f aca="false">$H$6/H10</f>
        <v>0.846491228070175</v>
      </c>
      <c r="J10" s="5" t="n">
        <f aca="false">I10/E10</f>
        <v>0.0132264254385965</v>
      </c>
      <c r="K10" s="48" t="n">
        <f aca="false">C10/$C$6*$H$6/H10</f>
        <v>0.0132264254385965</v>
      </c>
      <c r="L10" s="48" t="n">
        <f aca="false">K10/E10</f>
        <v>0.00020666289747807</v>
      </c>
      <c r="O10" s="6" t="n">
        <f aca="false">$M$51/Q10</f>
        <v>6764.359375</v>
      </c>
      <c r="P10" s="3" t="n">
        <v>8</v>
      </c>
      <c r="Q10" s="3" t="n">
        <f aca="false">P10*8</f>
        <v>64</v>
      </c>
      <c r="R10" s="3" t="n">
        <v>4</v>
      </c>
      <c r="S10" s="3" t="n">
        <v>12.13</v>
      </c>
      <c r="T10" s="3" t="n">
        <f aca="false">R10*60+S10</f>
        <v>252.13</v>
      </c>
      <c r="U10" s="47" t="n">
        <f aca="false">$T$6/T10</f>
        <v>26.1609883790108</v>
      </c>
      <c r="V10" s="50" t="n">
        <f aca="false">U10/Q10</f>
        <v>0.408765443422044</v>
      </c>
      <c r="X10" s="48" t="n">
        <f aca="false">O10/$N$6*$W$6/T10</f>
        <v>0.273445246499821</v>
      </c>
      <c r="Y10" s="49" t="n">
        <f aca="false">X10/Q10</f>
        <v>0.00427258197655971</v>
      </c>
    </row>
    <row r="11" customFormat="false" ht="13.8" hidden="false" customHeight="false" outlineLevel="0" collapsed="false">
      <c r="C11" s="6" t="n">
        <f aca="false">$M$50/E11</f>
        <v>1524.234375</v>
      </c>
      <c r="D11" s="0" t="n">
        <v>16</v>
      </c>
      <c r="E11" s="0" t="n">
        <f aca="false">D11*8</f>
        <v>128</v>
      </c>
      <c r="F11" s="0" t="n">
        <v>0</v>
      </c>
      <c r="G11" s="0" t="n">
        <v>25.34</v>
      </c>
      <c r="H11" s="3" t="n">
        <f aca="false">F11*60+G11</f>
        <v>25.34</v>
      </c>
      <c r="I11" s="5" t="n">
        <f aca="false">$H$6/H11</f>
        <v>0.533149171270718</v>
      </c>
      <c r="J11" s="5" t="n">
        <f aca="false">I11/E11</f>
        <v>0.00416522790055249</v>
      </c>
      <c r="K11" s="48" t="n">
        <f aca="false">C11/$C$6*$H$6/H11</f>
        <v>0.00416522790055249</v>
      </c>
      <c r="L11" s="48" t="n">
        <f aca="false">K11/E11</f>
        <v>3.25408429730663E-005</v>
      </c>
      <c r="N11" s="3"/>
      <c r="O11" s="6" t="n">
        <f aca="false">$M$51/Q11</f>
        <v>3382.1796875</v>
      </c>
      <c r="P11" s="3" t="n">
        <v>16</v>
      </c>
      <c r="Q11" s="3" t="n">
        <f aca="false">P11*8</f>
        <v>128</v>
      </c>
      <c r="R11" s="3" t="n">
        <v>3</v>
      </c>
      <c r="S11" s="3" t="n">
        <v>36.96</v>
      </c>
      <c r="T11" s="3" t="n">
        <f aca="false">R11*60+S11</f>
        <v>216.96</v>
      </c>
      <c r="U11" s="47" t="n">
        <f aca="false">$T$6/T11</f>
        <v>30.4017791297935</v>
      </c>
      <c r="V11" s="47" t="n">
        <f aca="false">U11/Q11</f>
        <v>0.237513899451512</v>
      </c>
      <c r="X11" s="48" t="n">
        <f aca="false">O11/$N$6*$W$6/T11</f>
        <v>0.158885854535398</v>
      </c>
      <c r="Y11" s="49" t="n">
        <f aca="false">X11/Q11</f>
        <v>0.0012412957385578</v>
      </c>
    </row>
    <row r="12" customFormat="false" ht="13.8" hidden="false" customHeight="false" outlineLevel="0" collapsed="false">
      <c r="B12" s="3"/>
      <c r="C12" s="6" t="n">
        <f aca="false">$M$50/E12</f>
        <v>762.1171875</v>
      </c>
      <c r="D12" s="0" t="n">
        <v>32</v>
      </c>
      <c r="E12" s="0" t="n">
        <f aca="false">D12*8</f>
        <v>256</v>
      </c>
      <c r="F12" s="0" t="n">
        <v>0</v>
      </c>
      <c r="G12" s="3" t="n">
        <v>44.57</v>
      </c>
      <c r="H12" s="3" t="n">
        <f aca="false">F12*60+G12</f>
        <v>44.57</v>
      </c>
      <c r="I12" s="5" t="n">
        <f aca="false">$H$6/H12</f>
        <v>0.303118689701593</v>
      </c>
      <c r="J12" s="5" t="n">
        <f aca="false">I12/E12</f>
        <v>0.00118405738164685</v>
      </c>
      <c r="K12" s="48" t="n">
        <f aca="false">C12/$C$6*$H$6/H12</f>
        <v>0.00118405738164685</v>
      </c>
      <c r="L12" s="48" t="n">
        <f aca="false">K12/E12</f>
        <v>4.625224147058E-006</v>
      </c>
      <c r="N12" s="3"/>
      <c r="O12" s="6" t="n">
        <f aca="false">$M$51/Q12</f>
        <v>1691.08984375</v>
      </c>
      <c r="P12" s="3" t="n">
        <v>32</v>
      </c>
      <c r="Q12" s="3" t="n">
        <f aca="false">P12*8</f>
        <v>256</v>
      </c>
      <c r="R12" s="3" t="n">
        <v>4</v>
      </c>
      <c r="S12" s="3" t="n">
        <v>56.72</v>
      </c>
      <c r="T12" s="3" t="n">
        <f aca="false">R12*60+S12</f>
        <v>296.72</v>
      </c>
      <c r="U12" s="47" t="n">
        <f aca="false">$T$6/T12</f>
        <v>22.2296104071178</v>
      </c>
      <c r="V12" s="47" t="n">
        <f aca="false">U12/Q12</f>
        <v>0.086834415652804</v>
      </c>
      <c r="X12" s="48" t="n">
        <f aca="false">O12/$N$6*$W$6/T12</f>
        <v>0.0580882229037476</v>
      </c>
      <c r="Y12" s="49" t="n">
        <f aca="false">X12/Q12</f>
        <v>0.000226907120717764</v>
      </c>
    </row>
    <row r="13" customFormat="false" ht="13.8" hidden="false" customHeight="false" outlineLevel="0" collapsed="false">
      <c r="B13" s="51"/>
      <c r="C13" s="6" t="n">
        <f aca="false">$M$50/E13</f>
        <v>381.05859375</v>
      </c>
      <c r="D13" s="0" t="n">
        <v>64</v>
      </c>
      <c r="E13" s="0" t="n">
        <f aca="false">D13*8</f>
        <v>512</v>
      </c>
      <c r="I13" s="0"/>
      <c r="J13" s="0"/>
      <c r="L13" s="6"/>
      <c r="N13" s="51"/>
      <c r="O13" s="6" t="n">
        <f aca="false">$M$51/Q13</f>
        <v>845.544921875</v>
      </c>
      <c r="P13" s="3" t="n">
        <v>64</v>
      </c>
      <c r="Q13" s="3" t="n">
        <f aca="false">P13*8</f>
        <v>512</v>
      </c>
      <c r="R13" s="3"/>
      <c r="S13" s="3"/>
      <c r="T13" s="3"/>
      <c r="U13" s="3"/>
      <c r="V13" s="3"/>
      <c r="W13" s="3"/>
      <c r="X13" s="3"/>
    </row>
    <row r="14" customFormat="false" ht="13.8" hidden="false" customHeight="false" outlineLevel="0" collapsed="false">
      <c r="I14" s="0"/>
      <c r="J14" s="0"/>
      <c r="AA14" s="3" t="s">
        <v>17</v>
      </c>
      <c r="AB14" s="3"/>
      <c r="AC14" s="3"/>
      <c r="AD14" s="3"/>
      <c r="AE14" s="3"/>
      <c r="AF14" s="3"/>
    </row>
    <row r="15" customFormat="false" ht="13.8" hidden="false" customHeight="false" outlineLevel="0" collapsed="false">
      <c r="C15" s="40" t="s">
        <v>13</v>
      </c>
      <c r="I15" s="0"/>
      <c r="J15" s="0"/>
      <c r="O15" s="40" t="s">
        <v>14</v>
      </c>
      <c r="U15" s="43" t="s">
        <v>12</v>
      </c>
      <c r="V15" s="44"/>
      <c r="W15" s="0" t="s">
        <v>25</v>
      </c>
      <c r="X15" s="45" t="s">
        <v>1</v>
      </c>
      <c r="Y15" s="45"/>
      <c r="AA15" s="3"/>
      <c r="AB15" s="3"/>
      <c r="AC15" s="3"/>
      <c r="AD15" s="3"/>
      <c r="AE15" s="3"/>
      <c r="AF15" s="3"/>
    </row>
    <row r="16" customFormat="false" ht="13.8" hidden="false" customHeight="false" outlineLevel="0" collapsed="false">
      <c r="I16" s="2" t="s">
        <v>37</v>
      </c>
      <c r="J16" s="2"/>
      <c r="K16" s="2" t="s">
        <v>38</v>
      </c>
      <c r="L16" s="2"/>
      <c r="P16" s="0" t="s">
        <v>26</v>
      </c>
      <c r="Q16" s="0" t="s">
        <v>27</v>
      </c>
      <c r="R16" s="0" t="s">
        <v>28</v>
      </c>
      <c r="S16" s="0" t="s">
        <v>29</v>
      </c>
      <c r="T16" s="0" t="s">
        <v>30</v>
      </c>
      <c r="U16" s="46" t="s">
        <v>31</v>
      </c>
      <c r="V16" s="46" t="s">
        <v>32</v>
      </c>
      <c r="W16" s="3" t="s">
        <v>36</v>
      </c>
      <c r="X16" s="12" t="s">
        <v>10</v>
      </c>
      <c r="Y16" s="12" t="s">
        <v>8</v>
      </c>
      <c r="AA16" s="3"/>
      <c r="AB16" s="3" t="s">
        <v>26</v>
      </c>
      <c r="AC16" s="3" t="s">
        <v>27</v>
      </c>
      <c r="AD16" s="3" t="s">
        <v>28</v>
      </c>
      <c r="AE16" s="3" t="s">
        <v>29</v>
      </c>
      <c r="AF16" s="3" t="s">
        <v>30</v>
      </c>
    </row>
    <row r="17" customFormat="false" ht="13.8" hidden="false" customHeight="false" outlineLevel="0" collapsed="false">
      <c r="D17" s="0" t="s">
        <v>26</v>
      </c>
      <c r="E17" s="0" t="s">
        <v>27</v>
      </c>
      <c r="F17" s="0" t="s">
        <v>28</v>
      </c>
      <c r="G17" s="0" t="s">
        <v>29</v>
      </c>
      <c r="H17" s="0" t="s">
        <v>30</v>
      </c>
      <c r="I17" s="3" t="s">
        <v>31</v>
      </c>
      <c r="J17" s="3" t="s">
        <v>32</v>
      </c>
      <c r="K17" s="0" t="s">
        <v>39</v>
      </c>
      <c r="L17" s="0" t="s">
        <v>8</v>
      </c>
      <c r="N17" s="3"/>
      <c r="P17" s="0" t="n">
        <v>1</v>
      </c>
      <c r="Q17" s="0" t="n">
        <v>1</v>
      </c>
      <c r="R17" s="0" t="n">
        <v>352</v>
      </c>
      <c r="S17" s="0" t="n">
        <v>9.84</v>
      </c>
      <c r="T17" s="3" t="n">
        <f aca="false">R17*60+S17</f>
        <v>21129.84</v>
      </c>
      <c r="AA17" s="51"/>
      <c r="AB17" s="0" t="n">
        <v>1</v>
      </c>
      <c r="AC17" s="0" t="n">
        <v>1</v>
      </c>
    </row>
    <row r="18" customFormat="false" ht="13.8" hidden="false" customHeight="false" outlineLevel="0" collapsed="false">
      <c r="B18" s="3"/>
      <c r="C18" s="6" t="n">
        <f aca="false">$M$52</f>
        <v>1017573</v>
      </c>
      <c r="D18" s="0" t="n">
        <v>1</v>
      </c>
      <c r="E18" s="0" t="n">
        <v>1</v>
      </c>
      <c r="F18" s="0" t="n">
        <v>295</v>
      </c>
      <c r="G18" s="0" t="n">
        <v>8.94</v>
      </c>
      <c r="H18" s="3" t="n">
        <f aca="false">F18*60+G18</f>
        <v>17708.94</v>
      </c>
      <c r="I18" s="0"/>
      <c r="J18" s="0"/>
      <c r="O18" s="6" t="n">
        <f aca="false">$M$53/Q18</f>
        <v>254713.75</v>
      </c>
      <c r="P18" s="0" t="n">
        <v>1</v>
      </c>
      <c r="Q18" s="0" t="n">
        <f aca="false">P18*8</f>
        <v>8</v>
      </c>
      <c r="R18" s="0" t="n">
        <v>66</v>
      </c>
      <c r="S18" s="0" t="n">
        <v>13.31</v>
      </c>
      <c r="T18" s="0" t="n">
        <f aca="false">R18*60+S18</f>
        <v>3973.31</v>
      </c>
      <c r="U18" s="47" t="n">
        <f aca="false">$T$17/T18</f>
        <v>5.31794398121466</v>
      </c>
      <c r="V18" s="47"/>
      <c r="W18" s="52"/>
      <c r="X18" s="12"/>
      <c r="Y18" s="12"/>
      <c r="AA18" s="3"/>
      <c r="AB18" s="3" t="n">
        <v>1</v>
      </c>
      <c r="AC18" s="3" t="n">
        <f aca="false">AB18*8</f>
        <v>8</v>
      </c>
      <c r="AD18" s="0" t="n">
        <v>657</v>
      </c>
      <c r="AE18" s="0" t="n">
        <v>53.48</v>
      </c>
      <c r="AF18" s="3" t="n">
        <f aca="false">AD18*60+AE18</f>
        <v>39473.48</v>
      </c>
    </row>
    <row r="19" customFormat="false" ht="13.8" hidden="false" customHeight="false" outlineLevel="0" collapsed="false">
      <c r="C19" s="6" t="n">
        <f aca="false">$M$52/E19</f>
        <v>127196.625</v>
      </c>
      <c r="D19" s="0" t="n">
        <v>1</v>
      </c>
      <c r="E19" s="0" t="n">
        <f aca="false">D19*8</f>
        <v>8</v>
      </c>
      <c r="F19" s="0" t="n">
        <v>41</v>
      </c>
      <c r="G19" s="0" t="n">
        <v>18.35</v>
      </c>
      <c r="H19" s="53" t="n">
        <f aca="false">F19*60+G19</f>
        <v>2478.35</v>
      </c>
      <c r="I19" s="0" t="n">
        <f aca="false">$H$18/H19</f>
        <v>7.14545564589344</v>
      </c>
      <c r="J19" s="5" t="n">
        <f aca="false">I19/E19</f>
        <v>0.89318195573668</v>
      </c>
      <c r="K19" s="6" t="n">
        <f aca="false">C19/$C$18*$H$18/H19</f>
        <v>0.89318195573668</v>
      </c>
      <c r="L19" s="6" t="n">
        <f aca="false">K19/E19</f>
        <v>0.111647744467085</v>
      </c>
      <c r="O19" s="6" t="n">
        <f aca="false">$M$53/Q19</f>
        <v>127356.875</v>
      </c>
      <c r="P19" s="0" t="n">
        <v>2</v>
      </c>
      <c r="Q19" s="0" t="n">
        <f aca="false">P19*8</f>
        <v>16</v>
      </c>
      <c r="R19" s="0" t="n">
        <v>31</v>
      </c>
      <c r="S19" s="0" t="n">
        <v>48.35</v>
      </c>
      <c r="T19" s="54" t="n">
        <f aca="false">R19*60+S19</f>
        <v>1908.35</v>
      </c>
      <c r="U19" s="47" t="n">
        <f aca="false">$T$17/T19</f>
        <v>11.0723085387901</v>
      </c>
      <c r="V19" s="47" t="n">
        <f aca="false">U19/Q19</f>
        <v>0.692019283674378</v>
      </c>
      <c r="X19" s="48" t="n">
        <f aca="false">O19/$O$6*$T$6/T19</f>
        <v>1.01680199572055</v>
      </c>
      <c r="Y19" s="49" t="n">
        <f aca="false">X19/Q19</f>
        <v>0.0635501247325342</v>
      </c>
      <c r="AA19" s="3"/>
      <c r="AB19" s="3" t="n">
        <v>2</v>
      </c>
      <c r="AC19" s="3" t="n">
        <f aca="false">AB19*8</f>
        <v>16</v>
      </c>
      <c r="AD19" s="3" t="n">
        <v>284</v>
      </c>
      <c r="AE19" s="3" t="n">
        <v>4.89</v>
      </c>
      <c r="AF19" s="3" t="n">
        <f aca="false">AD19*60+AE19</f>
        <v>17044.89</v>
      </c>
    </row>
    <row r="20" customFormat="false" ht="13.8" hidden="false" customHeight="false" outlineLevel="0" collapsed="false">
      <c r="C20" s="6" t="n">
        <f aca="false">$M$52/E20</f>
        <v>63598.3125</v>
      </c>
      <c r="D20" s="0" t="n">
        <v>2</v>
      </c>
      <c r="E20" s="0" t="n">
        <f aca="false">D20*8</f>
        <v>16</v>
      </c>
      <c r="F20" s="0" t="n">
        <v>21</v>
      </c>
      <c r="G20" s="0" t="n">
        <v>4.05</v>
      </c>
      <c r="H20" s="0" t="n">
        <f aca="false">F20*60+G20</f>
        <v>1264.05</v>
      </c>
      <c r="I20" s="0" t="n">
        <f aca="false">$H$18/H20</f>
        <v>14.0096831612674</v>
      </c>
      <c r="J20" s="5" t="n">
        <f aca="false">I20/E20</f>
        <v>0.87560519757921</v>
      </c>
      <c r="K20" s="6" t="n">
        <f aca="false">C20/$C$18*$H$18/H20</f>
        <v>0.87560519757921</v>
      </c>
      <c r="L20" s="6" t="n">
        <f aca="false">K20/E20</f>
        <v>0.0547253248487006</v>
      </c>
      <c r="O20" s="6" t="n">
        <f aca="false">$M$53/Q20</f>
        <v>63678.4375</v>
      </c>
      <c r="P20" s="0" t="n">
        <v>4</v>
      </c>
      <c r="Q20" s="0" t="n">
        <f aca="false">P20*8</f>
        <v>32</v>
      </c>
      <c r="R20" s="0" t="n">
        <v>16</v>
      </c>
      <c r="S20" s="0" t="n">
        <v>30.21</v>
      </c>
      <c r="T20" s="0" t="n">
        <f aca="false">R20*60+S20</f>
        <v>990.21</v>
      </c>
      <c r="U20" s="47" t="n">
        <f aca="false">$T$17/T20</f>
        <v>21.3387463265368</v>
      </c>
      <c r="V20" s="47" t="n">
        <f aca="false">U20/Q20</f>
        <v>0.666835822704275</v>
      </c>
      <c r="X20" s="48" t="n">
        <f aca="false">O20/$O$6*$T$6/T20</f>
        <v>0.97979927921012</v>
      </c>
      <c r="Y20" s="49" t="n">
        <f aca="false">X20/Q20</f>
        <v>0.0306187274753162</v>
      </c>
      <c r="AA20" s="3"/>
      <c r="AB20" s="3" t="n">
        <v>4</v>
      </c>
      <c r="AC20" s="3" t="n">
        <f aca="false">AB20*8</f>
        <v>32</v>
      </c>
      <c r="AD20" s="3" t="n">
        <v>73</v>
      </c>
      <c r="AE20" s="3" t="n">
        <v>5.21</v>
      </c>
      <c r="AF20" s="3" t="n">
        <f aca="false">AD20*60+AE20</f>
        <v>4385.21</v>
      </c>
    </row>
    <row r="21" customFormat="false" ht="13.8" hidden="false" customHeight="false" outlineLevel="0" collapsed="false">
      <c r="C21" s="6" t="n">
        <f aca="false">$M$52/E21</f>
        <v>31799.15625</v>
      </c>
      <c r="D21" s="0" t="n">
        <v>4</v>
      </c>
      <c r="E21" s="0" t="n">
        <f aca="false">D21*8</f>
        <v>32</v>
      </c>
      <c r="F21" s="0" t="n">
        <v>11</v>
      </c>
      <c r="G21" s="0" t="n">
        <v>17.45</v>
      </c>
      <c r="H21" s="0" t="n">
        <f aca="false">F21*60+G21</f>
        <v>677.45</v>
      </c>
      <c r="I21" s="0" t="n">
        <f aca="false">$H$18/H21</f>
        <v>26.1405860211086</v>
      </c>
      <c r="J21" s="5" t="n">
        <f aca="false">I21/E21</f>
        <v>0.816893313159643</v>
      </c>
      <c r="K21" s="6" t="n">
        <f aca="false">C21/$C$18*$H$18/H21</f>
        <v>0.816893313159643</v>
      </c>
      <c r="L21" s="6" t="n">
        <f aca="false">K21/E21</f>
        <v>0.0255279160362388</v>
      </c>
      <c r="O21" s="6" t="n">
        <f aca="false">$M$53/Q21</f>
        <v>31839.21875</v>
      </c>
      <c r="P21" s="0" t="n">
        <v>8</v>
      </c>
      <c r="Q21" s="0" t="n">
        <f aca="false">P21*8</f>
        <v>64</v>
      </c>
      <c r="R21" s="0" t="n">
        <v>9</v>
      </c>
      <c r="S21" s="0" t="n">
        <v>54.84</v>
      </c>
      <c r="T21" s="0" t="n">
        <f aca="false">R21*60+S21</f>
        <v>594.84</v>
      </c>
      <c r="U21" s="47" t="n">
        <f aca="false">$T$17/T21</f>
        <v>35.5218882388541</v>
      </c>
      <c r="V21" s="47" t="n">
        <f aca="false">U21/Q21</f>
        <v>0.555029503732096</v>
      </c>
      <c r="X21" s="48" t="n">
        <f aca="false">O21/$O$6*$T$6/T21</f>
        <v>0.81551933651625</v>
      </c>
      <c r="Y21" s="49" t="n">
        <f aca="false">X21/Q21</f>
        <v>0.0127424896330664</v>
      </c>
      <c r="AA21" s="3"/>
      <c r="AB21" s="3" t="n">
        <v>8</v>
      </c>
      <c r="AC21" s="3" t="n">
        <f aca="false">AB21*8</f>
        <v>64</v>
      </c>
      <c r="AD21" s="0" t="n">
        <v>65</v>
      </c>
      <c r="AE21" s="0" t="n">
        <v>12.01</v>
      </c>
      <c r="AF21" s="3" t="n">
        <f aca="false">AD21*60+AE21</f>
        <v>3912.01</v>
      </c>
    </row>
    <row r="22" customFormat="false" ht="13.8" hidden="false" customHeight="false" outlineLevel="0" collapsed="false">
      <c r="C22" s="6" t="n">
        <f aca="false">$M$52/E22</f>
        <v>15899.578125</v>
      </c>
      <c r="D22" s="0" t="n">
        <v>8</v>
      </c>
      <c r="E22" s="0" t="n">
        <f aca="false">D22*8</f>
        <v>64</v>
      </c>
      <c r="F22" s="0" t="n">
        <v>7</v>
      </c>
      <c r="G22" s="0" t="n">
        <v>21</v>
      </c>
      <c r="H22" s="0" t="n">
        <f aca="false">F22*60+G22</f>
        <v>441</v>
      </c>
      <c r="I22" s="0" t="n">
        <f aca="false">$H$18/H22</f>
        <v>40.1563265306122</v>
      </c>
      <c r="J22" s="5" t="n">
        <f aca="false">I22/E22</f>
        <v>0.627442602040816</v>
      </c>
      <c r="K22" s="6" t="n">
        <f aca="false">C22/$C$18*$H$18/H22</f>
        <v>0.627442602040816</v>
      </c>
      <c r="L22" s="6" t="n">
        <f aca="false">K22/E22</f>
        <v>0.00980379065688775</v>
      </c>
      <c r="O22" s="6" t="n">
        <f aca="false">$M$53/Q22</f>
        <v>15919.609375</v>
      </c>
      <c r="P22" s="0" t="n">
        <v>16</v>
      </c>
      <c r="Q22" s="0" t="n">
        <f aca="false">P22*8</f>
        <v>128</v>
      </c>
      <c r="R22" s="0" t="n">
        <v>8</v>
      </c>
      <c r="S22" s="0" t="n">
        <v>19.97</v>
      </c>
      <c r="T22" s="3" t="n">
        <f aca="false">R22*60+S22</f>
        <v>499.97</v>
      </c>
      <c r="U22" s="47" t="n">
        <f aca="false">$T$17/T22</f>
        <v>42.262215732944</v>
      </c>
      <c r="V22" s="50" t="n">
        <f aca="false">U22/Q22</f>
        <v>0.330173560413625</v>
      </c>
      <c r="X22" s="48" t="n">
        <f aca="false">O22/$O$6*$T$6/T22</f>
        <v>0.485132630091132</v>
      </c>
      <c r="Y22" s="49" t="n">
        <f aca="false">X22/Q22</f>
        <v>0.00379009867258697</v>
      </c>
      <c r="AA22" s="3"/>
      <c r="AB22" s="3" t="n">
        <v>16</v>
      </c>
      <c r="AC22" s="3" t="n">
        <f aca="false">AB22*8</f>
        <v>128</v>
      </c>
      <c r="AD22" s="3" t="n">
        <v>34</v>
      </c>
      <c r="AE22" s="3" t="n">
        <v>38.03</v>
      </c>
      <c r="AF22" s="54" t="n">
        <f aca="false">AD22*60+AE22</f>
        <v>2078.03</v>
      </c>
    </row>
    <row r="23" customFormat="false" ht="13.8" hidden="false" customHeight="false" outlineLevel="0" collapsed="false">
      <c r="C23" s="6" t="n">
        <f aca="false">$M$52/E23</f>
        <v>7949.7890625</v>
      </c>
      <c r="D23" s="0" t="n">
        <v>16</v>
      </c>
      <c r="E23" s="0" t="n">
        <f aca="false">D23*8</f>
        <v>128</v>
      </c>
      <c r="F23" s="0" t="n">
        <v>6</v>
      </c>
      <c r="G23" s="0" t="n">
        <v>23.6</v>
      </c>
      <c r="H23" s="3" t="n">
        <f aca="false">F23*60+G23</f>
        <v>383.6</v>
      </c>
      <c r="I23" s="0" t="n">
        <f aca="false">$H$18/H23</f>
        <v>46.1651199165798</v>
      </c>
      <c r="J23" s="5" t="n">
        <f aca="false">I23/E23</f>
        <v>0.360664999348279</v>
      </c>
      <c r="K23" s="6" t="n">
        <f aca="false">C23/$C$18*$H$18/H23</f>
        <v>0.360664999348279</v>
      </c>
      <c r="L23" s="6" t="n">
        <f aca="false">K23/E23</f>
        <v>0.00281769530740843</v>
      </c>
      <c r="N23" s="3"/>
      <c r="O23" s="6" t="n">
        <f aca="false">$M$53/Q23</f>
        <v>7959.8046875</v>
      </c>
      <c r="P23" s="0" t="n">
        <v>32</v>
      </c>
      <c r="Q23" s="0" t="n">
        <f aca="false">P23*8</f>
        <v>256</v>
      </c>
      <c r="R23" s="0" t="n">
        <v>8</v>
      </c>
      <c r="S23" s="3" t="n">
        <v>36.68</v>
      </c>
      <c r="T23" s="3" t="n">
        <f aca="false">R23*60+S23</f>
        <v>516.68</v>
      </c>
      <c r="U23" s="47" t="n">
        <f aca="false">$T$17/T23</f>
        <v>40.8954091507316</v>
      </c>
      <c r="V23" s="47" t="n">
        <f aca="false">U23/Q23</f>
        <v>0.159747691995045</v>
      </c>
      <c r="X23" s="48" t="n">
        <f aca="false">O23/$O$6*$T$6/T23</f>
        <v>0.234721453381845</v>
      </c>
      <c r="Y23" s="49" t="n">
        <f aca="false">X23/Q23</f>
        <v>0.000916880677272831</v>
      </c>
      <c r="AA23" s="3"/>
      <c r="AB23" s="3" t="n">
        <v>32</v>
      </c>
      <c r="AC23" s="3" t="n">
        <f aca="false">AB23*8</f>
        <v>256</v>
      </c>
      <c r="AD23" s="3" t="n">
        <v>25</v>
      </c>
      <c r="AE23" s="3" t="n">
        <v>46.04</v>
      </c>
      <c r="AF23" s="55" t="n">
        <f aca="false">AD23*60+AE23</f>
        <v>1546.04</v>
      </c>
    </row>
    <row r="24" customFormat="false" ht="13.8" hidden="false" customHeight="false" outlineLevel="0" collapsed="false">
      <c r="B24" s="3"/>
      <c r="C24" s="6" t="n">
        <f aca="false">$M$52/E24</f>
        <v>3974.89453125</v>
      </c>
      <c r="D24" s="0" t="n">
        <v>32</v>
      </c>
      <c r="E24" s="0" t="n">
        <f aca="false">D24*8</f>
        <v>256</v>
      </c>
      <c r="F24" s="0" t="n">
        <v>6</v>
      </c>
      <c r="G24" s="0" t="n">
        <v>50.21</v>
      </c>
      <c r="H24" s="3" t="n">
        <f aca="false">F24*60+G24</f>
        <v>410.21</v>
      </c>
      <c r="I24" s="0" t="n">
        <f aca="false">$H$18/H24</f>
        <v>43.1704249043173</v>
      </c>
      <c r="J24" s="5" t="n">
        <f aca="false">I24/E24</f>
        <v>0.168634472282489</v>
      </c>
      <c r="K24" s="6" t="n">
        <f aca="false">C24/$C$18*$H$18/H24</f>
        <v>0.168634472282489</v>
      </c>
      <c r="L24" s="6" t="n">
        <f aca="false">K24/E24</f>
        <v>0.000658728407353474</v>
      </c>
      <c r="N24" s="51"/>
      <c r="O24" s="6" t="n">
        <f aca="false">$M$53/Q24</f>
        <v>3979.90234375</v>
      </c>
      <c r="P24" s="0" t="n">
        <v>64</v>
      </c>
      <c r="Q24" s="0" t="n">
        <f aca="false">P24*8</f>
        <v>512</v>
      </c>
      <c r="U24" s="47" t="e">
        <f aca="false">$T$6/T24</f>
        <v>#DIV/0!</v>
      </c>
      <c r="V24" s="47" t="inlineStr">
        <f aca="false">U24/Q24</f>
        <is>
          <t/>
        </is>
      </c>
      <c r="X24" s="48" t="inlineStr">
        <f aca="false">O24/$O$6*$T$6/T24</f>
        <is>
          <t/>
        </is>
      </c>
      <c r="Y24" s="49" t="inlineStr">
        <f aca="false">X24/Q24</f>
        <is>
          <t/>
        </is>
      </c>
      <c r="AA24" s="56" t="s">
        <v>40</v>
      </c>
      <c r="AB24" s="0" t="n">
        <v>64</v>
      </c>
      <c r="AC24" s="0" t="n">
        <f aca="false">AB24*8</f>
        <v>512</v>
      </c>
    </row>
    <row r="25" customFormat="false" ht="13.8" hidden="false" customHeight="false" outlineLevel="0" collapsed="false">
      <c r="B25" s="51"/>
      <c r="C25" s="6" t="n">
        <f aca="false">$M$52/E25</f>
        <v>1987.447265625</v>
      </c>
      <c r="D25" s="0" t="n">
        <v>64</v>
      </c>
      <c r="E25" s="0" t="n">
        <f aca="false">D25*8</f>
        <v>512</v>
      </c>
      <c r="I25" s="0"/>
      <c r="J25" s="0"/>
      <c r="U25" s="6"/>
    </row>
    <row r="26" customFormat="false" ht="13.8" hidden="false" customHeight="false" outlineLevel="0" collapsed="false">
      <c r="I26" s="0"/>
      <c r="J26" s="0"/>
      <c r="U26" s="6"/>
    </row>
    <row r="27" customFormat="false" ht="13.8" hidden="false" customHeight="false" outlineLevel="0" collapsed="false">
      <c r="C27" s="40" t="s">
        <v>15</v>
      </c>
      <c r="I27" s="0"/>
      <c r="J27" s="0"/>
      <c r="O27" s="40" t="s">
        <v>16</v>
      </c>
      <c r="U27" s="6"/>
    </row>
    <row r="28" customFormat="false" ht="13.8" hidden="false" customHeight="false" outlineLevel="0" collapsed="false">
      <c r="I28" s="0"/>
      <c r="J28" s="0"/>
      <c r="K28" s="2" t="s">
        <v>38</v>
      </c>
      <c r="L28" s="2"/>
      <c r="U28" s="2" t="s">
        <v>37</v>
      </c>
      <c r="V28" s="2"/>
      <c r="W28" s="0" t="s">
        <v>25</v>
      </c>
      <c r="X28" s="57" t="s">
        <v>38</v>
      </c>
      <c r="Y28" s="57"/>
    </row>
    <row r="29" customFormat="false" ht="13.8" hidden="false" customHeight="false" outlineLevel="0" collapsed="false">
      <c r="C29" s="0" t="s">
        <v>2</v>
      </c>
      <c r="D29" s="0" t="s">
        <v>26</v>
      </c>
      <c r="E29" s="0" t="s">
        <v>27</v>
      </c>
      <c r="F29" s="0" t="s">
        <v>28</v>
      </c>
      <c r="G29" s="0" t="s">
        <v>29</v>
      </c>
      <c r="H29" s="0" t="s">
        <v>30</v>
      </c>
      <c r="I29" s="3" t="s">
        <v>31</v>
      </c>
      <c r="J29" s="3" t="s">
        <v>32</v>
      </c>
      <c r="K29" s="3" t="s">
        <v>39</v>
      </c>
      <c r="L29" s="3" t="s">
        <v>8</v>
      </c>
      <c r="P29" s="3" t="s">
        <v>26</v>
      </c>
      <c r="Q29" s="3" t="s">
        <v>27</v>
      </c>
      <c r="R29" s="3" t="s">
        <v>28</v>
      </c>
      <c r="S29" s="3" t="s">
        <v>29</v>
      </c>
      <c r="T29" s="3" t="s">
        <v>30</v>
      </c>
      <c r="U29" s="3" t="s">
        <v>31</v>
      </c>
      <c r="V29" s="3" t="s">
        <v>32</v>
      </c>
      <c r="W29" s="3" t="s">
        <v>36</v>
      </c>
      <c r="X29" s="3" t="s">
        <v>39</v>
      </c>
      <c r="Y29" s="3" t="s">
        <v>8</v>
      </c>
    </row>
    <row r="30" customFormat="false" ht="13.8" hidden="false" customHeight="false" outlineLevel="0" collapsed="false">
      <c r="B30" s="3"/>
      <c r="C30" s="6" t="n">
        <f aca="false">$M$54/E30</f>
        <v>4010210</v>
      </c>
      <c r="D30" s="0" t="n">
        <v>1</v>
      </c>
      <c r="E30" s="0" t="n">
        <v>1</v>
      </c>
      <c r="F30" s="0" t="n">
        <f aca="false">19*60+13</f>
        <v>1153</v>
      </c>
      <c r="G30" s="0" t="n">
        <v>53.45</v>
      </c>
      <c r="H30" s="3" t="n">
        <f aca="false">F30*60+G30</f>
        <v>69233.45</v>
      </c>
      <c r="I30" s="0"/>
      <c r="J30" s="0"/>
      <c r="O30" s="0" t="n">
        <f aca="false">$M$55/Q30</f>
        <v>8101299</v>
      </c>
      <c r="P30" s="0" t="n">
        <v>1</v>
      </c>
      <c r="Q30" s="0" t="n">
        <v>1</v>
      </c>
      <c r="R30" s="0" t="n">
        <f aca="false">(24+14)*60+45</f>
        <v>2325</v>
      </c>
      <c r="S30" s="0" t="n">
        <v>21.01</v>
      </c>
      <c r="T30" s="3" t="n">
        <f aca="false">R30*60+S30</f>
        <v>139521.01</v>
      </c>
      <c r="U30" s="3"/>
      <c r="V30" s="3"/>
      <c r="X30" s="3"/>
      <c r="Y30" s="3"/>
    </row>
    <row r="31" customFormat="false" ht="13.8" hidden="false" customHeight="false" outlineLevel="0" collapsed="false">
      <c r="C31" s="6" t="n">
        <f aca="false">$M$54/E31</f>
        <v>501276.25</v>
      </c>
      <c r="D31" s="0" t="n">
        <v>1</v>
      </c>
      <c r="E31" s="0" t="n">
        <f aca="false">D31*8</f>
        <v>8</v>
      </c>
      <c r="F31" s="0" t="n">
        <v>153</v>
      </c>
      <c r="G31" s="0" t="n">
        <v>4.44</v>
      </c>
      <c r="H31" s="0" t="n">
        <f aca="false">F31*60+G31</f>
        <v>9184.44</v>
      </c>
      <c r="I31" s="5" t="n">
        <f aca="false">$H$30/H31</f>
        <v>7.53812426233935</v>
      </c>
      <c r="J31" s="5" t="n">
        <f aca="false">I31/E31</f>
        <v>0.942265532792418</v>
      </c>
      <c r="K31" s="6" t="n">
        <f aca="false">C31/$C$30*$H$30/H31</f>
        <v>0.942265532792418</v>
      </c>
      <c r="L31" s="6" t="n">
        <f aca="false">K31/E31</f>
        <v>0.117783191599052</v>
      </c>
      <c r="O31" s="6" t="n">
        <f aca="false">$M$55/Q31</f>
        <v>1012662.375</v>
      </c>
      <c r="P31" s="3" t="n">
        <v>1</v>
      </c>
      <c r="Q31" s="3" t="n">
        <f aca="false">P31*8</f>
        <v>8</v>
      </c>
      <c r="R31" s="0" t="n">
        <f aca="false">5*60+48</f>
        <v>348</v>
      </c>
      <c r="S31" s="0" t="n">
        <v>11.82</v>
      </c>
      <c r="T31" s="3" t="n">
        <f aca="false">R31*60+S31</f>
        <v>20891.82</v>
      </c>
      <c r="U31" s="0" t="n">
        <f aca="false">$T$30/T31</f>
        <v>6.67826019944648</v>
      </c>
      <c r="V31" s="5" t="n">
        <f aca="false">U31/Q31</f>
        <v>0.83478252493081</v>
      </c>
      <c r="W31" s="52"/>
      <c r="X31" s="6" t="n">
        <f aca="false">P31/$O$30*$T$30/U31</f>
        <v>0.00257882347016201</v>
      </c>
      <c r="Y31" s="0" t="n">
        <f aca="false">X31/R31</f>
        <v>7.41041227058048E-006</v>
      </c>
    </row>
    <row r="32" customFormat="false" ht="13.8" hidden="false" customHeight="false" outlineLevel="0" collapsed="false">
      <c r="C32" s="6" t="n">
        <f aca="false">$M$54/E32</f>
        <v>250638.125</v>
      </c>
      <c r="D32" s="0" t="n">
        <v>2</v>
      </c>
      <c r="E32" s="0" t="n">
        <f aca="false">D32*8</f>
        <v>16</v>
      </c>
      <c r="F32" s="0" t="n">
        <v>72</v>
      </c>
      <c r="G32" s="0" t="n">
        <v>49.9</v>
      </c>
      <c r="H32" s="0" t="n">
        <f aca="false">F32*60+G32</f>
        <v>4369.9</v>
      </c>
      <c r="I32" s="5" t="n">
        <f aca="false">$H$30/H32</f>
        <v>15.8432572827754</v>
      </c>
      <c r="J32" s="5" t="n">
        <f aca="false">I32/E32</f>
        <v>0.990203580173459</v>
      </c>
      <c r="K32" s="6" t="n">
        <f aca="false">C32/$C$30*$H$30/H32</f>
        <v>0.990203580173459</v>
      </c>
      <c r="L32" s="6" t="n">
        <f aca="false">K32/E32</f>
        <v>0.0618877237608412</v>
      </c>
      <c r="O32" s="6" t="n">
        <f aca="false">$M$55/Q32</f>
        <v>506331.1875</v>
      </c>
      <c r="P32" s="3" t="n">
        <v>2</v>
      </c>
      <c r="Q32" s="3" t="n">
        <f aca="false">P32*8</f>
        <v>16</v>
      </c>
      <c r="R32" s="0" t="n">
        <v>158</v>
      </c>
      <c r="S32" s="0" t="n">
        <v>0.92</v>
      </c>
      <c r="T32" s="3" t="n">
        <f aca="false">R32*60+S32</f>
        <v>9480.92</v>
      </c>
      <c r="U32" s="0" t="n">
        <f aca="false">$T$30/T32</f>
        <v>14.7159779852588</v>
      </c>
      <c r="V32" s="5" t="n">
        <f aca="false">U32/Q32</f>
        <v>0.919748624078676</v>
      </c>
      <c r="W32" s="6"/>
      <c r="X32" s="6" t="n">
        <f aca="false">P32/$O$30*$T$30/U32</f>
        <v>0.00234059253954211</v>
      </c>
      <c r="Y32" s="0" t="n">
        <f aca="false">X32/R32</f>
        <v>1.4813876832545E-005</v>
      </c>
    </row>
    <row r="33" customFormat="false" ht="13.8" hidden="false" customHeight="false" outlineLevel="0" collapsed="false">
      <c r="C33" s="6" t="n">
        <f aca="false">$M$54/E33</f>
        <v>125319.0625</v>
      </c>
      <c r="D33" s="0" t="n">
        <v>4</v>
      </c>
      <c r="E33" s="0" t="n">
        <f aca="false">D33*8</f>
        <v>32</v>
      </c>
      <c r="F33" s="0" t="n">
        <v>35</v>
      </c>
      <c r="G33" s="0" t="n">
        <v>24.53</v>
      </c>
      <c r="H33" s="53" t="n">
        <f aca="false">F33*60+G33</f>
        <v>2124.53</v>
      </c>
      <c r="I33" s="5" t="n">
        <f aca="false">$H$30/H33</f>
        <v>32.5876546812707</v>
      </c>
      <c r="J33" s="5" t="n">
        <f aca="false">I33/E33</f>
        <v>1.01836420878971</v>
      </c>
      <c r="K33" s="6" t="n">
        <f aca="false">C33/$C$30*$H$30/H33</f>
        <v>1.01836420878971</v>
      </c>
      <c r="L33" s="6" t="n">
        <f aca="false">K33/E33</f>
        <v>0.0318238815246784</v>
      </c>
      <c r="O33" s="6" t="n">
        <f aca="false">$M$55/Q33</f>
        <v>253165.59375</v>
      </c>
      <c r="P33" s="3" t="n">
        <v>4</v>
      </c>
      <c r="Q33" s="3" t="n">
        <f aca="false">P33*8</f>
        <v>32</v>
      </c>
      <c r="R33" s="0" t="n">
        <v>75</v>
      </c>
      <c r="S33" s="0" t="n">
        <v>58.41</v>
      </c>
      <c r="T33" s="3" t="n">
        <f aca="false">R33*60+S33</f>
        <v>4558.41</v>
      </c>
      <c r="U33" s="0" t="n">
        <f aca="false">$T$30/T33</f>
        <v>30.6073850311841</v>
      </c>
      <c r="V33" s="5" t="n">
        <f aca="false">U33/Q33</f>
        <v>0.956480782224504</v>
      </c>
      <c r="W33" s="6"/>
      <c r="X33" s="6" t="n">
        <f aca="false">P33/$O$30*$T$30/U33</f>
        <v>0.00225070572015673</v>
      </c>
      <c r="Y33" s="0" t="n">
        <f aca="false">X33/R33</f>
        <v>3.00094096020897E-005</v>
      </c>
    </row>
    <row r="34" customFormat="false" ht="13.8" hidden="false" customHeight="false" outlineLevel="0" collapsed="false">
      <c r="C34" s="6" t="n">
        <f aca="false">$M$54/E34</f>
        <v>62659.53125</v>
      </c>
      <c r="D34" s="0" t="n">
        <v>8</v>
      </c>
      <c r="E34" s="0" t="n">
        <f aca="false">D34*8</f>
        <v>64</v>
      </c>
      <c r="F34" s="0" t="n">
        <v>20</v>
      </c>
      <c r="G34" s="0" t="n">
        <v>16.44</v>
      </c>
      <c r="H34" s="0" t="n">
        <f aca="false">F34*60+G34</f>
        <v>1216.44</v>
      </c>
      <c r="I34" s="5" t="n">
        <f aca="false">$H$30/H34</f>
        <v>56.9148087862944</v>
      </c>
      <c r="J34" s="5" t="n">
        <f aca="false">I34/E34</f>
        <v>0.88929388728585</v>
      </c>
      <c r="K34" s="6" t="n">
        <f aca="false">C34/$C$30*$H$30/H34</f>
        <v>0.88929388728585</v>
      </c>
      <c r="L34" s="6" t="n">
        <f aca="false">K34/E34</f>
        <v>0.0138952169888414</v>
      </c>
      <c r="O34" s="6" t="n">
        <f aca="false">$M$55/Q34</f>
        <v>126582.796875</v>
      </c>
      <c r="P34" s="3" t="n">
        <v>8</v>
      </c>
      <c r="Q34" s="3" t="n">
        <f aca="false">P34*8</f>
        <v>64</v>
      </c>
      <c r="R34" s="0" t="n">
        <v>37</v>
      </c>
      <c r="S34" s="0" t="n">
        <v>17.18</v>
      </c>
      <c r="T34" s="54" t="n">
        <f aca="false">R34*60+S34</f>
        <v>2237.18</v>
      </c>
      <c r="U34" s="0" t="n">
        <f aca="false">$T$30/T34</f>
        <v>62.364677853369</v>
      </c>
      <c r="V34" s="5" t="n">
        <f aca="false">U34/Q34</f>
        <v>0.97444809145889</v>
      </c>
      <c r="W34" s="6"/>
      <c r="X34" s="6" t="n">
        <f aca="false">P34/$O$30*$T$30/U34</f>
        <v>0.00220920620261022</v>
      </c>
      <c r="Y34" s="0" t="n">
        <f aca="false">X34/R34</f>
        <v>5.97082757462222E-005</v>
      </c>
    </row>
    <row r="35" customFormat="false" ht="13.8" hidden="false" customHeight="false" outlineLevel="0" collapsed="false">
      <c r="C35" s="6" t="n">
        <f aca="false">$M$54/E35</f>
        <v>31329.765625</v>
      </c>
      <c r="D35" s="0" t="n">
        <v>16</v>
      </c>
      <c r="E35" s="0" t="n">
        <f aca="false">D35*8</f>
        <v>128</v>
      </c>
      <c r="F35" s="0" t="n">
        <v>13</v>
      </c>
      <c r="G35" s="0" t="n">
        <v>1.01</v>
      </c>
      <c r="H35" s="3" t="n">
        <f aca="false">F35*60+G35</f>
        <v>781.01</v>
      </c>
      <c r="I35" s="5" t="n">
        <f aca="false">$H$30/H35</f>
        <v>88.6460480659659</v>
      </c>
      <c r="J35" s="5" t="n">
        <f aca="false">I35/E35</f>
        <v>0.692547250515358</v>
      </c>
      <c r="K35" s="6" t="n">
        <f aca="false">C35/$C$30*$H$30/H35</f>
        <v>0.692547250515358</v>
      </c>
      <c r="L35" s="6" t="n">
        <f aca="false">K35/E35</f>
        <v>0.00541052539465124</v>
      </c>
      <c r="O35" s="6" t="n">
        <f aca="false">$M$55/Q35</f>
        <v>63291.3984375</v>
      </c>
      <c r="P35" s="3" t="n">
        <v>16</v>
      </c>
      <c r="Q35" s="3" t="n">
        <f aca="false">P35*8</f>
        <v>128</v>
      </c>
      <c r="R35" s="0" t="n">
        <v>20</v>
      </c>
      <c r="S35" s="0" t="n">
        <v>46.78</v>
      </c>
      <c r="T35" s="3" t="n">
        <f aca="false">R35*60+S35</f>
        <v>1246.78</v>
      </c>
      <c r="U35" s="0" t="n">
        <f aca="false">$T$30/T35</f>
        <v>111.905075474422</v>
      </c>
      <c r="V35" s="5" t="n">
        <f aca="false">U35/Q35</f>
        <v>0.874258402143923</v>
      </c>
      <c r="W35" s="6"/>
      <c r="X35" s="6" t="n">
        <f aca="false">P35/$O$30*$T$30/U35</f>
        <v>0.0024623804157827</v>
      </c>
      <c r="Y35" s="0" t="n">
        <f aca="false">X35/R35</f>
        <v>0.000123119020789135</v>
      </c>
    </row>
    <row r="36" customFormat="false" ht="13.8" hidden="false" customHeight="false" outlineLevel="0" collapsed="false">
      <c r="B36" s="3"/>
      <c r="C36" s="6" t="n">
        <f aca="false">$M$54/E36</f>
        <v>15664.8828125</v>
      </c>
      <c r="D36" s="0" t="n">
        <v>32</v>
      </c>
      <c r="E36" s="0" t="n">
        <f aca="false">D36*8</f>
        <v>256</v>
      </c>
      <c r="F36" s="0" t="n">
        <v>11</v>
      </c>
      <c r="G36" s="3" t="n">
        <v>21.01</v>
      </c>
      <c r="H36" s="3" t="n">
        <f aca="false">F36*60+G36</f>
        <v>681.01</v>
      </c>
      <c r="I36" s="5" t="n">
        <f aca="false">$H$30/H36</f>
        <v>101.662897754805</v>
      </c>
      <c r="J36" s="5" t="n">
        <f aca="false">I36/E36</f>
        <v>0.397120694354708</v>
      </c>
      <c r="K36" s="6" t="n">
        <f aca="false">C36/$C$30*$H$30/H36</f>
        <v>0.397120694354708</v>
      </c>
      <c r="L36" s="6" t="n">
        <f aca="false">K36/E36</f>
        <v>0.00155125271232308</v>
      </c>
      <c r="O36" s="6" t="n">
        <f aca="false">$M$55/Q36</f>
        <v>31645.69921875</v>
      </c>
      <c r="P36" s="3" t="n">
        <v>32</v>
      </c>
      <c r="Q36" s="3" t="n">
        <f aca="false">P36*8</f>
        <v>256</v>
      </c>
      <c r="R36" s="0" t="n">
        <v>18</v>
      </c>
      <c r="S36" s="0" t="n">
        <v>28.038</v>
      </c>
      <c r="T36" s="0" t="n">
        <f aca="false">R36*60+S36</f>
        <v>1108.038</v>
      </c>
      <c r="U36" s="0" t="n">
        <f aca="false">$T$30/T36</f>
        <v>125.917170710752</v>
      </c>
      <c r="V36" s="5" t="n">
        <f aca="false">U36/Q36</f>
        <v>0.491863948088874</v>
      </c>
      <c r="W36" s="6"/>
      <c r="X36" s="6" t="n">
        <f aca="false">P36/$O$30*$T$30/U36</f>
        <v>0.00437673217591401</v>
      </c>
      <c r="Y36" s="0" t="n">
        <f aca="false">X36/R36</f>
        <v>0.000243151787550778</v>
      </c>
    </row>
    <row r="37" customFormat="false" ht="13.8" hidden="false" customHeight="false" outlineLevel="0" collapsed="false">
      <c r="B37" s="51"/>
      <c r="C37" s="6" t="n">
        <f aca="false">$M$54/E37</f>
        <v>7832.44140625</v>
      </c>
      <c r="D37" s="0" t="n">
        <v>64</v>
      </c>
      <c r="E37" s="0" t="n">
        <f aca="false">D37*8</f>
        <v>512</v>
      </c>
      <c r="I37" s="5"/>
      <c r="J37" s="5"/>
      <c r="O37" s="58" t="n">
        <f aca="false">$M$55/Q37</f>
        <v>15822.849609375</v>
      </c>
      <c r="P37" s="0" t="n">
        <v>64</v>
      </c>
      <c r="Q37" s="0" t="n">
        <f aca="false">P37*8</f>
        <v>512</v>
      </c>
    </row>
    <row r="39" customFormat="false" ht="13.8" hidden="false" customHeight="false" outlineLevel="0" collapsed="false">
      <c r="C39" s="0" t="s">
        <v>1</v>
      </c>
      <c r="L39" s="0" t="s">
        <v>19</v>
      </c>
      <c r="M39" s="0" t="s">
        <v>26</v>
      </c>
      <c r="N39" s="0" t="s">
        <v>27</v>
      </c>
      <c r="O39" s="0" t="s">
        <v>28</v>
      </c>
      <c r="P39" s="0" t="s">
        <v>29</v>
      </c>
      <c r="Q39" s="0" t="s">
        <v>30</v>
      </c>
    </row>
    <row r="40" customFormat="false" ht="13.8" hidden="false" customHeight="false" outlineLevel="0" collapsed="false">
      <c r="D40" s="6"/>
      <c r="E40" s="0" t="s">
        <v>41</v>
      </c>
      <c r="F40" s="6"/>
      <c r="M40" s="0" t="n">
        <v>1</v>
      </c>
      <c r="N40" s="0" t="n">
        <f aca="false">M40*8</f>
        <v>8</v>
      </c>
      <c r="O40" s="0" t="n">
        <v>183</v>
      </c>
      <c r="P40" s="0" t="n">
        <v>36.886</v>
      </c>
      <c r="Q40" s="0" t="n">
        <f aca="false">O40*60+P40</f>
        <v>11016.886</v>
      </c>
    </row>
    <row r="41" customFormat="false" ht="13.8" hidden="false" customHeight="false" outlineLevel="0" collapsed="false">
      <c r="C41" s="0" t="s">
        <v>42</v>
      </c>
      <c r="D41" s="59" t="n">
        <f aca="false">L59</f>
        <v>14838.2522786458</v>
      </c>
      <c r="E41" s="60" t="n">
        <f aca="false">L60</f>
        <v>29768.1361607143</v>
      </c>
      <c r="F41" s="61" t="n">
        <f aca="false">L61</f>
        <v>61329.734375</v>
      </c>
      <c r="G41" s="54" t="n">
        <f aca="false">L62</f>
        <v>125545.4125</v>
      </c>
      <c r="H41" s="6" t="n">
        <f aca="false">L63</f>
        <v>250265.21875</v>
      </c>
      <c r="M41" s="0" t="n">
        <v>2</v>
      </c>
      <c r="N41" s="0" t="n">
        <f aca="false">M41*8</f>
        <v>16</v>
      </c>
      <c r="O41" s="0" t="n">
        <v>94</v>
      </c>
      <c r="P41" s="0" t="n">
        <v>39.71</v>
      </c>
      <c r="Q41" s="0" t="n">
        <f aca="false">O41*60+P41</f>
        <v>5679.71</v>
      </c>
    </row>
    <row r="42" customFormat="false" ht="13.8" hidden="false" customHeight="false" outlineLevel="0" collapsed="false">
      <c r="C42" s="0" t="s">
        <v>43</v>
      </c>
      <c r="D42" s="6"/>
      <c r="E42" s="6" t="n">
        <v>551.6</v>
      </c>
      <c r="F42" s="6" t="n">
        <v>1703</v>
      </c>
      <c r="G42" s="6" t="n">
        <v>2479</v>
      </c>
      <c r="H42" s="6" t="n">
        <v>6452</v>
      </c>
    </row>
    <row r="43" customFormat="false" ht="13.8" hidden="false" customHeight="false" outlineLevel="0" collapsed="false">
      <c r="C43" s="0" t="n">
        <v>8</v>
      </c>
      <c r="E43" s="0" t="n">
        <f aca="false">H7</f>
        <v>12.62</v>
      </c>
      <c r="F43" s="0" t="n">
        <f aca="false">T7</f>
        <v>986.61</v>
      </c>
      <c r="G43" s="0" t="n">
        <f aca="false">H19</f>
        <v>2478.35</v>
      </c>
      <c r="M43" s="0" t="n">
        <v>4</v>
      </c>
      <c r="N43" s="0" t="n">
        <f aca="false">M43*8</f>
        <v>32</v>
      </c>
      <c r="O43" s="0" t="n">
        <v>49</v>
      </c>
      <c r="P43" s="0" t="n">
        <v>53.06</v>
      </c>
      <c r="Q43" s="0" t="n">
        <f aca="false">O43*60+P43</f>
        <v>2993.06</v>
      </c>
    </row>
    <row r="44" customFormat="false" ht="13.8" hidden="false" customHeight="false" outlineLevel="0" collapsed="false">
      <c r="C44" s="0" t="n">
        <v>16</v>
      </c>
      <c r="D44" s="0" t="n">
        <f aca="false">H8</f>
        <v>10.47</v>
      </c>
      <c r="E44" s="0" t="n">
        <f aca="false">T8</f>
        <v>518.119</v>
      </c>
      <c r="F44" s="0" t="n">
        <f aca="false">H20</f>
        <v>1264.05</v>
      </c>
      <c r="G44" s="6" t="n">
        <f aca="false">T19</f>
        <v>1908.35</v>
      </c>
      <c r="M44" s="0" t="n">
        <v>8</v>
      </c>
      <c r="N44" s="0" t="n">
        <f aca="false">M44*8</f>
        <v>64</v>
      </c>
      <c r="O44" s="0" t="n">
        <v>26</v>
      </c>
      <c r="P44" s="0" t="n">
        <v>56.93</v>
      </c>
      <c r="Q44" s="0" t="n">
        <f aca="false">O44*60+P44</f>
        <v>1616.93</v>
      </c>
    </row>
    <row r="45" customFormat="false" ht="13.8" hidden="false" customHeight="false" outlineLevel="0" collapsed="false">
      <c r="C45" s="0" t="n">
        <v>32</v>
      </c>
      <c r="D45" s="0" t="n">
        <f aca="false">T9</f>
        <v>307.15</v>
      </c>
      <c r="E45" s="0" t="n">
        <f aca="false">H21</f>
        <v>677.45</v>
      </c>
      <c r="F45" s="0" t="n">
        <f aca="false">T20</f>
        <v>990.21</v>
      </c>
      <c r="G45" s="0" t="n">
        <f aca="false">H33</f>
        <v>2124.53</v>
      </c>
      <c r="L45" s="3"/>
      <c r="M45" s="0" t="n">
        <v>16</v>
      </c>
      <c r="N45" s="0" t="n">
        <f aca="false">M45*8</f>
        <v>128</v>
      </c>
      <c r="O45" s="0" t="n">
        <v>21</v>
      </c>
      <c r="P45" s="0" t="n">
        <v>41.149</v>
      </c>
      <c r="Q45" s="3" t="n">
        <f aca="false">O45*60+P45</f>
        <v>1301.149</v>
      </c>
    </row>
    <row r="46" customFormat="false" ht="13.8" hidden="false" customHeight="false" outlineLevel="0" collapsed="false">
      <c r="C46" s="0" t="n">
        <v>64</v>
      </c>
      <c r="D46" s="0" t="n">
        <f aca="false">H22</f>
        <v>441</v>
      </c>
      <c r="E46" s="62" t="n">
        <f aca="false">T21</f>
        <v>594.84</v>
      </c>
      <c r="F46" s="0" t="n">
        <f aca="false">H34</f>
        <v>1216.44</v>
      </c>
      <c r="G46" s="6" t="n">
        <f aca="false">T34</f>
        <v>2237.18</v>
      </c>
      <c r="H46" s="6"/>
      <c r="M46" s="3" t="n">
        <v>32</v>
      </c>
      <c r="N46" s="3" t="n">
        <f aca="false">M46*8</f>
        <v>256</v>
      </c>
      <c r="O46" s="0" t="n">
        <v>19</v>
      </c>
      <c r="P46" s="0" t="n">
        <v>22.97</v>
      </c>
      <c r="Q46" s="3" t="n">
        <f aca="false">O46*60+P46</f>
        <v>1162.97</v>
      </c>
    </row>
    <row r="47" customFormat="false" ht="13.8" hidden="false" customHeight="false" outlineLevel="0" collapsed="false">
      <c r="C47" s="0" t="n">
        <v>128</v>
      </c>
      <c r="D47" s="0" t="n">
        <f aca="false">T22</f>
        <v>499.97</v>
      </c>
      <c r="E47" s="0" t="n">
        <f aca="false">H35</f>
        <v>781.01</v>
      </c>
      <c r="F47" s="0" t="n">
        <f aca="false">T35</f>
        <v>1246.78</v>
      </c>
      <c r="G47" s="0" t="n">
        <f aca="false">AF22</f>
        <v>2078.03</v>
      </c>
      <c r="L47" s="51"/>
      <c r="M47" s="0" t="n">
        <v>64</v>
      </c>
      <c r="N47" s="0" t="n">
        <f aca="false">M47*8</f>
        <v>512</v>
      </c>
    </row>
    <row r="48" customFormat="false" ht="13.8" hidden="false" customHeight="false" outlineLevel="0" collapsed="false">
      <c r="C48" s="0" t="n">
        <v>256</v>
      </c>
      <c r="D48" s="0" t="n">
        <f aca="false">H36</f>
        <v>681.01</v>
      </c>
      <c r="E48" s="0" t="n">
        <f aca="false">T36</f>
        <v>1108.038</v>
      </c>
      <c r="F48" s="0" t="n">
        <f aca="false">AF23</f>
        <v>1546.04</v>
      </c>
    </row>
    <row r="49" customFormat="false" ht="13.8" hidden="false" customHeight="false" outlineLevel="0" collapsed="false">
      <c r="C49" s="0" t="n">
        <v>512</v>
      </c>
      <c r="D49" s="0" t="n">
        <f aca="false">AF24</f>
        <v>0</v>
      </c>
      <c r="E49" s="0" t="n">
        <f aca="false">AF24</f>
        <v>0</v>
      </c>
      <c r="M49" s="0" t="s">
        <v>44</v>
      </c>
      <c r="N49" s="0" t="n">
        <v>8</v>
      </c>
      <c r="O49" s="0" t="n">
        <v>16</v>
      </c>
      <c r="P49" s="0" t="n">
        <v>32</v>
      </c>
      <c r="Q49" s="0" t="n">
        <v>64</v>
      </c>
      <c r="R49" s="0" t="n">
        <v>128</v>
      </c>
      <c r="S49" s="0" t="n">
        <v>256</v>
      </c>
      <c r="T49" s="0" t="n">
        <v>512</v>
      </c>
      <c r="V49" s="0" t="s">
        <v>34</v>
      </c>
      <c r="W49" s="0" t="s">
        <v>45</v>
      </c>
      <c r="X49" s="0" t="s">
        <v>46</v>
      </c>
    </row>
    <row r="50" customFormat="false" ht="13.8" hidden="false" customHeight="false" outlineLevel="0" collapsed="false">
      <c r="L50" s="0" t="s">
        <v>0</v>
      </c>
      <c r="M50" s="6" t="n">
        <v>195102</v>
      </c>
      <c r="N50" s="63" t="n">
        <f aca="false">$M$50/N$49</f>
        <v>24387.75</v>
      </c>
      <c r="O50" s="64" t="n">
        <f aca="false">$M$50/O$49</f>
        <v>12193.875</v>
      </c>
      <c r="P50" s="5" t="n">
        <f aca="false">$M$50/P$49</f>
        <v>6096.9375</v>
      </c>
      <c r="Q50" s="5" t="n">
        <f aca="false">$M$50/Q$49</f>
        <v>3048.46875</v>
      </c>
      <c r="R50" s="5" t="n">
        <f aca="false">$M$50/R$49</f>
        <v>1524.234375</v>
      </c>
      <c r="S50" s="5" t="n">
        <f aca="false">$M$50/S$49</f>
        <v>762.1171875</v>
      </c>
      <c r="T50" s="6" t="n">
        <f aca="false">$M$50/T$49</f>
        <v>381.05859375</v>
      </c>
    </row>
    <row r="51" customFormat="false" ht="13.8" hidden="false" customHeight="false" outlineLevel="0" collapsed="false">
      <c r="L51" s="0" t="s">
        <v>9</v>
      </c>
      <c r="M51" s="6" t="n">
        <v>432919</v>
      </c>
      <c r="N51" s="55" t="n">
        <f aca="false">$M$51/N$49</f>
        <v>54114.875</v>
      </c>
      <c r="O51" s="63" t="n">
        <f aca="false">$M$51/O$49</f>
        <v>27057.4375</v>
      </c>
      <c r="P51" s="64" t="n">
        <f aca="false">$M$51/P$49</f>
        <v>13528.71875</v>
      </c>
      <c r="Q51" s="5" t="n">
        <f aca="false">$M$51/Q$49</f>
        <v>6764.359375</v>
      </c>
      <c r="R51" s="5" t="n">
        <f aca="false">$M$51/R$49</f>
        <v>3382.1796875</v>
      </c>
      <c r="S51" s="5" t="n">
        <f aca="false">$M$51/S$49</f>
        <v>1691.08984375</v>
      </c>
      <c r="T51" s="6" t="n">
        <f aca="false">$M$51/T$49</f>
        <v>845.544921875</v>
      </c>
      <c r="V51" s="65" t="n">
        <v>54114.875</v>
      </c>
      <c r="W51" s="6" t="n">
        <f aca="false">M51/8</f>
        <v>54114.875</v>
      </c>
      <c r="X51" s="6" t="n">
        <f aca="false">ABS(V51-W51)</f>
        <v>0</v>
      </c>
    </row>
    <row r="52" customFormat="false" ht="13.8" hidden="false" customHeight="false" outlineLevel="0" collapsed="false">
      <c r="L52" s="0" t="s">
        <v>13</v>
      </c>
      <c r="M52" s="6" t="n">
        <v>1017573</v>
      </c>
      <c r="N52" s="66" t="n">
        <f aca="false">$M$52/N$49</f>
        <v>127196.625</v>
      </c>
      <c r="O52" s="55" t="n">
        <f aca="false">$M$52/O$49</f>
        <v>63598.3125</v>
      </c>
      <c r="P52" s="63" t="n">
        <f aca="false">$M$52/P$49</f>
        <v>31799.15625</v>
      </c>
      <c r="Q52" s="64" t="n">
        <f aca="false">$M$52/Q$49</f>
        <v>15899.578125</v>
      </c>
      <c r="R52" s="5" t="n">
        <f aca="false">$M$52/R$49</f>
        <v>7949.7890625</v>
      </c>
      <c r="S52" s="5" t="n">
        <f aca="false">$M$52/S$49</f>
        <v>3974.89453125</v>
      </c>
      <c r="T52" s="6" t="n">
        <f aca="false">$M$52/T$49</f>
        <v>1987.447265625</v>
      </c>
    </row>
    <row r="53" customFormat="false" ht="13.8" hidden="false" customHeight="false" outlineLevel="0" collapsed="false">
      <c r="L53" s="0" t="s">
        <v>14</v>
      </c>
      <c r="M53" s="6" t="n">
        <v>2037710</v>
      </c>
      <c r="N53" s="5" t="n">
        <f aca="false">$M$53/N$49</f>
        <v>254713.75</v>
      </c>
      <c r="O53" s="66" t="n">
        <f aca="false">$M$53/O$49</f>
        <v>127356.875</v>
      </c>
      <c r="P53" s="55" t="n">
        <f aca="false">$M$53/P$49</f>
        <v>63678.4375</v>
      </c>
      <c r="Q53" s="63" t="n">
        <f aca="false">$M$53/Q$49</f>
        <v>31839.21875</v>
      </c>
      <c r="R53" s="64" t="n">
        <f aca="false">$M$53/R$49</f>
        <v>15919.609375</v>
      </c>
      <c r="S53" s="5" t="n">
        <f aca="false">$M$53/S$49</f>
        <v>7959.8046875</v>
      </c>
      <c r="T53" s="6" t="n">
        <f aca="false">$M$53/T$49</f>
        <v>3979.90234375</v>
      </c>
    </row>
    <row r="54" customFormat="false" ht="13.8" hidden="false" customHeight="false" outlineLevel="0" collapsed="false">
      <c r="L54" s="0" t="s">
        <v>15</v>
      </c>
      <c r="M54" s="6" t="n">
        <v>4010210</v>
      </c>
      <c r="N54" s="5" t="n">
        <f aca="false">$M$54/N$49</f>
        <v>501276.25</v>
      </c>
      <c r="O54" s="5" t="n">
        <f aca="false">$M$54/O$49</f>
        <v>250638.125</v>
      </c>
      <c r="P54" s="66" t="n">
        <f aca="false">$M$54/P$49</f>
        <v>125319.0625</v>
      </c>
      <c r="Q54" s="55" t="n">
        <f aca="false">$M$54/Q$49</f>
        <v>62659.53125</v>
      </c>
      <c r="R54" s="63" t="n">
        <f aca="false">$M$54/R$49</f>
        <v>31329.765625</v>
      </c>
      <c r="S54" s="64" t="n">
        <f aca="false">$M$54/S$49</f>
        <v>15664.8828125</v>
      </c>
      <c r="T54" s="67" t="n">
        <f aca="false">$M$54/T$49</f>
        <v>7832.44140625</v>
      </c>
    </row>
    <row r="55" customFormat="false" ht="13.8" hidden="false" customHeight="false" outlineLevel="0" collapsed="false">
      <c r="L55" s="3" t="s">
        <v>16</v>
      </c>
      <c r="M55" s="31" t="n">
        <v>8101299</v>
      </c>
      <c r="N55" s="68" t="n">
        <f aca="false">$M$55/N$49</f>
        <v>1012662.375</v>
      </c>
      <c r="O55" s="68" t="n">
        <f aca="false">$M$55/O$49</f>
        <v>506331.1875</v>
      </c>
      <c r="P55" s="68" t="n">
        <f aca="false">$M$55/P$49</f>
        <v>253165.59375</v>
      </c>
      <c r="Q55" s="66" t="n">
        <f aca="false">$M$55/Q$49</f>
        <v>126582.796875</v>
      </c>
      <c r="R55" s="55" t="n">
        <f aca="false">$M$55/R$49</f>
        <v>63291.3984375</v>
      </c>
      <c r="S55" s="63" t="n">
        <f aca="false">$M$55/S$49</f>
        <v>31645.69921875</v>
      </c>
      <c r="T55" s="64" t="n">
        <f aca="false">$M$55/T$49</f>
        <v>15822.849609375</v>
      </c>
    </row>
    <row r="56" customFormat="false" ht="13.8" hidden="false" customHeight="false" outlineLevel="0" collapsed="false">
      <c r="L56" s="0" t="s">
        <v>17</v>
      </c>
      <c r="M56" s="31" t="n">
        <v>15522778</v>
      </c>
      <c r="N56" s="68" t="n">
        <f aca="false">$M$56/N$49</f>
        <v>1940347.25</v>
      </c>
      <c r="O56" s="68" t="n">
        <f aca="false">$M$56/O$49</f>
        <v>970173.625</v>
      </c>
      <c r="P56" s="68" t="n">
        <f aca="false">$M$56/P$49</f>
        <v>485086.8125</v>
      </c>
      <c r="Q56" s="68" t="n">
        <f aca="false">$M$56/Q$49</f>
        <v>242543.40625</v>
      </c>
      <c r="R56" s="66" t="n">
        <f aca="false">$M$56/R$49</f>
        <v>121271.703125</v>
      </c>
      <c r="S56" s="55" t="n">
        <f aca="false">$M$56/S$49</f>
        <v>60635.8515625</v>
      </c>
      <c r="T56" s="63" t="n">
        <f aca="false">$M$56/T$49</f>
        <v>30317.92578125</v>
      </c>
    </row>
    <row r="58" customFormat="false" ht="13.8" hidden="false" customHeight="false" outlineLevel="0" collapsed="false">
      <c r="L58" s="0" t="s">
        <v>22</v>
      </c>
      <c r="M58" s="0" t="s">
        <v>47</v>
      </c>
      <c r="N58" s="0" t="s">
        <v>48</v>
      </c>
    </row>
    <row r="59" customFormat="false" ht="13.8" hidden="false" customHeight="false" outlineLevel="0" collapsed="false">
      <c r="L59" s="6" t="n">
        <f aca="false">AVERAGE(O50,Q52,P51,R53,S54,T55)</f>
        <v>14838.2522786458</v>
      </c>
      <c r="M59" s="6" t="n">
        <f aca="false">STDEV(O50,Q52,P51,R53,S54,T55)</f>
        <v>1590.98113877066</v>
      </c>
      <c r="N59" s="5" t="n">
        <f aca="false">(M59/L59)*100</f>
        <v>10.7221599208169</v>
      </c>
    </row>
    <row r="60" customFormat="false" ht="13.8" hidden="false" customHeight="false" outlineLevel="0" collapsed="false">
      <c r="L60" s="6" t="n">
        <f aca="false">AVERAGE(N50,O51,P52,Q53,R54,S55,T56)</f>
        <v>29768.1361607143</v>
      </c>
      <c r="M60" s="6" t="n">
        <f aca="false">STDEV(N50,O51,P52,Q53,R54,S55,T56)</f>
        <v>2914.82036066842</v>
      </c>
      <c r="N60" s="5" t="n">
        <f aca="false">M60/L60*100</f>
        <v>9.79174626497167</v>
      </c>
    </row>
    <row r="61" customFormat="false" ht="13.8" hidden="false" customHeight="false" outlineLevel="0" collapsed="false">
      <c r="L61" s="6" t="n">
        <f aca="false">AVERAGE(N51,O52,P53,Q54,R55,S56)</f>
        <v>61329.734375</v>
      </c>
      <c r="M61" s="6" t="n">
        <f aca="false">STDEV(N51,O52,P53,Q54,R55,S56)</f>
        <v>3709.85196092743</v>
      </c>
      <c r="N61" s="5" t="n">
        <f aca="false">M61/L61*100</f>
        <v>6.04902662425305</v>
      </c>
    </row>
    <row r="62" customFormat="false" ht="13.8" hidden="false" customHeight="false" outlineLevel="0" collapsed="false">
      <c r="L62" s="6" t="n">
        <f aca="false">AVERAGE(N52,O53,P54,Q55,R56)</f>
        <v>125545.4125</v>
      </c>
      <c r="M62" s="6" t="n">
        <f aca="false">STDEV(N52,O53,P54,Q55,R56)</f>
        <v>2519.91525626456</v>
      </c>
      <c r="N62" s="5" t="n">
        <f aca="false">M62/L62*100</f>
        <v>2.00717430138243</v>
      </c>
    </row>
    <row r="63" customFormat="false" ht="13.8" hidden="false" customHeight="false" outlineLevel="0" collapsed="false">
      <c r="L63" s="6" t="n">
        <f aca="false">AVERAGE(N53,O54,P55,Q56,R57)</f>
        <v>250265.21875</v>
      </c>
      <c r="M63" s="6" t="n">
        <f aca="false">STDEV(N53,O54,P55,Q56,R57)</f>
        <v>5415.01162754359</v>
      </c>
      <c r="N63" s="5" t="n">
        <f aca="false">M63/L63*100</f>
        <v>2.16370922599231</v>
      </c>
    </row>
  </sheetData>
  <mergeCells count="4">
    <mergeCell ref="I16:J16"/>
    <mergeCell ref="K16:L16"/>
    <mergeCell ref="K28:L28"/>
    <mergeCell ref="U28:V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AA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3.8"/>
  <cols>
    <col collapsed="false" hidden="false" max="1025" min="1" style="0" width="8.69767441860465"/>
  </cols>
  <sheetData>
    <row r="3" customFormat="false" ht="13.8" hidden="false" customHeight="false" outlineLevel="0" collapsed="false">
      <c r="B3" s="3"/>
      <c r="C3" s="3" t="s">
        <v>49</v>
      </c>
      <c r="D3" s="3"/>
    </row>
    <row r="4" customFormat="false" ht="13.8" hidden="false" customHeight="false" outlineLevel="0" collapsed="false">
      <c r="B4" s="3"/>
      <c r="C4" s="3" t="s">
        <v>50</v>
      </c>
      <c r="D4" s="3"/>
    </row>
    <row r="5" customFormat="false" ht="13.8" hidden="false" customHeight="false" outlineLevel="0" collapsed="false">
      <c r="B5" s="3"/>
      <c r="C5" s="3"/>
      <c r="D5" s="3"/>
    </row>
    <row r="6" customFormat="false" ht="13.8" hidden="false" customHeight="false" outlineLevel="0" collapsed="false">
      <c r="B6" s="3" t="s">
        <v>51</v>
      </c>
      <c r="C6" s="3" t="s">
        <v>52</v>
      </c>
      <c r="D6" s="3"/>
      <c r="E6" s="3" t="s">
        <v>53</v>
      </c>
      <c r="I6" s="3" t="s">
        <v>52</v>
      </c>
      <c r="J6" s="3"/>
      <c r="K6" s="3" t="s">
        <v>53</v>
      </c>
    </row>
    <row r="7" customFormat="false" ht="13.8" hidden="false" customHeight="false" outlineLevel="0" collapsed="false">
      <c r="B7" s="3"/>
      <c r="C7" s="3" t="s">
        <v>54</v>
      </c>
      <c r="D7" s="3" t="s">
        <v>55</v>
      </c>
      <c r="E7" s="3" t="s">
        <v>54</v>
      </c>
      <c r="F7" s="3" t="s">
        <v>55</v>
      </c>
      <c r="H7" s="3" t="s">
        <v>56</v>
      </c>
      <c r="I7" s="0" t="s">
        <v>54</v>
      </c>
      <c r="J7" s="0" t="s">
        <v>5</v>
      </c>
      <c r="K7" s="3" t="s">
        <v>54</v>
      </c>
      <c r="L7" s="3" t="s">
        <v>5</v>
      </c>
    </row>
    <row r="8" customFormat="false" ht="13.8" hidden="false" customHeight="false" outlineLevel="0" collapsed="false">
      <c r="B8" s="3" t="n">
        <v>1</v>
      </c>
      <c r="C8" s="3" t="n">
        <v>1</v>
      </c>
      <c r="D8" s="3" t="n">
        <v>55.53</v>
      </c>
      <c r="E8" s="3" t="n">
        <v>6</v>
      </c>
      <c r="F8" s="3" t="n">
        <v>34.62</v>
      </c>
      <c r="I8" s="0" t="n">
        <v>2</v>
      </c>
      <c r="J8" s="0" t="n">
        <v>3.71</v>
      </c>
      <c r="K8" s="0" t="n">
        <v>6</v>
      </c>
      <c r="L8" s="0" t="n">
        <v>40.08</v>
      </c>
      <c r="N8" s="0" t="n">
        <v>3</v>
      </c>
      <c r="O8" s="0" t="n">
        <v>9.9</v>
      </c>
      <c r="P8" s="0" t="n">
        <v>9</v>
      </c>
      <c r="Q8" s="0" t="n">
        <v>0.1</v>
      </c>
    </row>
    <row r="9" customFormat="false" ht="13.8" hidden="false" customHeight="false" outlineLevel="0" collapsed="false">
      <c r="B9" s="0" t="n">
        <v>2</v>
      </c>
      <c r="C9" s="0" t="n">
        <v>1</v>
      </c>
      <c r="D9" s="0" t="n">
        <v>54.59</v>
      </c>
      <c r="E9" s="0" t="n">
        <v>6</v>
      </c>
      <c r="F9" s="0" t="n">
        <v>38.21</v>
      </c>
    </row>
    <row r="10" customFormat="false" ht="13.8" hidden="false" customHeight="false" outlineLevel="0" collapsed="false">
      <c r="B10" s="0" t="n">
        <v>4</v>
      </c>
      <c r="C10" s="0" t="n">
        <v>1</v>
      </c>
      <c r="D10" s="0" t="n">
        <v>55.91</v>
      </c>
      <c r="E10" s="0" t="n">
        <v>6</v>
      </c>
      <c r="F10" s="0" t="n">
        <v>41.8</v>
      </c>
      <c r="I10" s="0" t="n">
        <v>1</v>
      </c>
      <c r="J10" s="0" t="n">
        <v>54.22</v>
      </c>
      <c r="K10" s="0" t="n">
        <v>8</v>
      </c>
      <c r="L10" s="0" t="n">
        <v>57.52</v>
      </c>
      <c r="N10" s="0" t="n">
        <v>1</v>
      </c>
      <c r="O10" s="0" t="n">
        <v>50.95</v>
      </c>
      <c r="P10" s="0" t="n">
        <v>6</v>
      </c>
      <c r="Q10" s="0" t="n">
        <v>44.93</v>
      </c>
    </row>
    <row r="11" customFormat="false" ht="13.8" hidden="false" customHeight="false" outlineLevel="0" collapsed="false">
      <c r="B11" s="0" t="n">
        <v>8</v>
      </c>
      <c r="C11" s="0" t="n">
        <v>2</v>
      </c>
      <c r="D11" s="0" t="n">
        <v>20.15</v>
      </c>
      <c r="E11" s="0" t="n">
        <v>8</v>
      </c>
      <c r="F11" s="0" t="n">
        <v>43.94</v>
      </c>
      <c r="I11" s="0" t="n">
        <v>2</v>
      </c>
      <c r="J11" s="0" t="n">
        <v>20.01</v>
      </c>
      <c r="K11" s="0" t="n">
        <v>14</v>
      </c>
      <c r="L11" s="0" t="n">
        <v>48.64</v>
      </c>
    </row>
    <row r="12" customFormat="false" ht="13.8" hidden="false" customHeight="false" outlineLevel="0" collapsed="false">
      <c r="B12" s="3" t="n">
        <v>16</v>
      </c>
      <c r="C12" s="3" t="n">
        <v>2</v>
      </c>
      <c r="D12" s="3" t="n">
        <v>25.25</v>
      </c>
      <c r="E12" s="0" t="n">
        <v>10</v>
      </c>
      <c r="F12" s="0" t="n">
        <v>55.58</v>
      </c>
      <c r="I12" s="0" t="n">
        <v>1</v>
      </c>
      <c r="J12" s="0" t="n">
        <v>51.75</v>
      </c>
      <c r="K12" s="0" t="n">
        <v>10</v>
      </c>
      <c r="L12" s="0" t="n">
        <v>50.52</v>
      </c>
      <c r="N12" s="0" t="n">
        <v>1</v>
      </c>
      <c r="O12" s="0" t="n">
        <v>48.57</v>
      </c>
      <c r="P12" s="0" t="n">
        <v>10</v>
      </c>
      <c r="Q12" s="0" t="n">
        <v>48.61</v>
      </c>
      <c r="S12" s="0" t="n">
        <v>2</v>
      </c>
      <c r="T12" s="0" t="n">
        <v>24.01</v>
      </c>
      <c r="U12" s="0" t="n">
        <v>8</v>
      </c>
      <c r="V12" s="0" t="n">
        <v>48.03</v>
      </c>
    </row>
    <row r="13" customFormat="false" ht="13.8" hidden="false" customHeight="false" outlineLevel="0" collapsed="false">
      <c r="B13" s="0" t="n">
        <v>32</v>
      </c>
      <c r="C13" s="0" t="n">
        <v>2</v>
      </c>
      <c r="D13" s="0" t="n">
        <v>34.75</v>
      </c>
      <c r="E13" s="0" t="n">
        <v>10</v>
      </c>
      <c r="F13" s="0" t="n">
        <v>50.4</v>
      </c>
      <c r="I13" s="0" t="n">
        <v>1</v>
      </c>
      <c r="J13" s="0" t="n">
        <v>48.75</v>
      </c>
      <c r="K13" s="0" t="n">
        <v>8</v>
      </c>
      <c r="L13" s="0" t="n">
        <v>51.42</v>
      </c>
      <c r="N13" s="0" t="n">
        <v>1</v>
      </c>
      <c r="O13" s="0" t="n">
        <v>51.49</v>
      </c>
      <c r="P13" s="0" t="n">
        <v>15</v>
      </c>
      <c r="Q13" s="0" t="n">
        <v>6.01</v>
      </c>
      <c r="S13" s="0" t="n">
        <v>8</v>
      </c>
      <c r="T13" s="0" t="n">
        <v>33.02</v>
      </c>
      <c r="U13" s="0" t="n">
        <v>6</v>
      </c>
      <c r="V13" s="0" t="n">
        <v>29.94</v>
      </c>
      <c r="X13" s="0" t="n">
        <v>1</v>
      </c>
      <c r="Y13" s="0" t="n">
        <v>52.39</v>
      </c>
      <c r="Z13" s="0" t="n">
        <v>9</v>
      </c>
      <c r="AA13" s="0" t="n">
        <v>5.61</v>
      </c>
    </row>
    <row r="14" customFormat="false" ht="13.8" hidden="false" customHeight="false" outlineLevel="0" collapsed="false">
      <c r="B14" s="0" t="n">
        <v>64</v>
      </c>
      <c r="C14" s="0" t="n">
        <v>2</v>
      </c>
      <c r="D14" s="0" t="n">
        <v>27.48</v>
      </c>
      <c r="E14" s="0" t="n">
        <v>10</v>
      </c>
      <c r="F14" s="0" t="n">
        <v>56.94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025" min="1" style="69" width="12.9116279069767"/>
  </cols>
  <sheetData>
    <row r="1" customFormat="false" ht="13.8" hidden="false" customHeight="false" outlineLevel="0" collapsed="false">
      <c r="A1" s="69" t="s">
        <v>57</v>
      </c>
    </row>
    <row r="3" customFormat="false" ht="13.8" hidden="false" customHeight="false" outlineLevel="0" collapsed="false">
      <c r="A3" s="69" t="s">
        <v>58</v>
      </c>
      <c r="B3" s="70" t="n">
        <v>37192.35</v>
      </c>
      <c r="C3" s="69" t="s">
        <v>10</v>
      </c>
      <c r="D3" s="69" t="s">
        <v>59</v>
      </c>
      <c r="E3" s="70" t="n">
        <v>79510.9416666667</v>
      </c>
      <c r="F3" s="69" t="s">
        <v>10</v>
      </c>
      <c r="G3" s="69" t="s">
        <v>59</v>
      </c>
      <c r="H3" s="70" t="n">
        <v>167760.819444445</v>
      </c>
      <c r="I3" s="69" t="s">
        <v>10</v>
      </c>
      <c r="J3" s="69" t="s">
        <v>59</v>
      </c>
      <c r="K3" s="71" t="n">
        <v>334873.233333333</v>
      </c>
      <c r="L3" s="69" t="s">
        <v>10</v>
      </c>
      <c r="M3" s="69" t="s">
        <v>59</v>
      </c>
      <c r="N3" s="72" t="n">
        <v>664656.833333333</v>
      </c>
      <c r="O3" s="69" t="s">
        <v>10</v>
      </c>
      <c r="P3" s="69" t="s">
        <v>59</v>
      </c>
    </row>
    <row r="4" customFormat="false" ht="13.8" hidden="false" customHeight="false" outlineLevel="0" collapsed="false">
      <c r="A4" s="73" t="n">
        <v>1</v>
      </c>
      <c r="B4" s="74"/>
      <c r="D4" s="69" t="n">
        <v>0</v>
      </c>
      <c r="E4" s="74" t="n">
        <v>982.8</v>
      </c>
      <c r="F4" s="69" t="n">
        <f aca="false">E$3*$A4/E$3*$E$4/$E4</f>
        <v>1</v>
      </c>
      <c r="G4" s="69" t="n">
        <f aca="false">F4/A4</f>
        <v>1</v>
      </c>
      <c r="H4" s="74" t="n">
        <v>2844</v>
      </c>
      <c r="I4" s="69" t="n">
        <f aca="false">H$3*$A4/H$3*$H$4/$H4</f>
        <v>1</v>
      </c>
      <c r="J4" s="69" t="n">
        <f aca="false">I4/A4</f>
        <v>1</v>
      </c>
      <c r="K4" s="72" t="n">
        <v>4862</v>
      </c>
      <c r="L4" s="69" t="n">
        <f aca="false">K$3*$A4/K$3*$K$4/$K4</f>
        <v>1</v>
      </c>
      <c r="M4" s="69" t="n">
        <f aca="false">L4/A4</f>
        <v>1</v>
      </c>
      <c r="N4" s="69" t="n">
        <v>11730</v>
      </c>
      <c r="O4" s="69" t="n">
        <f aca="false">N$3*$A4/N$3*$N$4/$N4</f>
        <v>1</v>
      </c>
      <c r="P4" s="69" t="n">
        <f aca="false">O4/A4</f>
        <v>1</v>
      </c>
    </row>
    <row r="5" customFormat="false" ht="13.8" hidden="false" customHeight="false" outlineLevel="0" collapsed="false">
      <c r="A5" s="69" t="n">
        <v>6</v>
      </c>
      <c r="B5" s="69" t="n">
        <v>894.62</v>
      </c>
      <c r="E5" s="69" t="n">
        <v>1864.79</v>
      </c>
      <c r="F5" s="69" t="n">
        <f aca="false">E$3*$A5/E$3*$E$4/$E5</f>
        <v>3.16217911936465</v>
      </c>
      <c r="G5" s="69" t="n">
        <f aca="false">F5/A5</f>
        <v>0.527029853227441</v>
      </c>
      <c r="H5" s="69" t="n">
        <v>4546.72</v>
      </c>
      <c r="I5" s="69" t="n">
        <f aca="false">H$3*$A5/H$3*$H$4/$H5</f>
        <v>3.75303515501284</v>
      </c>
      <c r="J5" s="69" t="n">
        <f aca="false">I5/A5</f>
        <v>0.625505859168807</v>
      </c>
      <c r="K5" s="69" t="n">
        <v>7779.585</v>
      </c>
      <c r="L5" s="69" t="n">
        <f aca="false">K$3*$A5/K$3*$K$4/$K5</f>
        <v>3.74981441812128</v>
      </c>
      <c r="M5" s="69" t="n">
        <f aca="false">L5/A5</f>
        <v>0.624969069686879</v>
      </c>
      <c r="N5" s="69" t="n">
        <v>17722.85</v>
      </c>
      <c r="O5" s="69" t="n">
        <f aca="false">N$3*$A5/N$3*$N$4/$N5</f>
        <v>3.97114459581839</v>
      </c>
      <c r="P5" s="69" t="n">
        <f aca="false">O5/A5</f>
        <v>0.661857432636399</v>
      </c>
    </row>
    <row r="6" customFormat="false" ht="13.8" hidden="false" customHeight="false" outlineLevel="0" collapsed="false">
      <c r="A6" s="69" t="n">
        <v>12</v>
      </c>
      <c r="B6" s="69" t="n">
        <v>743.86</v>
      </c>
      <c r="E6" s="69" t="n">
        <v>2365.75</v>
      </c>
      <c r="F6" s="69" t="n">
        <f aca="false">E$3*$A6/E$3*$E$4/$E6</f>
        <v>4.98514213251612</v>
      </c>
      <c r="G6" s="69" t="n">
        <f aca="false">F6/A6</f>
        <v>0.41542851104301</v>
      </c>
      <c r="H6" s="69" t="n">
        <v>4072.02</v>
      </c>
      <c r="I6" s="69" t="n">
        <f aca="false">H$3*$A6/H$3*$H$4/$H6</f>
        <v>8.38109832466442</v>
      </c>
      <c r="J6" s="69" t="n">
        <f aca="false">I6/A6</f>
        <v>0.698424860388701</v>
      </c>
      <c r="K6" s="69" t="n">
        <v>5985.82</v>
      </c>
      <c r="L6" s="69" t="n">
        <f aca="false">K$3*$A6/K$3*$K$4/$K6</f>
        <v>9.74703549388388</v>
      </c>
      <c r="M6" s="69" t="n">
        <f aca="false">L6/A6</f>
        <v>0.812252957823657</v>
      </c>
      <c r="N6" s="75" t="n">
        <v>18709.49</v>
      </c>
      <c r="O6" s="69" t="n">
        <f aca="false">N$3*$A6/N$3*$N$4/$N6</f>
        <v>7.52345467460631</v>
      </c>
      <c r="P6" s="69" t="n">
        <f aca="false">O6/A6</f>
        <v>0.626954556217192</v>
      </c>
    </row>
    <row r="7" customFormat="false" ht="13.8" hidden="false" customHeight="false" outlineLevel="0" collapsed="false">
      <c r="A7" s="69" t="n">
        <v>24</v>
      </c>
      <c r="B7" s="69" t="n">
        <v>1223.82</v>
      </c>
      <c r="E7" s="69" t="n">
        <v>2008.19</v>
      </c>
      <c r="F7" s="69" t="n">
        <f aca="false">E$3*$A7/E$3*$E$4/$E7</f>
        <v>11.7455021686195</v>
      </c>
      <c r="G7" s="69" t="n">
        <f aca="false">F7/A7</f>
        <v>0.489395923692479</v>
      </c>
      <c r="H7" s="69" t="n">
        <v>4403.74</v>
      </c>
      <c r="I7" s="69" t="n">
        <f aca="false">H$3*$A7/H$3*$H$4/$H7</f>
        <v>15.4995526529722</v>
      </c>
      <c r="J7" s="69" t="n">
        <f aca="false">I7/A7</f>
        <v>0.645814693873844</v>
      </c>
      <c r="K7" s="69" t="n">
        <v>9025.94</v>
      </c>
      <c r="L7" s="69" t="n">
        <f aca="false">K$3*$A7/K$3*$K$4/$K7</f>
        <v>12.928071757623</v>
      </c>
      <c r="M7" s="69" t="n">
        <f aca="false">L7/A7</f>
        <v>0.538669656567626</v>
      </c>
      <c r="N7" s="69" t="n">
        <v>16434.67</v>
      </c>
      <c r="O7" s="69" t="n">
        <f aca="false">N$3*$A7/N$3*$N$4/$N7</f>
        <v>17.1296411792874</v>
      </c>
      <c r="P7" s="69" t="n">
        <f aca="false">O7/A7</f>
        <v>0.713735049136977</v>
      </c>
    </row>
    <row r="8" customFormat="false" ht="13.8" hidden="false" customHeight="false" outlineLevel="0" collapsed="false">
      <c r="A8" s="69" t="n">
        <v>48</v>
      </c>
      <c r="B8" s="69" t="n">
        <v>1096.61</v>
      </c>
      <c r="E8" s="69" t="n">
        <v>2239.57</v>
      </c>
      <c r="F8" s="69" t="n">
        <f aca="false">E$3*$A8/E$3*$E$4/$E8</f>
        <v>21.0640435440732</v>
      </c>
      <c r="G8" s="69" t="n">
        <f aca="false">F8/A8</f>
        <v>0.438834240501525</v>
      </c>
      <c r="H8" s="69" t="n">
        <v>4455.05</v>
      </c>
      <c r="I8" s="69" t="n">
        <f aca="false">H$3*$A8/H$3*$H$4/$H8</f>
        <v>30.6420803357987</v>
      </c>
      <c r="J8" s="69" t="n">
        <f aca="false">I8/A8</f>
        <v>0.638376673662473</v>
      </c>
      <c r="K8" s="69" t="n">
        <v>7971.36</v>
      </c>
      <c r="L8" s="69" t="n">
        <f aca="false">K$3*$A8/K$3*$K$4/$K8</f>
        <v>29.2768109833203</v>
      </c>
      <c r="M8" s="69" t="n">
        <f aca="false">L8/A8</f>
        <v>0.609933562152506</v>
      </c>
    </row>
    <row r="12" customFormat="false" ht="13.8" hidden="false" customHeight="false" outlineLevel="0" collapsed="false">
      <c r="A12" s="69" t="s">
        <v>51</v>
      </c>
    </row>
    <row r="13" customFormat="false" ht="13.8" hidden="false" customHeight="false" outlineLevel="0" collapsed="false">
      <c r="B13" s="69" t="n">
        <v>14838.2522786458</v>
      </c>
      <c r="C13" s="69" t="s">
        <v>10</v>
      </c>
      <c r="D13" s="69" t="s">
        <v>59</v>
      </c>
      <c r="E13" s="76" t="n">
        <v>29768.1361607143</v>
      </c>
      <c r="F13" s="69" t="s">
        <v>10</v>
      </c>
      <c r="G13" s="69" t="s">
        <v>59</v>
      </c>
      <c r="H13" s="77" t="n">
        <v>61329.734375</v>
      </c>
      <c r="I13" s="69" t="s">
        <v>10</v>
      </c>
      <c r="J13" s="69" t="s">
        <v>59</v>
      </c>
      <c r="K13" s="78" t="n">
        <v>125545.4125</v>
      </c>
      <c r="L13" s="69" t="s">
        <v>10</v>
      </c>
      <c r="M13" s="69" t="s">
        <v>59</v>
      </c>
    </row>
    <row r="14" customFormat="false" ht="13.8" hidden="false" customHeight="false" outlineLevel="0" collapsed="false">
      <c r="A14" s="69" t="n">
        <v>1</v>
      </c>
      <c r="D14" s="69" t="n">
        <v>0</v>
      </c>
      <c r="E14" s="69" t="n">
        <v>551.6</v>
      </c>
      <c r="F14" s="69" t="n">
        <f aca="false">E$13*$A14/E$13*$E$14/$E14</f>
        <v>1</v>
      </c>
      <c r="G14" s="69" t="n">
        <f aca="false">F14/A14</f>
        <v>1</v>
      </c>
      <c r="H14" s="69" t="n">
        <v>1703</v>
      </c>
      <c r="I14" s="69" t="n">
        <f aca="false">H$13*$A14/H$13*$H$14/$H14</f>
        <v>1</v>
      </c>
      <c r="J14" s="69" t="n">
        <f aca="false">I14/A14</f>
        <v>1</v>
      </c>
      <c r="K14" s="69" t="n">
        <v>2479</v>
      </c>
      <c r="L14" s="69" t="n">
        <f aca="false">K$13*$A14/K$13*$K$14/$K14</f>
        <v>1</v>
      </c>
      <c r="M14" s="69" t="n">
        <f aca="false">L14/A14</f>
        <v>1</v>
      </c>
    </row>
    <row r="15" customFormat="false" ht="13.8" hidden="false" customHeight="false" outlineLevel="0" collapsed="false">
      <c r="A15" s="69" t="n">
        <v>8</v>
      </c>
      <c r="E15" s="69" t="n">
        <v>12.62</v>
      </c>
      <c r="F15" s="69" t="n">
        <f aca="false">E$13*$A15/E$13*$E$14/$E15</f>
        <v>349.667194928685</v>
      </c>
      <c r="G15" s="69" t="n">
        <f aca="false">F15/A15</f>
        <v>43.7083993660856</v>
      </c>
      <c r="H15" s="69" t="n">
        <v>986.61</v>
      </c>
      <c r="I15" s="69" t="n">
        <f aca="false">H$13*$A15/H$13*$H$14/$H15</f>
        <v>13.8089011868925</v>
      </c>
      <c r="J15" s="69" t="n">
        <f aca="false">I15/A15</f>
        <v>1.72611264836156</v>
      </c>
      <c r="K15" s="69" t="n">
        <v>2478.35</v>
      </c>
      <c r="L15" s="69" t="n">
        <f aca="false">K$13*$A15/K$13*$K$14/$K15</f>
        <v>8.00209817015353</v>
      </c>
      <c r="M15" s="69" t="n">
        <f aca="false">L15/A15</f>
        <v>1.00026227126919</v>
      </c>
    </row>
    <row r="16" customFormat="false" ht="13.8" hidden="false" customHeight="false" outlineLevel="0" collapsed="false">
      <c r="A16" s="69" t="n">
        <v>16</v>
      </c>
      <c r="B16" s="69" t="n">
        <v>10.47</v>
      </c>
      <c r="E16" s="69" t="n">
        <v>518.119</v>
      </c>
      <c r="F16" s="69" t="n">
        <f aca="false">E$13*$A16/E$13*$E$14/$E16</f>
        <v>17.0339246389343</v>
      </c>
      <c r="G16" s="69" t="n">
        <f aca="false">F16/A16</f>
        <v>1.06462028993339</v>
      </c>
      <c r="H16" s="69" t="n">
        <v>1264.05</v>
      </c>
      <c r="I16" s="69" t="n">
        <f aca="false">H$13*$A16/H$13*$H$14/$H16</f>
        <v>21.5561093311182</v>
      </c>
      <c r="J16" s="69" t="n">
        <f aca="false">I16/A16</f>
        <v>1.34725683319489</v>
      </c>
      <c r="K16" s="69" t="n">
        <v>1908.35</v>
      </c>
      <c r="L16" s="69" t="n">
        <f aca="false">K$13*$A16/K$13*$K$14/$K16</f>
        <v>20.7844472974035</v>
      </c>
      <c r="M16" s="69" t="n">
        <f aca="false">L16/A16</f>
        <v>1.29902795608772</v>
      </c>
    </row>
    <row r="17" customFormat="false" ht="13.8" hidden="false" customHeight="false" outlineLevel="0" collapsed="false">
      <c r="A17" s="69" t="n">
        <v>32</v>
      </c>
      <c r="B17" s="69" t="n">
        <v>307.15</v>
      </c>
      <c r="E17" s="69" t="n">
        <v>677.45</v>
      </c>
      <c r="F17" s="69" t="n">
        <f aca="false">E$13*$A17/E$13*$E$14/$E17</f>
        <v>26.0553546387187</v>
      </c>
      <c r="G17" s="69" t="n">
        <f aca="false">F17/A17</f>
        <v>0.81422983245996</v>
      </c>
      <c r="H17" s="69" t="n">
        <v>990.21</v>
      </c>
      <c r="I17" s="69" t="n">
        <f aca="false">H$13*$A17/H$13*$H$14/$H17</f>
        <v>55.0347905999737</v>
      </c>
      <c r="J17" s="69" t="n">
        <f aca="false">I17/A17</f>
        <v>1.71983720624918</v>
      </c>
      <c r="K17" s="69" t="n">
        <v>2124.53</v>
      </c>
      <c r="L17" s="69" t="n">
        <f aca="false">K$13*$A17/K$13*$K$14/$K17</f>
        <v>37.3390820557959</v>
      </c>
      <c r="M17" s="69" t="n">
        <f aca="false">L17/A17</f>
        <v>1.16684631424362</v>
      </c>
    </row>
    <row r="18" customFormat="false" ht="13.8" hidden="false" customHeight="false" outlineLevel="0" collapsed="false">
      <c r="A18" s="69" t="n">
        <v>64</v>
      </c>
      <c r="B18" s="69" t="n">
        <v>441</v>
      </c>
      <c r="E18" s="69" t="n">
        <v>594.84</v>
      </c>
      <c r="F18" s="69" t="n">
        <f aca="false">E$13*$A18/E$13*$E$14/$E18</f>
        <v>59.3477237576491</v>
      </c>
      <c r="G18" s="69" t="n">
        <f aca="false">F18/A18</f>
        <v>0.927308183713267</v>
      </c>
      <c r="H18" s="69" t="n">
        <v>1216.44</v>
      </c>
      <c r="I18" s="69" t="n">
        <f aca="false">H$13*$A18/H$13*$H$14/$H18</f>
        <v>89.5991581993358</v>
      </c>
      <c r="J18" s="69" t="n">
        <f aca="false">I18/A18</f>
        <v>1.39998684686462</v>
      </c>
      <c r="K18" s="69" t="n">
        <v>2237.18</v>
      </c>
      <c r="L18" s="69" t="n">
        <f aca="false">K$13*$A18/K$13*$K$14/$K18</f>
        <v>70.9178519386013</v>
      </c>
      <c r="M18" s="69" t="n">
        <f aca="false">L18/A18</f>
        <v>1.10809143654065</v>
      </c>
    </row>
    <row r="19" customFormat="false" ht="13.8" hidden="false" customHeight="false" outlineLevel="0" collapsed="false">
      <c r="A19" s="69" t="n">
        <v>128</v>
      </c>
      <c r="B19" s="69" t="n">
        <v>499.97</v>
      </c>
      <c r="E19" s="69" t="n">
        <v>781.01</v>
      </c>
      <c r="F19" s="69" t="n">
        <f aca="false">E$13*$A19/E$13*$E$14/$E19</f>
        <v>90.4019154684319</v>
      </c>
      <c r="G19" s="69" t="n">
        <f aca="false">F19/A19</f>
        <v>0.706264964597124</v>
      </c>
      <c r="H19" s="69" t="n">
        <v>1246.78</v>
      </c>
      <c r="I19" s="69" t="n">
        <f aca="false">H$13*$A19/H$13*$H$14/$H19</f>
        <v>174.837581610228</v>
      </c>
      <c r="J19" s="69" t="n">
        <f aca="false">I19/A19</f>
        <v>1.36591860632991</v>
      </c>
      <c r="K19" s="69" t="n">
        <v>2078.03</v>
      </c>
      <c r="L19" s="69" t="n">
        <f aca="false">K$13*$A19/K$13*$K$14/$K19</f>
        <v>152.698469223255</v>
      </c>
      <c r="M19" s="69" t="n">
        <f aca="false">L19/A19</f>
        <v>1.19295679080668</v>
      </c>
    </row>
    <row r="20" customFormat="false" ht="13.8" hidden="false" customHeight="false" outlineLevel="0" collapsed="false">
      <c r="A20" s="69" t="n">
        <v>256</v>
      </c>
      <c r="B20" s="69" t="n">
        <v>681.01</v>
      </c>
      <c r="E20" s="69" t="n">
        <v>1108.038</v>
      </c>
      <c r="F20" s="69" t="n">
        <f aca="false">E$13*$A20/E$13*$E$14/$E20</f>
        <v>127.441116640404</v>
      </c>
      <c r="G20" s="69" t="n">
        <f aca="false">F20/A20</f>
        <v>0.497816861876578</v>
      </c>
      <c r="H20" s="69" t="n">
        <v>1546.04</v>
      </c>
      <c r="I20" s="69" t="n">
        <f aca="false">H$13*$A20/H$13*$H$14/$H20</f>
        <v>281.990116685209</v>
      </c>
      <c r="J20" s="69" t="n">
        <f aca="false">I20/A20</f>
        <v>1.1015238933016</v>
      </c>
    </row>
    <row r="21" customFormat="false" ht="13.8" hidden="false" customHeight="false" outlineLevel="0" collapsed="false">
      <c r="A21" s="69" t="n">
        <v>512</v>
      </c>
      <c r="B21" s="69" t="n">
        <v>0</v>
      </c>
      <c r="E21" s="6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P33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47" activeCellId="0" sqref="E47"/>
    </sheetView>
  </sheetViews>
  <sheetFormatPr defaultRowHeight="13.8"/>
  <cols>
    <col collapsed="false" hidden="false" max="2" min="1" style="0" width="8.69767441860465"/>
    <col collapsed="false" hidden="false" max="4" min="3" style="0" width="9.69767441860465"/>
    <col collapsed="false" hidden="false" max="5" min="5" style="0" width="8.69767441860465"/>
    <col collapsed="false" hidden="false" max="6" min="6" style="0" width="9.69767441860465"/>
    <col collapsed="false" hidden="false" max="10" min="7" style="0" width="8.69767441860465"/>
    <col collapsed="false" hidden="false" max="11" min="11" style="0" width="9.69767441860465"/>
    <col collapsed="false" hidden="false" max="12" min="12" style="0" width="8.69767441860465"/>
    <col collapsed="false" hidden="false" max="13" min="13" style="0" width="9.29302325581395"/>
    <col collapsed="false" hidden="false" max="1025" min="14" style="0" width="8.69767441860465"/>
  </cols>
  <sheetData>
    <row r="3" customFormat="false" ht="13.8" hidden="false" customHeight="false" outlineLevel="0" collapsed="false">
      <c r="B3" s="0" t="s">
        <v>16</v>
      </c>
      <c r="C3" s="79" t="s">
        <v>60</v>
      </c>
      <c r="D3" s="0" t="s">
        <v>61</v>
      </c>
      <c r="E3" s="0" t="s">
        <v>62</v>
      </c>
      <c r="F3" s="0" t="s">
        <v>63</v>
      </c>
      <c r="H3" s="3" t="s">
        <v>62</v>
      </c>
      <c r="K3" s="0" t="s">
        <v>64</v>
      </c>
      <c r="M3" s="0" t="s">
        <v>62</v>
      </c>
    </row>
    <row r="4" customFormat="false" ht="13.8" hidden="false" customHeight="false" outlineLevel="0" collapsed="false">
      <c r="B4" s="0" t="n">
        <v>200</v>
      </c>
      <c r="C4" s="80" t="n">
        <v>144300</v>
      </c>
      <c r="D4" s="0" t="n">
        <f aca="false">C4/60/60</f>
        <v>40.0833333333333</v>
      </c>
      <c r="F4" s="80" t="n">
        <v>140400</v>
      </c>
      <c r="H4" s="3"/>
    </row>
    <row r="5" customFormat="false" ht="13.8" hidden="false" customHeight="false" outlineLevel="0" collapsed="false">
      <c r="B5" s="0" t="n">
        <v>199</v>
      </c>
      <c r="C5" s="80" t="n">
        <v>143600</v>
      </c>
      <c r="E5" s="6" t="n">
        <f aca="false">C4-C5</f>
        <v>700</v>
      </c>
      <c r="F5" s="80" t="n">
        <v>139800</v>
      </c>
      <c r="H5" s="6" t="n">
        <f aca="false">F4-F5</f>
        <v>600</v>
      </c>
    </row>
    <row r="6" customFormat="false" ht="13.8" hidden="false" customHeight="false" outlineLevel="0" collapsed="false">
      <c r="B6" s="0" t="n">
        <v>198</v>
      </c>
      <c r="C6" s="80" t="n">
        <v>142900</v>
      </c>
      <c r="E6" s="6" t="n">
        <f aca="false">C5-C6</f>
        <v>700</v>
      </c>
      <c r="F6" s="80" t="n">
        <v>139100</v>
      </c>
      <c r="H6" s="6" t="n">
        <f aca="false">F5-F6</f>
        <v>700</v>
      </c>
    </row>
    <row r="7" customFormat="false" ht="13.8" hidden="false" customHeight="false" outlineLevel="0" collapsed="false">
      <c r="B7" s="0" t="n">
        <v>197</v>
      </c>
      <c r="C7" s="80" t="n">
        <v>142200</v>
      </c>
      <c r="E7" s="6" t="n">
        <f aca="false">C6-C7</f>
        <v>700</v>
      </c>
      <c r="F7" s="80" t="n">
        <v>138400</v>
      </c>
      <c r="H7" s="6" t="n">
        <f aca="false">F6-F7</f>
        <v>700</v>
      </c>
    </row>
    <row r="8" customFormat="false" ht="13.8" hidden="false" customHeight="false" outlineLevel="0" collapsed="false">
      <c r="B8" s="0" t="n">
        <v>196</v>
      </c>
      <c r="C8" s="80" t="n">
        <v>141600</v>
      </c>
      <c r="E8" s="6" t="n">
        <f aca="false">C7-C8</f>
        <v>600</v>
      </c>
      <c r="F8" s="80" t="n">
        <v>137800</v>
      </c>
      <c r="H8" s="6" t="n">
        <f aca="false">F7-F8</f>
        <v>600</v>
      </c>
    </row>
    <row r="9" customFormat="false" ht="13.8" hidden="false" customHeight="false" outlineLevel="0" collapsed="false">
      <c r="B9" s="0" t="n">
        <v>195</v>
      </c>
      <c r="C9" s="80" t="n">
        <v>140900</v>
      </c>
      <c r="E9" s="6" t="n">
        <f aca="false">C8-C9</f>
        <v>700</v>
      </c>
      <c r="F9" s="80" t="n">
        <v>137100</v>
      </c>
      <c r="H9" s="6" t="n">
        <f aca="false">F8-F9</f>
        <v>700</v>
      </c>
    </row>
    <row r="10" customFormat="false" ht="13.8" hidden="false" customHeight="false" outlineLevel="0" collapsed="false">
      <c r="B10" s="0" t="n">
        <v>194</v>
      </c>
      <c r="C10" s="80" t="n">
        <v>140200</v>
      </c>
      <c r="E10" s="6" t="n">
        <f aca="false">C9-C10</f>
        <v>700</v>
      </c>
      <c r="F10" s="80" t="n">
        <v>136500</v>
      </c>
      <c r="H10" s="6" t="n">
        <f aca="false">F9-F10</f>
        <v>600</v>
      </c>
    </row>
    <row r="11" customFormat="false" ht="13.8" hidden="false" customHeight="false" outlineLevel="0" collapsed="false">
      <c r="B11" s="0" t="n">
        <v>193</v>
      </c>
      <c r="C11" s="80" t="n">
        <v>139500</v>
      </c>
      <c r="E11" s="6" t="n">
        <f aca="false">C10-C11</f>
        <v>700</v>
      </c>
      <c r="F11" s="80" t="n">
        <v>135800</v>
      </c>
      <c r="H11" s="6" t="n">
        <f aca="false">F10-F11</f>
        <v>700</v>
      </c>
    </row>
    <row r="12" customFormat="false" ht="13.8" hidden="false" customHeight="false" outlineLevel="0" collapsed="false">
      <c r="B12" s="0" t="n">
        <v>192</v>
      </c>
      <c r="C12" s="80"/>
      <c r="F12" s="80" t="n">
        <v>135200</v>
      </c>
      <c r="H12" s="6" t="n">
        <f aca="false">F11-F12</f>
        <v>600</v>
      </c>
    </row>
    <row r="13" customFormat="false" ht="13.8" hidden="false" customHeight="false" outlineLevel="0" collapsed="false">
      <c r="B13" s="0" t="n">
        <v>191</v>
      </c>
      <c r="C13" s="80"/>
      <c r="F13" s="80" t="n">
        <v>134500</v>
      </c>
      <c r="H13" s="6" t="n">
        <f aca="false">F12-F13</f>
        <v>700</v>
      </c>
    </row>
    <row r="14" customFormat="false" ht="13.8" hidden="false" customHeight="false" outlineLevel="0" collapsed="false">
      <c r="B14" s="0" t="n">
        <f aca="false">B13-1</f>
        <v>190</v>
      </c>
      <c r="C14" s="80"/>
      <c r="F14" s="80"/>
    </row>
    <row r="15" customFormat="false" ht="13.8" hidden="false" customHeight="false" outlineLevel="0" collapsed="false">
      <c r="B15" s="3" t="n">
        <f aca="false">B14-1</f>
        <v>189</v>
      </c>
      <c r="C15" s="80"/>
      <c r="F15" s="80"/>
    </row>
    <row r="16" customFormat="false" ht="13.8" hidden="false" customHeight="false" outlineLevel="0" collapsed="false">
      <c r="B16" s="3" t="n">
        <f aca="false">B15-1</f>
        <v>188</v>
      </c>
      <c r="C16" s="80"/>
      <c r="F16" s="80"/>
    </row>
    <row r="17" customFormat="false" ht="13.8" hidden="false" customHeight="false" outlineLevel="0" collapsed="false">
      <c r="B17" s="3" t="n">
        <f aca="false">B16-1</f>
        <v>187</v>
      </c>
      <c r="C17" s="80"/>
    </row>
    <row r="18" customFormat="false" ht="13.8" hidden="false" customHeight="false" outlineLevel="0" collapsed="false">
      <c r="B18" s="3" t="n">
        <f aca="false">B17-1</f>
        <v>186</v>
      </c>
      <c r="C18" s="80"/>
    </row>
    <row r="19" customFormat="false" ht="13.8" hidden="false" customHeight="false" outlineLevel="0" collapsed="false">
      <c r="B19" s="3" t="n">
        <f aca="false">B18-1</f>
        <v>185</v>
      </c>
      <c r="C19" s="80"/>
      <c r="K19" s="80" t="n">
        <v>104100</v>
      </c>
      <c r="O19" s="0" t="s">
        <v>65</v>
      </c>
    </row>
    <row r="20" customFormat="false" ht="13.8" hidden="false" customHeight="false" outlineLevel="0" collapsed="false">
      <c r="B20" s="3" t="n">
        <f aca="false">B19-1</f>
        <v>184</v>
      </c>
      <c r="C20" s="80"/>
      <c r="K20" s="80" t="n">
        <v>103500</v>
      </c>
      <c r="M20" s="6" t="n">
        <f aca="false">K19-K20</f>
        <v>600</v>
      </c>
      <c r="O20" s="0" t="n">
        <v>200</v>
      </c>
      <c r="P20" s="6" t="n">
        <f aca="false">O20*AVERAGE(M20:M33)</f>
        <v>110142.857142857</v>
      </c>
    </row>
    <row r="21" customFormat="false" ht="13.8" hidden="false" customHeight="false" outlineLevel="0" collapsed="false">
      <c r="B21" s="3" t="n">
        <f aca="false">B20-1</f>
        <v>183</v>
      </c>
      <c r="C21" s="80"/>
      <c r="K21" s="80" t="n">
        <v>103000</v>
      </c>
      <c r="M21" s="6" t="n">
        <f aca="false">K20-K21</f>
        <v>500</v>
      </c>
    </row>
    <row r="22" customFormat="false" ht="13.8" hidden="false" customHeight="false" outlineLevel="0" collapsed="false">
      <c r="B22" s="3" t="n">
        <f aca="false">B21-1</f>
        <v>182</v>
      </c>
      <c r="C22" s="80"/>
      <c r="K22" s="80" t="n">
        <v>102400</v>
      </c>
      <c r="M22" s="6" t="n">
        <f aca="false">K21-K22</f>
        <v>600</v>
      </c>
    </row>
    <row r="23" customFormat="false" ht="13.8" hidden="false" customHeight="false" outlineLevel="0" collapsed="false">
      <c r="B23" s="3" t="n">
        <f aca="false">B22-1</f>
        <v>181</v>
      </c>
      <c r="K23" s="80" t="n">
        <v>101900</v>
      </c>
      <c r="M23" s="6" t="n">
        <f aca="false">K22-K23</f>
        <v>500</v>
      </c>
    </row>
    <row r="24" customFormat="false" ht="13.8" hidden="false" customHeight="false" outlineLevel="0" collapsed="false">
      <c r="B24" s="3" t="n">
        <f aca="false">B23-1</f>
        <v>180</v>
      </c>
      <c r="K24" s="80" t="n">
        <v>101300</v>
      </c>
      <c r="M24" s="6" t="n">
        <f aca="false">K23-K24</f>
        <v>600</v>
      </c>
    </row>
    <row r="25" customFormat="false" ht="13.8" hidden="false" customHeight="false" outlineLevel="0" collapsed="false">
      <c r="B25" s="3" t="n">
        <f aca="false">B24-1</f>
        <v>179</v>
      </c>
      <c r="K25" s="80" t="n">
        <v>100800</v>
      </c>
      <c r="M25" s="6" t="n">
        <f aca="false">K24-K25</f>
        <v>500</v>
      </c>
    </row>
    <row r="26" customFormat="false" ht="13.8" hidden="false" customHeight="false" outlineLevel="0" collapsed="false">
      <c r="B26" s="3" t="n">
        <f aca="false">B25-1</f>
        <v>178</v>
      </c>
      <c r="K26" s="80" t="n">
        <v>100300</v>
      </c>
      <c r="M26" s="6" t="n">
        <f aca="false">K25-K26</f>
        <v>500</v>
      </c>
    </row>
    <row r="27" customFormat="false" ht="13.8" hidden="false" customHeight="false" outlineLevel="0" collapsed="false">
      <c r="B27" s="3" t="n">
        <f aca="false">B26-1</f>
        <v>177</v>
      </c>
      <c r="K27" s="80" t="n">
        <v>99700</v>
      </c>
      <c r="M27" s="6" t="n">
        <f aca="false">K26-K27</f>
        <v>600</v>
      </c>
    </row>
    <row r="28" customFormat="false" ht="13.8" hidden="false" customHeight="false" outlineLevel="0" collapsed="false">
      <c r="B28" s="3" t="n">
        <f aca="false">B27-1</f>
        <v>176</v>
      </c>
      <c r="K28" s="80" t="n">
        <v>99150</v>
      </c>
      <c r="M28" s="6" t="n">
        <f aca="false">K27-K28</f>
        <v>550</v>
      </c>
    </row>
    <row r="29" customFormat="false" ht="13.8" hidden="false" customHeight="false" outlineLevel="0" collapsed="false">
      <c r="B29" s="3" t="n">
        <f aca="false">B28-1</f>
        <v>175</v>
      </c>
      <c r="K29" s="80" t="n">
        <v>98600</v>
      </c>
      <c r="M29" s="6" t="n">
        <f aca="false">K28-K29</f>
        <v>550</v>
      </c>
    </row>
    <row r="30" customFormat="false" ht="13.8" hidden="false" customHeight="false" outlineLevel="0" collapsed="false">
      <c r="B30" s="3" t="n">
        <f aca="false">B29-1</f>
        <v>174</v>
      </c>
      <c r="K30" s="80" t="n">
        <v>98060</v>
      </c>
      <c r="M30" s="6" t="n">
        <f aca="false">K29-K30</f>
        <v>540</v>
      </c>
    </row>
    <row r="31" customFormat="false" ht="13.8" hidden="false" customHeight="false" outlineLevel="0" collapsed="false">
      <c r="B31" s="3" t="n">
        <f aca="false">B30-1</f>
        <v>173</v>
      </c>
      <c r="K31" s="80" t="n">
        <v>97500</v>
      </c>
      <c r="M31" s="6" t="n">
        <f aca="false">K30-K31</f>
        <v>560</v>
      </c>
    </row>
    <row r="32" customFormat="false" ht="13.8" hidden="false" customHeight="false" outlineLevel="0" collapsed="false">
      <c r="B32" s="3" t="n">
        <f aca="false">B31-1</f>
        <v>172</v>
      </c>
      <c r="K32" s="80" t="n">
        <v>96940</v>
      </c>
      <c r="M32" s="6" t="n">
        <f aca="false">K31-K32</f>
        <v>560</v>
      </c>
    </row>
    <row r="33" customFormat="false" ht="13.8" hidden="false" customHeight="false" outlineLevel="0" collapsed="false">
      <c r="K33" s="6" t="n">
        <v>96390</v>
      </c>
      <c r="M33" s="6" t="n">
        <f aca="false">K32-K33</f>
        <v>550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2011-01-19T14:52:41Z</dcterms:created>
  <dc:creator>Miroslaw Lukasz</dc:creator>
  <dc:language>en-US</dc:language>
  <cp:lastModifiedBy>Miroslaw Lukasz</cp:lastModifiedBy>
  <dcterms:modified xsi:type="dcterms:W3CDTF">2015-06-04T09:42:48Z</dcterms:modified>
  <cp:revision>0</cp:revision>
</cp:coreProperties>
</file>