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SimplyHPC\1.1\SimplyHPC\doc\results\ansys\"/>
    </mc:Choice>
  </mc:AlternateContent>
  <bookViews>
    <workbookView xWindow="0" yWindow="0" windowWidth="16380" windowHeight="8196" tabRatio="949" activeTab="1"/>
  </bookViews>
  <sheets>
    <sheet name="HSR Cluster" sheetId="1" r:id="rId1"/>
    <sheet name="SimplyHPC A8" sheetId="2" r:id="rId2"/>
    <sheet name="Depl. Time" sheetId="3" r:id="rId3"/>
    <sheet name="Export Gnuplot" sheetId="4" r:id="rId4"/>
    <sheet name="Sheet1" sheetId="5" r:id="rId5"/>
  </sheets>
  <calcPr calcId="152511" iterateDelta="1E-4"/>
</workbook>
</file>

<file path=xl/calcChain.xml><?xml version="1.0" encoding="utf-8"?>
<calcChain xmlns="http://schemas.openxmlformats.org/spreadsheetml/2006/main">
  <c r="Y7" i="2" l="1"/>
  <c r="X12" i="2"/>
  <c r="X11" i="2"/>
  <c r="X10" i="2"/>
  <c r="X9" i="2"/>
  <c r="X8" i="2"/>
  <c r="X7" i="2"/>
  <c r="N6" i="2"/>
  <c r="X50" i="2"/>
  <c r="W50" i="2"/>
  <c r="W6" i="2" l="1"/>
  <c r="X31" i="2"/>
  <c r="Y31" i="2"/>
  <c r="X32" i="2"/>
  <c r="Y32" i="2"/>
  <c r="X33" i="2"/>
  <c r="Y33" i="2" s="1"/>
  <c r="X34" i="2"/>
  <c r="Y34" i="2" s="1"/>
  <c r="X35" i="2"/>
  <c r="Y35" i="2"/>
  <c r="X36" i="2"/>
  <c r="Y36" i="2"/>
  <c r="M33" i="5" l="1"/>
  <c r="M32" i="5"/>
  <c r="M31" i="5"/>
  <c r="M30" i="5"/>
  <c r="M29" i="5"/>
  <c r="M28" i="5"/>
  <c r="M27" i="5"/>
  <c r="M26" i="5"/>
  <c r="M25" i="5"/>
  <c r="M24" i="5"/>
  <c r="M23" i="5"/>
  <c r="M22" i="5"/>
  <c r="M21" i="5"/>
  <c r="P20" i="5"/>
  <c r="O23" i="1" s="1"/>
  <c r="M20" i="5"/>
  <c r="B14" i="5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H13" i="5"/>
  <c r="H12" i="5"/>
  <c r="H11" i="5"/>
  <c r="E11" i="5"/>
  <c r="H10" i="5"/>
  <c r="E10" i="5"/>
  <c r="H9" i="5"/>
  <c r="E9" i="5"/>
  <c r="H8" i="5"/>
  <c r="E8" i="5"/>
  <c r="H7" i="5"/>
  <c r="E7" i="5"/>
  <c r="H6" i="5"/>
  <c r="E6" i="5"/>
  <c r="H5" i="5"/>
  <c r="E5" i="5"/>
  <c r="D4" i="5"/>
  <c r="H23" i="4"/>
  <c r="M61" i="2"/>
  <c r="L61" i="2"/>
  <c r="G41" i="2" s="1"/>
  <c r="T55" i="2"/>
  <c r="S55" i="2"/>
  <c r="R55" i="2"/>
  <c r="Q55" i="2"/>
  <c r="P55" i="2"/>
  <c r="O55" i="2"/>
  <c r="N55" i="2"/>
  <c r="T54" i="2"/>
  <c r="S54" i="2"/>
  <c r="R54" i="2"/>
  <c r="Q54" i="2"/>
  <c r="P54" i="2"/>
  <c r="O54" i="2"/>
  <c r="N54" i="2"/>
  <c r="T53" i="2"/>
  <c r="S53" i="2"/>
  <c r="R53" i="2"/>
  <c r="Q53" i="2"/>
  <c r="P53" i="2"/>
  <c r="O53" i="2"/>
  <c r="N53" i="2"/>
  <c r="T52" i="2"/>
  <c r="S52" i="2"/>
  <c r="R52" i="2"/>
  <c r="Q52" i="2"/>
  <c r="P52" i="2"/>
  <c r="O52" i="2"/>
  <c r="N52" i="2"/>
  <c r="T51" i="2"/>
  <c r="S51" i="2"/>
  <c r="R51" i="2"/>
  <c r="Q51" i="2"/>
  <c r="P51" i="2"/>
  <c r="O51" i="2"/>
  <c r="N51" i="2"/>
  <c r="T50" i="2"/>
  <c r="S50" i="2"/>
  <c r="R50" i="2"/>
  <c r="Q50" i="2"/>
  <c r="P50" i="2"/>
  <c r="O50" i="2"/>
  <c r="N50" i="2"/>
  <c r="L60" i="2" s="1"/>
  <c r="F41" i="2" s="1"/>
  <c r="T49" i="2"/>
  <c r="S49" i="2"/>
  <c r="R49" i="2"/>
  <c r="Q49" i="2"/>
  <c r="P49" i="2"/>
  <c r="O49" i="2"/>
  <c r="L58" i="2" s="1"/>
  <c r="D41" i="2" s="1"/>
  <c r="N49" i="2"/>
  <c r="E48" i="2"/>
  <c r="D48" i="2"/>
  <c r="E47" i="2"/>
  <c r="N46" i="2"/>
  <c r="G46" i="2"/>
  <c r="Q45" i="2"/>
  <c r="N45" i="2"/>
  <c r="F45" i="2"/>
  <c r="Q44" i="2"/>
  <c r="N44" i="2"/>
  <c r="D44" i="2"/>
  <c r="Q43" i="2"/>
  <c r="N43" i="2"/>
  <c r="E43" i="2"/>
  <c r="Q42" i="2"/>
  <c r="N42" i="2"/>
  <c r="F42" i="2"/>
  <c r="Q41" i="2"/>
  <c r="N41" i="2"/>
  <c r="Q40" i="2"/>
  <c r="N40" i="2"/>
  <c r="Q37" i="2"/>
  <c r="O37" i="2" s="1"/>
  <c r="E37" i="2"/>
  <c r="C37" i="2" s="1"/>
  <c r="T36" i="2"/>
  <c r="Q36" i="2"/>
  <c r="O36" i="2" s="1"/>
  <c r="H36" i="2"/>
  <c r="D47" i="2" s="1"/>
  <c r="E36" i="2"/>
  <c r="C36" i="2" s="1"/>
  <c r="T35" i="2"/>
  <c r="Q35" i="2"/>
  <c r="O35" i="2" s="1"/>
  <c r="H35" i="2"/>
  <c r="E46" i="2" s="1"/>
  <c r="E35" i="2"/>
  <c r="C35" i="2" s="1"/>
  <c r="T34" i="2"/>
  <c r="Q34" i="2"/>
  <c r="O34" i="2"/>
  <c r="H34" i="2"/>
  <c r="E34" i="2"/>
  <c r="C34" i="2" s="1"/>
  <c r="T33" i="2"/>
  <c r="Q33" i="2"/>
  <c r="O33" i="2" s="1"/>
  <c r="H33" i="2"/>
  <c r="G44" i="2" s="1"/>
  <c r="E33" i="2"/>
  <c r="C33" i="2"/>
  <c r="T32" i="2"/>
  <c r="Q32" i="2"/>
  <c r="O32" i="2" s="1"/>
  <c r="H32" i="2"/>
  <c r="E32" i="2"/>
  <c r="C32" i="2" s="1"/>
  <c r="R31" i="2"/>
  <c r="T31" i="2" s="1"/>
  <c r="Q31" i="2"/>
  <c r="O31" i="2"/>
  <c r="H31" i="2"/>
  <c r="E31" i="2"/>
  <c r="C31" i="2" s="1"/>
  <c r="K31" i="2" s="1"/>
  <c r="L31" i="2" s="1"/>
  <c r="R30" i="2"/>
  <c r="T30" i="2" s="1"/>
  <c r="U36" i="2" s="1"/>
  <c r="V36" i="2" s="1"/>
  <c r="O30" i="2"/>
  <c r="F30" i="2"/>
  <c r="H30" i="2" s="1"/>
  <c r="C30" i="2"/>
  <c r="E25" i="2"/>
  <c r="C25" i="2" s="1"/>
  <c r="AC24" i="2"/>
  <c r="Q24" i="2"/>
  <c r="O24" i="2"/>
  <c r="H24" i="2"/>
  <c r="E24" i="2"/>
  <c r="C24" i="2" s="1"/>
  <c r="AF23" i="2"/>
  <c r="F47" i="2" s="1"/>
  <c r="AC23" i="2"/>
  <c r="T23" i="2"/>
  <c r="Q23" i="2"/>
  <c r="O23" i="2" s="1"/>
  <c r="H23" i="2"/>
  <c r="I23" i="2" s="1"/>
  <c r="E23" i="2"/>
  <c r="C23" i="2"/>
  <c r="AF22" i="2"/>
  <c r="AC22" i="2"/>
  <c r="T22" i="2"/>
  <c r="D46" i="2" s="1"/>
  <c r="Q22" i="2"/>
  <c r="O22" i="2" s="1"/>
  <c r="X22" i="2" s="1"/>
  <c r="Y22" i="2" s="1"/>
  <c r="H22" i="2"/>
  <c r="D45" i="2" s="1"/>
  <c r="E22" i="2"/>
  <c r="C22" i="2" s="1"/>
  <c r="AF21" i="2"/>
  <c r="AC21" i="2"/>
  <c r="T21" i="2"/>
  <c r="E45" i="2" s="1"/>
  <c r="Q21" i="2"/>
  <c r="O21" i="2" s="1"/>
  <c r="H21" i="2"/>
  <c r="E44" i="2" s="1"/>
  <c r="E21" i="2"/>
  <c r="C21" i="2"/>
  <c r="AF20" i="2"/>
  <c r="AC20" i="2"/>
  <c r="T20" i="2"/>
  <c r="F44" i="2" s="1"/>
  <c r="Q20" i="2"/>
  <c r="O20" i="2" s="1"/>
  <c r="X20" i="2" s="1"/>
  <c r="Y20" i="2" s="1"/>
  <c r="H20" i="2"/>
  <c r="F43" i="2" s="1"/>
  <c r="E20" i="2"/>
  <c r="C20" i="2" s="1"/>
  <c r="AF19" i="2"/>
  <c r="AC19" i="2"/>
  <c r="T19" i="2"/>
  <c r="G43" i="2" s="1"/>
  <c r="Q19" i="2"/>
  <c r="O19" i="2" s="1"/>
  <c r="H19" i="2"/>
  <c r="G42" i="2" s="1"/>
  <c r="E19" i="2"/>
  <c r="C19" i="2" s="1"/>
  <c r="K19" i="2" s="1"/>
  <c r="L19" i="2" s="1"/>
  <c r="AF18" i="2"/>
  <c r="AC18" i="2"/>
  <c r="T18" i="2"/>
  <c r="Q18" i="2"/>
  <c r="O18" i="2" s="1"/>
  <c r="H18" i="2"/>
  <c r="I19" i="2" s="1"/>
  <c r="J19" i="2" s="1"/>
  <c r="C18" i="2"/>
  <c r="T17" i="2"/>
  <c r="Q13" i="2"/>
  <c r="O13" i="2" s="1"/>
  <c r="E13" i="2"/>
  <c r="C13" i="2" s="1"/>
  <c r="T12" i="2"/>
  <c r="Q12" i="2"/>
  <c r="O12" i="2"/>
  <c r="H12" i="2"/>
  <c r="E12" i="2"/>
  <c r="C12" i="2" s="1"/>
  <c r="T11" i="2"/>
  <c r="U11" i="2" s="1"/>
  <c r="Q11" i="2"/>
  <c r="O11" i="2" s="1"/>
  <c r="H11" i="2"/>
  <c r="E11" i="2"/>
  <c r="C11" i="2" s="1"/>
  <c r="T10" i="2"/>
  <c r="Q10" i="2"/>
  <c r="O10" i="2" s="1"/>
  <c r="H10" i="2"/>
  <c r="E10" i="2"/>
  <c r="C10" i="2"/>
  <c r="T9" i="2"/>
  <c r="Q9" i="2"/>
  <c r="O9" i="2" s="1"/>
  <c r="Y9" i="2" s="1"/>
  <c r="H9" i="2"/>
  <c r="E9" i="2"/>
  <c r="C9" i="2" s="1"/>
  <c r="K9" i="2" s="1"/>
  <c r="L9" i="2" s="1"/>
  <c r="T8" i="2"/>
  <c r="Q8" i="2"/>
  <c r="O8" i="2" s="1"/>
  <c r="Y8" i="2" s="1"/>
  <c r="H8" i="2"/>
  <c r="D43" i="2" s="1"/>
  <c r="E8" i="2"/>
  <c r="C8" i="2" s="1"/>
  <c r="U7" i="2"/>
  <c r="V7" i="2" s="1"/>
  <c r="T7" i="2"/>
  <c r="Q7" i="2"/>
  <c r="O7" i="2" s="1"/>
  <c r="H7" i="2"/>
  <c r="E42" i="2" s="1"/>
  <c r="E7" i="2"/>
  <c r="C7" i="2" s="1"/>
  <c r="T6" i="2"/>
  <c r="O6" i="2"/>
  <c r="Y12" i="2" s="1"/>
  <c r="H6" i="2"/>
  <c r="I9" i="2" s="1"/>
  <c r="J9" i="2" s="1"/>
  <c r="C6" i="2"/>
  <c r="H50" i="1"/>
  <c r="G50" i="1"/>
  <c r="F50" i="1"/>
  <c r="E50" i="1"/>
  <c r="D50" i="1"/>
  <c r="H49" i="1"/>
  <c r="G49" i="1"/>
  <c r="F49" i="1"/>
  <c r="E49" i="1"/>
  <c r="D49" i="1"/>
  <c r="H48" i="1"/>
  <c r="G48" i="1"/>
  <c r="F48" i="1"/>
  <c r="E48" i="1"/>
  <c r="D48" i="1"/>
  <c r="H47" i="1"/>
  <c r="G47" i="1"/>
  <c r="C40" i="1" s="1"/>
  <c r="C41" i="1" s="1"/>
  <c r="F47" i="1"/>
  <c r="E47" i="1"/>
  <c r="D47" i="1"/>
  <c r="F40" i="1" s="1"/>
  <c r="H46" i="1"/>
  <c r="G46" i="1"/>
  <c r="F46" i="1"/>
  <c r="E46" i="1"/>
  <c r="D46" i="1"/>
  <c r="H45" i="1"/>
  <c r="G45" i="1"/>
  <c r="F45" i="1"/>
  <c r="E45" i="1"/>
  <c r="D45" i="1"/>
  <c r="H44" i="1"/>
  <c r="G44" i="1"/>
  <c r="F44" i="1"/>
  <c r="E44" i="1"/>
  <c r="D44" i="1"/>
  <c r="C39" i="1" s="1"/>
  <c r="C33" i="1" s="1"/>
  <c r="E40" i="1"/>
  <c r="D40" i="1"/>
  <c r="O37" i="1"/>
  <c r="E37" i="1"/>
  <c r="D37" i="1"/>
  <c r="C37" i="1"/>
  <c r="O36" i="1"/>
  <c r="C36" i="1"/>
  <c r="O35" i="1"/>
  <c r="F35" i="1"/>
  <c r="E35" i="1"/>
  <c r="O34" i="1"/>
  <c r="E34" i="1"/>
  <c r="D34" i="1"/>
  <c r="C34" i="1"/>
  <c r="O33" i="1"/>
  <c r="Y29" i="1"/>
  <c r="S29" i="1"/>
  <c r="R29" i="1"/>
  <c r="O29" i="1"/>
  <c r="K29" i="1"/>
  <c r="G29" i="1"/>
  <c r="H29" i="1" s="1"/>
  <c r="F29" i="1"/>
  <c r="B29" i="1"/>
  <c r="Y28" i="1"/>
  <c r="F37" i="1" s="1"/>
  <c r="O28" i="1"/>
  <c r="K28" i="1"/>
  <c r="R28" i="1" s="1"/>
  <c r="S28" i="1" s="1"/>
  <c r="G28" i="1"/>
  <c r="H28" i="1" s="1"/>
  <c r="F28" i="1"/>
  <c r="B28" i="1"/>
  <c r="Y27" i="1"/>
  <c r="P27" i="1"/>
  <c r="Q27" i="1" s="1"/>
  <c r="O27" i="1"/>
  <c r="R27" i="1" s="1"/>
  <c r="S27" i="1" s="1"/>
  <c r="K27" i="1"/>
  <c r="F27" i="1"/>
  <c r="B27" i="1"/>
  <c r="Y26" i="1"/>
  <c r="S26" i="1"/>
  <c r="R26" i="1"/>
  <c r="O26" i="1"/>
  <c r="F36" i="1" s="1"/>
  <c r="K26" i="1"/>
  <c r="G26" i="1"/>
  <c r="H26" i="1" s="1"/>
  <c r="F26" i="1"/>
  <c r="E36" i="1" s="1"/>
  <c r="B26" i="1"/>
  <c r="Y25" i="1"/>
  <c r="W25" i="1"/>
  <c r="O25" i="1"/>
  <c r="P25" i="1" s="1"/>
  <c r="Q25" i="1" s="1"/>
  <c r="K25" i="1"/>
  <c r="R25" i="1" s="1"/>
  <c r="S25" i="1" s="1"/>
  <c r="F25" i="1"/>
  <c r="B25" i="1"/>
  <c r="Y24" i="1"/>
  <c r="W24" i="1"/>
  <c r="M24" i="1"/>
  <c r="O24" i="1" s="1"/>
  <c r="K24" i="1"/>
  <c r="R24" i="1" s="1"/>
  <c r="S24" i="1" s="1"/>
  <c r="F24" i="1"/>
  <c r="F3" i="4" s="1"/>
  <c r="B24" i="1"/>
  <c r="K23" i="1"/>
  <c r="D23" i="1"/>
  <c r="F23" i="1" s="1"/>
  <c r="R20" i="1"/>
  <c r="S20" i="1" s="1"/>
  <c r="Q20" i="1"/>
  <c r="P20" i="1"/>
  <c r="O20" i="1"/>
  <c r="K20" i="1"/>
  <c r="G20" i="1"/>
  <c r="H20" i="1" s="1"/>
  <c r="F20" i="1"/>
  <c r="B20" i="1"/>
  <c r="S19" i="1"/>
  <c r="O19" i="1"/>
  <c r="P19" i="1" s="1"/>
  <c r="Q19" i="1" s="1"/>
  <c r="K19" i="1"/>
  <c r="R19" i="1" s="1"/>
  <c r="F19" i="1"/>
  <c r="G19" i="1" s="1"/>
  <c r="H19" i="1" s="1"/>
  <c r="B19" i="1"/>
  <c r="O18" i="1"/>
  <c r="P18" i="1" s="1"/>
  <c r="Q18" i="1" s="1"/>
  <c r="K18" i="1"/>
  <c r="F18" i="1"/>
  <c r="B18" i="1"/>
  <c r="O17" i="1"/>
  <c r="D36" i="1" s="1"/>
  <c r="K17" i="1"/>
  <c r="F17" i="1"/>
  <c r="B17" i="1"/>
  <c r="R16" i="1"/>
  <c r="S16" i="1" s="1"/>
  <c r="Q16" i="1"/>
  <c r="P16" i="1"/>
  <c r="O16" i="1"/>
  <c r="K16" i="1"/>
  <c r="G16" i="1"/>
  <c r="H16" i="1" s="1"/>
  <c r="F16" i="1"/>
  <c r="D35" i="1" s="1"/>
  <c r="B16" i="1"/>
  <c r="O15" i="1"/>
  <c r="P15" i="1" s="1"/>
  <c r="Q15" i="1" s="1"/>
  <c r="K15" i="1"/>
  <c r="R15" i="1" s="1"/>
  <c r="S15" i="1" s="1"/>
  <c r="F15" i="1"/>
  <c r="D3" i="4" s="1"/>
  <c r="B15" i="1"/>
  <c r="O14" i="1"/>
  <c r="K14" i="1"/>
  <c r="F14" i="1"/>
  <c r="G18" i="1" s="1"/>
  <c r="H18" i="1" s="1"/>
  <c r="R11" i="1"/>
  <c r="S11" i="1" s="1"/>
  <c r="P11" i="1"/>
  <c r="Q11" i="1" s="1"/>
  <c r="O11" i="1"/>
  <c r="K11" i="1"/>
  <c r="F11" i="1"/>
  <c r="G11" i="1" s="1"/>
  <c r="H11" i="1" s="1"/>
  <c r="B11" i="1"/>
  <c r="R10" i="1"/>
  <c r="S10" i="1" s="1"/>
  <c r="O10" i="1"/>
  <c r="K10" i="1"/>
  <c r="F10" i="1"/>
  <c r="G10" i="1" s="1"/>
  <c r="H10" i="1" s="1"/>
  <c r="B10" i="1"/>
  <c r="O9" i="1"/>
  <c r="P9" i="1" s="1"/>
  <c r="Q9" i="1" s="1"/>
  <c r="K9" i="1"/>
  <c r="R9" i="1" s="1"/>
  <c r="S9" i="1" s="1"/>
  <c r="G9" i="1"/>
  <c r="H9" i="1" s="1"/>
  <c r="F9" i="1"/>
  <c r="B9" i="1"/>
  <c r="O8" i="1"/>
  <c r="P8" i="1" s="1"/>
  <c r="Q8" i="1" s="1"/>
  <c r="K8" i="1"/>
  <c r="R8" i="1" s="1"/>
  <c r="S8" i="1" s="1"/>
  <c r="F8" i="1"/>
  <c r="B8" i="1"/>
  <c r="S7" i="1"/>
  <c r="R7" i="1"/>
  <c r="Q7" i="1"/>
  <c r="P7" i="1"/>
  <c r="O7" i="1"/>
  <c r="C35" i="1" s="1"/>
  <c r="K7" i="1"/>
  <c r="F7" i="1"/>
  <c r="G7" i="1" s="1"/>
  <c r="H7" i="1" s="1"/>
  <c r="B7" i="1"/>
  <c r="S6" i="1"/>
  <c r="R6" i="1"/>
  <c r="O6" i="1"/>
  <c r="K6" i="1"/>
  <c r="G6" i="1"/>
  <c r="H6" i="1" s="1"/>
  <c r="F6" i="1"/>
  <c r="B6" i="1"/>
  <c r="O5" i="1"/>
  <c r="P10" i="1" s="1"/>
  <c r="Q10" i="1" s="1"/>
  <c r="K5" i="1"/>
  <c r="F5" i="1"/>
  <c r="G8" i="1" s="1"/>
  <c r="H8" i="1" s="1"/>
  <c r="U31" i="2" l="1"/>
  <c r="V31" i="2" s="1"/>
  <c r="K8" i="2"/>
  <c r="L8" i="2" s="1"/>
  <c r="U10" i="2"/>
  <c r="V10" i="2" s="1"/>
  <c r="U24" i="2"/>
  <c r="V24" i="2" s="1"/>
  <c r="M58" i="2"/>
  <c r="K7" i="2"/>
  <c r="L7" i="2" s="1"/>
  <c r="Y10" i="2"/>
  <c r="K12" i="2"/>
  <c r="L12" i="2" s="1"/>
  <c r="X23" i="2"/>
  <c r="Y23" i="2" s="1"/>
  <c r="M60" i="2"/>
  <c r="K10" i="2"/>
  <c r="L10" i="2" s="1"/>
  <c r="J23" i="2"/>
  <c r="U23" i="2"/>
  <c r="V23" i="2" s="1"/>
  <c r="U22" i="2"/>
  <c r="V22" i="2" s="1"/>
  <c r="U21" i="2"/>
  <c r="V21" i="2" s="1"/>
  <c r="U20" i="2"/>
  <c r="V20" i="2" s="1"/>
  <c r="U19" i="2"/>
  <c r="V19" i="2" s="1"/>
  <c r="U18" i="2"/>
  <c r="I7" i="2"/>
  <c r="K11" i="2"/>
  <c r="L11" i="2" s="1"/>
  <c r="X21" i="2"/>
  <c r="Y21" i="2" s="1"/>
  <c r="K36" i="2"/>
  <c r="L36" i="2" s="1"/>
  <c r="N61" i="2"/>
  <c r="X24" i="2"/>
  <c r="Y24" i="2" s="1"/>
  <c r="U8" i="2"/>
  <c r="V8" i="2" s="1"/>
  <c r="I11" i="2"/>
  <c r="J11" i="2" s="1"/>
  <c r="U35" i="2"/>
  <c r="V35" i="2" s="1"/>
  <c r="Y11" i="2"/>
  <c r="U12" i="2"/>
  <c r="V12" i="2" s="1"/>
  <c r="X19" i="2"/>
  <c r="Y19" i="2" s="1"/>
  <c r="I12" i="2"/>
  <c r="J12" i="2" s="1"/>
  <c r="I21" i="2"/>
  <c r="J21" i="2" s="1"/>
  <c r="I34" i="2"/>
  <c r="J34" i="2" s="1"/>
  <c r="I31" i="2"/>
  <c r="J31" i="2" s="1"/>
  <c r="I33" i="2"/>
  <c r="J33" i="2" s="1"/>
  <c r="L59" i="2"/>
  <c r="E41" i="2" s="1"/>
  <c r="M59" i="2"/>
  <c r="N59" i="2" s="1"/>
  <c r="G27" i="1"/>
  <c r="H27" i="1" s="1"/>
  <c r="G25" i="1"/>
  <c r="H25" i="1" s="1"/>
  <c r="K32" i="2"/>
  <c r="L32" i="2" s="1"/>
  <c r="K33" i="2"/>
  <c r="L33" i="2" s="1"/>
  <c r="F46" i="2"/>
  <c r="N58" i="2"/>
  <c r="P29" i="1"/>
  <c r="Q29" i="1" s="1"/>
  <c r="P28" i="1"/>
  <c r="Q28" i="1" s="1"/>
  <c r="P26" i="1"/>
  <c r="Q26" i="1" s="1"/>
  <c r="P24" i="1"/>
  <c r="Q24" i="1" s="1"/>
  <c r="I32" i="2"/>
  <c r="J32" i="2" s="1"/>
  <c r="U34" i="2"/>
  <c r="V34" i="2" s="1"/>
  <c r="G45" i="2"/>
  <c r="N60" i="2"/>
  <c r="I8" i="2"/>
  <c r="J8" i="2" s="1"/>
  <c r="K35" i="2"/>
  <c r="L35" i="2" s="1"/>
  <c r="P17" i="1"/>
  <c r="Q17" i="1" s="1"/>
  <c r="E39" i="1"/>
  <c r="E33" i="1" s="1"/>
  <c r="J7" i="2"/>
  <c r="K20" i="2"/>
  <c r="L20" i="2" s="1"/>
  <c r="I36" i="2"/>
  <c r="J36" i="2" s="1"/>
  <c r="R17" i="1"/>
  <c r="S17" i="1" s="1"/>
  <c r="F39" i="1"/>
  <c r="D39" i="1"/>
  <c r="D33" i="1" s="1"/>
  <c r="V11" i="2"/>
  <c r="K21" i="2"/>
  <c r="L21" i="2" s="1"/>
  <c r="K22" i="2"/>
  <c r="L22" i="2" s="1"/>
  <c r="I35" i="2"/>
  <c r="J35" i="2" s="1"/>
  <c r="E41" i="1"/>
  <c r="H7" i="4"/>
  <c r="G24" i="1"/>
  <c r="H24" i="1" s="1"/>
  <c r="G15" i="1"/>
  <c r="H15" i="1" s="1"/>
  <c r="R18" i="1"/>
  <c r="S18" i="1" s="1"/>
  <c r="I24" i="2"/>
  <c r="J24" i="2" s="1"/>
  <c r="I22" i="2"/>
  <c r="J22" i="2" s="1"/>
  <c r="I20" i="2"/>
  <c r="J20" i="2" s="1"/>
  <c r="K23" i="2"/>
  <c r="L23" i="2" s="1"/>
  <c r="K24" i="2"/>
  <c r="L24" i="2" s="1"/>
  <c r="K34" i="2"/>
  <c r="L34" i="2" s="1"/>
  <c r="U33" i="2"/>
  <c r="V33" i="2" s="1"/>
  <c r="P6" i="1"/>
  <c r="Q6" i="1" s="1"/>
  <c r="U9" i="2"/>
  <c r="V9" i="2" s="1"/>
  <c r="E3" i="4"/>
  <c r="F34" i="1"/>
  <c r="G17" i="1"/>
  <c r="H17" i="1" s="1"/>
  <c r="I10" i="2"/>
  <c r="J10" i="2" s="1"/>
  <c r="U32" i="2"/>
  <c r="V32" i="2" s="1"/>
  <c r="D41" i="1" l="1"/>
  <c r="F33" i="1"/>
  <c r="F41" i="1"/>
</calcChain>
</file>

<file path=xl/sharedStrings.xml><?xml version="1.0" encoding="utf-8"?>
<sst xmlns="http://schemas.openxmlformats.org/spreadsheetml/2006/main" count="235" uniqueCount="78">
  <si>
    <t>pipe01</t>
  </si>
  <si>
    <t>Weak scaling</t>
  </si>
  <si>
    <t>size per core</t>
  </si>
  <si>
    <t># cores</t>
  </si>
  <si>
    <t>mins</t>
  </si>
  <si>
    <t>sec</t>
  </si>
  <si>
    <t>Time</t>
  </si>
  <si>
    <t>Acceleration</t>
  </si>
  <si>
    <t>Efficency</t>
  </si>
  <si>
    <t>pipe02</t>
  </si>
  <si>
    <t>sizeup</t>
  </si>
  <si>
    <t>Eff</t>
  </si>
  <si>
    <t>Strong scaling</t>
  </si>
  <si>
    <t>pipe06</t>
  </si>
  <si>
    <t>pipe04</t>
  </si>
  <si>
    <t>pipe05</t>
  </si>
  <si>
    <t>pipe07</t>
  </si>
  <si>
    <t>pipe08</t>
  </si>
  <si>
    <t>estimated</t>
  </si>
  <si>
    <t>not enough memory on siet0003</t>
  </si>
  <si>
    <t>compressor</t>
  </si>
  <si>
    <t># sockets</t>
  </si>
  <si>
    <t>mean</t>
  </si>
  <si>
    <t>std dev</t>
  </si>
  <si>
    <t>diff</t>
  </si>
  <si>
    <t>#A8</t>
  </si>
  <si>
    <t>#cores</t>
  </si>
  <si>
    <t>Min</t>
  </si>
  <si>
    <t>Sec.</t>
  </si>
  <si>
    <t>Wall Clock Time</t>
  </si>
  <si>
    <t>Speedup</t>
  </si>
  <si>
    <t>Efficiency</t>
  </si>
  <si>
    <t>SizeUp</t>
  </si>
  <si>
    <t>Strong Scaling</t>
  </si>
  <si>
    <t>Weak Scaling</t>
  </si>
  <si>
    <t>Sizeup</t>
  </si>
  <si>
    <t>MPI error</t>
  </si>
  <si>
    <t>Size per node</t>
  </si>
  <si>
    <t>mean # cores</t>
  </si>
  <si>
    <t># elements</t>
  </si>
  <si>
    <t>std. Deviation</t>
  </si>
  <si>
    <t>%</t>
  </si>
  <si>
    <t>Cluster Deployment</t>
  </si>
  <si>
    <t># nodes</t>
  </si>
  <si>
    <t>A8</t>
  </si>
  <si>
    <t>Preparation</t>
  </si>
  <si>
    <t>Deployment</t>
  </si>
  <si>
    <t>min</t>
  </si>
  <si>
    <t>sec.</t>
  </si>
  <si>
    <t>also</t>
  </si>
  <si>
    <t>HSR strong scaling</t>
  </si>
  <si>
    <t>Cores</t>
  </si>
  <si>
    <t>pipe2</t>
  </si>
  <si>
    <t>pipe6</t>
  </si>
  <si>
    <t>pipe4</t>
  </si>
  <si>
    <t>pipe5</t>
  </si>
  <si>
    <t>HSR weak scaling</t>
  </si>
  <si>
    <t>A8 strong scaling</t>
  </si>
  <si>
    <t>Number of Cores</t>
  </si>
  <si>
    <t>pipe1</t>
  </si>
  <si>
    <t>A8 weak scaling</t>
  </si>
  <si>
    <t>Compressor</t>
  </si>
  <si>
    <t># Cores Azure</t>
  </si>
  <si>
    <t>time azure</t>
  </si>
  <si>
    <t>#cores hsr</t>
  </si>
  <si>
    <t>time hsr</t>
  </si>
  <si>
    <t>4--8</t>
  </si>
  <si>
    <t>Minutes</t>
  </si>
  <si>
    <t>Difference</t>
  </si>
  <si>
    <t>8--8</t>
  </si>
  <si>
    <t>1--1</t>
  </si>
  <si>
    <t>iterations</t>
  </si>
  <si>
    <t>WallClockTime</t>
  </si>
  <si>
    <t>mesh/8</t>
  </si>
  <si>
    <t>N(K)</t>
  </si>
  <si>
    <t>N(1)</t>
  </si>
  <si>
    <t>Optimal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</si>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</sst>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dd/mmm"/>
    <numFmt numFmtId="166" formatCode="0.000E+00"/>
  </numFmts>
  <fonts count="8" x14ac:knownFonts="1">
    <font>
      <sz val="11"/>
      <color rgb="FF000000"/>
      <name val="Arial"/>
      <family val="2"/>
      <charset val="1"/>
    </font>
    <font>
      <sz val="11"/>
      <color rgb="FF9C0006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9C6500"/>
      <name val="Arial"/>
      <family val="2"/>
      <charset val="1"/>
    </font>
    <font>
      <b/>
      <sz val="11"/>
      <color rgb="FFFA7D00"/>
      <name val="Arial"/>
      <family val="2"/>
      <charset val="1"/>
    </font>
    <font>
      <sz val="10"/>
      <name val="Arial"/>
      <family val="2"/>
      <charset val="1"/>
    </font>
    <font>
      <sz val="11"/>
      <color rgb="FF006100"/>
      <name val="Arial"/>
      <family val="2"/>
      <charset val="1"/>
    </font>
    <font>
      <sz val="11"/>
      <color rgb="FF9C000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7CE"/>
        <bgColor rgb="FFEFC6DF"/>
      </patternFill>
    </fill>
    <fill>
      <patternFill patternType="solid">
        <fgColor rgb="FFFFEB9C"/>
        <bgColor rgb="FFFBE5D6"/>
      </patternFill>
    </fill>
    <fill>
      <patternFill patternType="solid">
        <fgColor rgb="FFF2F2F2"/>
        <bgColor rgb="FFF1F2DF"/>
      </patternFill>
    </fill>
    <fill>
      <patternFill patternType="solid">
        <fgColor rgb="FFC6EFCE"/>
        <bgColor rgb="FFDBEAE9"/>
      </patternFill>
    </fill>
    <fill>
      <patternFill patternType="solid">
        <fgColor rgb="FFD6E2F0"/>
        <bgColor rgb="FFDBEAE9"/>
      </patternFill>
    </fill>
    <fill>
      <patternFill patternType="solid">
        <fgColor rgb="FFF1F2DF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D0CECE"/>
        <bgColor rgb="FFD9D9D9"/>
      </patternFill>
    </fill>
    <fill>
      <patternFill patternType="solid">
        <fgColor rgb="FFFBE5D6"/>
        <bgColor rgb="FFF1F2DF"/>
      </patternFill>
    </fill>
    <fill>
      <patternFill patternType="solid">
        <fgColor rgb="FFDEEBF7"/>
        <bgColor rgb="FFDBEAE9"/>
      </patternFill>
    </fill>
    <fill>
      <patternFill patternType="solid">
        <fgColor rgb="FFB5F2FF"/>
        <bgColor rgb="FFC6EFCE"/>
      </patternFill>
    </fill>
    <fill>
      <patternFill patternType="solid">
        <fgColor rgb="FFEFC6DF"/>
        <bgColor rgb="FFFFC7CE"/>
      </patternFill>
    </fill>
    <fill>
      <patternFill patternType="solid">
        <fgColor rgb="FFDBEAE9"/>
        <bgColor rgb="FFDEEBF7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15" borderId="0" applyNumberFormat="0" applyBorder="0" applyAlignment="0" applyProtection="0"/>
    <xf numFmtId="9" fontId="5" fillId="0" borderId="0" applyBorder="0" applyProtection="0"/>
    <xf numFmtId="0" fontId="6" fillId="5" borderId="0" applyBorder="0" applyProtection="0"/>
  </cellStyleXfs>
  <cellXfs count="68">
    <xf numFmtId="0" fontId="0" fillId="0" borderId="0" xfId="0"/>
    <xf numFmtId="0" fontId="0" fillId="0" borderId="0" xfId="0" applyFont="1" applyBorder="1" applyAlignment="1">
      <alignment horizontal="center"/>
    </xf>
    <xf numFmtId="0" fontId="2" fillId="0" borderId="0" xfId="0" applyFont="1"/>
    <xf numFmtId="0" fontId="0" fillId="0" borderId="0" xfId="0" applyFont="1"/>
    <xf numFmtId="0" fontId="0" fillId="0" borderId="0" xfId="3" applyFont="1" applyFill="1" applyBorder="1" applyAlignment="1" applyProtection="1"/>
    <xf numFmtId="2" fontId="0" fillId="0" borderId="0" xfId="0" applyNumberFormat="1"/>
    <xf numFmtId="11" fontId="0" fillId="0" borderId="0" xfId="0" applyNumberFormat="1"/>
    <xf numFmtId="0" fontId="0" fillId="6" borderId="0" xfId="0" applyFill="1"/>
    <xf numFmtId="0" fontId="0" fillId="7" borderId="0" xfId="0" applyFill="1"/>
    <xf numFmtId="164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ont="1" applyAlignment="1">
      <alignment horizontal="center"/>
    </xf>
    <xf numFmtId="0" fontId="3" fillId="3" borderId="0" xfId="3" applyFont="1" applyFill="1" applyBorder="1" applyAlignment="1" applyProtection="1"/>
    <xf numFmtId="11" fontId="4" fillId="4" borderId="1" xfId="3" applyNumberFormat="1" applyFont="1" applyFill="1" applyBorder="1" applyAlignment="1" applyProtection="1"/>
    <xf numFmtId="0" fontId="0" fillId="0" borderId="0" xfId="0"/>
    <xf numFmtId="0" fontId="1" fillId="2" borderId="0" xfId="3" applyFont="1" applyFill="1" applyBorder="1" applyAlignment="1" applyProtection="1"/>
    <xf numFmtId="11" fontId="0" fillId="4" borderId="0" xfId="0" applyNumberFormat="1" applyFill="1"/>
    <xf numFmtId="11" fontId="0" fillId="10" borderId="0" xfId="0" applyNumberFormat="1" applyFill="1" applyBorder="1"/>
    <xf numFmtId="9" fontId="5" fillId="0" borderId="0" xfId="2" applyBorder="1" applyAlignment="1" applyProtection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0" xfId="3" applyFont="1" applyFill="1" applyBorder="1" applyAlignment="1" applyProtection="1">
      <alignment horizontal="center"/>
    </xf>
    <xf numFmtId="0" fontId="0" fillId="0" borderId="5" xfId="0" applyFont="1" applyBorder="1"/>
    <xf numFmtId="4" fontId="0" fillId="0" borderId="0" xfId="0" applyNumberFormat="1" applyBorder="1"/>
    <xf numFmtId="11" fontId="0" fillId="6" borderId="0" xfId="0" applyNumberFormat="1" applyFill="1" applyBorder="1"/>
    <xf numFmtId="11" fontId="0" fillId="0" borderId="0" xfId="0" applyNumberFormat="1" applyBorder="1"/>
    <xf numFmtId="11" fontId="0" fillId="0" borderId="6" xfId="0" applyNumberFormat="1" applyBorder="1"/>
    <xf numFmtId="11" fontId="1" fillId="2" borderId="0" xfId="3" applyNumberFormat="1" applyFont="1" applyFill="1" applyBorder="1" applyAlignment="1" applyProtection="1"/>
    <xf numFmtId="11" fontId="0" fillId="7" borderId="0" xfId="0" applyNumberFormat="1" applyFill="1" applyBorder="1"/>
    <xf numFmtId="11" fontId="0" fillId="9" borderId="0" xfId="0" applyNumberFormat="1" applyFill="1" applyBorder="1"/>
    <xf numFmtId="11" fontId="0" fillId="6" borderId="6" xfId="0" applyNumberFormat="1" applyFill="1" applyBorder="1"/>
    <xf numFmtId="11" fontId="0" fillId="7" borderId="6" xfId="0" applyNumberFormat="1" applyFill="1" applyBorder="1"/>
    <xf numFmtId="0" fontId="0" fillId="0" borderId="0" xfId="0" applyFont="1" applyBorder="1"/>
    <xf numFmtId="3" fontId="0" fillId="0" borderId="0" xfId="0" applyNumberFormat="1" applyBorder="1"/>
    <xf numFmtId="0" fontId="6" fillId="5" borderId="0" xfId="3" applyFont="1" applyBorder="1" applyAlignment="1" applyProtection="1"/>
    <xf numFmtId="0" fontId="0" fillId="8" borderId="0" xfId="0" applyFill="1" applyAlignment="1"/>
    <xf numFmtId="0" fontId="0" fillId="8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ill="1" applyAlignment="1"/>
    <xf numFmtId="0" fontId="0" fillId="10" borderId="0" xfId="0" applyFont="1" applyFill="1" applyAlignment="1"/>
    <xf numFmtId="0" fontId="0" fillId="11" borderId="0" xfId="0" applyFont="1" applyFill="1"/>
    <xf numFmtId="2" fontId="0" fillId="11" borderId="0" xfId="0" applyNumberFormat="1" applyFill="1"/>
    <xf numFmtId="11" fontId="0" fillId="10" borderId="0" xfId="0" applyNumberFormat="1" applyFill="1"/>
    <xf numFmtId="164" fontId="0" fillId="10" borderId="0" xfId="0" applyNumberFormat="1" applyFill="1"/>
    <xf numFmtId="164" fontId="0" fillId="11" borderId="0" xfId="0" applyNumberFormat="1" applyFill="1"/>
    <xf numFmtId="0" fontId="0" fillId="12" borderId="0" xfId="0" applyFill="1"/>
    <xf numFmtId="11" fontId="0" fillId="12" borderId="0" xfId="0" applyNumberFormat="1" applyFill="1"/>
    <xf numFmtId="2" fontId="0" fillId="13" borderId="0" xfId="0" applyNumberFormat="1" applyFill="1"/>
    <xf numFmtId="0" fontId="1" fillId="2" borderId="1" xfId="3" applyFont="1" applyFill="1" applyBorder="1" applyAlignment="1" applyProtection="1"/>
    <xf numFmtId="11" fontId="3" fillId="3" borderId="0" xfId="3" applyNumberFormat="1" applyFont="1" applyFill="1" applyBorder="1" applyAlignment="1" applyProtection="1"/>
    <xf numFmtId="11" fontId="0" fillId="14" borderId="0" xfId="0" applyNumberFormat="1" applyFill="1"/>
    <xf numFmtId="11" fontId="0" fillId="7" borderId="0" xfId="0" applyNumberFormat="1" applyFill="1"/>
    <xf numFmtId="11" fontId="0" fillId="13" borderId="0" xfId="0" applyNumberFormat="1" applyFill="1"/>
    <xf numFmtId="4" fontId="0" fillId="0" borderId="0" xfId="0" applyNumberFormat="1"/>
    <xf numFmtId="2" fontId="0" fillId="7" borderId="0" xfId="0" applyNumberFormat="1" applyFill="1"/>
    <xf numFmtId="2" fontId="0" fillId="14" borderId="0" xfId="0" applyNumberFormat="1" applyFill="1"/>
    <xf numFmtId="2" fontId="0" fillId="12" borderId="0" xfId="0" applyNumberFormat="1" applyFill="1"/>
    <xf numFmtId="11" fontId="0" fillId="8" borderId="0" xfId="0" applyNumberFormat="1" applyFill="1"/>
    <xf numFmtId="2" fontId="0" fillId="0" borderId="0" xfId="0" applyNumberFormat="1" applyBorder="1"/>
    <xf numFmtId="165" fontId="0" fillId="0" borderId="0" xfId="0" applyNumberFormat="1" applyFont="1"/>
    <xf numFmtId="166" fontId="0" fillId="0" borderId="0" xfId="0" applyNumberFormat="1"/>
    <xf numFmtId="0" fontId="7" fillId="15" borderId="0" xfId="1"/>
    <xf numFmtId="0" fontId="0" fillId="0" borderId="0" xfId="0" applyFont="1" applyBorder="1" applyAlignment="1"/>
    <xf numFmtId="0" fontId="0" fillId="0" borderId="7" xfId="0" applyBorder="1"/>
  </cellXfs>
  <cellStyles count="4">
    <cellStyle name="Bad" xfId="1" builtinId="27"/>
    <cellStyle name="Normal" xfId="0" builtinId="0"/>
    <cellStyle name="Percent" xfId="2" builtinId="5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BE5D6"/>
      <rgbColor rgb="FFFF00FF"/>
      <rgbColor rgb="FF00FFFF"/>
      <rgbColor rgb="FF9C0006"/>
      <rgbColor rgb="FF006100"/>
      <rgbColor rgb="FF000080"/>
      <rgbColor rgb="FF9C6500"/>
      <rgbColor rgb="FF800080"/>
      <rgbColor rgb="FF00748E"/>
      <rgbColor rgb="FFD0CECE"/>
      <rgbColor rgb="FF7F7F7F"/>
      <rgbColor rgb="FF9999FF"/>
      <rgbColor rgb="FF7A6A51"/>
      <rgbColor rgb="FFF1F2DF"/>
      <rgbColor rgb="FFB5F2FF"/>
      <rgbColor rgb="FF702052"/>
      <rgbColor rgb="FFFF8080"/>
      <rgbColor rgb="FF0066CC"/>
      <rgbColor rgb="FFD9D9D9"/>
      <rgbColor rgb="FF000080"/>
      <rgbColor rgb="FFFF00FF"/>
      <rgbColor rgb="FFF2F2F2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D6E2F0"/>
      <rgbColor rgb="FFEFC6DF"/>
      <rgbColor rgb="FFDBEAE9"/>
      <rgbColor rgb="FFFFC7CE"/>
      <rgbColor rgb="FF3366FF"/>
      <rgbColor rgb="FF33CCCC"/>
      <rgbColor rgb="FFBABE5E"/>
      <rgbColor rgb="FFFFC000"/>
      <rgbColor rgb="FFFF9900"/>
      <rgbColor rgb="FFFA7D00"/>
      <rgbColor rgb="FF3F6DA6"/>
      <rgbColor rgb="FFA5A5A5"/>
      <rgbColor rgb="FF003366"/>
      <rgbColor rgb="FF548D8B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 b="1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'HSR Cluster'!$B$3</c:f>
              <c:strCache>
                <c:ptCount val="1"/>
                <c:pt idx="0">
                  <c:v>pipe01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Cluster'!$F$6:$F$11</c:f>
              <c:numCache>
                <c:formatCode>General</c:formatCode>
                <c:ptCount val="6"/>
                <c:pt idx="0">
                  <c:v>894.62</c:v>
                </c:pt>
                <c:pt idx="1">
                  <c:v>486.45</c:v>
                </c:pt>
                <c:pt idx="2">
                  <c:v>274.64999999999998</c:v>
                </c:pt>
                <c:pt idx="3">
                  <c:v>219.74</c:v>
                </c:pt>
                <c:pt idx="4">
                  <c:v>188.05</c:v>
                </c:pt>
                <c:pt idx="5">
                  <c:v>171.94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'HSR Cluster'!$K$4</c:f>
              <c:strCache>
                <c:ptCount val="1"/>
                <c:pt idx="0">
                  <c:v>pipe02</c:v>
                </c:pt>
              </c:strCache>
            </c:strRef>
          </c:tx>
          <c:spPr>
            <a:ln w="28440">
              <a:solidFill>
                <a:srgbClr val="7A6A51"/>
              </a:solidFill>
              <a:round/>
            </a:ln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Cluster'!$O$6:$O$11</c:f>
              <c:numCache>
                <c:formatCode>General</c:formatCode>
                <c:ptCount val="6"/>
                <c:pt idx="0">
                  <c:v>1864.79</c:v>
                </c:pt>
                <c:pt idx="1">
                  <c:v>743.86</c:v>
                </c:pt>
                <c:pt idx="2">
                  <c:v>524.37</c:v>
                </c:pt>
                <c:pt idx="3">
                  <c:v>376.78</c:v>
                </c:pt>
                <c:pt idx="4">
                  <c:v>336.3</c:v>
                </c:pt>
                <c:pt idx="5">
                  <c:v>264.22500000000002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'HSR Cluster'!$B$13</c:f>
              <c:strCache>
                <c:ptCount val="1"/>
                <c:pt idx="0">
                  <c:v>pipe06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Cluster'!$F$15:$F$20</c:f>
              <c:numCache>
                <c:formatCode>General</c:formatCode>
                <c:ptCount val="6"/>
                <c:pt idx="0">
                  <c:v>4546.72</c:v>
                </c:pt>
                <c:pt idx="1">
                  <c:v>2365.75</c:v>
                </c:pt>
                <c:pt idx="2">
                  <c:v>1223.82</c:v>
                </c:pt>
                <c:pt idx="3">
                  <c:v>835.63</c:v>
                </c:pt>
                <c:pt idx="4">
                  <c:v>657.32</c:v>
                </c:pt>
                <c:pt idx="5">
                  <c:v>597.59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'HSR Cluster'!$K$13</c:f>
              <c:strCache>
                <c:ptCount val="1"/>
                <c:pt idx="0">
                  <c:v>pipe04</c:v>
                </c:pt>
              </c:strCache>
            </c:strRef>
          </c:tx>
          <c:spPr>
            <a:ln w="28440">
              <a:solidFill>
                <a:srgbClr val="BABE5E"/>
              </a:solidFill>
              <a:round/>
            </a:ln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Cluster'!$O$15:$O$20</c:f>
              <c:numCache>
                <c:formatCode>General</c:formatCode>
                <c:ptCount val="6"/>
                <c:pt idx="0">
                  <c:v>7779.585</c:v>
                </c:pt>
                <c:pt idx="1">
                  <c:v>4072.02</c:v>
                </c:pt>
                <c:pt idx="2">
                  <c:v>2008.19</c:v>
                </c:pt>
                <c:pt idx="3">
                  <c:v>1404.86</c:v>
                </c:pt>
                <c:pt idx="4">
                  <c:v>1096.6099999999999</c:v>
                </c:pt>
                <c:pt idx="5">
                  <c:v>915.85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'HSR Cluster'!$B$22</c:f>
              <c:strCache>
                <c:ptCount val="1"/>
                <c:pt idx="0">
                  <c:v>pipe05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Cluster'!$F$24:$F$29</c:f>
              <c:numCache>
                <c:formatCode>General</c:formatCode>
                <c:ptCount val="6"/>
                <c:pt idx="0">
                  <c:v>17722.849999999999</c:v>
                </c:pt>
                <c:pt idx="1">
                  <c:v>5985.82</c:v>
                </c:pt>
                <c:pt idx="2">
                  <c:v>4403.74</c:v>
                </c:pt>
                <c:pt idx="3">
                  <c:v>2937.19</c:v>
                </c:pt>
                <c:pt idx="4">
                  <c:v>2239.5700000000002</c:v>
                </c:pt>
                <c:pt idx="5">
                  <c:v>1778.97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6912"/>
        <c:axId val="213606656"/>
      </c:lineChart>
      <c:catAx>
        <c:axId val="213616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3606656"/>
        <c:crosses val="autoZero"/>
        <c:auto val="1"/>
        <c:lblAlgn val="ctr"/>
        <c:lblOffset val="100"/>
        <c:noMultiLvlLbl val="1"/>
      </c:catAx>
      <c:valAx>
        <c:axId val="2136066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13616912"/>
        <c:crossesAt val="0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 b="1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'HSR Cluster'!$C$33</c:f>
              <c:strCache>
                <c:ptCount val="1"/>
                <c:pt idx="0">
                  <c:v>3.84E+04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diamond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Cluster'!$B$34:$B$37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Cluster'!$C$34:$C$37</c:f>
              <c:numCache>
                <c:formatCode>General</c:formatCode>
                <c:ptCount val="4"/>
                <c:pt idx="0">
                  <c:v>894.62</c:v>
                </c:pt>
                <c:pt idx="1">
                  <c:v>743.86</c:v>
                </c:pt>
                <c:pt idx="2">
                  <c:v>1223.82</c:v>
                </c:pt>
                <c:pt idx="3">
                  <c:v>1096.6099999999999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'HSR Cluster'!$D$33</c:f>
              <c:strCache>
                <c:ptCount val="1"/>
                <c:pt idx="0">
                  <c:v>8.14E+04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Cluster'!$B$34:$B$37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Cluster'!$D$34:$D$37</c:f>
              <c:numCache>
                <c:formatCode>General</c:formatCode>
                <c:ptCount val="4"/>
                <c:pt idx="0">
                  <c:v>1864.79</c:v>
                </c:pt>
                <c:pt idx="1">
                  <c:v>2365.75</c:v>
                </c:pt>
                <c:pt idx="2">
                  <c:v>2008.19</c:v>
                </c:pt>
                <c:pt idx="3">
                  <c:v>2239.5700000000002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'HSR Cluster'!$E$33</c:f>
              <c:strCache>
                <c:ptCount val="1"/>
                <c:pt idx="0">
                  <c:v>1.67E+05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triangl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Cluster'!$B$34:$B$37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Cluster'!$E$34:$E$37</c:f>
              <c:numCache>
                <c:formatCode>General</c:formatCode>
                <c:ptCount val="4"/>
                <c:pt idx="0">
                  <c:v>4546.72</c:v>
                </c:pt>
                <c:pt idx="1">
                  <c:v>4072.02</c:v>
                </c:pt>
                <c:pt idx="2">
                  <c:v>4403.74</c:v>
                </c:pt>
                <c:pt idx="3">
                  <c:v>4455.05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'HSR Cluster'!$F$33</c:f>
              <c:strCache>
                <c:ptCount val="1"/>
                <c:pt idx="0">
                  <c:v>3.34E+05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x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Cluster'!$B$34:$B$37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Cluster'!$F$34:$F$37</c:f>
              <c:numCache>
                <c:formatCode>General</c:formatCode>
                <c:ptCount val="4"/>
                <c:pt idx="0">
                  <c:v>7779.585</c:v>
                </c:pt>
                <c:pt idx="1">
                  <c:v>5985.82</c:v>
                </c:pt>
                <c:pt idx="2">
                  <c:v>9025.94</c:v>
                </c:pt>
                <c:pt idx="3">
                  <c:v>7971.36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0904"/>
        <c:axId val="214340552"/>
      </c:lineChart>
      <c:catAx>
        <c:axId val="213890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4340552"/>
        <c:crosses val="autoZero"/>
        <c:auto val="1"/>
        <c:lblAlgn val="ctr"/>
        <c:lblOffset val="100"/>
        <c:noMultiLvlLbl val="1"/>
      </c:catAx>
      <c:valAx>
        <c:axId val="2143405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13890904"/>
        <c:crossesAt val="0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 b="1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'SimplyHPC A8'!$E$41</c:f>
              <c:strCache>
                <c:ptCount val="1"/>
                <c:pt idx="0">
                  <c:v>2.98E+04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A8'!$E$42:$E$47</c:f>
              <c:numCache>
                <c:formatCode>General</c:formatCode>
                <c:ptCount val="6"/>
                <c:pt idx="0">
                  <c:v>12.62</c:v>
                </c:pt>
                <c:pt idx="1">
                  <c:v>0</c:v>
                </c:pt>
                <c:pt idx="2">
                  <c:v>677.45</c:v>
                </c:pt>
                <c:pt idx="3" formatCode="#,##0.00">
                  <c:v>594.84</c:v>
                </c:pt>
                <c:pt idx="4">
                  <c:v>781.01</c:v>
                </c:pt>
                <c:pt idx="5">
                  <c:v>1108.038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'SimplyHPC A8'!$F$41</c:f>
              <c:strCache>
                <c:ptCount val="1"/>
                <c:pt idx="0">
                  <c:v>6.13E+04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A8'!$F$42:$F$47</c:f>
              <c:numCache>
                <c:formatCode>General</c:formatCode>
                <c:ptCount val="6"/>
                <c:pt idx="0">
                  <c:v>0</c:v>
                </c:pt>
                <c:pt idx="1">
                  <c:v>1264.05</c:v>
                </c:pt>
                <c:pt idx="2">
                  <c:v>990.21</c:v>
                </c:pt>
                <c:pt idx="3">
                  <c:v>1216.44</c:v>
                </c:pt>
                <c:pt idx="4">
                  <c:v>1246.78</c:v>
                </c:pt>
                <c:pt idx="5">
                  <c:v>1546.04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'SimplyHPC A8'!$G$41</c:f>
              <c:strCache>
                <c:ptCount val="1"/>
                <c:pt idx="0">
                  <c:v>1.26E+05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triangl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A8'!$G$42:$G$46</c:f>
              <c:numCache>
                <c:formatCode>0.00E+00</c:formatCode>
                <c:ptCount val="5"/>
                <c:pt idx="0" formatCode="General">
                  <c:v>2478.35</c:v>
                </c:pt>
                <c:pt idx="1">
                  <c:v>1908.35</c:v>
                </c:pt>
                <c:pt idx="2" formatCode="General">
                  <c:v>2124.5300000000002</c:v>
                </c:pt>
                <c:pt idx="3">
                  <c:v>2237.1799999999998</c:v>
                </c:pt>
                <c:pt idx="4" formatCode="General">
                  <c:v>2078.0300000000002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'SimplyHPC A8'!$D$41</c:f>
              <c:strCache>
                <c:ptCount val="1"/>
                <c:pt idx="0">
                  <c:v>1.48E+04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x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A8'!$D$42:$D$47</c:f>
              <c:numCache>
                <c:formatCode>General</c:formatCode>
                <c:ptCount val="6"/>
                <c:pt idx="1">
                  <c:v>10.47</c:v>
                </c:pt>
                <c:pt idx="2">
                  <c:v>0</c:v>
                </c:pt>
                <c:pt idx="3">
                  <c:v>441</c:v>
                </c:pt>
                <c:pt idx="4">
                  <c:v>499.97</c:v>
                </c:pt>
                <c:pt idx="5">
                  <c:v>681.01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51720"/>
        <c:axId val="214247208"/>
      </c:lineChart>
      <c:catAx>
        <c:axId val="214251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4247208"/>
        <c:crosses val="autoZero"/>
        <c:auto val="1"/>
        <c:lblAlgn val="ctr"/>
        <c:lblOffset val="100"/>
        <c:noMultiLvlLbl val="1"/>
      </c:catAx>
      <c:valAx>
        <c:axId val="2142472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14251720"/>
        <c:crossesAt val="0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 b="1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'SimplyHPC A8'!$C$27</c:f>
              <c:strCache>
                <c:ptCount val="1"/>
                <c:pt idx="0">
                  <c:v>pipe05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A8'!$H$31:$H$36</c:f>
              <c:numCache>
                <c:formatCode>General</c:formatCode>
                <c:ptCount val="6"/>
                <c:pt idx="0">
                  <c:v>9184.44</c:v>
                </c:pt>
                <c:pt idx="1">
                  <c:v>4369.8999999999996</c:v>
                </c:pt>
                <c:pt idx="2">
                  <c:v>2124.5300000000002</c:v>
                </c:pt>
                <c:pt idx="3">
                  <c:v>1216.44</c:v>
                </c:pt>
                <c:pt idx="4">
                  <c:v>781.01</c:v>
                </c:pt>
                <c:pt idx="5">
                  <c:v>681.01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'SimplyHPC A8'!$O$15</c:f>
              <c:strCache>
                <c:ptCount val="1"/>
                <c:pt idx="0">
                  <c:v>pipe04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A8'!$T$18:$T$23</c:f>
              <c:numCache>
                <c:formatCode>0.00E+00</c:formatCode>
                <c:ptCount val="6"/>
                <c:pt idx="0" formatCode="General">
                  <c:v>3973.31</c:v>
                </c:pt>
                <c:pt idx="1">
                  <c:v>1908.35</c:v>
                </c:pt>
                <c:pt idx="2" formatCode="General">
                  <c:v>990.21</c:v>
                </c:pt>
                <c:pt idx="3" formatCode="General">
                  <c:v>594.84</c:v>
                </c:pt>
                <c:pt idx="4" formatCode="General">
                  <c:v>499.97</c:v>
                </c:pt>
                <c:pt idx="5" formatCode="General">
                  <c:v>516.67999999999995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'SimplyHPC A8'!$C$15</c:f>
              <c:strCache>
                <c:ptCount val="1"/>
                <c:pt idx="0">
                  <c:v>pipe06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A8'!$H$19:$H$24</c:f>
              <c:numCache>
                <c:formatCode>General</c:formatCode>
                <c:ptCount val="6"/>
                <c:pt idx="0">
                  <c:v>2478.35</c:v>
                </c:pt>
                <c:pt idx="1">
                  <c:v>1264.05</c:v>
                </c:pt>
                <c:pt idx="2">
                  <c:v>677.45</c:v>
                </c:pt>
                <c:pt idx="3">
                  <c:v>441</c:v>
                </c:pt>
                <c:pt idx="4">
                  <c:v>383.6</c:v>
                </c:pt>
                <c:pt idx="5">
                  <c:v>410.21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'SimplyHPC A8'!$C$3</c:f>
              <c:strCache>
                <c:ptCount val="1"/>
                <c:pt idx="0">
                  <c:v>pipe01</c:v>
                </c:pt>
              </c:strCache>
            </c:strRef>
          </c:tx>
          <c:spPr>
            <a:ln w="28440">
              <a:solidFill>
                <a:srgbClr val="00748E"/>
              </a:solidFill>
              <a:round/>
            </a:ln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A8'!$H$7:$H$12</c:f>
              <c:numCache>
                <c:formatCode>General</c:formatCode>
                <c:ptCount val="6"/>
                <c:pt idx="0">
                  <c:v>12.62</c:v>
                </c:pt>
                <c:pt idx="1">
                  <c:v>10.47</c:v>
                </c:pt>
                <c:pt idx="2">
                  <c:v>11.82</c:v>
                </c:pt>
                <c:pt idx="3">
                  <c:v>15.96</c:v>
                </c:pt>
                <c:pt idx="4">
                  <c:v>25.34</c:v>
                </c:pt>
                <c:pt idx="5">
                  <c:v>44.57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91464"/>
        <c:axId val="213381752"/>
      </c:lineChart>
      <c:catAx>
        <c:axId val="215891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3381752"/>
        <c:crosses val="autoZero"/>
        <c:auto val="1"/>
        <c:lblAlgn val="ctr"/>
        <c:lblOffset val="100"/>
        <c:noMultiLvlLbl val="1"/>
      </c:catAx>
      <c:valAx>
        <c:axId val="2133817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15891464"/>
        <c:crossesAt val="0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 b="1">
                <a:solidFill>
                  <a:srgbClr val="595959"/>
                </a:solidFill>
                <a:latin typeface="Arial"/>
              </a:rPr>
              <a:t>Strong scaling for compressor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A8'!$N$40:$N$43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A8'!$Q$40:$Q$43</c:f>
              <c:numCache>
                <c:formatCode>General</c:formatCode>
                <c:ptCount val="4"/>
                <c:pt idx="0">
                  <c:v>11016.886</c:v>
                </c:pt>
                <c:pt idx="1">
                  <c:v>5679.71</c:v>
                </c:pt>
                <c:pt idx="2">
                  <c:v>2993.06</c:v>
                </c:pt>
                <c:pt idx="3">
                  <c:v>1616.93</c:v>
                </c:pt>
              </c:numCache>
            </c:numRef>
          </c:val>
          <c:smooth val="1"/>
        </c:ser>
        <c:ser>
          <c:idx val="1"/>
          <c:order val="1"/>
          <c:tx>
            <c:v>HSR</c:v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A8'!$N$40:$N$43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'HSR Cluster'!$O$33:$O$36</c:f>
              <c:numCache>
                <c:formatCode>General</c:formatCode>
                <c:ptCount val="4"/>
                <c:pt idx="0">
                  <c:v>5351.41</c:v>
                </c:pt>
                <c:pt idx="1">
                  <c:v>4472.3100000000004</c:v>
                </c:pt>
                <c:pt idx="2">
                  <c:v>4587.58</c:v>
                </c:pt>
                <c:pt idx="3">
                  <c:v>3487.35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592648"/>
        <c:axId val="215593040"/>
      </c:lineChart>
      <c:catAx>
        <c:axId val="215592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5593040"/>
        <c:crosses val="autoZero"/>
        <c:auto val="1"/>
        <c:lblAlgn val="ctr"/>
        <c:lblOffset val="100"/>
        <c:noMultiLvlLbl val="1"/>
      </c:catAx>
      <c:valAx>
        <c:axId val="2155930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15592648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732240</xdr:colOff>
      <xdr:row>52</xdr:row>
      <xdr:rowOff>58680</xdr:rowOff>
    </xdr:from>
    <xdr:to>
      <xdr:col>8</xdr:col>
      <xdr:colOff>350640</xdr:colOff>
      <xdr:row>67</xdr:row>
      <xdr:rowOff>171720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519120</xdr:colOff>
      <xdr:row>43</xdr:row>
      <xdr:rowOff>149760</xdr:rowOff>
    </xdr:from>
    <xdr:to>
      <xdr:col>16</xdr:col>
      <xdr:colOff>122040</xdr:colOff>
      <xdr:row>59</xdr:row>
      <xdr:rowOff>87840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77040</xdr:colOff>
      <xdr:row>62</xdr:row>
      <xdr:rowOff>50760</xdr:rowOff>
    </xdr:from>
    <xdr:to>
      <xdr:col>14</xdr:col>
      <xdr:colOff>549000</xdr:colOff>
      <xdr:row>77</xdr:row>
      <xdr:rowOff>164880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24120</xdr:colOff>
      <xdr:row>52</xdr:row>
      <xdr:rowOff>73800</xdr:rowOff>
    </xdr:from>
    <xdr:to>
      <xdr:col>7</xdr:col>
      <xdr:colOff>167760</xdr:colOff>
      <xdr:row>68</xdr:row>
      <xdr:rowOff>12240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519120</xdr:colOff>
      <xdr:row>55</xdr:row>
      <xdr:rowOff>127080</xdr:rowOff>
    </xdr:from>
    <xdr:to>
      <xdr:col>21</xdr:col>
      <xdr:colOff>601920</xdr:colOff>
      <xdr:row>71</xdr:row>
      <xdr:rowOff>65520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opLeftCell="A7" zoomScaleNormal="100" workbookViewId="0">
      <selection activeCell="G21" sqref="G21"/>
    </sheetView>
  </sheetViews>
  <sheetFormatPr defaultRowHeight="13.8" x14ac:dyDescent="0.25"/>
  <cols>
    <col min="1" max="1" width="8.69921875"/>
    <col min="2" max="2" width="16.296875"/>
    <col min="3" max="3" width="11"/>
    <col min="4" max="15" width="8.69921875"/>
    <col min="16" max="16" width="11"/>
    <col min="17" max="17" width="8.69921875"/>
    <col min="18" max="18" width="10.3984375"/>
    <col min="19" max="1025" width="8.69921875"/>
  </cols>
  <sheetData>
    <row r="1" spans="1:25" x14ac:dyDescent="0.25">
      <c r="A1">
        <v>7</v>
      </c>
    </row>
    <row r="3" spans="1:25" x14ac:dyDescent="0.25">
      <c r="B3" s="2" t="s">
        <v>0</v>
      </c>
      <c r="R3" s="1" t="s">
        <v>1</v>
      </c>
      <c r="S3" s="1"/>
    </row>
    <row r="4" spans="1:25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s="3" t="s">
        <v>7</v>
      </c>
      <c r="H4" s="3" t="s">
        <v>8</v>
      </c>
      <c r="K4" s="2" t="s">
        <v>9</v>
      </c>
      <c r="L4" t="s">
        <v>3</v>
      </c>
      <c r="M4" t="s">
        <v>4</v>
      </c>
      <c r="N4" t="s">
        <v>5</v>
      </c>
      <c r="O4" t="s">
        <v>6</v>
      </c>
      <c r="P4" s="3" t="s">
        <v>7</v>
      </c>
      <c r="Q4" s="3" t="s">
        <v>8</v>
      </c>
      <c r="R4" s="3" t="s">
        <v>10</v>
      </c>
      <c r="S4" s="3" t="s">
        <v>11</v>
      </c>
    </row>
    <row r="5" spans="1:25" x14ac:dyDescent="0.25">
      <c r="A5" s="4"/>
      <c r="C5" s="3">
        <v>1</v>
      </c>
      <c r="D5" s="3">
        <v>56</v>
      </c>
      <c r="E5" s="3">
        <v>35.799999999999997</v>
      </c>
      <c r="F5" s="4">
        <f t="shared" ref="F5:F11" si="0">D5*60+E5</f>
        <v>3395.8</v>
      </c>
      <c r="G5" s="5"/>
      <c r="H5" s="3"/>
      <c r="J5" s="4"/>
      <c r="K5" s="6">
        <f t="shared" ref="K5:K11" si="1">$C$45/L5</f>
        <v>432919</v>
      </c>
      <c r="L5" s="3">
        <v>1</v>
      </c>
      <c r="M5" s="3">
        <v>134</v>
      </c>
      <c r="N5" s="3">
        <v>41</v>
      </c>
      <c r="O5" s="4">
        <f t="shared" ref="O5:O11" si="2">M5*60+N5</f>
        <v>8081</v>
      </c>
      <c r="P5" s="3"/>
      <c r="Q5" s="3"/>
      <c r="R5" s="3"/>
      <c r="S5" s="3"/>
      <c r="Y5" s="6"/>
    </row>
    <row r="6" spans="1:25" x14ac:dyDescent="0.25">
      <c r="B6" s="6">
        <f t="shared" ref="B6:B11" si="3">$C$44/C6</f>
        <v>32517</v>
      </c>
      <c r="C6">
        <v>6</v>
      </c>
      <c r="D6">
        <v>14</v>
      </c>
      <c r="E6">
        <v>54.62</v>
      </c>
      <c r="F6" s="7">
        <f t="shared" si="0"/>
        <v>894.62</v>
      </c>
      <c r="G6" s="5">
        <f t="shared" ref="G6:G11" si="4">$F$5/F6</f>
        <v>3.7958015693814136</v>
      </c>
      <c r="H6" s="5">
        <f t="shared" ref="H6:H11" si="5">G6/C6</f>
        <v>0.6326335948969023</v>
      </c>
      <c r="K6" s="6">
        <f t="shared" si="1"/>
        <v>72153.166666666672</v>
      </c>
      <c r="L6">
        <v>6</v>
      </c>
      <c r="M6">
        <v>31</v>
      </c>
      <c r="N6">
        <v>4.79</v>
      </c>
      <c r="O6" s="8">
        <f t="shared" si="2"/>
        <v>1864.79</v>
      </c>
      <c r="P6" s="5">
        <f t="shared" ref="P6:P11" si="6">$O$5/O6</f>
        <v>4.3334638216635657</v>
      </c>
      <c r="Q6" s="5">
        <f t="shared" ref="Q6:Q11" si="7">P6/L6</f>
        <v>0.72224397027726095</v>
      </c>
      <c r="R6" s="5">
        <f t="shared" ref="R6:R11" si="8">K6/$K$5*$O$5/O6</f>
        <v>0.72224397027726095</v>
      </c>
      <c r="S6" s="9">
        <f t="shared" ref="S6:S11" si="9">R6/L6</f>
        <v>0.12037399504621016</v>
      </c>
      <c r="Y6" s="6"/>
    </row>
    <row r="7" spans="1:25" x14ac:dyDescent="0.25">
      <c r="B7" s="6">
        <f t="shared" si="3"/>
        <v>16258.5</v>
      </c>
      <c r="C7">
        <v>12</v>
      </c>
      <c r="D7">
        <v>8</v>
      </c>
      <c r="E7">
        <v>6.45</v>
      </c>
      <c r="F7">
        <f t="shared" si="0"/>
        <v>486.45</v>
      </c>
      <c r="G7" s="5">
        <f t="shared" si="4"/>
        <v>6.9807791139891053</v>
      </c>
      <c r="H7" s="5">
        <f t="shared" si="5"/>
        <v>0.58173159283242548</v>
      </c>
      <c r="K7" s="6">
        <f t="shared" si="1"/>
        <v>36076.583333333336</v>
      </c>
      <c r="L7">
        <v>12</v>
      </c>
      <c r="M7">
        <v>12</v>
      </c>
      <c r="N7">
        <v>23.86</v>
      </c>
      <c r="O7" s="10">
        <f t="shared" si="2"/>
        <v>743.86</v>
      </c>
      <c r="P7" s="5">
        <f t="shared" si="6"/>
        <v>10.863603366224828</v>
      </c>
      <c r="Q7" s="5">
        <f t="shared" si="7"/>
        <v>0.90530028051873568</v>
      </c>
      <c r="R7" s="5">
        <f t="shared" si="8"/>
        <v>0.90530028051873568</v>
      </c>
      <c r="S7" s="9">
        <f t="shared" si="9"/>
        <v>7.5441690043227969E-2</v>
      </c>
      <c r="Y7" s="6"/>
    </row>
    <row r="8" spans="1:25" x14ac:dyDescent="0.25">
      <c r="B8" s="6">
        <f t="shared" si="3"/>
        <v>8129.25</v>
      </c>
      <c r="C8">
        <v>24</v>
      </c>
      <c r="D8">
        <v>4</v>
      </c>
      <c r="E8">
        <v>34.65</v>
      </c>
      <c r="F8">
        <f t="shared" si="0"/>
        <v>274.64999999999998</v>
      </c>
      <c r="G8" s="5">
        <f t="shared" si="4"/>
        <v>12.364099763335156</v>
      </c>
      <c r="H8" s="5">
        <f t="shared" si="5"/>
        <v>0.51517082347229814</v>
      </c>
      <c r="K8" s="6">
        <f t="shared" si="1"/>
        <v>18038.291666666668</v>
      </c>
      <c r="L8">
        <v>24</v>
      </c>
      <c r="M8">
        <v>8</v>
      </c>
      <c r="N8">
        <v>44.37</v>
      </c>
      <c r="O8">
        <f t="shared" si="2"/>
        <v>524.37</v>
      </c>
      <c r="P8" s="5">
        <f t="shared" si="6"/>
        <v>15.410874001182371</v>
      </c>
      <c r="Q8" s="5">
        <f t="shared" si="7"/>
        <v>0.64211975004926547</v>
      </c>
      <c r="R8" s="5">
        <f t="shared" si="8"/>
        <v>0.64211975004926558</v>
      </c>
      <c r="S8" s="9">
        <f t="shared" si="9"/>
        <v>2.6754989585386066E-2</v>
      </c>
      <c r="Y8" s="6"/>
    </row>
    <row r="9" spans="1:25" x14ac:dyDescent="0.25">
      <c r="B9" s="6">
        <f t="shared" si="3"/>
        <v>5419.5</v>
      </c>
      <c r="C9">
        <v>36</v>
      </c>
      <c r="D9">
        <v>3</v>
      </c>
      <c r="E9">
        <v>39.74</v>
      </c>
      <c r="F9">
        <f t="shared" si="0"/>
        <v>219.74</v>
      </c>
      <c r="G9" s="5">
        <f t="shared" si="4"/>
        <v>15.453718030399564</v>
      </c>
      <c r="H9" s="5">
        <f t="shared" si="5"/>
        <v>0.4292699452888768</v>
      </c>
      <c r="K9" s="6">
        <f t="shared" si="1"/>
        <v>12025.527777777777</v>
      </c>
      <c r="L9">
        <v>36</v>
      </c>
      <c r="M9">
        <v>6</v>
      </c>
      <c r="N9">
        <v>16.78</v>
      </c>
      <c r="O9">
        <f t="shared" si="2"/>
        <v>376.78</v>
      </c>
      <c r="P9" s="5">
        <f t="shared" si="6"/>
        <v>21.447529062052126</v>
      </c>
      <c r="Q9" s="5">
        <f t="shared" si="7"/>
        <v>0.59576469616811467</v>
      </c>
      <c r="R9" s="5">
        <f t="shared" si="8"/>
        <v>0.59576469616811456</v>
      </c>
      <c r="S9" s="9">
        <f t="shared" si="9"/>
        <v>1.6549019338003183E-2</v>
      </c>
      <c r="Y9" s="6"/>
    </row>
    <row r="10" spans="1:25" x14ac:dyDescent="0.25">
      <c r="B10" s="6">
        <f t="shared" si="3"/>
        <v>4064.625</v>
      </c>
      <c r="C10">
        <v>48</v>
      </c>
      <c r="D10">
        <v>3</v>
      </c>
      <c r="E10">
        <v>8.0500000000000007</v>
      </c>
      <c r="F10">
        <f t="shared" si="0"/>
        <v>188.05</v>
      </c>
      <c r="G10" s="5">
        <f t="shared" si="4"/>
        <v>18.057963307630949</v>
      </c>
      <c r="H10" s="5">
        <f t="shared" si="5"/>
        <v>0.37620756890897811</v>
      </c>
      <c r="K10" s="6">
        <f t="shared" si="1"/>
        <v>9019.1458333333339</v>
      </c>
      <c r="L10">
        <v>48</v>
      </c>
      <c r="M10">
        <v>5</v>
      </c>
      <c r="N10">
        <v>36.299999999999997</v>
      </c>
      <c r="O10">
        <f t="shared" si="2"/>
        <v>336.3</v>
      </c>
      <c r="P10" s="5">
        <f t="shared" si="6"/>
        <v>24.029140648230747</v>
      </c>
      <c r="Q10" s="5">
        <f t="shared" si="7"/>
        <v>0.50060709683814053</v>
      </c>
      <c r="R10" s="5">
        <f t="shared" si="8"/>
        <v>0.50060709683814064</v>
      </c>
      <c r="S10" s="9">
        <f t="shared" si="9"/>
        <v>1.0429314517461263E-2</v>
      </c>
    </row>
    <row r="11" spans="1:25" x14ac:dyDescent="0.25">
      <c r="B11" s="6">
        <f t="shared" si="3"/>
        <v>3251.7</v>
      </c>
      <c r="C11">
        <v>60</v>
      </c>
      <c r="D11">
        <v>2</v>
      </c>
      <c r="E11">
        <v>51.94</v>
      </c>
      <c r="F11">
        <f t="shared" si="0"/>
        <v>171.94</v>
      </c>
      <c r="G11" s="5">
        <f t="shared" si="4"/>
        <v>19.749912760265211</v>
      </c>
      <c r="H11" s="5">
        <f t="shared" si="5"/>
        <v>0.32916521267108684</v>
      </c>
      <c r="K11" s="6">
        <f t="shared" si="1"/>
        <v>7215.3166666666666</v>
      </c>
      <c r="L11">
        <v>60</v>
      </c>
      <c r="M11">
        <v>4</v>
      </c>
      <c r="N11">
        <v>24.225000000000001</v>
      </c>
      <c r="O11">
        <f t="shared" si="2"/>
        <v>264.22500000000002</v>
      </c>
      <c r="P11" s="5">
        <f t="shared" si="6"/>
        <v>30.58378276090453</v>
      </c>
      <c r="Q11" s="5">
        <f t="shared" si="7"/>
        <v>0.50972971268174216</v>
      </c>
      <c r="R11" s="5">
        <f t="shared" si="8"/>
        <v>0.50972971268174216</v>
      </c>
      <c r="S11" s="9">
        <f t="shared" si="9"/>
        <v>8.4954952113623691E-3</v>
      </c>
    </row>
    <row r="12" spans="1:25" x14ac:dyDescent="0.25">
      <c r="P12" t="s">
        <v>12</v>
      </c>
      <c r="R12" s="1" t="s">
        <v>1</v>
      </c>
      <c r="S12" s="1"/>
    </row>
    <row r="13" spans="1:25" x14ac:dyDescent="0.25">
      <c r="B13" s="2" t="s">
        <v>13</v>
      </c>
      <c r="C13" t="s">
        <v>3</v>
      </c>
      <c r="D13" t="s">
        <v>4</v>
      </c>
      <c r="E13" t="s">
        <v>5</v>
      </c>
      <c r="F13" t="s">
        <v>6</v>
      </c>
      <c r="G13" s="3" t="s">
        <v>7</v>
      </c>
      <c r="H13" s="3" t="s">
        <v>8</v>
      </c>
      <c r="K13" s="2" t="s">
        <v>14</v>
      </c>
      <c r="L13" t="s">
        <v>3</v>
      </c>
      <c r="M13" t="s">
        <v>4</v>
      </c>
      <c r="N13" t="s">
        <v>5</v>
      </c>
      <c r="O13" t="s">
        <v>6</v>
      </c>
      <c r="P13" s="3" t="s">
        <v>7</v>
      </c>
      <c r="Q13" s="3" t="s">
        <v>8</v>
      </c>
      <c r="R13" s="3" t="s">
        <v>10</v>
      </c>
      <c r="S13" s="3" t="s">
        <v>8</v>
      </c>
    </row>
    <row r="14" spans="1:25" x14ac:dyDescent="0.25">
      <c r="A14" s="4"/>
      <c r="C14" s="3">
        <v>1</v>
      </c>
      <c r="D14" s="3">
        <v>346</v>
      </c>
      <c r="E14" s="3">
        <v>21.021000000000001</v>
      </c>
      <c r="F14" s="4">
        <f t="shared" ref="F14:F20" si="10">D14*60+E14</f>
        <v>20781.021000000001</v>
      </c>
      <c r="J14" s="4"/>
      <c r="K14" s="6">
        <f t="shared" ref="K14:K20" si="11">$C$47/L14</f>
        <v>2037710</v>
      </c>
      <c r="L14">
        <v>1</v>
      </c>
      <c r="M14">
        <v>537</v>
      </c>
      <c r="N14">
        <v>7</v>
      </c>
      <c r="O14" s="4">
        <f t="shared" ref="O14:O20" si="12">M14*60+N14</f>
        <v>32227</v>
      </c>
      <c r="P14" s="3"/>
      <c r="Q14" s="3"/>
      <c r="R14" s="3"/>
      <c r="S14" s="3"/>
    </row>
    <row r="15" spans="1:25" x14ac:dyDescent="0.25">
      <c r="B15" s="6">
        <f t="shared" ref="B15:B20" si="13">$C$46/C15</f>
        <v>169595.5</v>
      </c>
      <c r="C15" s="3">
        <v>6</v>
      </c>
      <c r="D15" s="3">
        <v>75</v>
      </c>
      <c r="E15" s="3">
        <v>46.72</v>
      </c>
      <c r="F15" s="11">
        <f t="shared" si="10"/>
        <v>4546.72</v>
      </c>
      <c r="G15" s="5">
        <f t="shared" ref="G15:G20" si="14">$F$14/F15</f>
        <v>4.5705521782735685</v>
      </c>
      <c r="H15" s="5">
        <f t="shared" ref="H15:H20" si="15">G15/C15</f>
        <v>0.76175869637892812</v>
      </c>
      <c r="K15" s="6">
        <f t="shared" si="11"/>
        <v>339618.33333333331</v>
      </c>
      <c r="L15" s="3">
        <v>6</v>
      </c>
      <c r="M15" s="3">
        <v>129</v>
      </c>
      <c r="N15" s="3">
        <v>39.585000000000001</v>
      </c>
      <c r="O15" s="12">
        <f t="shared" si="12"/>
        <v>7779.585</v>
      </c>
      <c r="P15" s="5">
        <f t="shared" ref="P15:P20" si="16">$O$14/O15</f>
        <v>4.1425088870421751</v>
      </c>
      <c r="Q15" s="5">
        <f t="shared" ref="Q15:Q20" si="17">P15/L15</f>
        <v>0.69041814784036248</v>
      </c>
      <c r="R15" s="5">
        <f t="shared" ref="R15:R20" si="18">K15/$K$14*$O$14/O15</f>
        <v>0.69041814784036248</v>
      </c>
      <c r="S15" s="9">
        <f t="shared" ref="S15:S20" si="19">R15/L15</f>
        <v>0.11506969130672708</v>
      </c>
    </row>
    <row r="16" spans="1:25" x14ac:dyDescent="0.25">
      <c r="B16" s="6">
        <f t="shared" si="13"/>
        <v>84797.75</v>
      </c>
      <c r="C16">
        <v>12</v>
      </c>
      <c r="D16">
        <v>39</v>
      </c>
      <c r="E16">
        <v>25.75</v>
      </c>
      <c r="F16" s="8">
        <f t="shared" si="10"/>
        <v>2365.75</v>
      </c>
      <c r="G16" s="5">
        <f t="shared" si="14"/>
        <v>8.7841153968086232</v>
      </c>
      <c r="H16" s="5">
        <f t="shared" si="15"/>
        <v>0.7320096164007186</v>
      </c>
      <c r="K16" s="6">
        <f t="shared" si="11"/>
        <v>169809.16666666666</v>
      </c>
      <c r="L16">
        <v>12</v>
      </c>
      <c r="M16">
        <v>67</v>
      </c>
      <c r="N16">
        <v>52.02</v>
      </c>
      <c r="O16" s="11">
        <f t="shared" si="12"/>
        <v>4072.02</v>
      </c>
      <c r="P16" s="5">
        <f t="shared" si="16"/>
        <v>7.9142538592639529</v>
      </c>
      <c r="Q16" s="5">
        <f t="shared" si="17"/>
        <v>0.6595211549386627</v>
      </c>
      <c r="R16" s="5">
        <f t="shared" si="18"/>
        <v>0.65952115493866259</v>
      </c>
      <c r="S16" s="9">
        <f t="shared" si="19"/>
        <v>5.4960096244888547E-2</v>
      </c>
    </row>
    <row r="17" spans="1:27" x14ac:dyDescent="0.25">
      <c r="B17" s="6">
        <f t="shared" si="13"/>
        <v>42398.875</v>
      </c>
      <c r="C17">
        <v>24</v>
      </c>
      <c r="D17">
        <v>20</v>
      </c>
      <c r="E17">
        <v>23.82</v>
      </c>
      <c r="F17" s="7">
        <f t="shared" si="10"/>
        <v>1223.82</v>
      </c>
      <c r="G17" s="5">
        <f t="shared" si="14"/>
        <v>16.980455459136149</v>
      </c>
      <c r="H17" s="5">
        <f t="shared" si="15"/>
        <v>0.70751897746400616</v>
      </c>
      <c r="K17" s="6">
        <f t="shared" si="11"/>
        <v>84904.583333333328</v>
      </c>
      <c r="L17">
        <v>24</v>
      </c>
      <c r="M17">
        <v>33</v>
      </c>
      <c r="N17">
        <v>28.19</v>
      </c>
      <c r="O17" s="8">
        <f t="shared" si="12"/>
        <v>2008.19</v>
      </c>
      <c r="P17" s="5">
        <f t="shared" si="16"/>
        <v>16.04778432319651</v>
      </c>
      <c r="Q17" s="5">
        <f t="shared" si="17"/>
        <v>0.66865768013318794</v>
      </c>
      <c r="R17" s="5">
        <f t="shared" si="18"/>
        <v>0.66865768013318783</v>
      </c>
      <c r="S17" s="9">
        <f t="shared" si="19"/>
        <v>2.7860736672216158E-2</v>
      </c>
    </row>
    <row r="18" spans="1:27" x14ac:dyDescent="0.25">
      <c r="B18" s="6">
        <f t="shared" si="13"/>
        <v>28265.916666666668</v>
      </c>
      <c r="C18">
        <v>36</v>
      </c>
      <c r="D18">
        <v>13</v>
      </c>
      <c r="E18">
        <v>55.63</v>
      </c>
      <c r="F18">
        <f t="shared" si="10"/>
        <v>835.63</v>
      </c>
      <c r="G18" s="5">
        <f t="shared" si="14"/>
        <v>24.868687098356929</v>
      </c>
      <c r="H18" s="5">
        <f t="shared" si="15"/>
        <v>0.69079686384324801</v>
      </c>
      <c r="K18" s="6">
        <f t="shared" si="11"/>
        <v>56603.055555555555</v>
      </c>
      <c r="L18">
        <v>36</v>
      </c>
      <c r="M18">
        <v>23</v>
      </c>
      <c r="N18">
        <v>24.86</v>
      </c>
      <c r="O18">
        <f t="shared" si="12"/>
        <v>1404.86</v>
      </c>
      <c r="P18" s="5">
        <f t="shared" si="16"/>
        <v>22.939652349700328</v>
      </c>
      <c r="Q18" s="5">
        <f t="shared" si="17"/>
        <v>0.63721256526945358</v>
      </c>
      <c r="R18" s="5">
        <f t="shared" si="18"/>
        <v>0.63721256526945347</v>
      </c>
      <c r="S18" s="9">
        <f t="shared" si="19"/>
        <v>1.7700349035262596E-2</v>
      </c>
    </row>
    <row r="19" spans="1:27" x14ac:dyDescent="0.25">
      <c r="B19" s="6">
        <f t="shared" si="13"/>
        <v>21199.4375</v>
      </c>
      <c r="C19">
        <v>48</v>
      </c>
      <c r="D19">
        <v>10</v>
      </c>
      <c r="E19">
        <v>57.32</v>
      </c>
      <c r="F19">
        <f t="shared" si="10"/>
        <v>657.32</v>
      </c>
      <c r="G19" s="5">
        <f t="shared" si="14"/>
        <v>31.614770583581816</v>
      </c>
      <c r="H19" s="5">
        <f t="shared" si="15"/>
        <v>0.65864105382462113</v>
      </c>
      <c r="K19" s="6">
        <f t="shared" si="11"/>
        <v>42452.291666666664</v>
      </c>
      <c r="L19">
        <v>48</v>
      </c>
      <c r="M19">
        <v>18</v>
      </c>
      <c r="N19">
        <v>16.61</v>
      </c>
      <c r="O19" s="7">
        <f t="shared" si="12"/>
        <v>1096.6099999999999</v>
      </c>
      <c r="P19" s="5">
        <f t="shared" si="16"/>
        <v>29.387840709094394</v>
      </c>
      <c r="Q19" s="5">
        <f t="shared" si="17"/>
        <v>0.61224668143946659</v>
      </c>
      <c r="R19" s="5">
        <f t="shared" si="18"/>
        <v>0.61224668143946648</v>
      </c>
      <c r="S19" s="9">
        <f t="shared" si="19"/>
        <v>1.2755139196655552E-2</v>
      </c>
    </row>
    <row r="20" spans="1:27" x14ac:dyDescent="0.25">
      <c r="B20" s="6">
        <f t="shared" si="13"/>
        <v>16959.55</v>
      </c>
      <c r="C20">
        <v>60</v>
      </c>
      <c r="D20">
        <v>9</v>
      </c>
      <c r="E20">
        <v>57.59</v>
      </c>
      <c r="F20">
        <f t="shared" si="10"/>
        <v>597.59</v>
      </c>
      <c r="G20" s="5">
        <f t="shared" si="14"/>
        <v>34.774713432286347</v>
      </c>
      <c r="H20" s="5">
        <f t="shared" si="15"/>
        <v>0.57957855720477247</v>
      </c>
      <c r="K20" s="6">
        <f t="shared" si="11"/>
        <v>33961.833333333336</v>
      </c>
      <c r="L20">
        <v>60</v>
      </c>
      <c r="M20">
        <v>15</v>
      </c>
      <c r="N20">
        <v>15.85</v>
      </c>
      <c r="O20">
        <f t="shared" si="12"/>
        <v>915.85</v>
      </c>
      <c r="P20" s="5">
        <f t="shared" si="16"/>
        <v>35.18807665010646</v>
      </c>
      <c r="Q20" s="5">
        <f t="shared" si="17"/>
        <v>0.58646794416844095</v>
      </c>
      <c r="R20" s="5">
        <f t="shared" si="18"/>
        <v>0.58646794416844095</v>
      </c>
      <c r="S20" s="9">
        <f t="shared" si="19"/>
        <v>9.7744657361406827E-3</v>
      </c>
    </row>
    <row r="21" spans="1:27" x14ac:dyDescent="0.25">
      <c r="G21" s="5"/>
      <c r="H21" s="5"/>
      <c r="R21" s="13" t="s">
        <v>1</v>
      </c>
      <c r="S21" s="13"/>
    </row>
    <row r="22" spans="1:27" x14ac:dyDescent="0.25">
      <c r="B22" s="2" t="s">
        <v>15</v>
      </c>
      <c r="C22" t="s">
        <v>3</v>
      </c>
      <c r="D22" t="s">
        <v>4</v>
      </c>
      <c r="E22" t="s">
        <v>5</v>
      </c>
      <c r="F22" t="s">
        <v>6</v>
      </c>
      <c r="G22" s="3" t="s">
        <v>7</v>
      </c>
      <c r="H22" s="3" t="s">
        <v>8</v>
      </c>
      <c r="K22" s="2" t="s">
        <v>16</v>
      </c>
      <c r="L22" s="3" t="s">
        <v>3</v>
      </c>
      <c r="M22" s="3" t="s">
        <v>4</v>
      </c>
      <c r="N22" s="3" t="s">
        <v>5</v>
      </c>
      <c r="O22" s="3" t="s">
        <v>6</v>
      </c>
      <c r="P22" s="3" t="s">
        <v>7</v>
      </c>
      <c r="Q22" s="3" t="s">
        <v>8</v>
      </c>
      <c r="R22" s="3" t="s">
        <v>10</v>
      </c>
      <c r="S22" s="3" t="s">
        <v>8</v>
      </c>
      <c r="U22" s="2" t="s">
        <v>17</v>
      </c>
      <c r="V22" s="3" t="s">
        <v>3</v>
      </c>
      <c r="W22" s="3" t="s">
        <v>4</v>
      </c>
      <c r="X22" s="3" t="s">
        <v>5</v>
      </c>
      <c r="Y22" s="3" t="s">
        <v>6</v>
      </c>
      <c r="Z22" s="3" t="s">
        <v>7</v>
      </c>
      <c r="AA22" s="3" t="s">
        <v>8</v>
      </c>
    </row>
    <row r="23" spans="1:27" x14ac:dyDescent="0.25">
      <c r="A23" s="14"/>
      <c r="C23">
        <v>1</v>
      </c>
      <c r="D23">
        <f>15*60+17</f>
        <v>917</v>
      </c>
      <c r="E23">
        <v>16.170000000000002</v>
      </c>
      <c r="F23" s="14">
        <f t="shared" ref="F23:F29" si="20">D23*60+E23</f>
        <v>55036.17</v>
      </c>
      <c r="G23" s="3"/>
      <c r="J23" s="15" t="s">
        <v>18</v>
      </c>
      <c r="K23" s="6">
        <f t="shared" ref="K23:K29" si="21">$C$49/L23</f>
        <v>8101299</v>
      </c>
      <c r="L23" s="3">
        <v>1</v>
      </c>
      <c r="O23" s="16">
        <f>Sheet1!P20</f>
        <v>110142.85714285713</v>
      </c>
      <c r="U23" s="17" t="s">
        <v>19</v>
      </c>
      <c r="V23" s="3">
        <v>1</v>
      </c>
    </row>
    <row r="24" spans="1:27" x14ac:dyDescent="0.25">
      <c r="B24" s="6">
        <f t="shared" ref="B24:B29" si="22">$C$48/C24</f>
        <v>668368.33333333337</v>
      </c>
      <c r="C24" s="3">
        <v>6</v>
      </c>
      <c r="D24" s="3">
        <v>295</v>
      </c>
      <c r="E24" s="3">
        <v>22.85</v>
      </c>
      <c r="F24" s="3">
        <f t="shared" si="20"/>
        <v>17722.849999999999</v>
      </c>
      <c r="G24" s="5">
        <f t="shared" ref="G24:G29" si="23">$F$23/F24</f>
        <v>3.1053792138397607</v>
      </c>
      <c r="H24" s="5">
        <f t="shared" ref="H24:H29" si="24">G24/C24</f>
        <v>0.51756320230662678</v>
      </c>
      <c r="K24" s="6">
        <f t="shared" si="21"/>
        <v>1350216.5</v>
      </c>
      <c r="L24" s="3">
        <v>6</v>
      </c>
      <c r="M24" s="3">
        <f>10*60+34</f>
        <v>634</v>
      </c>
      <c r="N24">
        <v>12.69</v>
      </c>
      <c r="O24" s="3">
        <f t="shared" ref="O24:O29" si="25">M24*60+N24</f>
        <v>38052.69</v>
      </c>
      <c r="P24" s="5">
        <f t="shared" ref="P24:P29" si="26">$O$23/O24</f>
        <v>2.8944828116713199</v>
      </c>
      <c r="Q24" s="5">
        <f t="shared" ref="Q24:Q29" si="27">P24/L24</f>
        <v>0.48241380194521999</v>
      </c>
      <c r="R24" s="5">
        <f t="shared" ref="R24:R29" si="28">K24/$K$23*$O$23/O24</f>
        <v>0.48241380194521999</v>
      </c>
      <c r="S24" s="9">
        <f t="shared" ref="S24:S29" si="29">R24/L24</f>
        <v>8.0402300324203327E-2</v>
      </c>
      <c r="V24" s="3">
        <v>6</v>
      </c>
      <c r="W24" s="3">
        <f>20*60+55</f>
        <v>1255</v>
      </c>
      <c r="X24">
        <v>25.52</v>
      </c>
      <c r="Y24" s="3">
        <f t="shared" ref="Y24:Y29" si="30">W24*60+X24</f>
        <v>75325.52</v>
      </c>
    </row>
    <row r="25" spans="1:27" x14ac:dyDescent="0.25">
      <c r="B25" s="6">
        <f t="shared" si="22"/>
        <v>334184.16666666669</v>
      </c>
      <c r="C25">
        <v>12</v>
      </c>
      <c r="D25">
        <v>99</v>
      </c>
      <c r="E25">
        <v>45.82</v>
      </c>
      <c r="F25" s="12">
        <f t="shared" si="20"/>
        <v>5985.82</v>
      </c>
      <c r="G25" s="5">
        <f t="shared" si="23"/>
        <v>9.1944244898777452</v>
      </c>
      <c r="H25" s="5">
        <f t="shared" si="24"/>
        <v>0.76620204082314547</v>
      </c>
      <c r="J25" s="3"/>
      <c r="K25" s="6">
        <f t="shared" si="21"/>
        <v>675108.25</v>
      </c>
      <c r="L25" s="3">
        <v>12</v>
      </c>
      <c r="M25">
        <v>311</v>
      </c>
      <c r="N25">
        <v>49.49</v>
      </c>
      <c r="O25" s="3">
        <f t="shared" si="25"/>
        <v>18709.490000000002</v>
      </c>
      <c r="P25" s="5">
        <f t="shared" si="26"/>
        <v>5.8870047843558062</v>
      </c>
      <c r="Q25" s="5">
        <f t="shared" si="27"/>
        <v>0.4905837320296505</v>
      </c>
      <c r="R25" s="5">
        <f t="shared" si="28"/>
        <v>0.49058373202965055</v>
      </c>
      <c r="S25" s="9">
        <f t="shared" si="29"/>
        <v>4.0881977669137544E-2</v>
      </c>
      <c r="V25" s="3">
        <v>12</v>
      </c>
      <c r="W25">
        <f>10*60+1</f>
        <v>601</v>
      </c>
      <c r="X25">
        <v>17.600000000000001</v>
      </c>
      <c r="Y25" s="3">
        <f t="shared" si="30"/>
        <v>36077.599999999999</v>
      </c>
    </row>
    <row r="26" spans="1:27" x14ac:dyDescent="0.25">
      <c r="B26" s="6">
        <f t="shared" si="22"/>
        <v>167092.08333333334</v>
      </c>
      <c r="C26">
        <v>24</v>
      </c>
      <c r="D26">
        <v>73</v>
      </c>
      <c r="E26">
        <v>23.74</v>
      </c>
      <c r="F26" s="11">
        <f t="shared" si="20"/>
        <v>4403.74</v>
      </c>
      <c r="G26" s="5">
        <f t="shared" si="23"/>
        <v>12.497597496673283</v>
      </c>
      <c r="H26" s="5">
        <f t="shared" si="24"/>
        <v>0.52073322902805341</v>
      </c>
      <c r="J26" s="3"/>
      <c r="K26" s="6">
        <f t="shared" si="21"/>
        <v>337554.125</v>
      </c>
      <c r="L26" s="3">
        <v>24</v>
      </c>
      <c r="M26">
        <v>150</v>
      </c>
      <c r="N26">
        <v>25.94</v>
      </c>
      <c r="O26" s="12">
        <f t="shared" si="25"/>
        <v>9025.94</v>
      </c>
      <c r="P26" s="5">
        <f t="shared" si="26"/>
        <v>12.20292370023035</v>
      </c>
      <c r="Q26" s="5">
        <f t="shared" si="27"/>
        <v>0.50845515417626463</v>
      </c>
      <c r="R26" s="5">
        <f t="shared" si="28"/>
        <v>0.50845515417626452</v>
      </c>
      <c r="S26" s="9">
        <f t="shared" si="29"/>
        <v>2.1185631424011021E-2</v>
      </c>
      <c r="V26" s="3">
        <v>24</v>
      </c>
      <c r="W26" s="3">
        <v>273</v>
      </c>
      <c r="X26">
        <v>54.67</v>
      </c>
      <c r="Y26" s="3">
        <f t="shared" si="30"/>
        <v>16434.669999999998</v>
      </c>
    </row>
    <row r="27" spans="1:27" x14ac:dyDescent="0.25">
      <c r="B27" s="6">
        <f t="shared" si="22"/>
        <v>111394.72222222222</v>
      </c>
      <c r="C27">
        <v>36</v>
      </c>
      <c r="D27">
        <v>48</v>
      </c>
      <c r="E27">
        <v>57.19</v>
      </c>
      <c r="F27">
        <f t="shared" si="20"/>
        <v>2937.19</v>
      </c>
      <c r="G27" s="5">
        <f t="shared" si="23"/>
        <v>18.737694871629007</v>
      </c>
      <c r="H27" s="5">
        <f t="shared" si="24"/>
        <v>0.5204915242119168</v>
      </c>
      <c r="J27" s="3"/>
      <c r="K27" s="6">
        <f t="shared" si="21"/>
        <v>225036.08333333334</v>
      </c>
      <c r="L27" s="3">
        <v>36</v>
      </c>
      <c r="M27" s="3">
        <v>93</v>
      </c>
      <c r="N27">
        <v>15.47</v>
      </c>
      <c r="O27" s="3">
        <f t="shared" si="25"/>
        <v>5595.47</v>
      </c>
      <c r="P27" s="5">
        <f t="shared" si="26"/>
        <v>19.684290531958375</v>
      </c>
      <c r="Q27" s="5">
        <f t="shared" si="27"/>
        <v>0.5467858481099549</v>
      </c>
      <c r="R27" s="5">
        <f t="shared" si="28"/>
        <v>0.5467858481099549</v>
      </c>
      <c r="S27" s="9">
        <f t="shared" si="29"/>
        <v>1.5188495780832081E-2</v>
      </c>
      <c r="V27" s="3">
        <v>36</v>
      </c>
      <c r="W27" s="3">
        <v>179</v>
      </c>
      <c r="X27">
        <v>13.78</v>
      </c>
      <c r="Y27" s="3">
        <f t="shared" si="30"/>
        <v>10753.78</v>
      </c>
    </row>
    <row r="28" spans="1:27" x14ac:dyDescent="0.25">
      <c r="B28" s="6">
        <f t="shared" si="22"/>
        <v>83546.041666666672</v>
      </c>
      <c r="C28">
        <v>48</v>
      </c>
      <c r="D28">
        <v>37</v>
      </c>
      <c r="E28">
        <v>19.57</v>
      </c>
      <c r="F28" s="8">
        <f t="shared" si="20"/>
        <v>2239.5700000000002</v>
      </c>
      <c r="G28" s="5">
        <f t="shared" si="23"/>
        <v>24.574436164085068</v>
      </c>
      <c r="H28" s="5">
        <f t="shared" si="24"/>
        <v>0.51196742008510554</v>
      </c>
      <c r="K28" s="6">
        <f t="shared" si="21"/>
        <v>168777.0625</v>
      </c>
      <c r="L28" s="3">
        <v>48</v>
      </c>
      <c r="M28">
        <v>74</v>
      </c>
      <c r="N28">
        <v>15.05</v>
      </c>
      <c r="O28" s="11">
        <f t="shared" si="25"/>
        <v>4455.05</v>
      </c>
      <c r="P28" s="5">
        <f t="shared" si="26"/>
        <v>24.723147247024642</v>
      </c>
      <c r="Q28" s="5">
        <f t="shared" si="27"/>
        <v>0.5150655676463467</v>
      </c>
      <c r="R28" s="5">
        <f t="shared" si="28"/>
        <v>0.5150655676463467</v>
      </c>
      <c r="S28" s="9">
        <f t="shared" si="29"/>
        <v>1.0730532659298889E-2</v>
      </c>
      <c r="V28" s="3">
        <v>48</v>
      </c>
      <c r="W28" s="3">
        <v>132</v>
      </c>
      <c r="X28">
        <v>51.36</v>
      </c>
      <c r="Y28" s="3">
        <f t="shared" si="30"/>
        <v>7971.36</v>
      </c>
    </row>
    <row r="29" spans="1:27" x14ac:dyDescent="0.25">
      <c r="B29" s="6">
        <f t="shared" si="22"/>
        <v>66836.833333333328</v>
      </c>
      <c r="C29">
        <v>60</v>
      </c>
      <c r="D29">
        <v>29</v>
      </c>
      <c r="E29">
        <v>38.97</v>
      </c>
      <c r="F29">
        <f t="shared" si="20"/>
        <v>1778.97</v>
      </c>
      <c r="G29" s="5">
        <f t="shared" si="23"/>
        <v>30.937098433363126</v>
      </c>
      <c r="H29" s="5">
        <f t="shared" si="24"/>
        <v>0.51561830722271873</v>
      </c>
      <c r="K29" s="6">
        <f t="shared" si="21"/>
        <v>135021.65</v>
      </c>
      <c r="L29" s="3">
        <v>60</v>
      </c>
      <c r="M29">
        <v>59</v>
      </c>
      <c r="N29">
        <v>31.28</v>
      </c>
      <c r="O29" s="3">
        <f t="shared" si="25"/>
        <v>3571.28</v>
      </c>
      <c r="P29" s="5">
        <f t="shared" si="26"/>
        <v>30.841282997372687</v>
      </c>
      <c r="Q29" s="5">
        <f t="shared" si="27"/>
        <v>0.51402138328954483</v>
      </c>
      <c r="R29" s="5">
        <f t="shared" si="28"/>
        <v>0.51402138328954472</v>
      </c>
      <c r="S29" s="9">
        <f t="shared" si="29"/>
        <v>8.5670230548257446E-3</v>
      </c>
      <c r="V29" s="3">
        <v>60</v>
      </c>
      <c r="W29">
        <v>106</v>
      </c>
      <c r="X29">
        <v>31.82</v>
      </c>
      <c r="Y29" s="3">
        <f t="shared" si="30"/>
        <v>6391.82</v>
      </c>
    </row>
    <row r="30" spans="1:27" x14ac:dyDescent="0.25">
      <c r="H30" s="3"/>
    </row>
    <row r="31" spans="1:27" x14ac:dyDescent="0.25">
      <c r="B31" t="s">
        <v>1</v>
      </c>
      <c r="H31" s="3"/>
      <c r="K31" t="s">
        <v>20</v>
      </c>
    </row>
    <row r="32" spans="1:27" x14ac:dyDescent="0.25">
      <c r="H32" s="3"/>
      <c r="K32" t="s">
        <v>21</v>
      </c>
      <c r="L32" t="s">
        <v>3</v>
      </c>
      <c r="M32" t="s">
        <v>4</v>
      </c>
      <c r="N32" t="s">
        <v>5</v>
      </c>
      <c r="O32" t="s">
        <v>6</v>
      </c>
    </row>
    <row r="33" spans="2:15" x14ac:dyDescent="0.25">
      <c r="B33" t="s">
        <v>3</v>
      </c>
      <c r="C33" s="18">
        <f>C39</f>
        <v>38361.1875</v>
      </c>
      <c r="D33" s="18">
        <f>D39</f>
        <v>81350.385416666672</v>
      </c>
      <c r="E33" s="18">
        <f>E39</f>
        <v>167393.88333333333</v>
      </c>
      <c r="F33" s="19">
        <f>F39</f>
        <v>333686.95833333331</v>
      </c>
      <c r="H33" s="3"/>
      <c r="K33">
        <v>1</v>
      </c>
      <c r="L33">
        <v>12</v>
      </c>
      <c r="M33">
        <v>89</v>
      </c>
      <c r="N33">
        <v>11.41</v>
      </c>
      <c r="O33">
        <f>M33*60+N33</f>
        <v>5351.41</v>
      </c>
    </row>
    <row r="34" spans="2:15" x14ac:dyDescent="0.25">
      <c r="B34">
        <v>6</v>
      </c>
      <c r="C34">
        <f>F6</f>
        <v>894.62</v>
      </c>
      <c r="D34">
        <f>O6</f>
        <v>1864.79</v>
      </c>
      <c r="E34">
        <f>F15</f>
        <v>4546.72</v>
      </c>
      <c r="F34">
        <f>O15</f>
        <v>7779.585</v>
      </c>
      <c r="H34" s="3"/>
      <c r="K34">
        <v>2</v>
      </c>
      <c r="L34">
        <v>24</v>
      </c>
      <c r="M34">
        <v>74</v>
      </c>
      <c r="N34">
        <v>32.31</v>
      </c>
      <c r="O34">
        <f>M34*60+N34</f>
        <v>4472.3100000000004</v>
      </c>
    </row>
    <row r="35" spans="2:15" x14ac:dyDescent="0.25">
      <c r="B35">
        <v>12</v>
      </c>
      <c r="C35">
        <f>O7</f>
        <v>743.86</v>
      </c>
      <c r="D35">
        <f>F16</f>
        <v>2365.75</v>
      </c>
      <c r="E35">
        <f>O16</f>
        <v>4072.02</v>
      </c>
      <c r="F35">
        <f>F25</f>
        <v>5985.82</v>
      </c>
      <c r="G35" s="3"/>
      <c r="H35" s="3"/>
      <c r="K35">
        <v>3</v>
      </c>
      <c r="L35">
        <v>36</v>
      </c>
      <c r="M35">
        <v>76</v>
      </c>
      <c r="N35">
        <v>27.58</v>
      </c>
      <c r="O35">
        <f>M35*60+N35</f>
        <v>4587.58</v>
      </c>
    </row>
    <row r="36" spans="2:15" x14ac:dyDescent="0.25">
      <c r="B36">
        <v>24</v>
      </c>
      <c r="C36">
        <f>F17</f>
        <v>1223.82</v>
      </c>
      <c r="D36">
        <f>O17</f>
        <v>2008.19</v>
      </c>
      <c r="E36">
        <f>F26</f>
        <v>4403.74</v>
      </c>
      <c r="F36">
        <f>O26</f>
        <v>9025.94</v>
      </c>
      <c r="K36">
        <v>4</v>
      </c>
      <c r="L36">
        <v>48</v>
      </c>
      <c r="M36">
        <v>58</v>
      </c>
      <c r="N36">
        <v>7.35</v>
      </c>
      <c r="O36">
        <f>M36*60+N36</f>
        <v>3487.35</v>
      </c>
    </row>
    <row r="37" spans="2:15" x14ac:dyDescent="0.25">
      <c r="B37">
        <v>48</v>
      </c>
      <c r="C37">
        <f>O19</f>
        <v>1096.6099999999999</v>
      </c>
      <c r="D37">
        <f>F28</f>
        <v>2239.5700000000002</v>
      </c>
      <c r="E37">
        <f>O28</f>
        <v>4455.05</v>
      </c>
      <c r="F37">
        <f>Y28</f>
        <v>7971.36</v>
      </c>
      <c r="K37">
        <v>5</v>
      </c>
      <c r="L37">
        <v>60</v>
      </c>
      <c r="M37">
        <v>52</v>
      </c>
      <c r="N37">
        <v>34.700000000000003</v>
      </c>
      <c r="O37">
        <f>M37*60+N37</f>
        <v>3154.7</v>
      </c>
    </row>
    <row r="39" spans="2:15" x14ac:dyDescent="0.25">
      <c r="B39" t="s">
        <v>22</v>
      </c>
      <c r="C39" s="6">
        <f>AVERAGE(D44,E45,F46,G47)</f>
        <v>38361.1875</v>
      </c>
      <c r="D39" s="6">
        <f>AVERAGE(D45,E46,F47,G48)</f>
        <v>81350.385416666672</v>
      </c>
      <c r="E39" s="6">
        <f>AVERAGE(D46,E47,F48,G49,H50)</f>
        <v>167393.88333333333</v>
      </c>
      <c r="F39" s="6">
        <f>AVERAGE(D47,E48,F49,G50)</f>
        <v>333686.95833333331</v>
      </c>
    </row>
    <row r="40" spans="2:15" x14ac:dyDescent="0.25">
      <c r="B40" t="s">
        <v>23</v>
      </c>
      <c r="C40" s="6">
        <f>STDEV(G47,F46,E45,D44)</f>
        <v>4913.0437742700242</v>
      </c>
      <c r="D40">
        <f>STDEV(D45,E46,F47,G48)</f>
        <v>6162.4233465083689</v>
      </c>
      <c r="E40">
        <f>STDEV(D46,E47,F48,G49,H50)</f>
        <v>3359.8870083527486</v>
      </c>
      <c r="F40">
        <f>STDEV(D47,E48,F49,G50)</f>
        <v>7220.0155033914589</v>
      </c>
    </row>
    <row r="41" spans="2:15" x14ac:dyDescent="0.25">
      <c r="B41" t="s">
        <v>24</v>
      </c>
      <c r="C41" s="20">
        <f>C40/C39</f>
        <v>0.12807329737302903</v>
      </c>
      <c r="D41" s="20">
        <f>D40/D39</f>
        <v>7.5751618322951936E-2</v>
      </c>
      <c r="E41" s="20">
        <f>E40/E39</f>
        <v>2.0071743013824271E-2</v>
      </c>
      <c r="F41" s="20">
        <f>F40/F39</f>
        <v>2.1637092259923132E-2</v>
      </c>
    </row>
    <row r="43" spans="2:15" x14ac:dyDescent="0.25">
      <c r="B43" s="21"/>
      <c r="C43" s="22"/>
      <c r="D43" s="23">
        <v>6</v>
      </c>
      <c r="E43" s="23">
        <v>12</v>
      </c>
      <c r="F43" s="23">
        <v>24</v>
      </c>
      <c r="G43" s="24">
        <v>48</v>
      </c>
      <c r="H43" s="25">
        <v>96</v>
      </c>
    </row>
    <row r="44" spans="2:15" x14ac:dyDescent="0.25">
      <c r="B44" s="26" t="s">
        <v>0</v>
      </c>
      <c r="C44" s="27">
        <v>195102</v>
      </c>
      <c r="D44" s="28">
        <f>$C$44/D$43</f>
        <v>32517</v>
      </c>
      <c r="E44" s="29">
        <f>$C$44/E$43</f>
        <v>16258.5</v>
      </c>
      <c r="F44" s="29">
        <f>$C$44/F$43</f>
        <v>8129.25</v>
      </c>
      <c r="G44" s="30">
        <f>$C$44/G$43</f>
        <v>4064.625</v>
      </c>
      <c r="H44" s="31">
        <f>$C$44/H$43</f>
        <v>2032.3125</v>
      </c>
    </row>
    <row r="45" spans="2:15" x14ac:dyDescent="0.25">
      <c r="B45" s="26" t="s">
        <v>9</v>
      </c>
      <c r="C45" s="27">
        <v>432919</v>
      </c>
      <c r="D45" s="32">
        <f>$C$45/D$43</f>
        <v>72153.166666666672</v>
      </c>
      <c r="E45" s="28">
        <f>$C$45/E$43</f>
        <v>36076.583333333336</v>
      </c>
      <c r="F45" s="29">
        <f>$C$45/F$43</f>
        <v>18038.291666666668</v>
      </c>
      <c r="G45" s="30">
        <f>$C$45/G$43</f>
        <v>9019.1458333333339</v>
      </c>
      <c r="H45" s="31">
        <f>$C$45/H$43</f>
        <v>4509.572916666667</v>
      </c>
    </row>
    <row r="46" spans="2:15" x14ac:dyDescent="0.25">
      <c r="B46" s="26" t="s">
        <v>13</v>
      </c>
      <c r="C46" s="27">
        <v>1017573</v>
      </c>
      <c r="D46" s="33">
        <f>$C$46/D$43</f>
        <v>169595.5</v>
      </c>
      <c r="E46" s="32">
        <f>$C$46/E$43</f>
        <v>84797.75</v>
      </c>
      <c r="F46" s="28">
        <f>$C$46/F$43</f>
        <v>42398.875</v>
      </c>
      <c r="G46" s="30">
        <f>$C$46/G$43</f>
        <v>21199.4375</v>
      </c>
      <c r="H46" s="31">
        <f>$C$46/H$43</f>
        <v>10599.71875</v>
      </c>
    </row>
    <row r="47" spans="2:15" x14ac:dyDescent="0.25">
      <c r="B47" s="26" t="s">
        <v>14</v>
      </c>
      <c r="C47" s="27">
        <v>2037710</v>
      </c>
      <c r="D47" s="19">
        <f>$C$47/D$43</f>
        <v>339618.33333333331</v>
      </c>
      <c r="E47" s="33">
        <f>$C$47/E$43</f>
        <v>169809.16666666666</v>
      </c>
      <c r="F47" s="32">
        <f>$C$47/F$43</f>
        <v>84904.583333333328</v>
      </c>
      <c r="G47" s="34">
        <f>$C$47/G$43</f>
        <v>42452.291666666664</v>
      </c>
      <c r="H47" s="31">
        <f>$C$47/H$43</f>
        <v>21226.145833333332</v>
      </c>
    </row>
    <row r="48" spans="2:15" x14ac:dyDescent="0.25">
      <c r="B48" s="26" t="s">
        <v>15</v>
      </c>
      <c r="C48" s="27">
        <v>4010210</v>
      </c>
      <c r="D48" s="29">
        <f>$C$48/D$43</f>
        <v>668368.33333333337</v>
      </c>
      <c r="E48" s="19">
        <f>$C$48/E$43</f>
        <v>334184.16666666669</v>
      </c>
      <c r="F48" s="33">
        <f>$C$48/F$43</f>
        <v>167092.08333333334</v>
      </c>
      <c r="G48" s="35">
        <f>$C$48/G$43</f>
        <v>83546.041666666672</v>
      </c>
      <c r="H48" s="31">
        <f>$C$48/H$43</f>
        <v>41773.020833333336</v>
      </c>
    </row>
    <row r="49" spans="2:8" x14ac:dyDescent="0.25">
      <c r="B49" s="36" t="s">
        <v>16</v>
      </c>
      <c r="C49" s="37">
        <v>8101299</v>
      </c>
      <c r="D49" s="29">
        <f>$C$49/D$43</f>
        <v>1350216.5</v>
      </c>
      <c r="E49" s="29">
        <f>$C$49/E$43</f>
        <v>675108.25</v>
      </c>
      <c r="F49" s="19">
        <f>$C$49/F$43</f>
        <v>337554.125</v>
      </c>
      <c r="G49" s="33">
        <f>$C$49/G$43</f>
        <v>168777.0625</v>
      </c>
      <c r="H49" s="29">
        <f>$C$49/H$43</f>
        <v>84388.53125</v>
      </c>
    </row>
    <row r="50" spans="2:8" x14ac:dyDescent="0.25">
      <c r="B50" s="36" t="s">
        <v>17</v>
      </c>
      <c r="C50" s="37">
        <v>15522778</v>
      </c>
      <c r="D50" s="29">
        <f>$C$50/D$43</f>
        <v>2587129.6666666665</v>
      </c>
      <c r="E50" s="29">
        <f>$C$50/E$43</f>
        <v>1293564.8333333333</v>
      </c>
      <c r="F50" s="29">
        <f>$C$50/F$43</f>
        <v>646782.41666666663</v>
      </c>
      <c r="G50" s="19">
        <f>$C$50/G$43</f>
        <v>323391.20833333331</v>
      </c>
      <c r="H50" s="33">
        <f>$C$50/H$43</f>
        <v>161695.60416666666</v>
      </c>
    </row>
  </sheetData>
  <mergeCells count="2">
    <mergeCell ref="R3:S3"/>
    <mergeCell ref="R12:S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1"/>
  <sheetViews>
    <sheetView tabSelected="1" topLeftCell="K1" zoomScaleNormal="100" workbookViewId="0">
      <selection activeCell="R7" sqref="R7"/>
    </sheetView>
  </sheetViews>
  <sheetFormatPr defaultRowHeight="13.8" x14ac:dyDescent="0.25"/>
  <cols>
    <col min="1" max="2" width="8.69921875"/>
    <col min="3" max="3" width="11.59765625"/>
    <col min="4" max="4" width="9.796875"/>
    <col min="5" max="5" width="8.8984375"/>
    <col min="6" max="6" width="8.69921875"/>
    <col min="7" max="7" width="9.5"/>
    <col min="8" max="8" width="8.69921875"/>
    <col min="9" max="10" width="8.796875" style="3"/>
    <col min="11" max="11" width="11.296875"/>
    <col min="12" max="12" width="11.09765625"/>
    <col min="13" max="13" width="11"/>
    <col min="14" max="14" width="10.3984375"/>
    <col min="15" max="16" width="10.8984375"/>
    <col min="17" max="18" width="9.3984375"/>
    <col min="19" max="19" width="8.8984375"/>
    <col min="20" max="20" width="11.09765625"/>
    <col min="21" max="1025" width="8.69921875"/>
  </cols>
  <sheetData>
    <row r="1" spans="1:32" x14ac:dyDescent="0.25">
      <c r="A1">
        <v>10</v>
      </c>
      <c r="I1"/>
      <c r="J1"/>
    </row>
    <row r="3" spans="1:32" x14ac:dyDescent="0.25">
      <c r="C3" s="38" t="s">
        <v>0</v>
      </c>
      <c r="I3"/>
      <c r="J3"/>
      <c r="O3" s="38" t="s">
        <v>9</v>
      </c>
      <c r="P3" s="3"/>
      <c r="Q3" s="3"/>
      <c r="R3" s="3"/>
      <c r="S3" s="3"/>
      <c r="T3" s="3"/>
      <c r="U3" s="3"/>
    </row>
    <row r="4" spans="1:32" x14ac:dyDescent="0.25">
      <c r="I4"/>
      <c r="J4"/>
      <c r="K4" t="s">
        <v>1</v>
      </c>
      <c r="O4" s="39"/>
      <c r="P4" s="39"/>
      <c r="Q4" s="40"/>
      <c r="R4" s="40"/>
      <c r="S4" s="10"/>
      <c r="T4" s="3"/>
      <c r="U4" s="41" t="s">
        <v>12</v>
      </c>
      <c r="V4" s="42"/>
      <c r="W4" t="s">
        <v>72</v>
      </c>
      <c r="X4" s="43" t="s">
        <v>1</v>
      </c>
      <c r="Y4" s="43"/>
    </row>
    <row r="5" spans="1:32" x14ac:dyDescent="0.25">
      <c r="C5" t="s">
        <v>2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s="3" t="s">
        <v>30</v>
      </c>
      <c r="J5" s="3" t="s">
        <v>31</v>
      </c>
      <c r="K5" t="s">
        <v>32</v>
      </c>
      <c r="L5" s="3" t="s">
        <v>31</v>
      </c>
      <c r="N5" t="s">
        <v>75</v>
      </c>
      <c r="O5" s="3" t="s">
        <v>74</v>
      </c>
      <c r="P5" s="3" t="s">
        <v>25</v>
      </c>
      <c r="Q5" s="3" t="s">
        <v>26</v>
      </c>
      <c r="R5" s="3" t="s">
        <v>27</v>
      </c>
      <c r="S5" s="3" t="s">
        <v>28</v>
      </c>
      <c r="T5" s="3" t="s">
        <v>29</v>
      </c>
      <c r="U5" s="44" t="s">
        <v>30</v>
      </c>
      <c r="V5" s="44" t="s">
        <v>31</v>
      </c>
      <c r="W5" s="3" t="s">
        <v>73</v>
      </c>
      <c r="X5" s="12" t="s">
        <v>10</v>
      </c>
      <c r="Y5" s="12" t="s">
        <v>8</v>
      </c>
    </row>
    <row r="6" spans="1:32" x14ac:dyDescent="0.25">
      <c r="C6" s="6">
        <f>$M$49</f>
        <v>195102</v>
      </c>
      <c r="D6">
        <v>1</v>
      </c>
      <c r="E6">
        <v>1</v>
      </c>
      <c r="F6">
        <v>0</v>
      </c>
      <c r="G6">
        <v>13.51</v>
      </c>
      <c r="H6" s="3">
        <f t="shared" ref="H6:H12" si="0">F6*60+G6</f>
        <v>13.51</v>
      </c>
      <c r="I6"/>
      <c r="J6"/>
      <c r="K6" s="3"/>
      <c r="L6" s="6"/>
      <c r="N6">
        <f>V50</f>
        <v>54114.875</v>
      </c>
      <c r="O6" s="6">
        <f>$M$50/P6/Q6</f>
        <v>432919</v>
      </c>
      <c r="P6" s="3">
        <v>1</v>
      </c>
      <c r="Q6" s="3">
        <v>1</v>
      </c>
      <c r="R6" s="3">
        <v>109</v>
      </c>
      <c r="S6" s="3">
        <v>55.97</v>
      </c>
      <c r="T6" s="3">
        <f t="shared" ref="T6:T12" si="1">R6*60+S6</f>
        <v>6595.97</v>
      </c>
      <c r="U6" s="45"/>
      <c r="V6" s="45"/>
      <c r="W6" s="16">
        <f>9*60+11.55</f>
        <v>551.54999999999995</v>
      </c>
      <c r="X6" s="12"/>
      <c r="Y6" s="12"/>
    </row>
    <row r="7" spans="1:32" x14ac:dyDescent="0.25">
      <c r="C7" s="6">
        <f t="shared" ref="C7:C13" si="2">$M$49/E7</f>
        <v>24387.75</v>
      </c>
      <c r="D7">
        <v>1</v>
      </c>
      <c r="E7">
        <f t="shared" ref="E7:E13" si="3">D7*8</f>
        <v>8</v>
      </c>
      <c r="F7">
        <v>0</v>
      </c>
      <c r="G7">
        <v>12.62</v>
      </c>
      <c r="H7">
        <f t="shared" si="0"/>
        <v>12.62</v>
      </c>
      <c r="I7" s="5">
        <f t="shared" ref="I7:I12" si="4">$H$6/H7</f>
        <v>1.0705229793977813</v>
      </c>
      <c r="J7" s="5">
        <f t="shared" ref="J7:J12" si="5">I7/E7</f>
        <v>0.13381537242472266</v>
      </c>
      <c r="K7" s="46">
        <f t="shared" ref="K7:K12" si="6">C7/$C$6*$H$6/H7</f>
        <v>0.13381537242472266</v>
      </c>
      <c r="L7" s="46">
        <f t="shared" ref="L7:L12" si="7">K7/E7</f>
        <v>1.6726921553090333E-2</v>
      </c>
      <c r="O7" s="6">
        <f>$M$50/P7/Q7</f>
        <v>54114.875</v>
      </c>
      <c r="P7" s="3">
        <v>1</v>
      </c>
      <c r="Q7" s="3">
        <f t="shared" ref="Q7:Q13" si="8">P7*8</f>
        <v>8</v>
      </c>
      <c r="R7" s="3">
        <v>16</v>
      </c>
      <c r="S7" s="3">
        <v>26.61</v>
      </c>
      <c r="T7" s="3">
        <f t="shared" si="1"/>
        <v>986.61</v>
      </c>
      <c r="U7" s="45">
        <f t="shared" ref="U7:U12" si="9">$T$6/T7</f>
        <v>6.6854886936074029</v>
      </c>
      <c r="V7" s="45">
        <f t="shared" ref="V7:V12" si="10">U7/Q7</f>
        <v>0.83568608670092537</v>
      </c>
      <c r="X7" s="46">
        <f>O7/$N$6*$W$6/T7</f>
        <v>0.55903548514610635</v>
      </c>
      <c r="Y7" s="47">
        <f>X7/Q7</f>
        <v>6.9879435643263293E-2</v>
      </c>
    </row>
    <row r="8" spans="1:32" x14ac:dyDescent="0.25">
      <c r="C8" s="6">
        <f t="shared" si="2"/>
        <v>12193.875</v>
      </c>
      <c r="D8">
        <v>2</v>
      </c>
      <c r="E8">
        <f t="shared" si="3"/>
        <v>16</v>
      </c>
      <c r="F8">
        <v>0</v>
      </c>
      <c r="G8">
        <v>10.47</v>
      </c>
      <c r="H8">
        <f t="shared" si="0"/>
        <v>10.47</v>
      </c>
      <c r="I8" s="5">
        <f t="shared" si="4"/>
        <v>1.2903533906399234</v>
      </c>
      <c r="J8" s="5">
        <f t="shared" si="5"/>
        <v>8.0647086914995211E-2</v>
      </c>
      <c r="K8" s="46">
        <f t="shared" si="6"/>
        <v>8.0647086914995211E-2</v>
      </c>
      <c r="L8" s="46">
        <f t="shared" si="7"/>
        <v>5.0404429321872007E-3</v>
      </c>
      <c r="O8" s="6">
        <f t="shared" ref="O8:O13" si="11">$M$50/Q8</f>
        <v>27057.4375</v>
      </c>
      <c r="P8" s="3">
        <v>2</v>
      </c>
      <c r="Q8" s="3">
        <f t="shared" si="8"/>
        <v>16</v>
      </c>
      <c r="R8" s="3">
        <v>8</v>
      </c>
      <c r="S8" s="3">
        <v>38.119</v>
      </c>
      <c r="T8" s="3">
        <f t="shared" si="1"/>
        <v>518.11900000000003</v>
      </c>
      <c r="U8" s="45">
        <f t="shared" si="9"/>
        <v>12.730608219347292</v>
      </c>
      <c r="V8" s="45">
        <f t="shared" si="10"/>
        <v>0.79566301370920578</v>
      </c>
      <c r="X8" s="46">
        <f t="shared" ref="X8:X12" si="12">O8/$N$6*$W$6/T8</f>
        <v>0.53226189350322983</v>
      </c>
      <c r="Y8" s="47">
        <f>X8/Q8</f>
        <v>3.3266368343951865E-2</v>
      </c>
    </row>
    <row r="9" spans="1:32" x14ac:dyDescent="0.25">
      <c r="C9" s="6">
        <f t="shared" si="2"/>
        <v>6096.9375</v>
      </c>
      <c r="D9">
        <v>4</v>
      </c>
      <c r="E9">
        <f t="shared" si="3"/>
        <v>32</v>
      </c>
      <c r="F9">
        <v>0</v>
      </c>
      <c r="G9">
        <v>11.82</v>
      </c>
      <c r="H9">
        <f t="shared" si="0"/>
        <v>11.82</v>
      </c>
      <c r="I9" s="5">
        <f t="shared" si="4"/>
        <v>1.1429780033840946</v>
      </c>
      <c r="J9" s="5">
        <f t="shared" si="5"/>
        <v>3.5718062605752957E-2</v>
      </c>
      <c r="K9" s="46">
        <f t="shared" si="6"/>
        <v>3.5718062605752957E-2</v>
      </c>
      <c r="L9" s="46">
        <f t="shared" si="7"/>
        <v>1.1161894564297799E-3</v>
      </c>
      <c r="O9" s="6">
        <f t="shared" si="11"/>
        <v>13528.71875</v>
      </c>
      <c r="P9" s="3">
        <v>4</v>
      </c>
      <c r="Q9" s="3">
        <f t="shared" si="8"/>
        <v>32</v>
      </c>
      <c r="R9" s="3">
        <v>5</v>
      </c>
      <c r="S9" s="3">
        <v>7.15</v>
      </c>
      <c r="T9" s="3">
        <f t="shared" si="1"/>
        <v>307.14999999999998</v>
      </c>
      <c r="U9" s="45">
        <f t="shared" si="9"/>
        <v>21.474751749959307</v>
      </c>
      <c r="V9" s="45">
        <f t="shared" si="10"/>
        <v>0.67108599218622833</v>
      </c>
      <c r="X9" s="46">
        <f t="shared" si="12"/>
        <v>0.44892560638124696</v>
      </c>
      <c r="Y9" s="47">
        <f>X9/Q9</f>
        <v>1.4028925199413967E-2</v>
      </c>
    </row>
    <row r="10" spans="1:32" x14ac:dyDescent="0.25">
      <c r="C10" s="6">
        <f t="shared" si="2"/>
        <v>3048.46875</v>
      </c>
      <c r="D10">
        <v>8</v>
      </c>
      <c r="E10">
        <f t="shared" si="3"/>
        <v>64</v>
      </c>
      <c r="F10">
        <v>0</v>
      </c>
      <c r="G10">
        <v>15.96</v>
      </c>
      <c r="H10">
        <f t="shared" si="0"/>
        <v>15.96</v>
      </c>
      <c r="I10" s="5">
        <f t="shared" si="4"/>
        <v>0.84649122807017541</v>
      </c>
      <c r="J10" s="5">
        <f t="shared" si="5"/>
        <v>1.3226425438596491E-2</v>
      </c>
      <c r="K10" s="46">
        <f t="shared" si="6"/>
        <v>1.3226425438596491E-2</v>
      </c>
      <c r="L10" s="46">
        <f t="shared" si="7"/>
        <v>2.0666289747807017E-4</v>
      </c>
      <c r="O10" s="6">
        <f t="shared" si="11"/>
        <v>6764.359375</v>
      </c>
      <c r="P10" s="3">
        <v>8</v>
      </c>
      <c r="Q10" s="3">
        <f t="shared" si="8"/>
        <v>64</v>
      </c>
      <c r="R10" s="3">
        <v>4</v>
      </c>
      <c r="S10" s="3">
        <v>12.13</v>
      </c>
      <c r="T10" s="3">
        <f t="shared" si="1"/>
        <v>252.13</v>
      </c>
      <c r="U10" s="45">
        <f t="shared" si="9"/>
        <v>26.160988379010828</v>
      </c>
      <c r="V10" s="48">
        <f t="shared" si="10"/>
        <v>0.40876544342204418</v>
      </c>
      <c r="X10" s="46">
        <f t="shared" si="12"/>
        <v>0.27344524649982149</v>
      </c>
      <c r="Y10" s="47">
        <f>X10/Q10</f>
        <v>4.2725819765597108E-3</v>
      </c>
    </row>
    <row r="11" spans="1:32" x14ac:dyDescent="0.25">
      <c r="C11" s="6">
        <f t="shared" si="2"/>
        <v>1524.234375</v>
      </c>
      <c r="D11">
        <v>16</v>
      </c>
      <c r="E11">
        <f t="shared" si="3"/>
        <v>128</v>
      </c>
      <c r="F11">
        <v>0</v>
      </c>
      <c r="G11">
        <v>25.34</v>
      </c>
      <c r="H11" s="3">
        <f t="shared" si="0"/>
        <v>25.34</v>
      </c>
      <c r="I11" s="5">
        <f t="shared" si="4"/>
        <v>0.53314917127071826</v>
      </c>
      <c r="J11" s="5">
        <f t="shared" si="5"/>
        <v>4.1652279005524864E-3</v>
      </c>
      <c r="K11" s="46">
        <f t="shared" si="6"/>
        <v>4.1652279005524864E-3</v>
      </c>
      <c r="L11" s="46">
        <f t="shared" si="7"/>
        <v>3.25408429730663E-5</v>
      </c>
      <c r="N11" s="3"/>
      <c r="O11" s="6">
        <f t="shared" si="11"/>
        <v>3382.1796875</v>
      </c>
      <c r="P11" s="3">
        <v>16</v>
      </c>
      <c r="Q11" s="3">
        <f t="shared" si="8"/>
        <v>128</v>
      </c>
      <c r="R11" s="3">
        <v>3</v>
      </c>
      <c r="S11" s="3">
        <v>36.96</v>
      </c>
      <c r="T11" s="3">
        <f t="shared" si="1"/>
        <v>216.96</v>
      </c>
      <c r="U11" s="45">
        <f t="shared" si="9"/>
        <v>30.40177912979351</v>
      </c>
      <c r="V11" s="45">
        <f t="shared" si="10"/>
        <v>0.2375138994515118</v>
      </c>
      <c r="X11" s="46">
        <f t="shared" si="12"/>
        <v>0.15888585453539822</v>
      </c>
      <c r="Y11" s="47">
        <f>X11/Q11</f>
        <v>1.2412957385577986E-3</v>
      </c>
    </row>
    <row r="12" spans="1:32" x14ac:dyDescent="0.25">
      <c r="B12" s="3"/>
      <c r="C12" s="6">
        <f t="shared" si="2"/>
        <v>762.1171875</v>
      </c>
      <c r="D12">
        <v>32</v>
      </c>
      <c r="E12">
        <f t="shared" si="3"/>
        <v>256</v>
      </c>
      <c r="F12">
        <v>0</v>
      </c>
      <c r="G12" s="3">
        <v>44.57</v>
      </c>
      <c r="H12" s="3">
        <f t="shared" si="0"/>
        <v>44.57</v>
      </c>
      <c r="I12" s="5">
        <f t="shared" si="4"/>
        <v>0.303118689701593</v>
      </c>
      <c r="J12" s="5">
        <f t="shared" si="5"/>
        <v>1.1840573816468477E-3</v>
      </c>
      <c r="K12" s="46">
        <f t="shared" si="6"/>
        <v>1.1840573816468477E-3</v>
      </c>
      <c r="L12" s="46">
        <f t="shared" si="7"/>
        <v>4.6252241470579987E-6</v>
      </c>
      <c r="N12" s="3"/>
      <c r="O12" s="6">
        <f t="shared" si="11"/>
        <v>1691.08984375</v>
      </c>
      <c r="P12" s="3">
        <v>32</v>
      </c>
      <c r="Q12" s="3">
        <f t="shared" si="8"/>
        <v>256</v>
      </c>
      <c r="R12" s="3">
        <v>4</v>
      </c>
      <c r="S12" s="3">
        <v>56.72</v>
      </c>
      <c r="T12" s="3">
        <f t="shared" si="1"/>
        <v>296.72000000000003</v>
      </c>
      <c r="U12" s="45">
        <f t="shared" si="9"/>
        <v>22.229610407117821</v>
      </c>
      <c r="V12" s="45">
        <f t="shared" si="10"/>
        <v>8.683441565280399E-2</v>
      </c>
      <c r="X12" s="46">
        <f t="shared" si="12"/>
        <v>5.8088222903747634E-2</v>
      </c>
      <c r="Y12" s="47">
        <f>X12/Q12</f>
        <v>2.269071207177642E-4</v>
      </c>
    </row>
    <row r="13" spans="1:32" x14ac:dyDescent="0.25">
      <c r="B13" s="14"/>
      <c r="C13" s="6">
        <f t="shared" si="2"/>
        <v>381.05859375</v>
      </c>
      <c r="D13">
        <v>64</v>
      </c>
      <c r="E13">
        <f t="shared" si="3"/>
        <v>512</v>
      </c>
      <c r="I13"/>
      <c r="J13"/>
      <c r="L13" s="6"/>
      <c r="N13" s="14"/>
      <c r="O13" s="6">
        <f t="shared" si="11"/>
        <v>845.544921875</v>
      </c>
      <c r="P13" s="3">
        <v>64</v>
      </c>
      <c r="Q13" s="3">
        <f t="shared" si="8"/>
        <v>512</v>
      </c>
      <c r="R13" s="3"/>
      <c r="S13" s="3"/>
      <c r="T13" s="3"/>
      <c r="U13" s="3"/>
      <c r="V13" s="3"/>
      <c r="W13" s="3"/>
      <c r="X13" s="3"/>
    </row>
    <row r="14" spans="1:32" x14ac:dyDescent="0.25">
      <c r="I14"/>
      <c r="J14"/>
      <c r="AA14" s="3" t="s">
        <v>17</v>
      </c>
      <c r="AB14" s="3"/>
      <c r="AC14" s="3"/>
      <c r="AD14" s="3"/>
      <c r="AE14" s="3"/>
      <c r="AF14" s="3"/>
    </row>
    <row r="15" spans="1:32" x14ac:dyDescent="0.25">
      <c r="C15" s="38" t="s">
        <v>13</v>
      </c>
      <c r="I15"/>
      <c r="J15"/>
      <c r="O15" s="38" t="s">
        <v>14</v>
      </c>
      <c r="U15" s="41" t="s">
        <v>12</v>
      </c>
      <c r="V15" s="42"/>
      <c r="W15" s="16" t="s">
        <v>72</v>
      </c>
      <c r="X15" s="43" t="s">
        <v>1</v>
      </c>
      <c r="Y15" s="43"/>
      <c r="AA15" s="3"/>
      <c r="AB15" s="3"/>
      <c r="AC15" s="3"/>
      <c r="AD15" s="3"/>
      <c r="AE15" s="3"/>
      <c r="AF15" s="3"/>
    </row>
    <row r="16" spans="1:32" x14ac:dyDescent="0.25">
      <c r="I16" s="1" t="s">
        <v>33</v>
      </c>
      <c r="J16" s="1"/>
      <c r="K16" s="1" t="s">
        <v>34</v>
      </c>
      <c r="L16" s="1"/>
      <c r="P16" t="s">
        <v>25</v>
      </c>
      <c r="Q16" t="s">
        <v>26</v>
      </c>
      <c r="R16" t="s">
        <v>27</v>
      </c>
      <c r="S16" t="s">
        <v>28</v>
      </c>
      <c r="T16" t="s">
        <v>29</v>
      </c>
      <c r="U16" s="44" t="s">
        <v>30</v>
      </c>
      <c r="V16" s="44" t="s">
        <v>31</v>
      </c>
      <c r="W16" s="3" t="s">
        <v>73</v>
      </c>
      <c r="X16" s="12" t="s">
        <v>10</v>
      </c>
      <c r="Y16" s="12" t="s">
        <v>8</v>
      </c>
      <c r="AA16" s="3"/>
      <c r="AB16" s="3" t="s">
        <v>25</v>
      </c>
      <c r="AC16" s="3" t="s">
        <v>26</v>
      </c>
      <c r="AD16" s="3" t="s">
        <v>27</v>
      </c>
      <c r="AE16" s="3" t="s">
        <v>28</v>
      </c>
      <c r="AF16" s="3" t="s">
        <v>29</v>
      </c>
    </row>
    <row r="17" spans="2:32" x14ac:dyDescent="0.25"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s="3" t="s">
        <v>30</v>
      </c>
      <c r="J17" s="3" t="s">
        <v>31</v>
      </c>
      <c r="K17" t="s">
        <v>35</v>
      </c>
      <c r="L17" t="s">
        <v>8</v>
      </c>
      <c r="N17" s="3"/>
      <c r="O17" s="16"/>
      <c r="P17">
        <v>1</v>
      </c>
      <c r="Q17">
        <v>1</v>
      </c>
      <c r="R17">
        <v>352</v>
      </c>
      <c r="S17">
        <v>9.84</v>
      </c>
      <c r="T17" s="3">
        <f t="shared" ref="T17:T23" si="13">R17*60+S17</f>
        <v>21129.84</v>
      </c>
      <c r="AA17" s="14"/>
      <c r="AB17">
        <v>1</v>
      </c>
      <c r="AC17">
        <v>1</v>
      </c>
    </row>
    <row r="18" spans="2:32" x14ac:dyDescent="0.25">
      <c r="B18" s="3"/>
      <c r="C18" s="6">
        <f>$M$51</f>
        <v>1017573</v>
      </c>
      <c r="D18">
        <v>1</v>
      </c>
      <c r="E18">
        <v>1</v>
      </c>
      <c r="F18">
        <v>295</v>
      </c>
      <c r="G18">
        <v>8.94</v>
      </c>
      <c r="H18" s="3">
        <f t="shared" ref="H18:H24" si="14">F18*60+G18</f>
        <v>17708.939999999999</v>
      </c>
      <c r="I18"/>
      <c r="J18"/>
      <c r="O18" s="6">
        <f t="shared" ref="O18:O24" si="15">$M$52/Q18</f>
        <v>254713.75</v>
      </c>
      <c r="P18">
        <v>1</v>
      </c>
      <c r="Q18">
        <f t="shared" ref="Q18:Q24" si="16">P18*8</f>
        <v>8</v>
      </c>
      <c r="R18">
        <v>66</v>
      </c>
      <c r="S18">
        <v>13.31</v>
      </c>
      <c r="T18">
        <f t="shared" si="13"/>
        <v>3973.31</v>
      </c>
      <c r="U18" s="45">
        <f>$T$17/T18</f>
        <v>5.3179439812146549</v>
      </c>
      <c r="V18" s="45"/>
      <c r="W18" s="65"/>
      <c r="X18" s="12"/>
      <c r="Y18" s="12"/>
      <c r="AA18" s="3"/>
      <c r="AB18" s="3">
        <v>1</v>
      </c>
      <c r="AC18" s="3">
        <f t="shared" ref="AC18:AC24" si="17">AB18*8</f>
        <v>8</v>
      </c>
      <c r="AD18">
        <v>657</v>
      </c>
      <c r="AE18">
        <v>53.48</v>
      </c>
      <c r="AF18" s="3">
        <f t="shared" ref="AF18:AF23" si="18">AD18*60+AE18</f>
        <v>39473.480000000003</v>
      </c>
    </row>
    <row r="19" spans="2:32" x14ac:dyDescent="0.25">
      <c r="C19" s="6">
        <f t="shared" ref="C19:C25" si="19">$M$51/E19</f>
        <v>127196.625</v>
      </c>
      <c r="D19">
        <v>1</v>
      </c>
      <c r="E19">
        <f t="shared" ref="E19:E25" si="20">D19*8</f>
        <v>8</v>
      </c>
      <c r="F19">
        <v>41</v>
      </c>
      <c r="G19">
        <v>18.350000000000001</v>
      </c>
      <c r="H19" s="49">
        <f t="shared" si="14"/>
        <v>2478.35</v>
      </c>
      <c r="I19" s="16">
        <f t="shared" ref="I19:I24" si="21">$H$18/H19</f>
        <v>7.1454556458934366</v>
      </c>
      <c r="J19" s="5">
        <f t="shared" ref="J19:J24" si="22">I19/E19</f>
        <v>0.89318195573667958</v>
      </c>
      <c r="K19" s="6">
        <f t="shared" ref="K19:K24" si="23">C19/$C$18*$H$18/H19</f>
        <v>0.89318195573667958</v>
      </c>
      <c r="L19" s="6">
        <f t="shared" ref="L19:L24" si="24">K19/E19</f>
        <v>0.11164774446708495</v>
      </c>
      <c r="O19" s="6">
        <f t="shared" si="15"/>
        <v>127356.875</v>
      </c>
      <c r="P19">
        <v>2</v>
      </c>
      <c r="Q19">
        <f t="shared" si="16"/>
        <v>16</v>
      </c>
      <c r="R19">
        <v>31</v>
      </c>
      <c r="S19">
        <v>48.35</v>
      </c>
      <c r="T19" s="50">
        <f t="shared" si="13"/>
        <v>1908.35</v>
      </c>
      <c r="U19" s="45">
        <f t="shared" ref="U19:U23" si="25">$T$17/T19</f>
        <v>11.072308538790056</v>
      </c>
      <c r="V19" s="45">
        <f t="shared" ref="V19:V24" si="26">U19/Q19</f>
        <v>0.69201928367437848</v>
      </c>
      <c r="W19" s="16"/>
      <c r="X19" s="46">
        <f>O19/$O$6*$T$6/T19</f>
        <v>1.0168019957205467</v>
      </c>
      <c r="Y19" s="47">
        <f>X19/Q19</f>
        <v>6.3550124732534172E-2</v>
      </c>
      <c r="AA19" s="3"/>
      <c r="AB19" s="3">
        <v>2</v>
      </c>
      <c r="AC19" s="3">
        <f t="shared" si="17"/>
        <v>16</v>
      </c>
      <c r="AD19" s="3">
        <v>284</v>
      </c>
      <c r="AE19" s="3">
        <v>4.8899999999999997</v>
      </c>
      <c r="AF19" s="3">
        <f t="shared" si="18"/>
        <v>17044.89</v>
      </c>
    </row>
    <row r="20" spans="2:32" x14ac:dyDescent="0.25">
      <c r="C20" s="6">
        <f t="shared" si="19"/>
        <v>63598.3125</v>
      </c>
      <c r="D20">
        <v>2</v>
      </c>
      <c r="E20">
        <f t="shared" si="20"/>
        <v>16</v>
      </c>
      <c r="F20">
        <v>21</v>
      </c>
      <c r="G20">
        <v>4.05</v>
      </c>
      <c r="H20">
        <f t="shared" si="14"/>
        <v>1264.05</v>
      </c>
      <c r="I20" s="16">
        <f t="shared" si="21"/>
        <v>14.009683161267354</v>
      </c>
      <c r="J20" s="5">
        <f t="shared" si="22"/>
        <v>0.87560519757920963</v>
      </c>
      <c r="K20" s="6">
        <f t="shared" si="23"/>
        <v>0.87560519757920963</v>
      </c>
      <c r="L20" s="6">
        <f t="shared" si="24"/>
        <v>5.4725324848700602E-2</v>
      </c>
      <c r="O20" s="6">
        <f t="shared" si="15"/>
        <v>63678.4375</v>
      </c>
      <c r="P20">
        <v>4</v>
      </c>
      <c r="Q20">
        <f t="shared" si="16"/>
        <v>32</v>
      </c>
      <c r="R20">
        <v>16</v>
      </c>
      <c r="S20">
        <v>30.21</v>
      </c>
      <c r="T20">
        <f t="shared" si="13"/>
        <v>990.21</v>
      </c>
      <c r="U20" s="45">
        <f t="shared" si="25"/>
        <v>21.338746326536796</v>
      </c>
      <c r="V20" s="45">
        <f t="shared" si="26"/>
        <v>0.66683582270427488</v>
      </c>
      <c r="W20" s="16"/>
      <c r="X20" s="46">
        <f>O20/$O$6*$T$6/T20</f>
        <v>0.97979927921011967</v>
      </c>
      <c r="Y20" s="47">
        <f>X20/Q20</f>
        <v>3.061872747531624E-2</v>
      </c>
      <c r="AA20" s="3"/>
      <c r="AB20" s="3">
        <v>4</v>
      </c>
      <c r="AC20" s="3">
        <f t="shared" si="17"/>
        <v>32</v>
      </c>
      <c r="AD20" s="3">
        <v>73</v>
      </c>
      <c r="AE20" s="3">
        <v>5.21</v>
      </c>
      <c r="AF20" s="3">
        <f t="shared" si="18"/>
        <v>4385.21</v>
      </c>
    </row>
    <row r="21" spans="2:32" x14ac:dyDescent="0.25">
      <c r="C21" s="6">
        <f t="shared" si="19"/>
        <v>31799.15625</v>
      </c>
      <c r="D21">
        <v>4</v>
      </c>
      <c r="E21">
        <f t="shared" si="20"/>
        <v>32</v>
      </c>
      <c r="F21">
        <v>11</v>
      </c>
      <c r="G21">
        <v>17.45</v>
      </c>
      <c r="H21">
        <f t="shared" si="14"/>
        <v>677.45</v>
      </c>
      <c r="I21" s="16">
        <f t="shared" si="21"/>
        <v>26.140586021108565</v>
      </c>
      <c r="J21" s="5">
        <f t="shared" si="22"/>
        <v>0.81689331315964264</v>
      </c>
      <c r="K21" s="6">
        <f t="shared" si="23"/>
        <v>0.81689331315964264</v>
      </c>
      <c r="L21" s="6">
        <f t="shared" si="24"/>
        <v>2.5527916036238833E-2</v>
      </c>
      <c r="O21" s="6">
        <f t="shared" si="15"/>
        <v>31839.21875</v>
      </c>
      <c r="P21">
        <v>8</v>
      </c>
      <c r="Q21">
        <f t="shared" si="16"/>
        <v>64</v>
      </c>
      <c r="R21">
        <v>9</v>
      </c>
      <c r="S21">
        <v>54.84</v>
      </c>
      <c r="T21">
        <f t="shared" si="13"/>
        <v>594.84</v>
      </c>
      <c r="U21" s="45">
        <f t="shared" si="25"/>
        <v>35.521888238854146</v>
      </c>
      <c r="V21" s="45">
        <f t="shared" si="26"/>
        <v>0.55502950373209603</v>
      </c>
      <c r="W21" s="16"/>
      <c r="X21" s="46">
        <f>O21/$O$6*$T$6/T21</f>
        <v>0.81551933651625019</v>
      </c>
      <c r="Y21" s="47">
        <f>X21/Q21</f>
        <v>1.2742489633066409E-2</v>
      </c>
      <c r="AA21" s="3"/>
      <c r="AB21" s="3">
        <v>8</v>
      </c>
      <c r="AC21" s="3">
        <f t="shared" si="17"/>
        <v>64</v>
      </c>
      <c r="AD21">
        <v>65</v>
      </c>
      <c r="AE21">
        <v>12.01</v>
      </c>
      <c r="AF21" s="3">
        <f t="shared" si="18"/>
        <v>3912.01</v>
      </c>
    </row>
    <row r="22" spans="2:32" x14ac:dyDescent="0.25">
      <c r="C22" s="6">
        <f t="shared" si="19"/>
        <v>15899.578125</v>
      </c>
      <c r="D22">
        <v>8</v>
      </c>
      <c r="E22">
        <f t="shared" si="20"/>
        <v>64</v>
      </c>
      <c r="F22">
        <v>7</v>
      </c>
      <c r="G22">
        <v>21</v>
      </c>
      <c r="H22">
        <f t="shared" si="14"/>
        <v>441</v>
      </c>
      <c r="I22" s="16">
        <f t="shared" si="21"/>
        <v>40.15632653061224</v>
      </c>
      <c r="J22" s="5">
        <f t="shared" si="22"/>
        <v>0.62744260204081626</v>
      </c>
      <c r="K22" s="6">
        <f t="shared" si="23"/>
        <v>0.62744260204081626</v>
      </c>
      <c r="L22" s="6">
        <f t="shared" si="24"/>
        <v>9.803790656887754E-3</v>
      </c>
      <c r="O22" s="6">
        <f t="shared" si="15"/>
        <v>15919.609375</v>
      </c>
      <c r="P22">
        <v>16</v>
      </c>
      <c r="Q22">
        <f t="shared" si="16"/>
        <v>128</v>
      </c>
      <c r="R22">
        <v>8</v>
      </c>
      <c r="S22">
        <v>19.97</v>
      </c>
      <c r="T22" s="3">
        <f t="shared" si="13"/>
        <v>499.97</v>
      </c>
      <c r="U22" s="45">
        <f t="shared" si="25"/>
        <v>42.262215732943972</v>
      </c>
      <c r="V22" s="48">
        <f t="shared" si="26"/>
        <v>0.33017356041362478</v>
      </c>
      <c r="W22" s="16"/>
      <c r="X22" s="46">
        <f>O22/$O$6*$T$6/T22</f>
        <v>0.48513263009113172</v>
      </c>
      <c r="Y22" s="47">
        <f>X22/Q22</f>
        <v>3.7900986725869666E-3</v>
      </c>
      <c r="AA22" s="3"/>
      <c r="AB22" s="3">
        <v>16</v>
      </c>
      <c r="AC22" s="3">
        <f t="shared" si="17"/>
        <v>128</v>
      </c>
      <c r="AD22" s="3">
        <v>34</v>
      </c>
      <c r="AE22" s="3">
        <v>38.03</v>
      </c>
      <c r="AF22" s="50">
        <f t="shared" si="18"/>
        <v>2078.0300000000002</v>
      </c>
    </row>
    <row r="23" spans="2:32" x14ac:dyDescent="0.25">
      <c r="C23" s="6">
        <f t="shared" si="19"/>
        <v>7949.7890625</v>
      </c>
      <c r="D23">
        <v>16</v>
      </c>
      <c r="E23">
        <f t="shared" si="20"/>
        <v>128</v>
      </c>
      <c r="F23">
        <v>6</v>
      </c>
      <c r="G23">
        <v>23.6</v>
      </c>
      <c r="H23" s="3">
        <f t="shared" si="14"/>
        <v>383.6</v>
      </c>
      <c r="I23" s="16">
        <f t="shared" si="21"/>
        <v>46.165119916579762</v>
      </c>
      <c r="J23" s="5">
        <f t="shared" si="22"/>
        <v>0.36066499934827939</v>
      </c>
      <c r="K23" s="6">
        <f t="shared" si="23"/>
        <v>0.36066499934827939</v>
      </c>
      <c r="L23" s="6">
        <f t="shared" si="24"/>
        <v>2.8176953074084327E-3</v>
      </c>
      <c r="N23" s="3"/>
      <c r="O23" s="6">
        <f t="shared" si="15"/>
        <v>7959.8046875</v>
      </c>
      <c r="P23">
        <v>32</v>
      </c>
      <c r="Q23">
        <f t="shared" si="16"/>
        <v>256</v>
      </c>
      <c r="R23">
        <v>8</v>
      </c>
      <c r="S23" s="3">
        <v>36.68</v>
      </c>
      <c r="T23" s="3">
        <f t="shared" si="13"/>
        <v>516.67999999999995</v>
      </c>
      <c r="U23" s="45">
        <f t="shared" si="25"/>
        <v>40.895409150731595</v>
      </c>
      <c r="V23" s="45">
        <f t="shared" si="26"/>
        <v>0.15974769199504529</v>
      </c>
      <c r="W23" s="16"/>
      <c r="X23" s="46">
        <f>O23/$O$6*$T$6/T23</f>
        <v>0.23472145338184483</v>
      </c>
      <c r="Y23" s="47">
        <f>X23/Q23</f>
        <v>9.1688067727283137E-4</v>
      </c>
      <c r="AA23" s="3"/>
      <c r="AB23" s="3">
        <v>32</v>
      </c>
      <c r="AC23" s="3">
        <f t="shared" si="17"/>
        <v>256</v>
      </c>
      <c r="AD23" s="3">
        <v>25</v>
      </c>
      <c r="AE23" s="3">
        <v>46.04</v>
      </c>
      <c r="AF23" s="51">
        <f t="shared" si="18"/>
        <v>1546.04</v>
      </c>
    </row>
    <row r="24" spans="2:32" x14ac:dyDescent="0.25">
      <c r="B24" s="3"/>
      <c r="C24" s="6">
        <f t="shared" si="19"/>
        <v>3974.89453125</v>
      </c>
      <c r="D24">
        <v>32</v>
      </c>
      <c r="E24">
        <f t="shared" si="20"/>
        <v>256</v>
      </c>
      <c r="F24">
        <v>6</v>
      </c>
      <c r="G24">
        <v>50.21</v>
      </c>
      <c r="H24" s="3">
        <f t="shared" si="14"/>
        <v>410.21</v>
      </c>
      <c r="I24" s="16">
        <f t="shared" si="21"/>
        <v>43.170424904317301</v>
      </c>
      <c r="J24" s="5">
        <f t="shared" si="22"/>
        <v>0.16863447228248946</v>
      </c>
      <c r="K24" s="6">
        <f t="shared" si="23"/>
        <v>0.16863447228248946</v>
      </c>
      <c r="L24" s="6">
        <f t="shared" si="24"/>
        <v>6.5872840735347444E-4</v>
      </c>
      <c r="N24" s="14"/>
      <c r="O24" s="6">
        <f t="shared" si="15"/>
        <v>3979.90234375</v>
      </c>
      <c r="P24">
        <v>64</v>
      </c>
      <c r="Q24">
        <f t="shared" si="16"/>
        <v>512</v>
      </c>
      <c r="U24" s="45" t="e">
        <f t="shared" ref="U24" si="27">$T$6/T24</f>
        <v>#DIV/0!</v>
      </c>
      <c r="V24" s="45" t="e">
        <f t="shared" si="26"/>
        <v>#DIV/0!</v>
      </c>
      <c r="W24" s="16"/>
      <c r="X24" s="46" t="e">
        <f>O24/$O$6*$T$6/T24</f>
        <v>#DIV/0!</v>
      </c>
      <c r="Y24" s="47" t="e">
        <f>X24/Q24</f>
        <v>#DIV/0!</v>
      </c>
      <c r="AA24" s="52" t="s">
        <v>36</v>
      </c>
      <c r="AB24">
        <v>64</v>
      </c>
      <c r="AC24">
        <f t="shared" si="17"/>
        <v>512</v>
      </c>
    </row>
    <row r="25" spans="2:32" x14ac:dyDescent="0.25">
      <c r="B25" s="14"/>
      <c r="C25" s="6">
        <f t="shared" si="19"/>
        <v>1987.447265625</v>
      </c>
      <c r="D25">
        <v>64</v>
      </c>
      <c r="E25">
        <f t="shared" si="20"/>
        <v>512</v>
      </c>
      <c r="I25"/>
      <c r="J25"/>
      <c r="U25" s="6"/>
    </row>
    <row r="26" spans="2:32" x14ac:dyDescent="0.25">
      <c r="I26"/>
      <c r="J26"/>
      <c r="U26" s="6"/>
    </row>
    <row r="27" spans="2:32" x14ac:dyDescent="0.25">
      <c r="C27" s="38" t="s">
        <v>15</v>
      </c>
      <c r="I27"/>
      <c r="J27"/>
      <c r="O27" s="38" t="s">
        <v>16</v>
      </c>
      <c r="U27" s="6"/>
    </row>
    <row r="28" spans="2:32" x14ac:dyDescent="0.25">
      <c r="I28"/>
      <c r="J28"/>
      <c r="K28" s="1" t="s">
        <v>34</v>
      </c>
      <c r="L28" s="1"/>
      <c r="U28" s="1" t="s">
        <v>33</v>
      </c>
      <c r="V28" s="1"/>
      <c r="W28" s="16" t="s">
        <v>72</v>
      </c>
      <c r="X28" s="66" t="s">
        <v>34</v>
      </c>
      <c r="Y28" s="66"/>
    </row>
    <row r="29" spans="2:32" x14ac:dyDescent="0.25">
      <c r="C29" t="s">
        <v>2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s="3" t="s">
        <v>30</v>
      </c>
      <c r="J29" s="3" t="s">
        <v>31</v>
      </c>
      <c r="K29" s="3" t="s">
        <v>35</v>
      </c>
      <c r="L29" s="3" t="s">
        <v>8</v>
      </c>
      <c r="P29" s="3" t="s">
        <v>25</v>
      </c>
      <c r="Q29" s="3" t="s">
        <v>26</v>
      </c>
      <c r="R29" s="3" t="s">
        <v>27</v>
      </c>
      <c r="S29" s="3" t="s">
        <v>28</v>
      </c>
      <c r="T29" s="3" t="s">
        <v>29</v>
      </c>
      <c r="U29" s="3" t="s">
        <v>30</v>
      </c>
      <c r="V29" s="3" t="s">
        <v>31</v>
      </c>
      <c r="W29" s="3" t="s">
        <v>73</v>
      </c>
      <c r="X29" s="3" t="s">
        <v>35</v>
      </c>
      <c r="Y29" s="3" t="s">
        <v>8</v>
      </c>
    </row>
    <row r="30" spans="2:32" x14ac:dyDescent="0.25">
      <c r="B30" s="3"/>
      <c r="C30" s="6">
        <f t="shared" ref="C30:C37" si="28">$M$53/D30/E30</f>
        <v>4010210</v>
      </c>
      <c r="D30">
        <v>1</v>
      </c>
      <c r="E30">
        <v>1</v>
      </c>
      <c r="F30">
        <f>19*60+13</f>
        <v>1153</v>
      </c>
      <c r="G30">
        <v>53.45</v>
      </c>
      <c r="H30" s="3">
        <f t="shared" ref="H30:H36" si="29">F30*60+G30</f>
        <v>69233.45</v>
      </c>
      <c r="I30"/>
      <c r="J30"/>
      <c r="O30" s="16">
        <f t="shared" ref="O30:O37" si="30">$M$54/Q30</f>
        <v>8101299</v>
      </c>
      <c r="P30">
        <v>1</v>
      </c>
      <c r="Q30">
        <v>1</v>
      </c>
      <c r="R30">
        <f>(24+14)*60+45</f>
        <v>2325</v>
      </c>
      <c r="S30">
        <v>21.01</v>
      </c>
      <c r="T30" s="3">
        <f t="shared" ref="T30:T36" si="31">R30*60+S30</f>
        <v>139521.01</v>
      </c>
      <c r="U30" s="3"/>
      <c r="V30" s="3"/>
      <c r="W30" s="16"/>
      <c r="X30" s="3"/>
      <c r="Y30" s="3"/>
    </row>
    <row r="31" spans="2:32" x14ac:dyDescent="0.25">
      <c r="C31" s="6">
        <f t="shared" si="28"/>
        <v>501276.25</v>
      </c>
      <c r="D31">
        <v>1</v>
      </c>
      <c r="E31">
        <f t="shared" ref="E31:E37" si="32">D31*8</f>
        <v>8</v>
      </c>
      <c r="F31">
        <v>153</v>
      </c>
      <c r="G31">
        <v>4.4400000000000004</v>
      </c>
      <c r="H31">
        <f t="shared" si="29"/>
        <v>9184.44</v>
      </c>
      <c r="I31" s="5">
        <f t="shared" ref="I31:I36" si="33">$H$30/H31</f>
        <v>7.5381242623393474</v>
      </c>
      <c r="J31" s="5">
        <f t="shared" ref="J31:J36" si="34">I31/E31</f>
        <v>0.94226553279241843</v>
      </c>
      <c r="K31" s="6">
        <f t="shared" ref="K31:K36" si="35">C31/$C$30*$H$30/H31</f>
        <v>0.94226553279241843</v>
      </c>
      <c r="L31" s="6">
        <f t="shared" ref="L31:L36" si="36">K31/E31</f>
        <v>0.1177831915990523</v>
      </c>
      <c r="O31" s="6">
        <f t="shared" si="30"/>
        <v>1012662.375</v>
      </c>
      <c r="P31" s="3">
        <v>1</v>
      </c>
      <c r="Q31" s="3">
        <f t="shared" ref="Q31:Q37" si="37">P31*8</f>
        <v>8</v>
      </c>
      <c r="R31">
        <f>5*60+48</f>
        <v>348</v>
      </c>
      <c r="S31">
        <v>11.82</v>
      </c>
      <c r="T31" s="3">
        <f t="shared" si="31"/>
        <v>20891.82</v>
      </c>
      <c r="U31" s="16">
        <f t="shared" ref="U31:U36" si="38">$T$30/T31</f>
        <v>6.6782601994464823</v>
      </c>
      <c r="V31" s="5">
        <f t="shared" ref="V31:V36" si="39">U31/Q31</f>
        <v>0.83478252493081029</v>
      </c>
      <c r="W31" s="65"/>
      <c r="X31" s="6">
        <f>P31/$O$30*$T$30/U31</f>
        <v>2.578823470162007E-3</v>
      </c>
      <c r="Y31" s="16">
        <f>X31/R31</f>
        <v>7.4104122705804802E-6</v>
      </c>
    </row>
    <row r="32" spans="2:32" x14ac:dyDescent="0.25">
      <c r="C32" s="6">
        <f t="shared" si="28"/>
        <v>125319.0625</v>
      </c>
      <c r="D32">
        <v>2</v>
      </c>
      <c r="E32">
        <f t="shared" si="32"/>
        <v>16</v>
      </c>
      <c r="F32">
        <v>72</v>
      </c>
      <c r="G32">
        <v>49.9</v>
      </c>
      <c r="H32">
        <f t="shared" si="29"/>
        <v>4369.8999999999996</v>
      </c>
      <c r="I32" s="5">
        <f t="shared" si="33"/>
        <v>15.843257282775351</v>
      </c>
      <c r="J32" s="5">
        <f t="shared" si="34"/>
        <v>0.99020358017345944</v>
      </c>
      <c r="K32" s="6">
        <f t="shared" si="35"/>
        <v>0.49510179008672972</v>
      </c>
      <c r="L32" s="6">
        <f t="shared" si="36"/>
        <v>3.0943861880420608E-2</v>
      </c>
      <c r="O32" s="6">
        <f t="shared" si="30"/>
        <v>506331.1875</v>
      </c>
      <c r="P32" s="3">
        <v>2</v>
      </c>
      <c r="Q32" s="3">
        <f t="shared" si="37"/>
        <v>16</v>
      </c>
      <c r="R32">
        <v>158</v>
      </c>
      <c r="S32">
        <v>0.92</v>
      </c>
      <c r="T32" s="3">
        <f t="shared" si="31"/>
        <v>9480.92</v>
      </c>
      <c r="U32" s="16">
        <f t="shared" si="38"/>
        <v>14.715977985258816</v>
      </c>
      <c r="V32" s="5">
        <f t="shared" si="39"/>
        <v>0.91974862407867597</v>
      </c>
      <c r="W32" s="6"/>
      <c r="X32" s="6">
        <f>P32/$O$30*$T$30/U32</f>
        <v>2.3405925395421153E-3</v>
      </c>
      <c r="Y32" s="16">
        <f>X32/R32</f>
        <v>1.4813876832545033E-5</v>
      </c>
    </row>
    <row r="33" spans="2:25" x14ac:dyDescent="0.25">
      <c r="C33" s="6">
        <f t="shared" si="28"/>
        <v>31329.765625</v>
      </c>
      <c r="D33">
        <v>4</v>
      </c>
      <c r="E33">
        <f t="shared" si="32"/>
        <v>32</v>
      </c>
      <c r="F33">
        <v>35</v>
      </c>
      <c r="G33">
        <v>24.53</v>
      </c>
      <c r="H33" s="49">
        <f t="shared" si="29"/>
        <v>2124.5300000000002</v>
      </c>
      <c r="I33" s="5">
        <f t="shared" si="33"/>
        <v>32.587654681270678</v>
      </c>
      <c r="J33" s="5">
        <f t="shared" si="34"/>
        <v>1.0183642087897087</v>
      </c>
      <c r="K33" s="6">
        <f t="shared" si="35"/>
        <v>0.25459105219742717</v>
      </c>
      <c r="L33" s="6">
        <f t="shared" si="36"/>
        <v>7.9559703811695991E-3</v>
      </c>
      <c r="O33" s="6">
        <f t="shared" si="30"/>
        <v>253165.59375</v>
      </c>
      <c r="P33" s="3">
        <v>4</v>
      </c>
      <c r="Q33" s="3">
        <f t="shared" si="37"/>
        <v>32</v>
      </c>
      <c r="R33">
        <v>75</v>
      </c>
      <c r="S33">
        <v>58.41</v>
      </c>
      <c r="T33" s="3">
        <f t="shared" si="31"/>
        <v>4558.41</v>
      </c>
      <c r="U33" s="16">
        <f t="shared" si="38"/>
        <v>30.607385031184123</v>
      </c>
      <c r="V33" s="5">
        <f t="shared" si="39"/>
        <v>0.95648078222450383</v>
      </c>
      <c r="W33" s="6"/>
      <c r="X33" s="6">
        <f>P33/$O$30*$T$30/U33</f>
        <v>2.2507057201567302E-3</v>
      </c>
      <c r="Y33" s="16">
        <f>X33/R33</f>
        <v>3.0009409602089737E-5</v>
      </c>
    </row>
    <row r="34" spans="2:25" x14ac:dyDescent="0.25">
      <c r="C34" s="6">
        <f t="shared" si="28"/>
        <v>7832.44140625</v>
      </c>
      <c r="D34">
        <v>8</v>
      </c>
      <c r="E34">
        <f t="shared" si="32"/>
        <v>64</v>
      </c>
      <c r="F34">
        <v>20</v>
      </c>
      <c r="G34">
        <v>16.440000000000001</v>
      </c>
      <c r="H34">
        <f t="shared" si="29"/>
        <v>1216.44</v>
      </c>
      <c r="I34" s="5">
        <f t="shared" si="33"/>
        <v>56.914808786294429</v>
      </c>
      <c r="J34" s="5">
        <f t="shared" si="34"/>
        <v>0.88929388728585046</v>
      </c>
      <c r="K34" s="6">
        <f t="shared" si="35"/>
        <v>0.11116173591073131</v>
      </c>
      <c r="L34" s="6">
        <f t="shared" si="36"/>
        <v>1.7369021236051767E-3</v>
      </c>
      <c r="O34" s="6">
        <f t="shared" si="30"/>
        <v>126582.796875</v>
      </c>
      <c r="P34" s="3">
        <v>8</v>
      </c>
      <c r="Q34" s="3">
        <f t="shared" si="37"/>
        <v>64</v>
      </c>
      <c r="R34">
        <v>37</v>
      </c>
      <c r="S34">
        <v>17.18</v>
      </c>
      <c r="T34" s="50">
        <f t="shared" si="31"/>
        <v>2237.1799999999998</v>
      </c>
      <c r="U34" s="16">
        <f t="shared" si="38"/>
        <v>62.364677853368981</v>
      </c>
      <c r="V34" s="5">
        <f t="shared" si="39"/>
        <v>0.97444809145889033</v>
      </c>
      <c r="W34" s="6"/>
      <c r="X34" s="6">
        <f>P34/$O$30*$T$30/U34</f>
        <v>2.2092062026102229E-3</v>
      </c>
      <c r="Y34" s="16">
        <f>X34/R34</f>
        <v>5.9708275746222241E-5</v>
      </c>
    </row>
    <row r="35" spans="2:25" x14ac:dyDescent="0.25">
      <c r="C35" s="6">
        <f t="shared" si="28"/>
        <v>1958.1103515625</v>
      </c>
      <c r="D35">
        <v>16</v>
      </c>
      <c r="E35">
        <f t="shared" si="32"/>
        <v>128</v>
      </c>
      <c r="F35">
        <v>13</v>
      </c>
      <c r="G35">
        <v>1.01</v>
      </c>
      <c r="H35" s="3">
        <f t="shared" si="29"/>
        <v>781.01</v>
      </c>
      <c r="I35" s="5">
        <f t="shared" si="33"/>
        <v>88.646048065965857</v>
      </c>
      <c r="J35" s="5">
        <f t="shared" si="34"/>
        <v>0.69254725051535826</v>
      </c>
      <c r="K35" s="6">
        <f t="shared" si="35"/>
        <v>4.3284203157209891E-2</v>
      </c>
      <c r="L35" s="6">
        <f t="shared" si="36"/>
        <v>3.3815783716570227E-4</v>
      </c>
      <c r="O35" s="6">
        <f t="shared" si="30"/>
        <v>63291.3984375</v>
      </c>
      <c r="P35" s="3">
        <v>16</v>
      </c>
      <c r="Q35" s="3">
        <f t="shared" si="37"/>
        <v>128</v>
      </c>
      <c r="R35">
        <v>20</v>
      </c>
      <c r="S35">
        <v>46.78</v>
      </c>
      <c r="T35" s="3">
        <f t="shared" si="31"/>
        <v>1246.78</v>
      </c>
      <c r="U35" s="16">
        <f t="shared" si="38"/>
        <v>111.90507547442212</v>
      </c>
      <c r="V35" s="5">
        <f t="shared" si="39"/>
        <v>0.87425840214392281</v>
      </c>
      <c r="W35" s="6"/>
      <c r="X35" s="6">
        <f>P35/$O$30*$T$30/U35</f>
        <v>2.4623804157827031E-3</v>
      </c>
      <c r="Y35" s="16">
        <f>X35/R35</f>
        <v>1.2311902078913515E-4</v>
      </c>
    </row>
    <row r="36" spans="2:25" x14ac:dyDescent="0.25">
      <c r="B36" s="3"/>
      <c r="C36" s="6">
        <f t="shared" si="28"/>
        <v>489.527587890625</v>
      </c>
      <c r="D36">
        <v>32</v>
      </c>
      <c r="E36">
        <f t="shared" si="32"/>
        <v>256</v>
      </c>
      <c r="F36">
        <v>11</v>
      </c>
      <c r="G36" s="3">
        <v>21.01</v>
      </c>
      <c r="H36" s="3">
        <f t="shared" si="29"/>
        <v>681.01</v>
      </c>
      <c r="I36" s="5">
        <f t="shared" si="33"/>
        <v>101.66289775480536</v>
      </c>
      <c r="J36" s="5">
        <f t="shared" si="34"/>
        <v>0.39712069435470843</v>
      </c>
      <c r="K36" s="6">
        <f t="shared" si="35"/>
        <v>1.2410021698584638E-2</v>
      </c>
      <c r="L36" s="6">
        <f t="shared" si="36"/>
        <v>4.8476647260096243E-5</v>
      </c>
      <c r="O36" s="6">
        <f t="shared" si="30"/>
        <v>31645.69921875</v>
      </c>
      <c r="P36" s="3">
        <v>32</v>
      </c>
      <c r="Q36" s="3">
        <f t="shared" si="37"/>
        <v>256</v>
      </c>
      <c r="R36">
        <v>18</v>
      </c>
      <c r="S36">
        <v>28.038</v>
      </c>
      <c r="T36">
        <f t="shared" si="31"/>
        <v>1108.038</v>
      </c>
      <c r="U36" s="16">
        <f t="shared" si="38"/>
        <v>125.9171707107518</v>
      </c>
      <c r="V36" s="5">
        <f t="shared" si="39"/>
        <v>0.49186394808887424</v>
      </c>
      <c r="W36" s="6"/>
      <c r="X36" s="6">
        <f>P36/$O$30*$T$30/U36</f>
        <v>4.3767321759140103E-3</v>
      </c>
      <c r="Y36" s="16">
        <f>X36/R36</f>
        <v>2.4315178755077835E-4</v>
      </c>
    </row>
    <row r="37" spans="2:25" x14ac:dyDescent="0.25">
      <c r="B37" s="14"/>
      <c r="C37" s="6">
        <f t="shared" si="28"/>
        <v>122.38189697265625</v>
      </c>
      <c r="D37">
        <v>64</v>
      </c>
      <c r="E37">
        <f t="shared" si="32"/>
        <v>512</v>
      </c>
      <c r="I37" s="5"/>
      <c r="J37" s="5"/>
      <c r="O37" s="53">
        <f t="shared" si="30"/>
        <v>15822.849609375</v>
      </c>
      <c r="P37">
        <v>64</v>
      </c>
      <c r="Q37">
        <f t="shared" si="37"/>
        <v>512</v>
      </c>
    </row>
    <row r="39" spans="2:25" x14ac:dyDescent="0.25">
      <c r="C39" t="s">
        <v>1</v>
      </c>
      <c r="L39" t="s">
        <v>20</v>
      </c>
      <c r="M39" t="s">
        <v>25</v>
      </c>
      <c r="N39" t="s">
        <v>26</v>
      </c>
      <c r="O39" t="s">
        <v>27</v>
      </c>
      <c r="P39" t="s">
        <v>28</v>
      </c>
      <c r="Q39" t="s">
        <v>29</v>
      </c>
    </row>
    <row r="40" spans="2:25" x14ac:dyDescent="0.25">
      <c r="D40" s="6"/>
      <c r="E40" t="s">
        <v>37</v>
      </c>
      <c r="F40" s="6"/>
      <c r="M40">
        <v>1</v>
      </c>
      <c r="N40">
        <f t="shared" ref="N40:N46" si="40">M40*8</f>
        <v>8</v>
      </c>
      <c r="O40">
        <v>183</v>
      </c>
      <c r="P40">
        <v>36.886000000000003</v>
      </c>
      <c r="Q40">
        <f t="shared" ref="Q40:Q45" si="41">O40*60+P40</f>
        <v>11016.886</v>
      </c>
    </row>
    <row r="41" spans="2:25" x14ac:dyDescent="0.25">
      <c r="C41" t="s">
        <v>38</v>
      </c>
      <c r="D41" s="54">
        <f>L58</f>
        <v>14838.252278645834</v>
      </c>
      <c r="E41" s="55">
        <f>L59</f>
        <v>29768.136160714286</v>
      </c>
      <c r="F41" s="56">
        <f>L60</f>
        <v>61329.734375</v>
      </c>
      <c r="G41" s="50">
        <f>L61</f>
        <v>125545.41250000001</v>
      </c>
      <c r="H41" s="6"/>
      <c r="M41">
        <v>2</v>
      </c>
      <c r="N41">
        <f t="shared" si="40"/>
        <v>16</v>
      </c>
      <c r="O41">
        <v>94</v>
      </c>
      <c r="P41">
        <v>39.71</v>
      </c>
      <c r="Q41">
        <f t="shared" si="41"/>
        <v>5679.71</v>
      </c>
    </row>
    <row r="42" spans="2:25" x14ac:dyDescent="0.25">
      <c r="C42">
        <v>8</v>
      </c>
      <c r="E42">
        <f>H7</f>
        <v>12.62</v>
      </c>
      <c r="F42" t="e">
        <f>#REF!</f>
        <v>#REF!</v>
      </c>
      <c r="G42">
        <f>H19</f>
        <v>2478.35</v>
      </c>
      <c r="M42">
        <v>4</v>
      </c>
      <c r="N42">
        <f t="shared" si="40"/>
        <v>32</v>
      </c>
      <c r="O42">
        <v>49</v>
      </c>
      <c r="P42">
        <v>53.06</v>
      </c>
      <c r="Q42">
        <f t="shared" si="41"/>
        <v>2993.06</v>
      </c>
    </row>
    <row r="43" spans="2:25" x14ac:dyDescent="0.25">
      <c r="C43">
        <v>16</v>
      </c>
      <c r="D43">
        <f>H8</f>
        <v>10.47</v>
      </c>
      <c r="E43" t="e">
        <f>#REF!</f>
        <v>#REF!</v>
      </c>
      <c r="F43">
        <f>H20</f>
        <v>1264.05</v>
      </c>
      <c r="G43" s="6">
        <f>T19</f>
        <v>1908.35</v>
      </c>
      <c r="M43">
        <v>8</v>
      </c>
      <c r="N43">
        <f t="shared" si="40"/>
        <v>64</v>
      </c>
      <c r="O43">
        <v>26</v>
      </c>
      <c r="P43">
        <v>56.93</v>
      </c>
      <c r="Q43">
        <f t="shared" si="41"/>
        <v>1616.93</v>
      </c>
    </row>
    <row r="44" spans="2:25" x14ac:dyDescent="0.25">
      <c r="C44">
        <v>32</v>
      </c>
      <c r="D44" t="e">
        <f>#REF!</f>
        <v>#REF!</v>
      </c>
      <c r="E44">
        <f>H21</f>
        <v>677.45</v>
      </c>
      <c r="F44">
        <f>T20</f>
        <v>990.21</v>
      </c>
      <c r="G44">
        <f>H33</f>
        <v>2124.5300000000002</v>
      </c>
      <c r="L44" s="3"/>
      <c r="M44">
        <v>16</v>
      </c>
      <c r="N44">
        <f t="shared" si="40"/>
        <v>128</v>
      </c>
      <c r="O44">
        <v>21</v>
      </c>
      <c r="P44">
        <v>41.149000000000001</v>
      </c>
      <c r="Q44" s="3">
        <f t="shared" si="41"/>
        <v>1301.1489999999999</v>
      </c>
    </row>
    <row r="45" spans="2:25" x14ac:dyDescent="0.25">
      <c r="C45">
        <v>64</v>
      </c>
      <c r="D45">
        <f>H22</f>
        <v>441</v>
      </c>
      <c r="E45" s="57">
        <f>T21</f>
        <v>594.84</v>
      </c>
      <c r="F45">
        <f>H34</f>
        <v>1216.44</v>
      </c>
      <c r="G45" s="6">
        <f>T34</f>
        <v>2237.1799999999998</v>
      </c>
      <c r="H45" s="6"/>
      <c r="M45" s="3">
        <v>32</v>
      </c>
      <c r="N45" s="3">
        <f t="shared" si="40"/>
        <v>256</v>
      </c>
      <c r="O45">
        <v>19</v>
      </c>
      <c r="P45">
        <v>22.97</v>
      </c>
      <c r="Q45" s="3">
        <f t="shared" si="41"/>
        <v>1162.97</v>
      </c>
    </row>
    <row r="46" spans="2:25" x14ac:dyDescent="0.25">
      <c r="C46">
        <v>128</v>
      </c>
      <c r="D46">
        <f>T22</f>
        <v>499.97</v>
      </c>
      <c r="E46">
        <f>H35</f>
        <v>781.01</v>
      </c>
      <c r="F46">
        <f>T35</f>
        <v>1246.78</v>
      </c>
      <c r="G46">
        <f>AF22</f>
        <v>2078.0300000000002</v>
      </c>
      <c r="L46" s="14"/>
      <c r="M46">
        <v>64</v>
      </c>
      <c r="N46">
        <f t="shared" si="40"/>
        <v>512</v>
      </c>
    </row>
    <row r="47" spans="2:25" x14ac:dyDescent="0.25">
      <c r="C47">
        <v>256</v>
      </c>
      <c r="D47">
        <f>H36</f>
        <v>681.01</v>
      </c>
      <c r="E47">
        <f>T36</f>
        <v>1108.038</v>
      </c>
      <c r="F47">
        <f>AF23</f>
        <v>1546.04</v>
      </c>
    </row>
    <row r="48" spans="2:25" x14ac:dyDescent="0.25">
      <c r="C48">
        <v>512</v>
      </c>
      <c r="D48">
        <f>AF24</f>
        <v>0</v>
      </c>
      <c r="E48">
        <f>AF24</f>
        <v>0</v>
      </c>
      <c r="M48" t="s">
        <v>39</v>
      </c>
      <c r="N48">
        <v>8</v>
      </c>
      <c r="O48">
        <v>16</v>
      </c>
      <c r="P48">
        <v>32</v>
      </c>
      <c r="Q48">
        <v>64</v>
      </c>
      <c r="R48">
        <v>128</v>
      </c>
      <c r="S48">
        <v>256</v>
      </c>
      <c r="T48">
        <v>512</v>
      </c>
      <c r="V48" t="s">
        <v>75</v>
      </c>
      <c r="W48" t="s">
        <v>76</v>
      </c>
      <c r="X48" t="s">
        <v>77</v>
      </c>
    </row>
    <row r="49" spans="12:24" x14ac:dyDescent="0.25">
      <c r="L49" t="s">
        <v>0</v>
      </c>
      <c r="M49" s="6">
        <v>195102</v>
      </c>
      <c r="N49" s="58">
        <f t="shared" ref="N49:T49" si="42">$M$49/N$48</f>
        <v>24387.75</v>
      </c>
      <c r="O49" s="59">
        <f t="shared" si="42"/>
        <v>12193.875</v>
      </c>
      <c r="P49" s="5">
        <f t="shared" si="42"/>
        <v>6096.9375</v>
      </c>
      <c r="Q49" s="5">
        <f t="shared" si="42"/>
        <v>3048.46875</v>
      </c>
      <c r="R49" s="5">
        <f t="shared" si="42"/>
        <v>1524.234375</v>
      </c>
      <c r="S49" s="5">
        <f t="shared" si="42"/>
        <v>762.1171875</v>
      </c>
      <c r="T49" s="6">
        <f t="shared" si="42"/>
        <v>381.05859375</v>
      </c>
    </row>
    <row r="50" spans="12:24" x14ac:dyDescent="0.25">
      <c r="L50" t="s">
        <v>9</v>
      </c>
      <c r="M50" s="6">
        <v>432919</v>
      </c>
      <c r="N50" s="51">
        <f t="shared" ref="N50:T50" si="43">$M$50/N$48</f>
        <v>54114.875</v>
      </c>
      <c r="O50" s="58">
        <f t="shared" si="43"/>
        <v>27057.4375</v>
      </c>
      <c r="P50" s="59">
        <f t="shared" si="43"/>
        <v>13528.71875</v>
      </c>
      <c r="Q50" s="5">
        <f t="shared" si="43"/>
        <v>6764.359375</v>
      </c>
      <c r="R50" s="5">
        <f t="shared" si="43"/>
        <v>3382.1796875</v>
      </c>
      <c r="S50" s="5">
        <f t="shared" si="43"/>
        <v>1691.08984375</v>
      </c>
      <c r="T50" s="6">
        <f t="shared" si="43"/>
        <v>845.544921875</v>
      </c>
      <c r="V50" s="67">
        <v>54114.875</v>
      </c>
      <c r="W50" s="6">
        <f>M50/8</f>
        <v>54114.875</v>
      </c>
      <c r="X50" s="6">
        <f>ABS(V50-W50)</f>
        <v>0</v>
      </c>
    </row>
    <row r="51" spans="12:24" x14ac:dyDescent="0.25">
      <c r="L51" t="s">
        <v>13</v>
      </c>
      <c r="M51" s="6">
        <v>1017573</v>
      </c>
      <c r="N51" s="60">
        <f t="shared" ref="N51:T51" si="44">$M$51/N$48</f>
        <v>127196.625</v>
      </c>
      <c r="O51" s="51">
        <f t="shared" si="44"/>
        <v>63598.3125</v>
      </c>
      <c r="P51" s="58">
        <f t="shared" si="44"/>
        <v>31799.15625</v>
      </c>
      <c r="Q51" s="59">
        <f t="shared" si="44"/>
        <v>15899.578125</v>
      </c>
      <c r="R51" s="5">
        <f t="shared" si="44"/>
        <v>7949.7890625</v>
      </c>
      <c r="S51" s="5">
        <f t="shared" si="44"/>
        <v>3974.89453125</v>
      </c>
      <c r="T51" s="6">
        <f t="shared" si="44"/>
        <v>1987.447265625</v>
      </c>
    </row>
    <row r="52" spans="12:24" x14ac:dyDescent="0.25">
      <c r="L52" t="s">
        <v>14</v>
      </c>
      <c r="M52" s="6">
        <v>2037710</v>
      </c>
      <c r="N52" s="5">
        <f t="shared" ref="N52:T52" si="45">$M$52/N$48</f>
        <v>254713.75</v>
      </c>
      <c r="O52" s="60">
        <f t="shared" si="45"/>
        <v>127356.875</v>
      </c>
      <c r="P52" s="51">
        <f t="shared" si="45"/>
        <v>63678.4375</v>
      </c>
      <c r="Q52" s="58">
        <f t="shared" si="45"/>
        <v>31839.21875</v>
      </c>
      <c r="R52" s="59">
        <f t="shared" si="45"/>
        <v>15919.609375</v>
      </c>
      <c r="S52" s="5">
        <f t="shared" si="45"/>
        <v>7959.8046875</v>
      </c>
      <c r="T52" s="6">
        <f t="shared" si="45"/>
        <v>3979.90234375</v>
      </c>
    </row>
    <row r="53" spans="12:24" x14ac:dyDescent="0.25">
      <c r="L53" t="s">
        <v>15</v>
      </c>
      <c r="M53" s="6">
        <v>4010210</v>
      </c>
      <c r="N53" s="5">
        <f t="shared" ref="N53:T53" si="46">$M$53/N$48</f>
        <v>501276.25</v>
      </c>
      <c r="O53" s="5">
        <f t="shared" si="46"/>
        <v>250638.125</v>
      </c>
      <c r="P53" s="60">
        <f t="shared" si="46"/>
        <v>125319.0625</v>
      </c>
      <c r="Q53" s="51">
        <f t="shared" si="46"/>
        <v>62659.53125</v>
      </c>
      <c r="R53" s="58">
        <f t="shared" si="46"/>
        <v>31329.765625</v>
      </c>
      <c r="S53" s="59">
        <f t="shared" si="46"/>
        <v>15664.8828125</v>
      </c>
      <c r="T53" s="61">
        <f t="shared" si="46"/>
        <v>7832.44140625</v>
      </c>
    </row>
    <row r="54" spans="12:24" x14ac:dyDescent="0.25">
      <c r="L54" s="3" t="s">
        <v>16</v>
      </c>
      <c r="M54" s="29">
        <v>8101299</v>
      </c>
      <c r="N54" s="62">
        <f t="shared" ref="N54:T54" si="47">$M$54/N$48</f>
        <v>1012662.375</v>
      </c>
      <c r="O54" s="62">
        <f t="shared" si="47"/>
        <v>506331.1875</v>
      </c>
      <c r="P54" s="62">
        <f t="shared" si="47"/>
        <v>253165.59375</v>
      </c>
      <c r="Q54" s="60">
        <f t="shared" si="47"/>
        <v>126582.796875</v>
      </c>
      <c r="R54" s="51">
        <f t="shared" si="47"/>
        <v>63291.3984375</v>
      </c>
      <c r="S54" s="58">
        <f t="shared" si="47"/>
        <v>31645.69921875</v>
      </c>
      <c r="T54" s="59">
        <f t="shared" si="47"/>
        <v>15822.849609375</v>
      </c>
    </row>
    <row r="55" spans="12:24" x14ac:dyDescent="0.25">
      <c r="L55" t="s">
        <v>17</v>
      </c>
      <c r="M55" s="29">
        <v>15522778</v>
      </c>
      <c r="N55" s="62">
        <f t="shared" ref="N55:T55" si="48">$M$55/N$48</f>
        <v>1940347.25</v>
      </c>
      <c r="O55" s="62">
        <f t="shared" si="48"/>
        <v>970173.625</v>
      </c>
      <c r="P55" s="62">
        <f t="shared" si="48"/>
        <v>485086.8125</v>
      </c>
      <c r="Q55" s="62">
        <f t="shared" si="48"/>
        <v>242543.40625</v>
      </c>
      <c r="R55" s="60">
        <f t="shared" si="48"/>
        <v>121271.703125</v>
      </c>
      <c r="S55" s="51">
        <f t="shared" si="48"/>
        <v>60635.8515625</v>
      </c>
      <c r="T55" s="58">
        <f t="shared" si="48"/>
        <v>30317.92578125</v>
      </c>
    </row>
    <row r="57" spans="12:24" x14ac:dyDescent="0.25">
      <c r="L57" t="s">
        <v>22</v>
      </c>
      <c r="M57" t="s">
        <v>40</v>
      </c>
      <c r="N57" t="s">
        <v>41</v>
      </c>
    </row>
    <row r="58" spans="12:24" x14ac:dyDescent="0.25">
      <c r="L58" s="6">
        <f>AVERAGE(O49,Q51,P50,R52,S53,T54)</f>
        <v>14838.252278645834</v>
      </c>
      <c r="M58" s="6">
        <f>STDEV(O49,Q51,P50,R52,S53,T54)</f>
        <v>1590.9811387706568</v>
      </c>
      <c r="N58" s="5">
        <f>(M58/L58)*100</f>
        <v>10.722159920816852</v>
      </c>
    </row>
    <row r="59" spans="12:24" x14ac:dyDescent="0.25">
      <c r="L59" s="6">
        <f>AVERAGE(N49,O50,P51,Q52,R53,S54,T55)</f>
        <v>29768.136160714286</v>
      </c>
      <c r="M59" s="6">
        <f>STDEV(N49,O50,P51,Q52,R53,S54,T55)</f>
        <v>2914.8203606684215</v>
      </c>
      <c r="N59" s="5">
        <f>M59/L59*100</f>
        <v>9.7917462649716676</v>
      </c>
    </row>
    <row r="60" spans="12:24" x14ac:dyDescent="0.25">
      <c r="L60" s="6">
        <f>AVERAGE(N50,O51,P52,Q53,R54,S55)</f>
        <v>61329.734375</v>
      </c>
      <c r="M60" s="6">
        <f>STDEV(N50,O51,P52,Q53,R54,S55)</f>
        <v>3709.8519609274263</v>
      </c>
      <c r="N60" s="5">
        <f>M60/L60*100</f>
        <v>6.0490266242530524</v>
      </c>
    </row>
    <row r="61" spans="12:24" x14ac:dyDescent="0.25">
      <c r="L61" s="6">
        <f>AVERAGE(N51,O52,P53,Q54,R55)</f>
        <v>125545.41250000001</v>
      </c>
      <c r="M61" s="6">
        <f>STDEV(N51,O52,P53,Q54,R55)</f>
        <v>2519.91525626456</v>
      </c>
      <c r="N61" s="5">
        <f>M61/L61*100</f>
        <v>2.0071743013824261</v>
      </c>
    </row>
  </sheetData>
  <mergeCells count="4">
    <mergeCell ref="I16:J16"/>
    <mergeCell ref="K16:L16"/>
    <mergeCell ref="K28:L28"/>
    <mergeCell ref="U28:V2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4"/>
  <sheetViews>
    <sheetView zoomScaleNormal="100" workbookViewId="0">
      <selection activeCell="F15" sqref="F15"/>
    </sheetView>
  </sheetViews>
  <sheetFormatPr defaultRowHeight="13.8" x14ac:dyDescent="0.25"/>
  <cols>
    <col min="1" max="1025" width="8.69921875"/>
  </cols>
  <sheetData>
    <row r="3" spans="2:27" x14ac:dyDescent="0.25">
      <c r="B3" s="3"/>
      <c r="C3" s="3" t="s">
        <v>42</v>
      </c>
      <c r="D3" s="3"/>
    </row>
    <row r="4" spans="2:27" x14ac:dyDescent="0.25">
      <c r="B4" s="3"/>
      <c r="C4" s="3" t="s">
        <v>43</v>
      </c>
      <c r="D4" s="3"/>
    </row>
    <row r="5" spans="2:27" x14ac:dyDescent="0.25">
      <c r="B5" s="3"/>
      <c r="C5" s="3"/>
      <c r="D5" s="3"/>
    </row>
    <row r="6" spans="2:27" x14ac:dyDescent="0.25">
      <c r="B6" s="3" t="s">
        <v>44</v>
      </c>
      <c r="C6" s="3" t="s">
        <v>45</v>
      </c>
      <c r="D6" s="3"/>
      <c r="E6" s="3" t="s">
        <v>46</v>
      </c>
      <c r="I6" s="3" t="s">
        <v>45</v>
      </c>
      <c r="J6" s="3"/>
      <c r="K6" s="3" t="s">
        <v>46</v>
      </c>
    </row>
    <row r="7" spans="2:27" x14ac:dyDescent="0.25">
      <c r="B7" s="3"/>
      <c r="C7" s="3" t="s">
        <v>47</v>
      </c>
      <c r="D7" s="3" t="s">
        <v>48</v>
      </c>
      <c r="E7" s="3" t="s">
        <v>47</v>
      </c>
      <c r="F7" s="3" t="s">
        <v>48</v>
      </c>
      <c r="H7" s="3" t="s">
        <v>49</v>
      </c>
      <c r="I7" t="s">
        <v>47</v>
      </c>
      <c r="J7" t="s">
        <v>5</v>
      </c>
      <c r="K7" s="3" t="s">
        <v>47</v>
      </c>
      <c r="L7" s="3" t="s">
        <v>5</v>
      </c>
    </row>
    <row r="8" spans="2:27" x14ac:dyDescent="0.25">
      <c r="B8" s="3">
        <v>1</v>
      </c>
      <c r="C8" s="3">
        <v>1</v>
      </c>
      <c r="D8" s="3">
        <v>55.53</v>
      </c>
      <c r="E8" s="3">
        <v>6</v>
      </c>
      <c r="F8" s="3">
        <v>34.619999999999997</v>
      </c>
      <c r="I8">
        <v>2</v>
      </c>
      <c r="J8">
        <v>3.71</v>
      </c>
      <c r="K8">
        <v>6</v>
      </c>
      <c r="L8">
        <v>40.08</v>
      </c>
      <c r="N8">
        <v>3</v>
      </c>
      <c r="O8">
        <v>9.9</v>
      </c>
      <c r="P8">
        <v>9</v>
      </c>
      <c r="Q8">
        <v>0.1</v>
      </c>
    </row>
    <row r="9" spans="2:27" x14ac:dyDescent="0.25">
      <c r="B9">
        <v>2</v>
      </c>
      <c r="C9">
        <v>1</v>
      </c>
      <c r="D9">
        <v>54.59</v>
      </c>
      <c r="E9">
        <v>6</v>
      </c>
      <c r="F9">
        <v>38.21</v>
      </c>
    </row>
    <row r="10" spans="2:27" x14ac:dyDescent="0.25">
      <c r="B10">
        <v>4</v>
      </c>
      <c r="C10">
        <v>1</v>
      </c>
      <c r="D10">
        <v>55.91</v>
      </c>
      <c r="E10">
        <v>6</v>
      </c>
      <c r="F10">
        <v>41.8</v>
      </c>
      <c r="I10">
        <v>1</v>
      </c>
      <c r="J10">
        <v>54.22</v>
      </c>
      <c r="K10">
        <v>8</v>
      </c>
      <c r="L10">
        <v>57.52</v>
      </c>
      <c r="N10">
        <v>1</v>
      </c>
      <c r="O10">
        <v>50.95</v>
      </c>
      <c r="P10">
        <v>6</v>
      </c>
      <c r="Q10">
        <v>44.93</v>
      </c>
    </row>
    <row r="11" spans="2:27" x14ac:dyDescent="0.25">
      <c r="B11">
        <v>8</v>
      </c>
      <c r="C11">
        <v>2</v>
      </c>
      <c r="D11">
        <v>20.149999999999999</v>
      </c>
      <c r="E11">
        <v>8</v>
      </c>
      <c r="F11">
        <v>43.94</v>
      </c>
      <c r="I11">
        <v>2</v>
      </c>
      <c r="J11">
        <v>20.010000000000002</v>
      </c>
      <c r="K11">
        <v>14</v>
      </c>
      <c r="L11">
        <v>48.64</v>
      </c>
    </row>
    <row r="12" spans="2:27" x14ac:dyDescent="0.25">
      <c r="B12" s="3">
        <v>16</v>
      </c>
      <c r="C12" s="3">
        <v>2</v>
      </c>
      <c r="D12" s="3">
        <v>25.25</v>
      </c>
      <c r="E12">
        <v>10</v>
      </c>
      <c r="F12">
        <v>55.58</v>
      </c>
      <c r="I12">
        <v>1</v>
      </c>
      <c r="J12">
        <v>51.75</v>
      </c>
      <c r="K12">
        <v>10</v>
      </c>
      <c r="L12">
        <v>50.52</v>
      </c>
      <c r="N12">
        <v>1</v>
      </c>
      <c r="O12">
        <v>48.57</v>
      </c>
      <c r="P12">
        <v>10</v>
      </c>
      <c r="Q12">
        <v>48.61</v>
      </c>
      <c r="S12">
        <v>2</v>
      </c>
      <c r="T12">
        <v>24.01</v>
      </c>
      <c r="U12">
        <v>8</v>
      </c>
      <c r="V12">
        <v>48.03</v>
      </c>
    </row>
    <row r="13" spans="2:27" x14ac:dyDescent="0.25">
      <c r="B13">
        <v>32</v>
      </c>
      <c r="C13">
        <v>2</v>
      </c>
      <c r="D13">
        <v>34.75</v>
      </c>
      <c r="E13">
        <v>10</v>
      </c>
      <c r="F13">
        <v>50.4</v>
      </c>
      <c r="I13">
        <v>1</v>
      </c>
      <c r="J13">
        <v>48.75</v>
      </c>
      <c r="K13">
        <v>8</v>
      </c>
      <c r="L13">
        <v>51.42</v>
      </c>
      <c r="N13">
        <v>1</v>
      </c>
      <c r="O13">
        <v>51.49</v>
      </c>
      <c r="P13">
        <v>15</v>
      </c>
      <c r="Q13">
        <v>6.01</v>
      </c>
      <c r="S13">
        <v>8</v>
      </c>
      <c r="T13">
        <v>33.020000000000003</v>
      </c>
      <c r="U13">
        <v>6</v>
      </c>
      <c r="V13">
        <v>29.94</v>
      </c>
      <c r="X13">
        <v>1</v>
      </c>
      <c r="Y13">
        <v>52.39</v>
      </c>
      <c r="Z13">
        <v>9</v>
      </c>
      <c r="AA13">
        <v>5.61</v>
      </c>
    </row>
    <row r="14" spans="2:27" x14ac:dyDescent="0.25">
      <c r="B14">
        <v>64</v>
      </c>
      <c r="C14">
        <v>2</v>
      </c>
      <c r="D14">
        <v>27.48</v>
      </c>
      <c r="E14">
        <v>10</v>
      </c>
      <c r="F14">
        <v>56.94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Normal="100" workbookViewId="0">
      <selection activeCell="F30" sqref="F30"/>
    </sheetView>
  </sheetViews>
  <sheetFormatPr defaultRowHeight="13.8" x14ac:dyDescent="0.25"/>
  <cols>
    <col min="1" max="1" width="18.19921875"/>
    <col min="2" max="1025" width="10.5"/>
  </cols>
  <sheetData>
    <row r="1" spans="1:8" x14ac:dyDescent="0.25">
      <c r="A1" t="s">
        <v>50</v>
      </c>
    </row>
    <row r="2" spans="1:8" x14ac:dyDescent="0.25">
      <c r="A2" t="s">
        <v>51</v>
      </c>
      <c r="C2" t="s">
        <v>52</v>
      </c>
      <c r="D2" t="s">
        <v>53</v>
      </c>
      <c r="E2" t="s">
        <v>54</v>
      </c>
      <c r="F2" t="s">
        <v>55</v>
      </c>
    </row>
    <row r="3" spans="1:8" x14ac:dyDescent="0.25">
      <c r="A3">
        <v>6</v>
      </c>
      <c r="B3" s="7">
        <v>894.62</v>
      </c>
      <c r="C3">
        <v>1864.79</v>
      </c>
      <c r="D3">
        <f>'HSR Cluster'!F15</f>
        <v>4546.72</v>
      </c>
      <c r="E3">
        <f>'HSR Cluster'!O15</f>
        <v>7779.585</v>
      </c>
      <c r="F3">
        <f>'HSR Cluster'!F24</f>
        <v>17722.849999999999</v>
      </c>
    </row>
    <row r="4" spans="1:8" x14ac:dyDescent="0.25">
      <c r="A4">
        <v>12</v>
      </c>
      <c r="B4">
        <v>486.45</v>
      </c>
      <c r="C4">
        <v>743.86</v>
      </c>
      <c r="D4">
        <v>2365.75</v>
      </c>
      <c r="E4">
        <v>4072.02</v>
      </c>
      <c r="F4">
        <v>5985.82</v>
      </c>
    </row>
    <row r="5" spans="1:8" x14ac:dyDescent="0.25">
      <c r="A5">
        <v>24</v>
      </c>
      <c r="B5">
        <v>274.64999999999998</v>
      </c>
      <c r="C5">
        <v>524.37</v>
      </c>
      <c r="D5">
        <v>1223.82</v>
      </c>
      <c r="E5">
        <v>2008.19</v>
      </c>
      <c r="F5">
        <v>4403.74</v>
      </c>
    </row>
    <row r="6" spans="1:8" x14ac:dyDescent="0.25">
      <c r="A6">
        <v>36</v>
      </c>
      <c r="B6">
        <v>219.74</v>
      </c>
      <c r="C6">
        <v>376.78</v>
      </c>
      <c r="D6">
        <v>835.63</v>
      </c>
      <c r="E6">
        <v>1404.86</v>
      </c>
      <c r="F6">
        <v>2937.19</v>
      </c>
    </row>
    <row r="7" spans="1:8" x14ac:dyDescent="0.25">
      <c r="A7">
        <v>48</v>
      </c>
      <c r="B7">
        <v>188.05</v>
      </c>
      <c r="C7">
        <v>336.3</v>
      </c>
      <c r="D7">
        <v>657.32</v>
      </c>
      <c r="E7">
        <v>1096.6099999999999</v>
      </c>
      <c r="F7">
        <v>2239.5700000000002</v>
      </c>
      <c r="H7">
        <f>MAX(B3:F8)</f>
        <v>17722.849999999999</v>
      </c>
    </row>
    <row r="8" spans="1:8" x14ac:dyDescent="0.25">
      <c r="A8">
        <v>60</v>
      </c>
      <c r="B8">
        <v>171.94</v>
      </c>
      <c r="C8">
        <v>264.22500000000002</v>
      </c>
      <c r="D8">
        <v>597.59</v>
      </c>
      <c r="E8">
        <v>915.85</v>
      </c>
      <c r="F8">
        <v>1778.97</v>
      </c>
    </row>
    <row r="11" spans="1:8" x14ac:dyDescent="0.25">
      <c r="A11" t="s">
        <v>56</v>
      </c>
    </row>
    <row r="12" spans="1:8" x14ac:dyDescent="0.25">
      <c r="B12" s="6">
        <v>38361.1875</v>
      </c>
      <c r="C12" s="6">
        <v>81350.385416666701</v>
      </c>
    </row>
    <row r="13" spans="1:8" x14ac:dyDescent="0.25">
      <c r="A13">
        <v>6</v>
      </c>
      <c r="B13">
        <v>894.62</v>
      </c>
      <c r="C13">
        <v>1864.79</v>
      </c>
    </row>
    <row r="14" spans="1:8" x14ac:dyDescent="0.25">
      <c r="A14">
        <v>12</v>
      </c>
      <c r="B14">
        <v>743.86</v>
      </c>
      <c r="C14">
        <v>2365.75</v>
      </c>
    </row>
    <row r="15" spans="1:8" x14ac:dyDescent="0.25">
      <c r="A15">
        <v>24</v>
      </c>
      <c r="B15">
        <v>1223.82</v>
      </c>
      <c r="C15">
        <v>2008.19</v>
      </c>
    </row>
    <row r="16" spans="1:8" x14ac:dyDescent="0.25">
      <c r="A16">
        <v>48</v>
      </c>
      <c r="B16">
        <v>1096.6099999999999</v>
      </c>
      <c r="C16">
        <v>2239.5700000000002</v>
      </c>
    </row>
    <row r="19" spans="1:8" x14ac:dyDescent="0.25">
      <c r="A19" t="s">
        <v>57</v>
      </c>
    </row>
    <row r="20" spans="1:8" x14ac:dyDescent="0.25">
      <c r="A20" t="s">
        <v>58</v>
      </c>
      <c r="B20" t="s">
        <v>59</v>
      </c>
      <c r="C20" t="s">
        <v>52</v>
      </c>
      <c r="D20" t="s">
        <v>54</v>
      </c>
      <c r="E20" t="s">
        <v>53</v>
      </c>
      <c r="F20" t="s">
        <v>55</v>
      </c>
    </row>
    <row r="21" spans="1:8" x14ac:dyDescent="0.25">
      <c r="A21">
        <v>8</v>
      </c>
      <c r="B21">
        <v>12.62</v>
      </c>
      <c r="C21">
        <v>986.61</v>
      </c>
      <c r="D21">
        <v>3973.31</v>
      </c>
      <c r="E21">
        <v>2478.35</v>
      </c>
      <c r="F21">
        <v>9184.44</v>
      </c>
    </row>
    <row r="22" spans="1:8" x14ac:dyDescent="0.25">
      <c r="A22">
        <v>16</v>
      </c>
      <c r="B22">
        <v>10.47</v>
      </c>
      <c r="C22">
        <v>518.11900000000003</v>
      </c>
      <c r="D22">
        <v>1908.35</v>
      </c>
      <c r="E22">
        <v>1264.05</v>
      </c>
      <c r="F22">
        <v>4369.8999999999996</v>
      </c>
    </row>
    <row r="23" spans="1:8" x14ac:dyDescent="0.25">
      <c r="A23">
        <v>32</v>
      </c>
      <c r="B23">
        <v>11.82</v>
      </c>
      <c r="C23">
        <v>307.14999999999998</v>
      </c>
      <c r="D23">
        <v>990.21</v>
      </c>
      <c r="E23">
        <v>677.45</v>
      </c>
      <c r="F23">
        <v>2124.5300000000002</v>
      </c>
      <c r="H23">
        <f>MAX(B21:F24)</f>
        <v>9184.44</v>
      </c>
    </row>
    <row r="24" spans="1:8" x14ac:dyDescent="0.25">
      <c r="A24">
        <v>64</v>
      </c>
      <c r="B24">
        <v>15.96</v>
      </c>
      <c r="C24">
        <v>252.13</v>
      </c>
      <c r="D24">
        <v>594.84</v>
      </c>
      <c r="E24">
        <v>441</v>
      </c>
      <c r="F24">
        <v>1216.44</v>
      </c>
    </row>
    <row r="29" spans="1:8" x14ac:dyDescent="0.25">
      <c r="A29" t="s">
        <v>60</v>
      </c>
    </row>
    <row r="30" spans="1:8" x14ac:dyDescent="0.25">
      <c r="B30" s="6"/>
      <c r="C30" s="6">
        <v>30506.39453125</v>
      </c>
      <c r="D30" s="6">
        <v>61012.7890625</v>
      </c>
    </row>
    <row r="31" spans="1:8" x14ac:dyDescent="0.25">
      <c r="A31">
        <v>8</v>
      </c>
      <c r="C31">
        <v>12.62</v>
      </c>
      <c r="D31">
        <v>986.61</v>
      </c>
    </row>
    <row r="32" spans="1:8" x14ac:dyDescent="0.25">
      <c r="A32">
        <v>16</v>
      </c>
      <c r="C32">
        <v>518.11900000000003</v>
      </c>
      <c r="D32">
        <v>1264.05</v>
      </c>
    </row>
    <row r="33" spans="1:5" x14ac:dyDescent="0.25">
      <c r="A33">
        <v>32</v>
      </c>
      <c r="C33">
        <v>677.45</v>
      </c>
      <c r="D33">
        <v>990.21</v>
      </c>
    </row>
    <row r="34" spans="1:5" x14ac:dyDescent="0.25">
      <c r="A34">
        <v>64</v>
      </c>
      <c r="C34" s="57">
        <v>594.84</v>
      </c>
      <c r="D34">
        <v>1216.44</v>
      </c>
    </row>
    <row r="40" spans="1:5" x14ac:dyDescent="0.25">
      <c r="A40" t="s">
        <v>61</v>
      </c>
    </row>
    <row r="41" spans="1:5" x14ac:dyDescent="0.25">
      <c r="A41" t="s">
        <v>62</v>
      </c>
      <c r="B41" t="s">
        <v>63</v>
      </c>
      <c r="D41" t="s">
        <v>64</v>
      </c>
      <c r="E41" t="s">
        <v>65</v>
      </c>
    </row>
    <row r="42" spans="1:5" x14ac:dyDescent="0.25">
      <c r="A42">
        <v>8</v>
      </c>
      <c r="B42">
        <v>11016.886</v>
      </c>
      <c r="D42">
        <v>12</v>
      </c>
      <c r="E42">
        <v>5351.41</v>
      </c>
    </row>
    <row r="43" spans="1:5" x14ac:dyDescent="0.25">
      <c r="A43">
        <v>16</v>
      </c>
      <c r="B43">
        <v>5679.71</v>
      </c>
      <c r="D43">
        <v>24</v>
      </c>
      <c r="E43">
        <v>4472.3100000000004</v>
      </c>
    </row>
    <row r="44" spans="1:5" x14ac:dyDescent="0.25">
      <c r="A44">
        <v>32</v>
      </c>
      <c r="B44">
        <v>2993.06</v>
      </c>
      <c r="D44">
        <v>36</v>
      </c>
      <c r="E44">
        <v>4587.58</v>
      </c>
    </row>
    <row r="45" spans="1:5" x14ac:dyDescent="0.25">
      <c r="A45">
        <v>64</v>
      </c>
      <c r="B45">
        <v>1616.93</v>
      </c>
      <c r="D45">
        <v>48</v>
      </c>
      <c r="E45">
        <v>3487.35</v>
      </c>
    </row>
    <row r="46" spans="1:5" x14ac:dyDescent="0.25">
      <c r="D46">
        <v>60</v>
      </c>
      <c r="E46">
        <v>3154.7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3"/>
  <sheetViews>
    <sheetView topLeftCell="A7" zoomScaleNormal="100" workbookViewId="0">
      <selection activeCell="O20" sqref="O20"/>
    </sheetView>
  </sheetViews>
  <sheetFormatPr defaultRowHeight="13.8" x14ac:dyDescent="0.25"/>
  <cols>
    <col min="1" max="2" width="8.69921875"/>
    <col min="3" max="4" width="9.69921875"/>
    <col min="5" max="5" width="8.69921875"/>
    <col min="6" max="6" width="9.69921875"/>
    <col min="7" max="10" width="8.69921875"/>
    <col min="11" max="11" width="9.69921875"/>
    <col min="12" max="12" width="8.69921875"/>
    <col min="13" max="13" width="9.296875"/>
    <col min="14" max="1025" width="8.69921875"/>
  </cols>
  <sheetData>
    <row r="3" spans="2:13" x14ac:dyDescent="0.25">
      <c r="B3" t="s">
        <v>16</v>
      </c>
      <c r="C3" s="63" t="s">
        <v>66</v>
      </c>
      <c r="D3" t="s">
        <v>67</v>
      </c>
      <c r="E3" t="s">
        <v>68</v>
      </c>
      <c r="F3" t="s">
        <v>69</v>
      </c>
      <c r="H3" s="3" t="s">
        <v>68</v>
      </c>
      <c r="K3" t="s">
        <v>70</v>
      </c>
      <c r="M3" t="s">
        <v>68</v>
      </c>
    </row>
    <row r="4" spans="2:13" x14ac:dyDescent="0.25">
      <c r="B4">
        <v>200</v>
      </c>
      <c r="C4" s="64">
        <v>144300</v>
      </c>
      <c r="D4" s="16">
        <f>C4/60/60</f>
        <v>40.083333333333336</v>
      </c>
      <c r="F4" s="64">
        <v>140400</v>
      </c>
      <c r="H4" s="3"/>
    </row>
    <row r="5" spans="2:13" x14ac:dyDescent="0.25">
      <c r="B5">
        <v>199</v>
      </c>
      <c r="C5" s="64">
        <v>143600</v>
      </c>
      <c r="D5" s="16"/>
      <c r="E5" s="6">
        <f t="shared" ref="E5:E11" si="0">C4-C5</f>
        <v>700</v>
      </c>
      <c r="F5" s="64">
        <v>139800</v>
      </c>
      <c r="H5" s="6">
        <f t="shared" ref="H5:H13" si="1">F4-F5</f>
        <v>600</v>
      </c>
    </row>
    <row r="6" spans="2:13" x14ac:dyDescent="0.25">
      <c r="B6">
        <v>198</v>
      </c>
      <c r="C6" s="64">
        <v>142900</v>
      </c>
      <c r="D6" s="16"/>
      <c r="E6" s="6">
        <f t="shared" si="0"/>
        <v>700</v>
      </c>
      <c r="F6" s="64">
        <v>139100</v>
      </c>
      <c r="H6" s="6">
        <f t="shared" si="1"/>
        <v>700</v>
      </c>
    </row>
    <row r="7" spans="2:13" x14ac:dyDescent="0.25">
      <c r="B7">
        <v>197</v>
      </c>
      <c r="C7" s="64">
        <v>142200</v>
      </c>
      <c r="D7" s="16"/>
      <c r="E7" s="6">
        <f t="shared" si="0"/>
        <v>700</v>
      </c>
      <c r="F7" s="64">
        <v>138400</v>
      </c>
      <c r="H7" s="6">
        <f t="shared" si="1"/>
        <v>700</v>
      </c>
    </row>
    <row r="8" spans="2:13" x14ac:dyDescent="0.25">
      <c r="B8">
        <v>196</v>
      </c>
      <c r="C8" s="64">
        <v>141600</v>
      </c>
      <c r="D8" s="16"/>
      <c r="E8" s="6">
        <f t="shared" si="0"/>
        <v>600</v>
      </c>
      <c r="F8" s="64">
        <v>137800</v>
      </c>
      <c r="H8" s="6">
        <f t="shared" si="1"/>
        <v>600</v>
      </c>
    </row>
    <row r="9" spans="2:13" x14ac:dyDescent="0.25">
      <c r="B9">
        <v>195</v>
      </c>
      <c r="C9" s="64">
        <v>140900</v>
      </c>
      <c r="D9" s="16"/>
      <c r="E9" s="6">
        <f t="shared" si="0"/>
        <v>700</v>
      </c>
      <c r="F9" s="64">
        <v>137100</v>
      </c>
      <c r="H9" s="6">
        <f t="shared" si="1"/>
        <v>700</v>
      </c>
    </row>
    <row r="10" spans="2:13" x14ac:dyDescent="0.25">
      <c r="B10">
        <v>194</v>
      </c>
      <c r="C10" s="64">
        <v>140200</v>
      </c>
      <c r="D10" s="16"/>
      <c r="E10" s="6">
        <f t="shared" si="0"/>
        <v>700</v>
      </c>
      <c r="F10" s="64">
        <v>136500</v>
      </c>
      <c r="H10" s="6">
        <f t="shared" si="1"/>
        <v>600</v>
      </c>
    </row>
    <row r="11" spans="2:13" x14ac:dyDescent="0.25">
      <c r="B11">
        <v>193</v>
      </c>
      <c r="C11" s="64">
        <v>139500</v>
      </c>
      <c r="D11" s="16"/>
      <c r="E11" s="6">
        <f t="shared" si="0"/>
        <v>700</v>
      </c>
      <c r="F11" s="64">
        <v>135800</v>
      </c>
      <c r="H11" s="6">
        <f t="shared" si="1"/>
        <v>700</v>
      </c>
    </row>
    <row r="12" spans="2:13" x14ac:dyDescent="0.25">
      <c r="B12">
        <v>192</v>
      </c>
      <c r="C12" s="64"/>
      <c r="D12" s="16"/>
      <c r="F12" s="64">
        <v>135200</v>
      </c>
      <c r="H12" s="6">
        <f t="shared" si="1"/>
        <v>600</v>
      </c>
    </row>
    <row r="13" spans="2:13" x14ac:dyDescent="0.25">
      <c r="B13">
        <v>191</v>
      </c>
      <c r="C13" s="64"/>
      <c r="D13" s="16"/>
      <c r="F13" s="64">
        <v>134500</v>
      </c>
      <c r="H13" s="6">
        <f t="shared" si="1"/>
        <v>700</v>
      </c>
    </row>
    <row r="14" spans="2:13" x14ac:dyDescent="0.25">
      <c r="B14">
        <f t="shared" ref="B14:B32" si="2">B13-1</f>
        <v>190</v>
      </c>
      <c r="C14" s="64"/>
      <c r="F14" s="64"/>
    </row>
    <row r="15" spans="2:13" x14ac:dyDescent="0.25">
      <c r="B15" s="3">
        <f t="shared" si="2"/>
        <v>189</v>
      </c>
      <c r="C15" s="64"/>
      <c r="F15" s="64"/>
    </row>
    <row r="16" spans="2:13" x14ac:dyDescent="0.25">
      <c r="B16" s="3">
        <f t="shared" si="2"/>
        <v>188</v>
      </c>
      <c r="C16" s="64"/>
      <c r="F16" s="64"/>
    </row>
    <row r="17" spans="2:16" x14ac:dyDescent="0.25">
      <c r="B17" s="3">
        <f t="shared" si="2"/>
        <v>187</v>
      </c>
      <c r="C17" s="64"/>
    </row>
    <row r="18" spans="2:16" x14ac:dyDescent="0.25">
      <c r="B18" s="3">
        <f t="shared" si="2"/>
        <v>186</v>
      </c>
      <c r="C18" s="64"/>
    </row>
    <row r="19" spans="2:16" x14ac:dyDescent="0.25">
      <c r="B19" s="3">
        <f t="shared" si="2"/>
        <v>185</v>
      </c>
      <c r="C19" s="64"/>
      <c r="K19" s="64">
        <v>104100</v>
      </c>
      <c r="O19" t="s">
        <v>71</v>
      </c>
    </row>
    <row r="20" spans="2:16" x14ac:dyDescent="0.25">
      <c r="B20" s="3">
        <f t="shared" si="2"/>
        <v>184</v>
      </c>
      <c r="C20" s="64"/>
      <c r="K20" s="64">
        <v>103500</v>
      </c>
      <c r="M20" s="6">
        <f t="shared" ref="M20:M33" si="3">K19-K20</f>
        <v>600</v>
      </c>
      <c r="O20">
        <v>200</v>
      </c>
      <c r="P20" s="6">
        <f>O20*AVERAGE(M20:M33)</f>
        <v>110142.85714285713</v>
      </c>
    </row>
    <row r="21" spans="2:16" x14ac:dyDescent="0.25">
      <c r="B21" s="3">
        <f t="shared" si="2"/>
        <v>183</v>
      </c>
      <c r="C21" s="64"/>
      <c r="K21" s="64">
        <v>103000</v>
      </c>
      <c r="M21" s="6">
        <f t="shared" si="3"/>
        <v>500</v>
      </c>
    </row>
    <row r="22" spans="2:16" x14ac:dyDescent="0.25">
      <c r="B22" s="3">
        <f t="shared" si="2"/>
        <v>182</v>
      </c>
      <c r="C22" s="64"/>
      <c r="K22" s="64">
        <v>102400</v>
      </c>
      <c r="M22" s="6">
        <f t="shared" si="3"/>
        <v>600</v>
      </c>
    </row>
    <row r="23" spans="2:16" x14ac:dyDescent="0.25">
      <c r="B23" s="3">
        <f t="shared" si="2"/>
        <v>181</v>
      </c>
      <c r="K23" s="64">
        <v>101900</v>
      </c>
      <c r="M23" s="6">
        <f t="shared" si="3"/>
        <v>500</v>
      </c>
    </row>
    <row r="24" spans="2:16" x14ac:dyDescent="0.25">
      <c r="B24" s="3">
        <f t="shared" si="2"/>
        <v>180</v>
      </c>
      <c r="K24" s="64">
        <v>101300</v>
      </c>
      <c r="M24" s="6">
        <f t="shared" si="3"/>
        <v>600</v>
      </c>
    </row>
    <row r="25" spans="2:16" x14ac:dyDescent="0.25">
      <c r="B25" s="3">
        <f t="shared" si="2"/>
        <v>179</v>
      </c>
      <c r="K25" s="64">
        <v>100800</v>
      </c>
      <c r="M25" s="6">
        <f t="shared" si="3"/>
        <v>500</v>
      </c>
    </row>
    <row r="26" spans="2:16" x14ac:dyDescent="0.25">
      <c r="B26" s="3">
        <f t="shared" si="2"/>
        <v>178</v>
      </c>
      <c r="K26" s="64">
        <v>100300</v>
      </c>
      <c r="M26" s="6">
        <f t="shared" si="3"/>
        <v>500</v>
      </c>
    </row>
    <row r="27" spans="2:16" x14ac:dyDescent="0.25">
      <c r="B27" s="3">
        <f t="shared" si="2"/>
        <v>177</v>
      </c>
      <c r="K27" s="64">
        <v>99700</v>
      </c>
      <c r="M27" s="6">
        <f t="shared" si="3"/>
        <v>600</v>
      </c>
    </row>
    <row r="28" spans="2:16" x14ac:dyDescent="0.25">
      <c r="B28" s="3">
        <f t="shared" si="2"/>
        <v>176</v>
      </c>
      <c r="K28" s="64">
        <v>99150</v>
      </c>
      <c r="M28" s="6">
        <f t="shared" si="3"/>
        <v>550</v>
      </c>
    </row>
    <row r="29" spans="2:16" x14ac:dyDescent="0.25">
      <c r="B29" s="3">
        <f t="shared" si="2"/>
        <v>175</v>
      </c>
      <c r="K29" s="64">
        <v>98600</v>
      </c>
      <c r="M29" s="6">
        <f t="shared" si="3"/>
        <v>550</v>
      </c>
    </row>
    <row r="30" spans="2:16" x14ac:dyDescent="0.25">
      <c r="B30" s="3">
        <f t="shared" si="2"/>
        <v>174</v>
      </c>
      <c r="K30" s="64">
        <v>98060</v>
      </c>
      <c r="M30" s="6">
        <f t="shared" si="3"/>
        <v>540</v>
      </c>
    </row>
    <row r="31" spans="2:16" x14ac:dyDescent="0.25">
      <c r="B31" s="3">
        <f t="shared" si="2"/>
        <v>173</v>
      </c>
      <c r="K31" s="64">
        <v>97500</v>
      </c>
      <c r="M31" s="6">
        <f t="shared" si="3"/>
        <v>560</v>
      </c>
    </row>
    <row r="32" spans="2:16" x14ac:dyDescent="0.25">
      <c r="B32" s="3">
        <f t="shared" si="2"/>
        <v>172</v>
      </c>
      <c r="K32" s="64">
        <v>96940</v>
      </c>
      <c r="M32" s="6">
        <f t="shared" si="3"/>
        <v>560</v>
      </c>
    </row>
    <row r="33" spans="11:13" x14ac:dyDescent="0.25">
      <c r="K33" s="6">
        <v>96390</v>
      </c>
      <c r="M33" s="6">
        <f t="shared" si="3"/>
        <v>550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HSR Cluster</vt:lpstr>
      <vt:lpstr>SimplyHPC A8</vt:lpstr>
      <vt:lpstr>Depl. Time</vt:lpstr>
      <vt:lpstr>Export Gnuplot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Miroslaw Lukasz</dc:creator>
  <cp:lastModifiedBy>Miroslaw Lukasz</cp:lastModifiedBy>
  <cp:revision>0</cp:revision>
  <dcterms:created xsi:type="dcterms:W3CDTF">2011-01-19T14:52:41Z</dcterms:created>
  <dcterms:modified xsi:type="dcterms:W3CDTF">2015-06-04T09:42:48Z</dcterms:modified>
  <dc:language>en-US</dc:language>
</cp:coreProperties>
</file>