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5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  <sheet name="Sheet6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<sst xmlns="http://schemas.openxmlformats.org/spreadsheetml/2006/main" count="271" uniqueCount="100">
  <si>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</si>
  <si>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</si>
  <si>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</si>
  <si>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</si>
  <si>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</si>
  <si>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</si>
  <si>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</si>
  <si>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</si>
  <si>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</si>
  <si>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</si>
  <si>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</si>
  <si>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</si>
  <si>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</si>
  <si>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</si>
  <si>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</si>
  <si>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</si>
  <si>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</si>
  <si>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</si>
  <si>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not enough memory on siet0003</t>
  </si>
  <si>
    <t>compressor</t>
  </si>
  <si>
    <t># sockets</t>
  </si>
  <si>
    <t>1 (_6 case)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</si>
  <si>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</si>
  <si>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</si>
  <si>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</si>
  <si>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</si>
  <si>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</si>
  <si>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</si>
  <si>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</si>
  <si>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</si>
  <si>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</si>
  <si>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</si>
  <si>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</si>
  <si>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</si>
  <si>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</si>
  <si>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</si>
  <si>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</si>
  <si>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</si>
  <si>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</si>
  <si>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</si>
  <si>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</si>
  <si>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</si>
  <si>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</si>
  <si>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1 (_8 case)</t>
  </si>
  <si>
    <t># elements</t>
  </si>
  <si>
    <t>1_8</t>
  </si>
  <si>
    <t>Optimal</t>
  </si>
  <si>
    <t>Diff</t>
  </si>
  <si>
    <t>std. Deviation</t>
  </si>
  <si>
    <t>%</t>
  </si>
  <si>
    <t>SimplyHPC</t>
  </si>
  <si>
    <t>Cluster Deployment</t>
  </si>
  <si>
    <t># nodes</t>
  </si>
  <si>
    <t>A8</t>
  </si>
  <si>
    <t>Preparation</t>
  </si>
  <si>
    <t>Deployment</t>
  </si>
  <si>
    <t>Sum</t>
  </si>
  <si>
    <t>min</t>
  </si>
  <si>
    <t>sec.</t>
  </si>
  <si>
    <t>Average</t>
  </si>
  <si>
    <t>HPC Pack</t>
  </si>
  <si>
    <t>8xA8</t>
  </si>
  <si>
    <t>16xA8</t>
  </si>
  <si>
    <t>32xA8</t>
  </si>
  <si>
    <t>64xA8</t>
  </si>
  <si>
    <t>Creating affinity groups</t>
  </si>
  <si>
    <t>50 VMs limit</t>
  </si>
  <si>
    <t>Preparing Deployment</t>
  </si>
  <si>
    <t>Creating cloud services</t>
  </si>
  <si>
    <t>Creating Domain Controller</t>
  </si>
  <si>
    <t>Creating VM for domain controller</t>
  </si>
  <si>
    <t>Creating Compute/Head nodes</t>
  </si>
  <si>
    <t>Promoting domain controller</t>
  </si>
  <si>
    <t>Creating compute nodes</t>
  </si>
  <si>
    <t>Preparing head node</t>
  </si>
  <si>
    <t>Configuring head node</t>
  </si>
  <si>
    <t>Creating Azure burst nodes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</si>
  <si>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</si>
  <si>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</si>
  <si>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</si>
  <si>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</si>
  <si>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</si>
  <si>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</si>
  <si>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</si>
  <si>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</si>
  <si>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</si>
  <si>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</si>
  <si>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</si>
  <si>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</si>
  <si>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</si>
  <si>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</si>
  <si>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</si>
  <si>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</si>
  <si>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</si>
  <si>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</si>
  <si>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</si>
  <si>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</si>
  <si>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</si>
  <si>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</si>
  <si>
    <t>efficiency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</si>
</sst>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0.00E+00"/>
    <numFmt numFmtId="167" formatCode="0.000"/>
    <numFmt numFmtId="168" formatCode="0.00E+000"/>
    <numFmt numFmtId="169" formatCode="0%"/>
    <numFmt numFmtId="170" formatCode="#,##0.00"/>
    <numFmt numFmtId="171" formatCode="#,##0"/>
    <numFmt numFmtId="172" formatCode="HH:MM:SS"/>
    <numFmt numFmtId="173" formatCode="HH:MM"/>
    <numFmt numFmtId="174" formatCode="[H]:MM:SS"/>
    <numFmt numFmtId="175" formatCode="DD/MMM"/>
    <numFmt numFmtId="176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charset val="1"/>
    </font>
    <font>
      <sz val="11"/>
      <color rgb="FF9C65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CCCCCC"/>
      </patternFill>
    </fill>
    <fill>
      <patternFill patternType="solid">
        <fgColor rgb="FFFBE5D6"/>
        <bgColor rgb="FFF1F2DF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CFF66"/>
      </patternFill>
    </fill>
    <fill>
      <patternFill patternType="solid">
        <fgColor rgb="FFC6EFCE"/>
        <bgColor rgb="FFDBEAE9"/>
      </patternFill>
    </fill>
    <fill>
      <patternFill patternType="solid">
        <fgColor rgb="FFDEEBF7"/>
        <bgColor rgb="FFDBEAE9"/>
      </patternFill>
    </fill>
    <fill>
      <patternFill patternType="solid">
        <fgColor rgb="FFFFEB9C"/>
        <bgColor rgb="FFFFFF9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  <fill>
      <patternFill patternType="solid">
        <fgColor rgb="FFCCCCCC"/>
        <bgColor rgb="FFD0CECE"/>
      </patternFill>
    </fill>
    <fill>
      <patternFill patternType="solid">
        <fgColor rgb="FFCC9966"/>
        <bgColor rgb="FFBABE5E"/>
      </patternFill>
    </fill>
    <fill>
      <patternFill patternType="solid">
        <fgColor rgb="FFFFFF99"/>
        <bgColor rgb="FFFFEB9C"/>
      </patternFill>
    </fill>
    <fill>
      <patternFill patternType="solid">
        <fgColor rgb="FFFF9999"/>
        <bgColor rgb="FFCC9966"/>
      </patternFill>
    </fill>
    <fill>
      <patternFill patternType="solid">
        <fgColor rgb="FF00CCFF"/>
        <bgColor rgb="FF008080"/>
      </patternFill>
    </fill>
    <fill>
      <patternFill patternType="solid">
        <fgColor rgb="FFCCFF00"/>
        <bgColor rgb="FFCCFF66"/>
      </patternFill>
    </fill>
    <fill>
      <patternFill patternType="solid">
        <fgColor rgb="FF6666FF"/>
        <bgColor rgb="FF3F6DA6"/>
      </patternFill>
    </fill>
    <fill>
      <patternFill patternType="solid">
        <fgColor rgb="FFCCFF66"/>
        <bgColor rgb="FF99FF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DBEAE9"/>
      <rgbColor rgb="FF9C0006"/>
      <rgbColor rgb="FF006100"/>
      <rgbColor rgb="FF000080"/>
      <rgbColor rgb="FF9C6500"/>
      <rgbColor rgb="FF800080"/>
      <rgbColor rgb="FF00748E"/>
      <rgbColor rgb="FFCCCCCC"/>
      <rgbColor rgb="FF7F7F7F"/>
      <rgbColor rgb="FFD9D9D9"/>
      <rgbColor rgb="FF7A6A51"/>
      <rgbColor rgb="FFF1F2DF"/>
      <rgbColor rgb="FFB5F2FF"/>
      <rgbColor rgb="FF702052"/>
      <rgbColor rgb="FFCC9966"/>
      <rgbColor rgb="FF0066CC"/>
      <rgbColor rgb="FFD0CECE"/>
      <rgbColor rgb="FF000080"/>
      <rgbColor rgb="FFFF00FF"/>
      <rgbColor rgb="FFCCFF66"/>
      <rgbColor rgb="FFF2F2F2"/>
      <rgbColor rgb="FF800080"/>
      <rgbColor rgb="FF800000"/>
      <rgbColor rgb="FF008080"/>
      <rgbColor rgb="FF0000FF"/>
      <rgbColor rgb="FF00CCFF"/>
      <rgbColor rgb="FFDEEBF7"/>
      <rgbColor rgb="FFC6EFCE"/>
      <rgbColor rgb="FFFFFF99"/>
      <rgbColor rgb="FFD6E2F0"/>
      <rgbColor rgb="FFFF9999"/>
      <rgbColor rgb="FFEFC6DF"/>
      <rgbColor rgb="FFFFC7CE"/>
      <rgbColor rgb="FF6666FF"/>
      <rgbColor rgb="FF99FF66"/>
      <rgbColor rgb="FFBABE5E"/>
      <rgbColor rgb="FFFFC000"/>
      <rgbColor rgb="FFFFEB9C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FBE5D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45548303"/>
        <c:axId val="26006302"/>
      </c:lineChart>
      <c:catAx>
        <c:axId val="4554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6006302"/>
        <c:crosses val="autoZero"/>
        <c:auto val="1"/>
        <c:lblAlgn val="ctr"/>
        <c:lblOffset val="100"/>
      </c:catAx>
      <c:valAx>
        <c:axId val="26006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554830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3.72E+04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7.95E+04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1.68E+05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3.35E+05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98848673"/>
        <c:axId val="81667488"/>
      </c:lineChart>
      <c:catAx>
        <c:axId val="988486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1667488"/>
        <c:crosses val="autoZero"/>
        <c:auto val="1"/>
        <c:lblAlgn val="ctr"/>
        <c:lblOffset val="100"/>
      </c:catAx>
      <c:valAx>
        <c:axId val="81667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884867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A8'!$E$43:$E$48</c:f>
              <c:numCache>
                <c:formatCode>General</c:formatCode>
                <c:ptCount val="6"/>
                <c:pt idx="0">
                  <c:v>367.9</c:v>
                </c:pt>
                <c:pt idx="1">
                  <c:v>518.119</c:v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A8'!$F$43:$F$48</c:f>
              <c:numCache>
                <c:formatCode>General</c:formatCode>
                <c:ptCount val="6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A8'!$G$43:$G$47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A8'!$D$43:$D$48</c:f>
              <c:numCache>
                <c:formatCode>General</c:formatCode>
                <c:ptCount val="6"/>
                <c:pt idx="0">
                  <c:v/>
                </c:pt>
                <c:pt idx="1">
                  <c:v>207.5</c:v>
                </c:pt>
                <c:pt idx="2">
                  <c:v>307.15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88666022"/>
        <c:axId val="81250686"/>
      </c:lineChart>
      <c:catAx>
        <c:axId val="88666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1250686"/>
        <c:crosses val="autoZero"/>
        <c:auto val="1"/>
        <c:lblAlgn val="ctr"/>
        <c:lblOffset val="100"/>
      </c:catAx>
      <c:valAx>
        <c:axId val="812506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866602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367.9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51816969"/>
        <c:axId val="99738590"/>
      </c:lineChart>
      <c:catAx>
        <c:axId val="518169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738590"/>
        <c:crosses val="autoZero"/>
        <c:auto val="1"/>
        <c:lblAlgn val="ctr"/>
        <c:lblOffset val="100"/>
      </c:catAx>
      <c:valAx>
        <c:axId val="997385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181696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A8'!$N$40:$N$44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/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'SimplyHPC A8'!$Q$40:$Q$44</c:f>
              <c:numCache>
                <c:formatCode>General</c:formatCode>
                <c:ptCount val="5"/>
                <c:pt idx="0">
                  <c:v>11016.886</c:v>
                </c:pt>
                <c:pt idx="1">
                  <c:v>5679.71</c:v>
                </c:pt>
                <c:pt idx="2">
                  <c:v/>
                </c:pt>
                <c:pt idx="3">
                  <c:v>2993.06</c:v>
                </c:pt>
                <c:pt idx="4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A8'!$N$40:$N$44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/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1">
                  <c:v/>
                </c:pt>
                <c:pt idx="2">
                  <c:v>4472.31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</c:ser>
        <c:marker val="1"/>
        <c:axId val="49968600"/>
        <c:axId val="75984951"/>
      </c:lineChart>
      <c:catAx>
        <c:axId val="4996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5984951"/>
        <c:crosses val="autoZero"/>
        <c:auto val="1"/>
        <c:lblAlgn val="ctr"/>
        <c:lblOffset val="100"/>
      </c:catAx>
      <c:valAx>
        <c:axId val="75984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996860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867960</xdr:colOff>
      <xdr:row>53</xdr:row>
      <xdr:rowOff>13680</xdr:rowOff>
    </xdr:from>
    <xdr:to>
      <xdr:col>8</xdr:col>
      <xdr:colOff>484560</xdr:colOff>
      <xdr:row>68</xdr:row>
      <xdr:rowOff>125640</xdr:rowOff>
    </xdr:to>
    <xdr:graphicFrame>
      <xdr:nvGraphicFramePr>
        <xdr:cNvPr id="0" name="Chart 2"/>
        <xdr:cNvGraphicFramePr/>
      </xdr:nvGraphicFramePr>
      <xdr:xfrm>
        <a:off x="1540800" y="9302400"/>
        <a:ext cx="58935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654120</xdr:colOff>
      <xdr:row>44</xdr:row>
      <xdr:rowOff>105840</xdr:rowOff>
    </xdr:from>
    <xdr:to>
      <xdr:col>16</xdr:col>
      <xdr:colOff>255600</xdr:colOff>
      <xdr:row>60</xdr:row>
      <xdr:rowOff>41040</xdr:rowOff>
    </xdr:to>
    <xdr:graphicFrame>
      <xdr:nvGraphicFramePr>
        <xdr:cNvPr id="1" name="Chart 3"/>
        <xdr:cNvGraphicFramePr/>
      </xdr:nvGraphicFramePr>
      <xdr:xfrm>
        <a:off x="8950320" y="7817040"/>
        <a:ext cx="381852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173160</xdr:colOff>
      <xdr:row>65</xdr:row>
      <xdr:rowOff>142560</xdr:rowOff>
    </xdr:from>
    <xdr:to>
      <xdr:col>14</xdr:col>
      <xdr:colOff>643320</xdr:colOff>
      <xdr:row>81</xdr:row>
      <xdr:rowOff>79920</xdr:rowOff>
    </xdr:to>
    <xdr:graphicFrame>
      <xdr:nvGraphicFramePr>
        <xdr:cNvPr id="2" name="Chart 2"/>
        <xdr:cNvGraphicFramePr/>
      </xdr:nvGraphicFramePr>
      <xdr:xfrm>
        <a:off x="5945040" y="11534400"/>
        <a:ext cx="53056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159840</xdr:colOff>
      <xdr:row>53</xdr:row>
      <xdr:rowOff>28800</xdr:rowOff>
    </xdr:from>
    <xdr:to>
      <xdr:col>7</xdr:col>
      <xdr:colOff>300960</xdr:colOff>
      <xdr:row>68</xdr:row>
      <xdr:rowOff>141480</xdr:rowOff>
    </xdr:to>
    <xdr:graphicFrame>
      <xdr:nvGraphicFramePr>
        <xdr:cNvPr id="3" name="Chart 3"/>
        <xdr:cNvGraphicFramePr/>
      </xdr:nvGraphicFramePr>
      <xdr:xfrm>
        <a:off x="832680" y="9317520"/>
        <a:ext cx="45673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654120</xdr:colOff>
      <xdr:row>56</xdr:row>
      <xdr:rowOff>82800</xdr:rowOff>
    </xdr:from>
    <xdr:to>
      <xdr:col>22</xdr:col>
      <xdr:colOff>61920</xdr:colOff>
      <xdr:row>72</xdr:row>
      <xdr:rowOff>18720</xdr:rowOff>
    </xdr:to>
    <xdr:graphicFrame>
      <xdr:nvGraphicFramePr>
        <xdr:cNvPr id="4" name="Chart 5"/>
        <xdr:cNvGraphicFramePr/>
      </xdr:nvGraphicFramePr>
      <xdr:xfrm>
        <a:off x="12105000" y="9897120"/>
        <a:ext cx="46008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3.8"/>
  <cols>
    <col collapsed="false" hidden="false" max="1" min="1" style="0" width="8.69767441860465"/>
    <col collapsed="false" hidden="false" max="2" min="2" style="0" width="16.3023255813953"/>
    <col collapsed="false" hidden="false" max="4" min="3" style="0" width="11"/>
    <col collapsed="false" hidden="false" max="6" min="5" style="0" width="8.69767441860465"/>
    <col collapsed="false" hidden="false" max="8" min="7" style="0" width="12.7023255813953"/>
    <col collapsed="false" hidden="false" max="15" min="9" style="0" width="8.69767441860465"/>
    <col collapsed="false" hidden="false" max="16" min="16" style="0" width="11"/>
    <col collapsed="false" hidden="false" max="17" min="17" style="0" width="8.69767441860465"/>
    <col collapsed="false" hidden="false" max="18" min="18" style="0" width="10.4046511627907"/>
    <col collapsed="false" hidden="false" max="1025" min="19" style="0" width="8.69767441860465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$C$46/L5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$C$45/C6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$C$46/L6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$C$45/C7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$C$46/L7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$C$45/C8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$C$46/L8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$C$45/C9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$C$46/L9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$C$45/C10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$C$46/L10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$C$45/C11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$C$46/L11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$C$48/L14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$C$47/C15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$C$48/L15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$C$47/C16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$C$48/L16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$C$47/C17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$C$48/L17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$C$47/C18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$C$48/L18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$C$47/C19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$C$48/L19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$C$47/C20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$C$48/L20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4"/>
      <c r="C23" s="0" t="n">
        <v>1</v>
      </c>
      <c r="D23" s="0" t="n">
        <v>1344</v>
      </c>
      <c r="E23" s="0" t="n">
        <v>44</v>
      </c>
      <c r="F23" s="4" t="n">
        <f aca="false">D23*60+E23</f>
        <v>80684</v>
      </c>
      <c r="G23" s="3"/>
      <c r="J23" s="14"/>
      <c r="K23" s="6" t="n">
        <f aca="false">$C$50/L23</f>
        <v>8101299</v>
      </c>
      <c r="L23" s="3" t="n">
        <v>1</v>
      </c>
      <c r="M23" s="0" t="n">
        <v>2768</v>
      </c>
      <c r="N23" s="0" t="n">
        <v>17</v>
      </c>
      <c r="O23" s="3" t="n">
        <f aca="false">M23*60+N23</f>
        <v>166097</v>
      </c>
      <c r="U23" s="15" t="s">
        <v>18</v>
      </c>
      <c r="V23" s="3" t="n">
        <v>1</v>
      </c>
    </row>
    <row r="24" customFormat="false" ht="13.8" hidden="false" customHeight="false" outlineLevel="0" collapsed="false">
      <c r="B24" s="6" t="n">
        <f aca="false">$C$49/C24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4.55254092880096</v>
      </c>
      <c r="H24" s="5" t="n">
        <f aca="false">G24/C24</f>
        <v>0.758756821466826</v>
      </c>
      <c r="K24" s="6" t="n">
        <f aca="false">$C$50/L24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4.36492137612347</v>
      </c>
      <c r="Q24" s="5" t="n">
        <f aca="false">P24/L24</f>
        <v>0.727486896020579</v>
      </c>
      <c r="R24" s="5" t="n">
        <f aca="false">K24/$K$23*$O$23/O24</f>
        <v>0.727486896020579</v>
      </c>
      <c r="S24" s="9" t="n">
        <f aca="false">R24/L24</f>
        <v>0.12124781600343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$C$49/C25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13.4791891503587</v>
      </c>
      <c r="H25" s="5" t="n">
        <f aca="false">G25/C25</f>
        <v>1.12326576252989</v>
      </c>
      <c r="J25" s="3"/>
      <c r="K25" s="6" t="n">
        <f aca="false">$C$50/L25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8.8776872057977</v>
      </c>
      <c r="Q25" s="5" t="n">
        <f aca="false">P25/L25</f>
        <v>0.739807267149808</v>
      </c>
      <c r="R25" s="5" t="n">
        <f aca="false">K25/$K$23*$O$23/O25</f>
        <v>0.739807267149808</v>
      </c>
      <c r="S25" s="9" t="n">
        <f aca="false">R25/L25</f>
        <v>0.0616506055958173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$C$49/C26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18.3216992828823</v>
      </c>
      <c r="H26" s="5" t="n">
        <f aca="false">G26/C26</f>
        <v>0.763404136786762</v>
      </c>
      <c r="J26" s="3"/>
      <c r="K26" s="6" t="n">
        <f aca="false">$C$50/L26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18.4021830413231</v>
      </c>
      <c r="Q26" s="5" t="n">
        <f aca="false">P26/L26</f>
        <v>0.766757626721797</v>
      </c>
      <c r="R26" s="5" t="n">
        <f aca="false">K26/$K$23*$O$23/O26</f>
        <v>0.766757626721797</v>
      </c>
      <c r="S26" s="9" t="n">
        <f aca="false">R26/L26</f>
        <v>0.0319482344467415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$C$49/C27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27.4697925568315</v>
      </c>
      <c r="H27" s="5" t="n">
        <f aca="false">G27/C27</f>
        <v>0.76304979324532</v>
      </c>
      <c r="J27" s="3"/>
      <c r="K27" s="6" t="n">
        <f aca="false">$C$50/L27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29.6841909616172</v>
      </c>
      <c r="Q27" s="5" t="n">
        <f aca="false">P27/L27</f>
        <v>0.824560860044921</v>
      </c>
      <c r="R27" s="5" t="n">
        <f aca="false">K27/$K$23*$O$23/O27</f>
        <v>0.824560860044921</v>
      </c>
      <c r="S27" s="9" t="n">
        <f aca="false">R27/L27</f>
        <v>0.0229044683345811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$C$49/C28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36.0265586697446</v>
      </c>
      <c r="H28" s="5" t="n">
        <f aca="false">G28/C28</f>
        <v>0.75055330561968</v>
      </c>
      <c r="K28" s="6" t="n">
        <f aca="false">$C$50/L28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37.2828587782404</v>
      </c>
      <c r="Q28" s="5" t="n">
        <f aca="false">P28/L28</f>
        <v>0.776726224546676</v>
      </c>
      <c r="R28" s="5" t="n">
        <f aca="false">K28/$K$23*$O$23/O28</f>
        <v>0.776726224546675</v>
      </c>
      <c r="S28" s="9" t="n">
        <f aca="false">R28/L28</f>
        <v>0.0161817963447224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$C$49/C29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45.3543342495939</v>
      </c>
      <c r="H29" s="5" t="n">
        <f aca="false">G29/C29</f>
        <v>0.755905570826565</v>
      </c>
      <c r="K29" s="6" t="n">
        <f aca="false">$C$50/L29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46.5090947783428</v>
      </c>
      <c r="Q29" s="5" t="n">
        <f aca="false">P29/L29</f>
        <v>0.775151579639046</v>
      </c>
      <c r="R29" s="5" t="n">
        <f aca="false">K29/$K$23*$O$23/O29</f>
        <v>0.775151579639046</v>
      </c>
      <c r="S29" s="9" t="n">
        <f aca="false">R29/L29</f>
        <v>0.0129191929939841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19</v>
      </c>
    </row>
    <row r="32" customFormat="false" ht="13.8" hidden="false" customHeight="false" outlineLevel="0" collapsed="false">
      <c r="H32" s="3"/>
      <c r="K32" s="0" t="s">
        <v>20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6" t="n">
        <f aca="false">C40</f>
        <v>37192.35</v>
      </c>
      <c r="D33" s="16" t="n">
        <f aca="false">D40</f>
        <v>79510.9416666667</v>
      </c>
      <c r="E33" s="16" t="n">
        <f aca="false">E40</f>
        <v>167760.819444444</v>
      </c>
      <c r="F33" s="17" t="n">
        <f aca="false">F40</f>
        <v>334873.233333333</v>
      </c>
      <c r="G33" s="18" t="n">
        <f aca="false">G40</f>
        <v>664656.833333333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19" t="s">
        <v>21</v>
      </c>
      <c r="C34" s="20"/>
      <c r="D34" s="20" t="n">
        <v>982.8</v>
      </c>
      <c r="E34" s="20" t="n">
        <v>2844</v>
      </c>
      <c r="F34" s="18" t="n">
        <v>4862</v>
      </c>
      <c r="G34" s="21" t="n">
        <v>11730</v>
      </c>
      <c r="H34" s="3"/>
    </row>
    <row r="35" customFormat="false" ht="13.8" hidden="false" customHeight="false" outlineLevel="0" collapsed="false">
      <c r="B35" s="0" t="n">
        <v>6</v>
      </c>
      <c r="C35" s="0" t="n">
        <f aca="false">F6</f>
        <v>894.62</v>
      </c>
      <c r="D35" s="0" t="n">
        <f aca="false">O6</f>
        <v>1864.79</v>
      </c>
      <c r="E35" s="0" t="n">
        <f aca="false">F15</f>
        <v>4546.72</v>
      </c>
      <c r="F35" s="0" t="n">
        <f aca="false">O15</f>
        <v>7779.585</v>
      </c>
      <c r="G35" s="0" t="n">
        <f aca="false">F24</f>
        <v>17722.85</v>
      </c>
      <c r="H35" s="3"/>
      <c r="K35" s="0" t="n">
        <v>2</v>
      </c>
      <c r="L35" s="0" t="n">
        <v>24</v>
      </c>
      <c r="M35" s="0" t="n">
        <v>74</v>
      </c>
      <c r="N35" s="0" t="n">
        <v>32.31</v>
      </c>
      <c r="O35" s="0" t="n">
        <f aca="false">M35*60+N35</f>
        <v>4472.31</v>
      </c>
    </row>
    <row r="36" customFormat="false" ht="13.8" hidden="false" customHeight="false" outlineLevel="0" collapsed="false">
      <c r="B36" s="0" t="n">
        <v>12</v>
      </c>
      <c r="C36" s="0" t="n">
        <f aca="false">O7</f>
        <v>743.86</v>
      </c>
      <c r="D36" s="0" t="n">
        <f aca="false">F16</f>
        <v>2365.75</v>
      </c>
      <c r="E36" s="0" t="n">
        <f aca="false">O16</f>
        <v>4072.02</v>
      </c>
      <c r="F36" s="0" t="n">
        <f aca="false">F25</f>
        <v>5985.82</v>
      </c>
      <c r="G36" s="3" t="n">
        <f aca="false">O25</f>
        <v>18709.49</v>
      </c>
      <c r="H36" s="3"/>
      <c r="K36" s="0" t="n">
        <v>3</v>
      </c>
      <c r="L36" s="0" t="n">
        <v>36</v>
      </c>
      <c r="M36" s="0" t="n">
        <v>76</v>
      </c>
      <c r="N36" s="0" t="n">
        <v>27.58</v>
      </c>
      <c r="O36" s="0" t="n">
        <f aca="false">M36*60+N36</f>
        <v>4587.58</v>
      </c>
    </row>
    <row r="37" customFormat="false" ht="13.8" hidden="false" customHeight="false" outlineLevel="0" collapsed="false">
      <c r="B37" s="0" t="n">
        <v>24</v>
      </c>
      <c r="C37" s="0" t="n">
        <f aca="false">F17</f>
        <v>1223.82</v>
      </c>
      <c r="D37" s="0" t="n">
        <f aca="false">O17</f>
        <v>2008.19</v>
      </c>
      <c r="E37" s="0" t="n">
        <f aca="false">F26</f>
        <v>4403.74</v>
      </c>
      <c r="F37" s="0" t="n">
        <f aca="false">O26</f>
        <v>9025.94</v>
      </c>
      <c r="G37" s="0" t="n">
        <f aca="false">Y26</f>
        <v>16434.67</v>
      </c>
      <c r="K37" s="0" t="n">
        <v>4</v>
      </c>
      <c r="L37" s="0" t="n">
        <v>48</v>
      </c>
      <c r="M37" s="0" t="n">
        <v>58</v>
      </c>
      <c r="N37" s="0" t="n">
        <v>7.35</v>
      </c>
      <c r="O37" s="0" t="n">
        <f aca="false">M37*60+N37</f>
        <v>3487.35</v>
      </c>
    </row>
    <row r="38" customFormat="false" ht="13.8" hidden="false" customHeight="false" outlineLevel="0" collapsed="false">
      <c r="B38" s="0" t="n">
        <v>48</v>
      </c>
      <c r="C38" s="0" t="n">
        <f aca="false">O19</f>
        <v>1096.61</v>
      </c>
      <c r="D38" s="0" t="n">
        <f aca="false">F28</f>
        <v>2239.57</v>
      </c>
      <c r="E38" s="0" t="n">
        <f aca="false">O28</f>
        <v>4455.05</v>
      </c>
      <c r="F38" s="0" t="n">
        <f aca="false">Y28</f>
        <v>7971.36</v>
      </c>
      <c r="K38" s="0" t="n">
        <v>5</v>
      </c>
      <c r="L38" s="0" t="n">
        <v>60</v>
      </c>
      <c r="M38" s="0" t="n">
        <v>52</v>
      </c>
      <c r="N38" s="0" t="n">
        <v>34.7</v>
      </c>
      <c r="O38" s="0" t="n">
        <f aca="false">M38*60+N38</f>
        <v>3154.7</v>
      </c>
    </row>
    <row r="40" customFormat="false" ht="13.8" hidden="false" customHeight="false" outlineLevel="0" collapsed="false">
      <c r="B40" s="0" t="s">
        <v>22</v>
      </c>
      <c r="C40" s="6" t="n">
        <f aca="false">AVERAGE(D45,E45,F46,G47,H48)</f>
        <v>37192.35</v>
      </c>
      <c r="D40" s="6" t="n">
        <f aca="false">AVERAGE(D46,E46,F47,G48,H49)</f>
        <v>79510.9416666667</v>
      </c>
      <c r="E40" s="6" t="n">
        <f aca="false">AVERAGE(D47,E47,F48,G49,H50,I51)</f>
        <v>167760.819444444</v>
      </c>
      <c r="F40" s="6" t="n">
        <f aca="false">AVERAGE(D48,E48,F49,G50,H51)</f>
        <v>334873.233333333</v>
      </c>
      <c r="G40" s="6" t="n">
        <f aca="false">AVERAGE(D49,E49,F50,G51)</f>
        <v>664656.833333333</v>
      </c>
    </row>
    <row r="41" customFormat="false" ht="13.8" hidden="false" customHeight="false" outlineLevel="0" collapsed="false">
      <c r="B41" s="0" t="s">
        <v>23</v>
      </c>
      <c r="C41" s="6" t="n">
        <f aca="false">STDEV(D45,E45,F46,G47,H48)</f>
        <v>4993.43617691779</v>
      </c>
      <c r="D41" s="0" t="n">
        <f aca="false">STDEV(D46,E46,F47,G48,H49)</f>
        <v>6737.90491720266</v>
      </c>
      <c r="E41" s="0" t="n">
        <f aca="false">STDEV(D47,E47,F48,G49,H50,I51)</f>
        <v>3136.70611070628</v>
      </c>
      <c r="F41" s="0" t="n">
        <f aca="false">STDEV(D48,E48,F49,G50,H51)</f>
        <v>6792.10643173638</v>
      </c>
    </row>
    <row r="42" customFormat="false" ht="13.8" hidden="false" customHeight="false" outlineLevel="0" collapsed="false">
      <c r="B42" s="0" t="s">
        <v>24</v>
      </c>
      <c r="C42" s="22" t="n">
        <f aca="false">C41/C40</f>
        <v>0.134259765164551</v>
      </c>
      <c r="D42" s="22" t="n">
        <f aca="false">D41/D40</f>
        <v>0.0847418578621537</v>
      </c>
      <c r="E42" s="22" t="n">
        <f aca="false">E41/E40</f>
        <v>0.0186974892057262</v>
      </c>
      <c r="F42" s="22" t="n">
        <f aca="false">F41/F40</f>
        <v>0.0202826196770869</v>
      </c>
    </row>
    <row r="44" customFormat="false" ht="13.8" hidden="false" customHeight="false" outlineLevel="0" collapsed="false">
      <c r="B44" s="23"/>
      <c r="C44" s="24"/>
      <c r="D44" s="24" t="s">
        <v>21</v>
      </c>
      <c r="E44" s="25" t="n">
        <v>6</v>
      </c>
      <c r="F44" s="25" t="n">
        <v>12</v>
      </c>
      <c r="G44" s="25" t="n">
        <v>24</v>
      </c>
      <c r="H44" s="26" t="n">
        <v>48</v>
      </c>
      <c r="I44" s="27" t="n">
        <v>96</v>
      </c>
    </row>
    <row r="45" customFormat="false" ht="13.8" hidden="false" customHeight="false" outlineLevel="0" collapsed="false">
      <c r="B45" s="28" t="s">
        <v>0</v>
      </c>
      <c r="C45" s="29" t="n">
        <v>195102</v>
      </c>
      <c r="D45" s="30" t="n">
        <f aca="false">C45/6</f>
        <v>32517</v>
      </c>
      <c r="E45" s="30" t="n">
        <f aca="false">$C$45/E$44</f>
        <v>32517</v>
      </c>
      <c r="F45" s="31" t="n">
        <f aca="false">$C$45/F$44</f>
        <v>16258.5</v>
      </c>
      <c r="G45" s="31" t="n">
        <f aca="false">$C$45/G$44</f>
        <v>8129.25</v>
      </c>
      <c r="H45" s="32" t="n">
        <f aca="false">$C$45/H$44</f>
        <v>4064.625</v>
      </c>
      <c r="I45" s="33" t="n">
        <f aca="false">$C$45/I$44</f>
        <v>2032.3125</v>
      </c>
    </row>
    <row r="46" customFormat="false" ht="13.8" hidden="false" customHeight="false" outlineLevel="0" collapsed="false">
      <c r="B46" s="28" t="s">
        <v>9</v>
      </c>
      <c r="C46" s="29" t="n">
        <v>432919</v>
      </c>
      <c r="D46" s="34" t="n">
        <f aca="false">C46/6</f>
        <v>72153.1666666667</v>
      </c>
      <c r="E46" s="34" t="n">
        <f aca="false">$C$46/E$44</f>
        <v>72153.1666666667</v>
      </c>
      <c r="F46" s="30" t="n">
        <f aca="false">$C$46/F$44</f>
        <v>36076.5833333333</v>
      </c>
      <c r="G46" s="31" t="n">
        <f aca="false">$C$46/G$44</f>
        <v>18038.2916666667</v>
      </c>
      <c r="H46" s="32" t="n">
        <f aca="false">$C$46/H$44</f>
        <v>9019.14583333334</v>
      </c>
      <c r="I46" s="33" t="n">
        <f aca="false">$C$46/I$44</f>
        <v>4509.57291666667</v>
      </c>
    </row>
    <row r="47" customFormat="false" ht="13.8" hidden="false" customHeight="false" outlineLevel="0" collapsed="false">
      <c r="B47" s="28" t="s">
        <v>13</v>
      </c>
      <c r="C47" s="29" t="n">
        <v>1017573</v>
      </c>
      <c r="D47" s="35" t="n">
        <f aca="false">C47/6</f>
        <v>169595.5</v>
      </c>
      <c r="E47" s="35" t="n">
        <f aca="false">$C$47/E$44</f>
        <v>169595.5</v>
      </c>
      <c r="F47" s="34" t="n">
        <f aca="false">$C$47/F$44</f>
        <v>84797.75</v>
      </c>
      <c r="G47" s="30" t="n">
        <f aca="false">$C$47/G$44</f>
        <v>42398.875</v>
      </c>
      <c r="H47" s="32" t="n">
        <f aca="false">$C$47/H$44</f>
        <v>21199.4375</v>
      </c>
      <c r="I47" s="33" t="n">
        <f aca="false">$C$47/I$44</f>
        <v>10599.71875</v>
      </c>
    </row>
    <row r="48" customFormat="false" ht="13.8" hidden="false" customHeight="false" outlineLevel="0" collapsed="false">
      <c r="B48" s="28" t="s">
        <v>14</v>
      </c>
      <c r="C48" s="29" t="n">
        <v>2037710</v>
      </c>
      <c r="D48" s="17" t="n">
        <f aca="false">C48/6</f>
        <v>339618.333333333</v>
      </c>
      <c r="E48" s="17" t="n">
        <f aca="false">$C$48/E$44</f>
        <v>339618.333333333</v>
      </c>
      <c r="F48" s="35" t="n">
        <f aca="false">$C$48/F$44</f>
        <v>169809.166666667</v>
      </c>
      <c r="G48" s="34" t="n">
        <f aca="false">$C$48/G$44</f>
        <v>84904.5833333333</v>
      </c>
      <c r="H48" s="36" t="n">
        <f aca="false">$C$48/H$44</f>
        <v>42452.2916666667</v>
      </c>
      <c r="I48" s="33" t="n">
        <f aca="false">$C$48/I$44</f>
        <v>21226.1458333333</v>
      </c>
    </row>
    <row r="49" customFormat="false" ht="13.8" hidden="false" customHeight="false" outlineLevel="0" collapsed="false">
      <c r="B49" s="28" t="s">
        <v>15</v>
      </c>
      <c r="C49" s="29" t="n">
        <v>4010210</v>
      </c>
      <c r="D49" s="18" t="n">
        <f aca="false">C49/6</f>
        <v>668368.333333333</v>
      </c>
      <c r="E49" s="31" t="n">
        <f aca="false">$C$49/E$44</f>
        <v>668368.333333333</v>
      </c>
      <c r="F49" s="17" t="n">
        <f aca="false">$C$49/F$44</f>
        <v>334184.166666667</v>
      </c>
      <c r="G49" s="35" t="n">
        <f aca="false">$C$49/G$44</f>
        <v>167092.083333333</v>
      </c>
      <c r="H49" s="37" t="n">
        <f aca="false">$C$49/H$44</f>
        <v>83546.0416666667</v>
      </c>
      <c r="I49" s="33" t="n">
        <f aca="false">$C$49/I$44</f>
        <v>41773.0208333333</v>
      </c>
    </row>
    <row r="50" customFormat="false" ht="13.8" hidden="false" customHeight="false" outlineLevel="0" collapsed="false">
      <c r="B50" s="38" t="s">
        <v>16</v>
      </c>
      <c r="C50" s="39" t="n">
        <v>8101299</v>
      </c>
      <c r="D50" s="18" t="n">
        <f aca="false">C50/6</f>
        <v>1350216.5</v>
      </c>
      <c r="E50" s="31" t="n">
        <f aca="false">$C$50/E$44</f>
        <v>1350216.5</v>
      </c>
      <c r="F50" s="31" t="n">
        <f aca="false">$C$50/F$44</f>
        <v>675108.25</v>
      </c>
      <c r="G50" s="17" t="n">
        <f aca="false">$C$50/G$44</f>
        <v>337554.125</v>
      </c>
      <c r="H50" s="35" t="n">
        <f aca="false">$C$50/H$44</f>
        <v>168777.0625</v>
      </c>
      <c r="I50" s="31" t="n">
        <f aca="false">$C$50/I$44</f>
        <v>84388.53125</v>
      </c>
    </row>
    <row r="51" customFormat="false" ht="13.8" hidden="false" customHeight="false" outlineLevel="0" collapsed="false">
      <c r="B51" s="38" t="s">
        <v>17</v>
      </c>
      <c r="C51" s="39" t="n">
        <v>15522778</v>
      </c>
      <c r="D51" s="18" t="n">
        <f aca="false">C51/6</f>
        <v>2587129.66666667</v>
      </c>
      <c r="E51" s="31" t="n">
        <f aca="false">$C$51/E$44</f>
        <v>2587129.66666667</v>
      </c>
      <c r="F51" s="31" t="n">
        <f aca="false">$C$51/F$44</f>
        <v>1293564.83333333</v>
      </c>
      <c r="G51" s="31" t="n">
        <f aca="false">$C$51/G$44</f>
        <v>646782.416666667</v>
      </c>
      <c r="H51" s="17" t="n">
        <f aca="false">$C$51/H$44</f>
        <v>323391.208333333</v>
      </c>
      <c r="I51" s="35" t="n">
        <f aca="false">$C$51/I$44</f>
        <v>161695.604166667</v>
      </c>
    </row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1" activeCellId="0" sqref="C41"/>
    </sheetView>
  </sheetViews>
  <sheetFormatPr defaultRowHeight="13.8"/>
  <cols>
    <col collapsed="false" hidden="false" max="2" min="1" style="0" width="8.69767441860465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9767441860465"/>
    <col collapsed="false" hidden="false" max="9" min="9" style="3" width="9.87906976744186"/>
    <col collapsed="false" hidden="false" max="10" min="10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9767441860465"/>
  </cols>
  <sheetData>
    <row r="1" customFormat="false" ht="13.8" hidden="false" customHeight="false" outlineLevel="0" collapsed="false">
      <c r="A1" s="0" t="n">
        <v>10</v>
      </c>
      <c r="I1" s="0"/>
      <c r="J1" s="0"/>
    </row>
    <row r="3" customFormat="false" ht="13.8" hidden="false" customHeight="false" outlineLevel="0" collapsed="false">
      <c r="C3" s="40" t="s">
        <v>0</v>
      </c>
      <c r="I3" s="0"/>
      <c r="J3" s="0"/>
      <c r="O3" s="40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s="0" t="s">
        <v>25</v>
      </c>
      <c r="X4" s="45" t="s">
        <v>1</v>
      </c>
      <c r="Y4" s="45"/>
    </row>
    <row r="5" customFormat="false" ht="13.8" hidden="false" customHeight="false" outlineLevel="0" collapsed="false">
      <c r="C5" s="0" t="s">
        <v>2</v>
      </c>
      <c r="D5" s="0" t="s">
        <v>26</v>
      </c>
      <c r="E5" s="0" t="s">
        <v>27</v>
      </c>
      <c r="F5" s="0" t="s">
        <v>28</v>
      </c>
      <c r="G5" s="0" t="s">
        <v>29</v>
      </c>
      <c r="H5" s="0" t="s">
        <v>30</v>
      </c>
      <c r="I5" s="3" t="s">
        <v>31</v>
      </c>
      <c r="J5" s="3" t="s">
        <v>32</v>
      </c>
      <c r="K5" s="0" t="s">
        <v>33</v>
      </c>
      <c r="L5" s="3" t="s">
        <v>32</v>
      </c>
      <c r="N5" s="0" t="s">
        <v>34</v>
      </c>
      <c r="O5" s="3" t="s">
        <v>35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46" t="s">
        <v>31</v>
      </c>
      <c r="V5" s="46" t="s">
        <v>32</v>
      </c>
      <c r="W5" s="3" t="s">
        <v>36</v>
      </c>
      <c r="X5" s="12" t="s">
        <v>10</v>
      </c>
      <c r="Y5" s="12" t="s">
        <v>8</v>
      </c>
    </row>
    <row r="6" customFormat="false" ht="13.8" hidden="false" customHeight="false" outlineLevel="0" collapsed="false">
      <c r="C6" s="6" t="n">
        <f aca="false">$M$50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N6" s="0" t="n">
        <f aca="false">V51</f>
        <v>54114.875</v>
      </c>
      <c r="O6" s="6" t="n">
        <f aca="false">$M$51/Q6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7"/>
      <c r="V6" s="47"/>
      <c r="W6" s="0" t="n">
        <f aca="false">9*60+11.55</f>
        <v>551.55</v>
      </c>
      <c r="X6" s="12"/>
      <c r="Y6" s="12"/>
    </row>
    <row r="7" customFormat="false" ht="13.8" hidden="false" customHeight="false" outlineLevel="0" collapsed="false">
      <c r="C7" s="6" t="n">
        <f aca="false">$M$50/E7</f>
        <v>24387.75</v>
      </c>
      <c r="D7" s="0" t="n">
        <v>1</v>
      </c>
      <c r="E7" s="0" t="n">
        <f aca="false">D7*8</f>
        <v>8</v>
      </c>
      <c r="F7" s="0" t="n">
        <v>0</v>
      </c>
      <c r="G7" s="21" t="n">
        <v>367.9</v>
      </c>
      <c r="H7" s="0" t="n">
        <f aca="false">F7*60+G7</f>
        <v>367.9</v>
      </c>
      <c r="I7" s="5" t="n">
        <f aca="false">$H$6/H7</f>
        <v>0.0367219353085077</v>
      </c>
      <c r="J7" s="5" t="n">
        <f aca="false">I7/E7</f>
        <v>0.00459024191356347</v>
      </c>
      <c r="K7" s="48" t="n">
        <f aca="false">C7/$C$6*$H$6/H7</f>
        <v>0.00459024191356347</v>
      </c>
      <c r="L7" s="48" t="n">
        <f aca="false">K7/E7</f>
        <v>0.000573780239195434</v>
      </c>
      <c r="O7" s="6" t="n">
        <f aca="false">$M$51/Q7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7" t="n">
        <f aca="false">$T$6/T7</f>
        <v>6.6854886936074</v>
      </c>
      <c r="V7" s="47" t="n">
        <f aca="false">U7/Q7</f>
        <v>0.835686086700925</v>
      </c>
      <c r="X7" s="48" t="n">
        <f aca="false">O7/$N$6*$W$6/T7</f>
        <v>0.559035485146106</v>
      </c>
      <c r="Y7" s="49" t="n">
        <f aca="false">X7/Q7</f>
        <v>0.0698794356432633</v>
      </c>
    </row>
    <row r="8" customFormat="false" ht="13.8" hidden="false" customHeight="false" outlineLevel="0" collapsed="false">
      <c r="C8" s="6" t="n">
        <f aca="false">$M$50/E8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8" t="n">
        <f aca="false">C8/$C$6*$H$6/H8</f>
        <v>0.0806470869149952</v>
      </c>
      <c r="L8" s="48" t="n">
        <f aca="false">K8/E8</f>
        <v>0.0050404429321872</v>
      </c>
      <c r="O8" s="6" t="n">
        <f aca="false">$M$51/Q8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7" t="n">
        <f aca="false">$T$6/T8</f>
        <v>12.7306082193473</v>
      </c>
      <c r="V8" s="47" t="n">
        <f aca="false">U8/Q8</f>
        <v>0.795663013709206</v>
      </c>
      <c r="X8" s="48" t="n">
        <f aca="false">O8/$N$6*$W$6/T8</f>
        <v>0.53226189350323</v>
      </c>
      <c r="Y8" s="49" t="n">
        <f aca="false">X8/Q8</f>
        <v>0.0332663683439519</v>
      </c>
    </row>
    <row r="9" customFormat="false" ht="13.8" hidden="false" customHeight="false" outlineLevel="0" collapsed="false">
      <c r="C9" s="6" t="n">
        <f aca="false">$M$50/E9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8" t="n">
        <f aca="false">C9/$C$6*$H$6/H9</f>
        <v>0.035718062605753</v>
      </c>
      <c r="L9" s="48" t="n">
        <f aca="false">K9/E9</f>
        <v>0.00111618945642978</v>
      </c>
      <c r="O9" s="6" t="n">
        <f aca="false">$M$51/Q9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7" t="n">
        <f aca="false">$T$6/T9</f>
        <v>21.4747517499593</v>
      </c>
      <c r="V9" s="47" t="n">
        <f aca="false">U9/Q9</f>
        <v>0.671085992186228</v>
      </c>
      <c r="X9" s="48" t="n">
        <f aca="false">O9/$N$6*$W$6/T9</f>
        <v>0.448925606381247</v>
      </c>
      <c r="Y9" s="49" t="n">
        <f aca="false">X9/Q9</f>
        <v>0.014028925199414</v>
      </c>
    </row>
    <row r="10" customFormat="false" ht="13.8" hidden="false" customHeight="false" outlineLevel="0" collapsed="false">
      <c r="C10" s="6" t="n">
        <f aca="false">$M$50/E10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8" t="n">
        <f aca="false">C10/$C$6*$H$6/H10</f>
        <v>0.0132264254385965</v>
      </c>
      <c r="L10" s="48" t="n">
        <f aca="false">K10/E10</f>
        <v>0.00020666289747807</v>
      </c>
      <c r="O10" s="6" t="n">
        <f aca="false">$M$51/Q10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7" t="n">
        <f aca="false">$T$6/T10</f>
        <v>26.1609883790108</v>
      </c>
      <c r="V10" s="50" t="n">
        <f aca="false">U10/Q10</f>
        <v>0.408765443422044</v>
      </c>
      <c r="X10" s="48" t="n">
        <f aca="false">O10/$N$6*$W$6/T10</f>
        <v>0.273445246499821</v>
      </c>
      <c r="Y10" s="49" t="n">
        <f aca="false">X10/Q10</f>
        <v>0.00427258197655971</v>
      </c>
    </row>
    <row r="11" customFormat="false" ht="13.8" hidden="false" customHeight="false" outlineLevel="0" collapsed="false">
      <c r="C11" s="6" t="n">
        <f aca="false">$M$50/E11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8" t="n">
        <f aca="false">C11/$C$6*$H$6/H11</f>
        <v>0.00416522790055249</v>
      </c>
      <c r="L11" s="48" t="n">
        <f aca="false">K11/E11</f>
        <v>3.25408429730663E-005</v>
      </c>
      <c r="N11" s="3"/>
      <c r="O11" s="6" t="n">
        <f aca="false">$M$51/Q11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7" t="n">
        <f aca="false">$T$6/T11</f>
        <v>30.4017791297935</v>
      </c>
      <c r="V11" s="47" t="n">
        <f aca="false">U11/Q11</f>
        <v>0.237513899451512</v>
      </c>
      <c r="X11" s="48" t="n">
        <f aca="false">O11/$N$6*$W$6/T11</f>
        <v>0.158885854535398</v>
      </c>
      <c r="Y11" s="49" t="n">
        <f aca="false">X11/Q11</f>
        <v>0.0012412957385578</v>
      </c>
    </row>
    <row r="12" customFormat="false" ht="13.8" hidden="false" customHeight="false" outlineLevel="0" collapsed="false">
      <c r="B12" s="3"/>
      <c r="C12" s="6" t="n">
        <f aca="false">$M$50/E12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8" t="n">
        <f aca="false">C12/$C$6*$H$6/H12</f>
        <v>0.00118405738164685</v>
      </c>
      <c r="L12" s="48" t="n">
        <f aca="false">K12/E12</f>
        <v>4.625224147058E-006</v>
      </c>
      <c r="N12" s="3"/>
      <c r="O12" s="6" t="n">
        <f aca="false">$M$51/Q12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7" t="n">
        <f aca="false">$T$6/T12</f>
        <v>22.2296104071178</v>
      </c>
      <c r="V12" s="47" t="n">
        <f aca="false">U12/Q12</f>
        <v>0.086834415652804</v>
      </c>
      <c r="X12" s="48" t="n">
        <f aca="false">O12/$N$6*$W$6/T12</f>
        <v>0.0580882229037476</v>
      </c>
      <c r="Y12" s="49" t="n">
        <f aca="false">X12/Q12</f>
        <v>0.000226907120717764</v>
      </c>
    </row>
    <row r="13" customFormat="false" ht="13.8" hidden="false" customHeight="false" outlineLevel="0" collapsed="false">
      <c r="B13" s="51"/>
      <c r="C13" s="6" t="n">
        <f aca="false">$M$50/E13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51"/>
      <c r="O13" s="6" t="n">
        <f aca="false">$M$51/Q13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AA14" s="3" t="s">
        <v>17</v>
      </c>
      <c r="AB14" s="3"/>
      <c r="AC14" s="3"/>
      <c r="AD14" s="3"/>
      <c r="AE14" s="3"/>
      <c r="AF14" s="3"/>
    </row>
    <row r="15" customFormat="false" ht="13.8" hidden="false" customHeight="false" outlineLevel="0" collapsed="false">
      <c r="C15" s="40" t="s">
        <v>13</v>
      </c>
      <c r="I15" s="0"/>
      <c r="J15" s="0"/>
      <c r="O15" s="40" t="s">
        <v>14</v>
      </c>
      <c r="U15" s="43" t="s">
        <v>12</v>
      </c>
      <c r="V15" s="44"/>
      <c r="W15" s="0" t="s">
        <v>25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customFormat="false" ht="13.8" hidden="false" customHeight="false" outlineLevel="0" collapsed="false">
      <c r="I16" s="2" t="s">
        <v>37</v>
      </c>
      <c r="J16" s="2"/>
      <c r="K16" s="2" t="s">
        <v>38</v>
      </c>
      <c r="L16" s="2"/>
      <c r="P16" s="0" t="s">
        <v>26</v>
      </c>
      <c r="Q16" s="0" t="s">
        <v>27</v>
      </c>
      <c r="R16" s="0" t="s">
        <v>28</v>
      </c>
      <c r="S16" s="0" t="s">
        <v>29</v>
      </c>
      <c r="T16" s="0" t="s">
        <v>30</v>
      </c>
      <c r="U16" s="46" t="s">
        <v>31</v>
      </c>
      <c r="V16" s="46" t="s">
        <v>32</v>
      </c>
      <c r="W16" s="3" t="s">
        <v>36</v>
      </c>
      <c r="X16" s="12" t="s">
        <v>10</v>
      </c>
      <c r="Y16" s="12" t="s">
        <v>8</v>
      </c>
      <c r="AA16" s="3"/>
      <c r="AB16" s="3" t="s">
        <v>26</v>
      </c>
      <c r="AC16" s="3" t="s">
        <v>27</v>
      </c>
      <c r="AD16" s="3" t="s">
        <v>28</v>
      </c>
      <c r="AE16" s="3" t="s">
        <v>29</v>
      </c>
      <c r="AF16" s="3" t="s">
        <v>30</v>
      </c>
    </row>
    <row r="17" customFormat="false" ht="13.8" hidden="false" customHeight="false" outlineLevel="0" collapsed="false">
      <c r="D17" s="0" t="s">
        <v>26</v>
      </c>
      <c r="E17" s="0" t="s">
        <v>27</v>
      </c>
      <c r="F17" s="0" t="s">
        <v>28</v>
      </c>
      <c r="G17" s="0" t="s">
        <v>29</v>
      </c>
      <c r="H17" s="0" t="s">
        <v>30</v>
      </c>
      <c r="I17" s="3" t="s">
        <v>31</v>
      </c>
      <c r="J17" s="3" t="s">
        <v>32</v>
      </c>
      <c r="K17" s="0" t="s">
        <v>39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AA17" s="51"/>
      <c r="AB17" s="0" t="n">
        <v>1</v>
      </c>
      <c r="AC17" s="0" t="n">
        <v>1</v>
      </c>
    </row>
    <row r="18" customFormat="false" ht="13.8" hidden="false" customHeight="false" outlineLevel="0" collapsed="false">
      <c r="B18" s="3"/>
      <c r="C18" s="6" t="n">
        <f aca="false">$M$52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$M$53/Q18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U18" s="47" t="n">
        <f aca="false">$T$17/T18</f>
        <v>5.31794398121466</v>
      </c>
      <c r="V18" s="47"/>
      <c r="W18" s="52"/>
      <c r="X18" s="12"/>
      <c r="Y18" s="12"/>
      <c r="AA18" s="3"/>
      <c r="AB18" s="3" t="n">
        <v>1</v>
      </c>
      <c r="AC18" s="3" t="n">
        <f aca="false">AB18*8</f>
        <v>8</v>
      </c>
      <c r="AD18" s="0" t="n">
        <v>657</v>
      </c>
      <c r="AE18" s="0" t="n">
        <v>53.48</v>
      </c>
      <c r="AF18" s="3" t="n">
        <f aca="false">AD18*60+AE18</f>
        <v>39473.48</v>
      </c>
    </row>
    <row r="19" customFormat="false" ht="13.8" hidden="false" customHeight="false" outlineLevel="0" collapsed="false">
      <c r="C19" s="6" t="n">
        <f aca="false">$M$52/E19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53" t="n">
        <f aca="false">F19*60+G19</f>
        <v>2478.35</v>
      </c>
      <c r="I19" s="0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$M$53/Q19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4" t="n">
        <f aca="false">R19*60+S19</f>
        <v>1908.35</v>
      </c>
      <c r="U19" s="47" t="n">
        <f aca="false">$T$17/T19</f>
        <v>11.0723085387901</v>
      </c>
      <c r="V19" s="47" t="n">
        <f aca="false">U19/Q19</f>
        <v>0.692019283674378</v>
      </c>
      <c r="X19" s="48" t="n">
        <f aca="false">O19/$O$6*$T$6/T19</f>
        <v>1.01680199572055</v>
      </c>
      <c r="Y19" s="49" t="n">
        <f aca="false">X19/Q19</f>
        <v>0.0635501247325342</v>
      </c>
      <c r="AA19" s="3"/>
      <c r="AB19" s="3" t="n">
        <v>2</v>
      </c>
      <c r="AC19" s="3" t="n">
        <f aca="false">AB19*8</f>
        <v>16</v>
      </c>
      <c r="AD19" s="3" t="n">
        <v>284</v>
      </c>
      <c r="AE19" s="3" t="n">
        <v>4.89</v>
      </c>
      <c r="AF19" s="3" t="n">
        <f aca="false">AD19*60+AE19</f>
        <v>17044.89</v>
      </c>
    </row>
    <row r="20" customFormat="false" ht="13.8" hidden="false" customHeight="false" outlineLevel="0" collapsed="false">
      <c r="C20" s="6" t="n">
        <f aca="false">$M$52/E20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0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$M$53/Q20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U20" s="47" t="n">
        <f aca="false">$T$17/T20</f>
        <v>21.3387463265368</v>
      </c>
      <c r="V20" s="47" t="n">
        <f aca="false">U20/Q20</f>
        <v>0.666835822704275</v>
      </c>
      <c r="X20" s="48" t="n">
        <f aca="false">O20/$O$6*$T$6/T20</f>
        <v>0.97979927921012</v>
      </c>
      <c r="Y20" s="49" t="n">
        <f aca="false">X20/Q20</f>
        <v>0.0306187274753162</v>
      </c>
      <c r="AA20" s="3"/>
      <c r="AB20" s="3" t="n">
        <v>4</v>
      </c>
      <c r="AC20" s="3" t="n">
        <f aca="false">AB20*8</f>
        <v>32</v>
      </c>
      <c r="AD20" s="3" t="n">
        <v>73</v>
      </c>
      <c r="AE20" s="3" t="n">
        <v>5.21</v>
      </c>
      <c r="AF20" s="3" t="n">
        <v>7985.212</v>
      </c>
    </row>
    <row r="21" customFormat="false" ht="13.8" hidden="false" customHeight="false" outlineLevel="0" collapsed="false">
      <c r="C21" s="6" t="n">
        <f aca="false">$M$52/E21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0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$M$53/Q21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U21" s="47" t="n">
        <f aca="false">$T$17/T21</f>
        <v>35.5218882388541</v>
      </c>
      <c r="V21" s="47" t="n">
        <f aca="false">U21/Q21</f>
        <v>0.555029503732096</v>
      </c>
      <c r="X21" s="48" t="n">
        <f aca="false">O21/$O$6*$T$6/T21</f>
        <v>0.81551933651625</v>
      </c>
      <c r="Y21" s="49" t="n">
        <f aca="false">X21/Q21</f>
        <v>0.0127424896330664</v>
      </c>
      <c r="AA21" s="3"/>
      <c r="AB21" s="3" t="n">
        <v>8</v>
      </c>
      <c r="AC21" s="3" t="n">
        <f aca="false">AB21*8</f>
        <v>64</v>
      </c>
      <c r="AD21" s="0" t="n">
        <v>65</v>
      </c>
      <c r="AE21" s="0" t="n">
        <v>12.01</v>
      </c>
      <c r="AF21" s="3" t="n">
        <f aca="false">AD21*60+AE21</f>
        <v>3912.01</v>
      </c>
    </row>
    <row r="22" customFormat="false" ht="13.8" hidden="false" customHeight="false" outlineLevel="0" collapsed="false">
      <c r="C22" s="6" t="n">
        <f aca="false">$M$52/E22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0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$M$53/Q22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U22" s="47" t="n">
        <f aca="false">$T$17/T22</f>
        <v>42.262215732944</v>
      </c>
      <c r="V22" s="50" t="n">
        <f aca="false">U22/Q22</f>
        <v>0.330173560413625</v>
      </c>
      <c r="X22" s="48" t="n">
        <f aca="false">O22/$O$6*$T$6/T22</f>
        <v>0.485132630091132</v>
      </c>
      <c r="Y22" s="49" t="n">
        <f aca="false">X22/Q22</f>
        <v>0.00379009867258697</v>
      </c>
      <c r="AA22" s="3"/>
      <c r="AB22" s="3" t="n">
        <v>16</v>
      </c>
      <c r="AC22" s="3" t="n">
        <f aca="false">AB22*8</f>
        <v>128</v>
      </c>
      <c r="AD22" s="3" t="n">
        <v>34</v>
      </c>
      <c r="AE22" s="3" t="n">
        <v>38.03</v>
      </c>
      <c r="AF22" s="54" t="n">
        <f aca="false">AD22*60+AE22</f>
        <v>2078.03</v>
      </c>
    </row>
    <row r="23" customFormat="false" ht="13.8" hidden="false" customHeight="false" outlineLevel="0" collapsed="false">
      <c r="C23" s="6" t="n">
        <f aca="false">$M$52/E23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0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$M$53/Q23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U23" s="47" t="n">
        <f aca="false">$T$17/T23</f>
        <v>40.8954091507316</v>
      </c>
      <c r="V23" s="47" t="n">
        <f aca="false">U23/Q23</f>
        <v>0.159747691995045</v>
      </c>
      <c r="X23" s="48" t="n">
        <f aca="false">O23/$O$6*$T$6/T23</f>
        <v>0.234721453381845</v>
      </c>
      <c r="Y23" s="49" t="n">
        <f aca="false">X23/Q23</f>
        <v>0.000916880677272831</v>
      </c>
      <c r="AA23" s="3"/>
      <c r="AB23" s="3" t="n">
        <v>32</v>
      </c>
      <c r="AC23" s="3" t="n">
        <f aca="false">AB23*8</f>
        <v>256</v>
      </c>
      <c r="AD23" s="3" t="n">
        <v>25</v>
      </c>
      <c r="AE23" s="3" t="n">
        <v>46.04</v>
      </c>
      <c r="AF23" s="55" t="n">
        <f aca="false">AD23*60+AE23</f>
        <v>1546.04</v>
      </c>
    </row>
    <row r="24" customFormat="false" ht="13.8" hidden="false" customHeight="false" outlineLevel="0" collapsed="false">
      <c r="B24" s="3"/>
      <c r="C24" s="6" t="n">
        <f aca="false">$M$52/E24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0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51"/>
      <c r="O24" s="6" t="n">
        <f aca="false">$M$53/Q24</f>
        <v>3979.90234375</v>
      </c>
      <c r="P24" s="0" t="n">
        <v>64</v>
      </c>
      <c r="Q24" s="0" t="n">
        <f aca="false">P24*8</f>
        <v>512</v>
      </c>
      <c r="U24" s="47" t="e">
        <f aca="false">$T$6/T24</f>
        <v>#DIV/0!</v>
      </c>
      <c r="V24" s="47" t="e">
        <f aca="false">U24/Q24</f>
        <v>#DIV/0!</v>
      </c>
      <c r="X24" s="48" t="e">
        <f aca="false">O24/$O$6*$T$6/T24</f>
        <v>#DIV/0!</v>
      </c>
      <c r="Y24" s="49" t="e">
        <f aca="false">X24/Q24</f>
        <v>#DIV/0!</v>
      </c>
      <c r="AA24" s="56" t="s">
        <v>40</v>
      </c>
      <c r="AB24" s="0" t="n">
        <v>64</v>
      </c>
      <c r="AC24" s="0" t="n">
        <f aca="false">AB24*8</f>
        <v>512</v>
      </c>
    </row>
    <row r="25" customFormat="false" ht="13.8" hidden="false" customHeight="false" outlineLevel="0" collapsed="false">
      <c r="B25" s="51"/>
      <c r="C25" s="6" t="n">
        <f aca="false">$M$52/E25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40" t="s">
        <v>15</v>
      </c>
      <c r="I27" s="0"/>
      <c r="J27" s="0"/>
      <c r="O27" s="4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38</v>
      </c>
      <c r="L28" s="2"/>
      <c r="U28" s="2" t="s">
        <v>37</v>
      </c>
      <c r="V28" s="2"/>
      <c r="W28" s="0" t="s">
        <v>25</v>
      </c>
      <c r="X28" s="57" t="s">
        <v>38</v>
      </c>
      <c r="Y28" s="57"/>
    </row>
    <row r="29" customFormat="false" ht="13.8" hidden="false" customHeight="false" outlineLevel="0" collapsed="false">
      <c r="C29" s="0" t="s">
        <v>2</v>
      </c>
      <c r="D29" s="0" t="s">
        <v>26</v>
      </c>
      <c r="E29" s="0" t="s">
        <v>27</v>
      </c>
      <c r="F29" s="0" t="s">
        <v>28</v>
      </c>
      <c r="G29" s="0" t="s">
        <v>29</v>
      </c>
      <c r="H29" s="0" t="s">
        <v>30</v>
      </c>
      <c r="I29" s="3" t="s">
        <v>31</v>
      </c>
      <c r="J29" s="3" t="s">
        <v>32</v>
      </c>
      <c r="K29" s="3" t="s">
        <v>39</v>
      </c>
      <c r="L29" s="3" t="s">
        <v>8</v>
      </c>
      <c r="P29" s="3" t="s">
        <v>26</v>
      </c>
      <c r="Q29" s="3" t="s">
        <v>27</v>
      </c>
      <c r="R29" s="3" t="s">
        <v>28</v>
      </c>
      <c r="S29" s="3" t="s">
        <v>29</v>
      </c>
      <c r="T29" s="3" t="s">
        <v>30</v>
      </c>
      <c r="U29" s="3" t="s">
        <v>31</v>
      </c>
      <c r="V29" s="3" t="s">
        <v>32</v>
      </c>
      <c r="W29" s="3" t="s">
        <v>36</v>
      </c>
      <c r="X29" s="3" t="s">
        <v>39</v>
      </c>
      <c r="Y29" s="3" t="s">
        <v>8</v>
      </c>
    </row>
    <row r="30" customFormat="false" ht="13.8" hidden="false" customHeight="false" outlineLevel="0" collapsed="false">
      <c r="B30" s="3"/>
      <c r="C30" s="6" t="n">
        <f aca="false">$M$54/E30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0" t="n">
        <f aca="false">$M$55/Q30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X30" s="3"/>
      <c r="Y30" s="3"/>
    </row>
    <row r="31" customFormat="false" ht="13.8" hidden="false" customHeight="false" outlineLevel="0" collapsed="false">
      <c r="C31" s="6" t="n">
        <f aca="false">$M$54/E31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$M$55/Q31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0" t="n">
        <f aca="false">$T$30/T31</f>
        <v>6.67826019944648</v>
      </c>
      <c r="V31" s="5" t="n">
        <f aca="false">U31/Q31</f>
        <v>0.83478252493081</v>
      </c>
      <c r="W31" s="52"/>
      <c r="X31" s="6" t="n">
        <f aca="false">P31/$O$30*$T$30/U31</f>
        <v>0.00257882347016201</v>
      </c>
      <c r="Y31" s="0" t="n">
        <f aca="false">X31/R31</f>
        <v>7.41041227058048E-006</v>
      </c>
    </row>
    <row r="32" customFormat="false" ht="13.8" hidden="false" customHeight="false" outlineLevel="0" collapsed="false">
      <c r="C32" s="6" t="n">
        <f aca="false">$M$54/E32</f>
        <v>250638.125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0.990203580173459</v>
      </c>
      <c r="L32" s="6" t="n">
        <f aca="false">K32/E32</f>
        <v>0.0618877237608412</v>
      </c>
      <c r="O32" s="6" t="n">
        <f aca="false">$M$55/Q32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0" t="n">
        <f aca="false">$T$30/T32</f>
        <v>14.7159779852588</v>
      </c>
      <c r="V32" s="5" t="n">
        <f aca="false">U32/Q32</f>
        <v>0.919748624078676</v>
      </c>
      <c r="W32" s="6"/>
      <c r="X32" s="6" t="n">
        <f aca="false">P32/$O$30*$T$30/U32</f>
        <v>0.00234059253954211</v>
      </c>
      <c r="Y32" s="0" t="n">
        <f aca="false">X32/R32</f>
        <v>1.4813876832545E-005</v>
      </c>
    </row>
    <row r="33" customFormat="false" ht="13.8" hidden="false" customHeight="false" outlineLevel="0" collapsed="false">
      <c r="C33" s="6" t="n">
        <f aca="false">$M$54/E33</f>
        <v>125319.0625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53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1.01836420878971</v>
      </c>
      <c r="L33" s="6" t="n">
        <f aca="false">K33/E33</f>
        <v>0.0318238815246784</v>
      </c>
      <c r="O33" s="6" t="n">
        <f aca="false">$M$55/Q33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0" t="n">
        <f aca="false">$T$30/T33</f>
        <v>30.6073850311841</v>
      </c>
      <c r="V33" s="5" t="n">
        <f aca="false">U33/Q33</f>
        <v>0.956480782224504</v>
      </c>
      <c r="W33" s="6"/>
      <c r="X33" s="6" t="n">
        <f aca="false">P33/$O$30*$T$30/U33</f>
        <v>0.00225070572015673</v>
      </c>
      <c r="Y33" s="0" t="n">
        <f aca="false">X33/R33</f>
        <v>3.00094096020897E-005</v>
      </c>
    </row>
    <row r="34" customFormat="false" ht="13.8" hidden="false" customHeight="false" outlineLevel="0" collapsed="false">
      <c r="C34" s="6" t="n">
        <f aca="false">$M$54/E34</f>
        <v>62659.53125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0.88929388728585</v>
      </c>
      <c r="L34" s="6" t="n">
        <f aca="false">K34/E34</f>
        <v>0.0138952169888414</v>
      </c>
      <c r="O34" s="6" t="n">
        <f aca="false">$M$55/Q34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4" t="n">
        <f aca="false">R34*60+S34</f>
        <v>2237.18</v>
      </c>
      <c r="U34" s="0" t="n">
        <f aca="false">$T$30/T34</f>
        <v>62.364677853369</v>
      </c>
      <c r="V34" s="5" t="n">
        <f aca="false">U34/Q34</f>
        <v>0.97444809145889</v>
      </c>
      <c r="W34" s="6"/>
      <c r="X34" s="6" t="n">
        <f aca="false">P34/$O$30*$T$30/U34</f>
        <v>0.00220920620261022</v>
      </c>
      <c r="Y34" s="0" t="n">
        <f aca="false">X34/R34</f>
        <v>5.97082757462222E-005</v>
      </c>
    </row>
    <row r="35" customFormat="false" ht="13.8" hidden="false" customHeight="false" outlineLevel="0" collapsed="false">
      <c r="C35" s="6" t="n">
        <f aca="false">$M$54/E35</f>
        <v>31329.765625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0.692547250515358</v>
      </c>
      <c r="L35" s="6" t="n">
        <f aca="false">K35/E35</f>
        <v>0.00541052539465124</v>
      </c>
      <c r="O35" s="6" t="n">
        <f aca="false">$M$55/Q35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0" t="n">
        <f aca="false">$T$30/T35</f>
        <v>111.905075474422</v>
      </c>
      <c r="V35" s="5" t="n">
        <f aca="false">U35/Q35</f>
        <v>0.874258402143923</v>
      </c>
      <c r="W35" s="6"/>
      <c r="X35" s="6" t="n">
        <f aca="false">P35/$O$30*$T$30/U35</f>
        <v>0.0024623804157827</v>
      </c>
      <c r="Y35" s="0" t="n">
        <f aca="false">X35/R35</f>
        <v>0.000123119020789135</v>
      </c>
    </row>
    <row r="36" customFormat="false" ht="13.8" hidden="false" customHeight="false" outlineLevel="0" collapsed="false">
      <c r="B36" s="3"/>
      <c r="C36" s="6" t="n">
        <f aca="false">$M$54/E36</f>
        <v>15664.8828125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0.397120694354708</v>
      </c>
      <c r="L36" s="6" t="n">
        <f aca="false">K36/E36</f>
        <v>0.00155125271232308</v>
      </c>
      <c r="O36" s="6" t="n">
        <f aca="false">$M$55/Q36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0" t="n">
        <f aca="false">$T$30/T36</f>
        <v>125.917170710752</v>
      </c>
      <c r="V36" s="5" t="n">
        <f aca="false">U36/Q36</f>
        <v>0.491863948088874</v>
      </c>
      <c r="W36" s="6"/>
      <c r="X36" s="6" t="n">
        <f aca="false">P36/$O$30*$T$30/U36</f>
        <v>0.00437673217591401</v>
      </c>
      <c r="Y36" s="0" t="n">
        <f aca="false">X36/R36</f>
        <v>0.000243151787550778</v>
      </c>
    </row>
    <row r="37" customFormat="false" ht="13.8" hidden="false" customHeight="false" outlineLevel="0" collapsed="false">
      <c r="B37" s="51"/>
      <c r="C37" s="6"/>
      <c r="D37" s="0" t="n">
        <v>64</v>
      </c>
      <c r="E37" s="0" t="n">
        <f aca="false">D37*8</f>
        <v>512</v>
      </c>
      <c r="I37" s="5"/>
      <c r="J37" s="5"/>
      <c r="O37" s="58" t="n">
        <f aca="false">$M$55/Q37</f>
        <v>15822.849609375</v>
      </c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19</v>
      </c>
      <c r="M39" s="0" t="s">
        <v>26</v>
      </c>
      <c r="N39" s="0" t="s">
        <v>27</v>
      </c>
      <c r="O39" s="0" t="s">
        <v>28</v>
      </c>
      <c r="P39" s="0" t="s">
        <v>29</v>
      </c>
      <c r="Q39" s="0" t="s">
        <v>30</v>
      </c>
    </row>
    <row r="40" customFormat="false" ht="13.8" hidden="false" customHeight="false" outlineLevel="0" collapsed="false">
      <c r="D40" s="6"/>
      <c r="E40" s="0" t="s">
        <v>41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42</v>
      </c>
      <c r="D41" s="59" t="n">
        <f aca="false">L59</f>
        <v>14838.2522786458</v>
      </c>
      <c r="E41" s="60" t="n">
        <f aca="false">L60</f>
        <v>29768.1361607143</v>
      </c>
      <c r="F41" s="61" t="n">
        <f aca="false">L61</f>
        <v>61329.734375</v>
      </c>
      <c r="G41" s="54" t="n">
        <f aca="false">L62</f>
        <v>125545.4125</v>
      </c>
      <c r="H41" s="62" t="n">
        <f aca="false">L63</f>
        <v>250265.21875</v>
      </c>
      <c r="I41" s="63" t="n">
        <f aca="false">N54</f>
        <v>501276.25</v>
      </c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s">
        <v>43</v>
      </c>
      <c r="D42" s="6"/>
      <c r="E42" s="6"/>
      <c r="F42" s="6" t="n">
        <v>551.6</v>
      </c>
      <c r="G42" s="6" t="n">
        <v>1703</v>
      </c>
      <c r="H42" s="6" t="n">
        <v>2479</v>
      </c>
      <c r="I42" s="64" t="n">
        <v>6452</v>
      </c>
    </row>
    <row r="43" customFormat="false" ht="13.8" hidden="false" customHeight="false" outlineLevel="0" collapsed="false">
      <c r="C43" s="0" t="n">
        <v>8</v>
      </c>
      <c r="E43" s="0" t="n">
        <f aca="false">H7</f>
        <v>367.9</v>
      </c>
      <c r="F43" s="0" t="n">
        <f aca="false">T7</f>
        <v>986.61</v>
      </c>
      <c r="G43" s="0" t="n">
        <f aca="false">H19</f>
        <v>2478.35</v>
      </c>
      <c r="H43" s="0" t="n">
        <f aca="false">T18</f>
        <v>3973.31</v>
      </c>
      <c r="I43" s="3" t="n">
        <f aca="false">H31</f>
        <v>9184.44</v>
      </c>
      <c r="M43" s="0" t="n">
        <v>4</v>
      </c>
      <c r="N43" s="0" t="n">
        <f aca="false">M43*8</f>
        <v>32</v>
      </c>
      <c r="O43" s="0" t="n">
        <v>49</v>
      </c>
      <c r="P43" s="0" t="n">
        <v>53.06</v>
      </c>
      <c r="Q43" s="0" t="n">
        <f aca="false">O43*60+P43</f>
        <v>2993.06</v>
      </c>
    </row>
    <row r="44" customFormat="false" ht="13.8" hidden="false" customHeight="false" outlineLevel="0" collapsed="false">
      <c r="C44" s="0" t="n">
        <v>16</v>
      </c>
      <c r="D44" s="21" t="n">
        <v>207.5</v>
      </c>
      <c r="E44" s="0" t="n">
        <f aca="false">T8</f>
        <v>518.119</v>
      </c>
      <c r="F44" s="0" t="n">
        <f aca="false">H20</f>
        <v>1264.05</v>
      </c>
      <c r="G44" s="6" t="n">
        <f aca="false">T19</f>
        <v>1908.35</v>
      </c>
      <c r="H44" s="0" t="n">
        <f aca="false">H32</f>
        <v>4369.9</v>
      </c>
      <c r="I44" s="3" t="n">
        <f aca="false">T32</f>
        <v>9480.92</v>
      </c>
      <c r="M44" s="0" t="n">
        <v>8</v>
      </c>
      <c r="N44" s="0" t="n">
        <f aca="false">M44*8</f>
        <v>64</v>
      </c>
      <c r="O44" s="0" t="n">
        <v>26</v>
      </c>
      <c r="P44" s="0" t="n">
        <v>56.93</v>
      </c>
      <c r="Q44" s="0" t="n">
        <f aca="false">O44*60+P44</f>
        <v>1616.93</v>
      </c>
    </row>
    <row r="45" customFormat="false" ht="13.8" hidden="false" customHeight="false" outlineLevel="0" collapsed="false">
      <c r="C45" s="0" t="n">
        <v>32</v>
      </c>
      <c r="D45" s="0" t="n">
        <f aca="false">T9</f>
        <v>307.15</v>
      </c>
      <c r="E45" s="0" t="n">
        <f aca="false">H21</f>
        <v>677.45</v>
      </c>
      <c r="F45" s="0" t="n">
        <f aca="false">T20</f>
        <v>990.21</v>
      </c>
      <c r="G45" s="0" t="n">
        <f aca="false">H33</f>
        <v>2124.53</v>
      </c>
      <c r="H45" s="0" t="n">
        <f aca="false">T33</f>
        <v>4558.41</v>
      </c>
      <c r="I45" s="3" t="n">
        <f aca="false">AF20</f>
        <v>7985.212</v>
      </c>
      <c r="L45" s="3"/>
      <c r="M45" s="0" t="n">
        <v>16</v>
      </c>
      <c r="N45" s="0" t="n">
        <f aca="false">M45*8</f>
        <v>128</v>
      </c>
      <c r="O45" s="0" t="n">
        <v>21</v>
      </c>
      <c r="P45" s="0" t="n">
        <v>41.149</v>
      </c>
      <c r="Q45" s="3" t="n">
        <f aca="false">O45*60+P45</f>
        <v>1301.149</v>
      </c>
    </row>
    <row r="46" customFormat="false" ht="13.8" hidden="false" customHeight="false" outlineLevel="0" collapsed="false">
      <c r="C46" s="0" t="n">
        <v>64</v>
      </c>
      <c r="D46" s="0" t="n">
        <f aca="false">H22</f>
        <v>441</v>
      </c>
      <c r="E46" s="65" t="n">
        <f aca="false">T21</f>
        <v>594.84</v>
      </c>
      <c r="F46" s="0" t="n">
        <f aca="false">H34</f>
        <v>1216.44</v>
      </c>
      <c r="G46" s="6" t="n">
        <f aca="false">T34</f>
        <v>2237.18</v>
      </c>
      <c r="H46" s="6" t="n">
        <f aca="false">AF21</f>
        <v>3912.01</v>
      </c>
      <c r="M46" s="3" t="n">
        <v>32</v>
      </c>
      <c r="N46" s="3" t="n">
        <f aca="false">M46*8</f>
        <v>256</v>
      </c>
      <c r="O46" s="0" t="n">
        <v>19</v>
      </c>
      <c r="P46" s="0" t="n">
        <v>22.97</v>
      </c>
      <c r="Q46" s="3" t="n">
        <f aca="false">O46*60+P46</f>
        <v>1162.97</v>
      </c>
    </row>
    <row r="47" customFormat="false" ht="13.8" hidden="false" customHeight="false" outlineLevel="0" collapsed="false">
      <c r="C47" s="0" t="n">
        <v>128</v>
      </c>
      <c r="D47" s="0" t="n">
        <f aca="false">T22</f>
        <v>499.97</v>
      </c>
      <c r="E47" s="0" t="n">
        <f aca="false">H35</f>
        <v>781.01</v>
      </c>
      <c r="F47" s="0" t="n">
        <f aca="false">T35</f>
        <v>1246.78</v>
      </c>
      <c r="G47" s="0" t="n">
        <f aca="false">AF22</f>
        <v>2078.03</v>
      </c>
      <c r="L47" s="51"/>
      <c r="M47" s="0" t="n">
        <v>64</v>
      </c>
      <c r="N47" s="0" t="n">
        <f aca="false">M47*8</f>
        <v>512</v>
      </c>
    </row>
    <row r="48" customFormat="false" ht="13.8" hidden="false" customHeight="false" outlineLevel="0" collapsed="false">
      <c r="C48" s="0" t="n">
        <v>256</v>
      </c>
      <c r="D48" s="0" t="n">
        <f aca="false">H36</f>
        <v>681.01</v>
      </c>
      <c r="E48" s="0" t="n">
        <f aca="false">T36</f>
        <v>1108.038</v>
      </c>
      <c r="F48" s="0" t="n">
        <f aca="false">AF23</f>
        <v>1546.04</v>
      </c>
    </row>
    <row r="49" customFormat="false" ht="13.8" hidden="false" customHeight="false" outlineLevel="0" collapsed="false">
      <c r="C49" s="0" t="n">
        <v>512</v>
      </c>
      <c r="D49" s="0" t="n">
        <f aca="false">AF24</f>
        <v>0</v>
      </c>
      <c r="E49" s="0" t="n">
        <f aca="false">AF24</f>
        <v>0</v>
      </c>
      <c r="M49" s="0" t="s">
        <v>44</v>
      </c>
      <c r="N49" s="0" t="s">
        <v>45</v>
      </c>
      <c r="O49" s="0" t="n">
        <v>8</v>
      </c>
      <c r="P49" s="0" t="n">
        <v>16</v>
      </c>
      <c r="Q49" s="0" t="n">
        <v>32</v>
      </c>
      <c r="R49" s="0" t="n">
        <v>64</v>
      </c>
      <c r="S49" s="0" t="n">
        <v>128</v>
      </c>
      <c r="T49" s="0" t="n">
        <v>256</v>
      </c>
      <c r="U49" s="0" t="n">
        <v>512</v>
      </c>
      <c r="V49" s="0" t="s">
        <v>34</v>
      </c>
      <c r="W49" s="0" t="s">
        <v>46</v>
      </c>
      <c r="X49" s="0" t="s">
        <v>47</v>
      </c>
    </row>
    <row r="50" customFormat="false" ht="13.8" hidden="false" customHeight="false" outlineLevel="0" collapsed="false">
      <c r="L50" s="0" t="s">
        <v>0</v>
      </c>
      <c r="M50" s="6" t="n">
        <v>195102</v>
      </c>
      <c r="N50" s="66" t="n">
        <f aca="false">M50/8</f>
        <v>24387.75</v>
      </c>
      <c r="O50" s="67" t="n">
        <f aca="false">$M$50/O$49</f>
        <v>24387.75</v>
      </c>
      <c r="P50" s="68" t="n">
        <f aca="false">$M$50/P$49</f>
        <v>12193.875</v>
      </c>
      <c r="Q50" s="21" t="n">
        <f aca="false">$M$50/Q$49</f>
        <v>6096.9375</v>
      </c>
      <c r="R50" s="21" t="n">
        <f aca="false">$M$50/R$49</f>
        <v>3048.46875</v>
      </c>
      <c r="S50" s="21" t="n">
        <f aca="false">$M$50/S$49</f>
        <v>1524.234375</v>
      </c>
      <c r="T50" s="21" t="n">
        <f aca="false">$M$50/T$49</f>
        <v>762.1171875</v>
      </c>
      <c r="U50" s="21" t="n">
        <f aca="false">$M$50/U$49</f>
        <v>381.05859375</v>
      </c>
    </row>
    <row r="51" customFormat="false" ht="13.8" hidden="false" customHeight="false" outlineLevel="0" collapsed="false">
      <c r="L51" s="0" t="s">
        <v>9</v>
      </c>
      <c r="M51" s="6" t="n">
        <v>432919</v>
      </c>
      <c r="N51" s="69" t="n">
        <f aca="false">M51/8</f>
        <v>54114.875</v>
      </c>
      <c r="O51" s="70" t="n">
        <f aca="false">$M$51/O$49</f>
        <v>54114.875</v>
      </c>
      <c r="P51" s="67" t="n">
        <f aca="false">$M$51/P$49</f>
        <v>27057.4375</v>
      </c>
      <c r="Q51" s="68" t="n">
        <f aca="false">$M$51/Q$49</f>
        <v>13528.71875</v>
      </c>
      <c r="R51" s="21" t="n">
        <f aca="false">$M$51/R$49</f>
        <v>6764.359375</v>
      </c>
      <c r="S51" s="21" t="n">
        <f aca="false">$M$51/S$49</f>
        <v>3382.1796875</v>
      </c>
      <c r="T51" s="21" t="n">
        <f aca="false">$M$51/T$49</f>
        <v>1691.08984375</v>
      </c>
      <c r="U51" s="21" t="n">
        <f aca="false">$M$51/U$49</f>
        <v>845.544921875</v>
      </c>
      <c r="V51" s="71" t="n">
        <v>54114.875</v>
      </c>
      <c r="W51" s="6" t="n">
        <f aca="false">M51/8</f>
        <v>54114.875</v>
      </c>
      <c r="X51" s="6" t="n">
        <f aca="false">ABS(V51-W51)</f>
        <v>0</v>
      </c>
    </row>
    <row r="52" customFormat="false" ht="13.8" hidden="false" customHeight="false" outlineLevel="0" collapsed="false">
      <c r="L52" s="0" t="s">
        <v>13</v>
      </c>
      <c r="M52" s="6" t="n">
        <v>1017573</v>
      </c>
      <c r="N52" s="72" t="n">
        <f aca="false">M52/8</f>
        <v>127196.625</v>
      </c>
      <c r="O52" s="73" t="n">
        <f aca="false">$M$52/O$49</f>
        <v>127196.625</v>
      </c>
      <c r="P52" s="70" t="n">
        <f aca="false">$M$52/P$49</f>
        <v>63598.3125</v>
      </c>
      <c r="Q52" s="67" t="n">
        <f aca="false">$M$52/Q$49</f>
        <v>31799.15625</v>
      </c>
      <c r="R52" s="68" t="n">
        <f aca="false">$M$52/R$49</f>
        <v>15899.578125</v>
      </c>
      <c r="S52" s="21" t="n">
        <f aca="false">$M$52/S$49</f>
        <v>7949.7890625</v>
      </c>
      <c r="T52" s="21" t="n">
        <f aca="false">$M$52/T$49</f>
        <v>3974.89453125</v>
      </c>
      <c r="U52" s="21" t="n">
        <f aca="false">$M$52/U$49</f>
        <v>1987.447265625</v>
      </c>
    </row>
    <row r="53" customFormat="false" ht="13.8" hidden="false" customHeight="false" outlineLevel="0" collapsed="false">
      <c r="L53" s="0" t="s">
        <v>14</v>
      </c>
      <c r="M53" s="6" t="n">
        <v>2037710</v>
      </c>
      <c r="N53" s="74" t="n">
        <f aca="false">M53/8</f>
        <v>254713.75</v>
      </c>
      <c r="O53" s="74" t="n">
        <f aca="false">$M$53/O$49</f>
        <v>254713.75</v>
      </c>
      <c r="P53" s="73" t="n">
        <f aca="false">$M$53/P$49</f>
        <v>127356.875</v>
      </c>
      <c r="Q53" s="70" t="n">
        <f aca="false">$M$53/Q$49</f>
        <v>63678.4375</v>
      </c>
      <c r="R53" s="67" t="n">
        <f aca="false">$M$53/R$49</f>
        <v>31839.21875</v>
      </c>
      <c r="S53" s="68" t="n">
        <f aca="false">$M$53/S$49</f>
        <v>15919.609375</v>
      </c>
      <c r="T53" s="21" t="n">
        <f aca="false">$M$53/T$49</f>
        <v>7959.8046875</v>
      </c>
      <c r="U53" s="21" t="n">
        <f aca="false">$M$53/U$49</f>
        <v>3979.90234375</v>
      </c>
    </row>
    <row r="54" customFormat="false" ht="13.8" hidden="false" customHeight="false" outlineLevel="0" collapsed="false">
      <c r="L54" s="0" t="s">
        <v>15</v>
      </c>
      <c r="M54" s="6" t="n">
        <v>4010210</v>
      </c>
      <c r="N54" s="75" t="n">
        <f aca="false">M54/8</f>
        <v>501276.25</v>
      </c>
      <c r="O54" s="75" t="n">
        <f aca="false">$M$54/O$49</f>
        <v>501276.25</v>
      </c>
      <c r="P54" s="74" t="n">
        <f aca="false">$M$54/P$49</f>
        <v>250638.125</v>
      </c>
      <c r="Q54" s="73" t="n">
        <f aca="false">$M$54/Q$49</f>
        <v>125319.0625</v>
      </c>
      <c r="R54" s="70" t="n">
        <f aca="false">$M$54/R$49</f>
        <v>62659.53125</v>
      </c>
      <c r="S54" s="67" t="n">
        <f aca="false">$M$54/S$49</f>
        <v>31329.765625</v>
      </c>
      <c r="T54" s="68" t="n">
        <f aca="false">$M$54/T$49</f>
        <v>15664.8828125</v>
      </c>
      <c r="U54" s="76" t="n">
        <f aca="false">$M$54/U$49</f>
        <v>7832.44140625</v>
      </c>
    </row>
    <row r="55" customFormat="false" ht="13.8" hidden="false" customHeight="false" outlineLevel="0" collapsed="false">
      <c r="L55" s="3" t="s">
        <v>16</v>
      </c>
      <c r="M55" s="31" t="n">
        <v>8101299</v>
      </c>
      <c r="N55" s="21" t="n">
        <f aca="false">M55/8</f>
        <v>1012662.375</v>
      </c>
      <c r="O55" s="77" t="n">
        <f aca="false">$M$55/O$49</f>
        <v>1012662.375</v>
      </c>
      <c r="P55" s="78" t="n">
        <f aca="false">$M$55/P$49</f>
        <v>506331.1875</v>
      </c>
      <c r="Q55" s="79" t="n">
        <f aca="false">$M$55/Q$49</f>
        <v>253165.59375</v>
      </c>
      <c r="R55" s="73" t="n">
        <f aca="false">$M$55/R$49</f>
        <v>126582.796875</v>
      </c>
      <c r="S55" s="70" t="n">
        <f aca="false">$M$55/S$49</f>
        <v>63291.3984375</v>
      </c>
      <c r="T55" s="67" t="n">
        <f aca="false">$M$55/T$49</f>
        <v>31645.69921875</v>
      </c>
      <c r="U55" s="68" t="n">
        <f aca="false">$M$55/U$49</f>
        <v>15822.849609375</v>
      </c>
    </row>
    <row r="56" customFormat="false" ht="13.8" hidden="false" customHeight="false" outlineLevel="0" collapsed="false">
      <c r="L56" s="0" t="s">
        <v>17</v>
      </c>
      <c r="M56" s="31" t="n">
        <v>15522778</v>
      </c>
      <c r="N56" s="21" t="n">
        <f aca="false">M56/8</f>
        <v>1940347.25</v>
      </c>
      <c r="O56" s="77" t="n">
        <f aca="false">$M$56/O$49</f>
        <v>1940347.25</v>
      </c>
      <c r="P56" s="77" t="n">
        <f aca="false">$M$56/P$49</f>
        <v>970173.625</v>
      </c>
      <c r="Q56" s="78" t="n">
        <f aca="false">$M$56/Q$49</f>
        <v>485086.8125</v>
      </c>
      <c r="R56" s="79" t="n">
        <f aca="false">$M$56/R$49</f>
        <v>242543.40625</v>
      </c>
      <c r="S56" s="73" t="n">
        <f aca="false">$M$56/S$49</f>
        <v>121271.703125</v>
      </c>
      <c r="T56" s="70" t="n">
        <f aca="false">$M$56/T$49</f>
        <v>60635.8515625</v>
      </c>
      <c r="U56" s="67" t="n">
        <f aca="false">$M$56/U$49</f>
        <v>30317.92578125</v>
      </c>
    </row>
    <row r="58" customFormat="false" ht="13.8" hidden="false" customHeight="false" outlineLevel="0" collapsed="false">
      <c r="L58" s="0" t="s">
        <v>22</v>
      </c>
      <c r="M58" s="0" t="s">
        <v>48</v>
      </c>
      <c r="N58" s="0" t="s">
        <v>49</v>
      </c>
    </row>
    <row r="59" customFormat="false" ht="13.8" hidden="false" customHeight="false" outlineLevel="0" collapsed="false">
      <c r="L59" s="6" t="n">
        <f aca="false">AVERAGE(P50,R52,Q51,S53,T54,U55)</f>
        <v>14838.2522786458</v>
      </c>
      <c r="M59" s="6" t="n">
        <f aca="false">STDEV(P50,R52,Q51,S53,T54,U55)</f>
        <v>1590.98113877066</v>
      </c>
      <c r="N59" s="5" t="n">
        <f aca="false">(M59/L59)*100</f>
        <v>10.7221599208169</v>
      </c>
    </row>
    <row r="60" customFormat="false" ht="13.8" hidden="false" customHeight="false" outlineLevel="0" collapsed="false">
      <c r="L60" s="6" t="n">
        <f aca="false">AVERAGE(O50,P51,Q52,R53,S54,T55,U56)</f>
        <v>29768.1361607143</v>
      </c>
      <c r="M60" s="6" t="n">
        <f aca="false">STDEV(O50,P51,Q52,R53,S54,T55,U56)</f>
        <v>2914.82036066842</v>
      </c>
      <c r="N60" s="5" t="n">
        <f aca="false">M60/L60*100</f>
        <v>9.79174626497167</v>
      </c>
    </row>
    <row r="61" customFormat="false" ht="13.8" hidden="false" customHeight="false" outlineLevel="0" collapsed="false">
      <c r="L61" s="6" t="n">
        <f aca="false">AVERAGE(O51,P52,Q53,R54,S55,T56)</f>
        <v>61329.734375</v>
      </c>
      <c r="M61" s="6" t="n">
        <f aca="false">STDEV(O51,P52,Q53,R54,S55,T56)</f>
        <v>3709.85196092743</v>
      </c>
      <c r="N61" s="5" t="n">
        <f aca="false">M61/L61*100</f>
        <v>6.04902662425305</v>
      </c>
    </row>
    <row r="62" customFormat="false" ht="13.8" hidden="false" customHeight="false" outlineLevel="0" collapsed="false">
      <c r="L62" s="6" t="n">
        <f aca="false">AVERAGE(O52,P53,Q54,R55,S56)</f>
        <v>125545.4125</v>
      </c>
      <c r="M62" s="6" t="n">
        <f aca="false">STDEV(O52,P53,Q54,R55,S56)</f>
        <v>2519.91525626456</v>
      </c>
      <c r="N62" s="5" t="n">
        <f aca="false">M62/L62*100</f>
        <v>2.00717430138243</v>
      </c>
    </row>
    <row r="63" customFormat="false" ht="13.8" hidden="false" customHeight="false" outlineLevel="0" collapsed="false">
      <c r="L63" s="6" t="n">
        <f aca="false">AVERAGE(O53,P54,Q55,R56,R57)</f>
        <v>250265.21875</v>
      </c>
      <c r="M63" s="6" t="n">
        <f aca="false">STDEV(O53,P54,Q55,R56,R57)</f>
        <v>5415.01162754359</v>
      </c>
      <c r="N63" s="5" t="n">
        <f aca="false">M63/L63*100</f>
        <v>2.16370922599231</v>
      </c>
    </row>
  </sheetData>
  <mergeCells count="4">
    <mergeCell ref="I16:J16"/>
    <mergeCell ref="K16:L16"/>
    <mergeCell ref="K28:L28"/>
    <mergeCell ref="U28:V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3.8"/>
  <cols>
    <col collapsed="false" hidden="false" max="1025" min="1" style="0" width="8.69767441860465"/>
  </cols>
  <sheetData>
    <row r="1" customFormat="false" ht="13.8" hidden="false" customHeight="false" outlineLevel="0" collapsed="false">
      <c r="C1" s="0" t="s">
        <v>50</v>
      </c>
    </row>
    <row r="3" customFormat="false" ht="13.8" hidden="false" customHeight="false" outlineLevel="0" collapsed="false">
      <c r="B3" s="3"/>
      <c r="C3" s="3" t="s">
        <v>51</v>
      </c>
      <c r="D3" s="3"/>
    </row>
    <row r="4" customFormat="false" ht="13.8" hidden="false" customHeight="false" outlineLevel="0" collapsed="false">
      <c r="B4" s="3"/>
      <c r="C4" s="3" t="s">
        <v>52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53</v>
      </c>
      <c r="C6" s="3" t="s">
        <v>54</v>
      </c>
      <c r="D6" s="3"/>
      <c r="E6" s="3" t="s">
        <v>55</v>
      </c>
      <c r="G6" s="1" t="s">
        <v>56</v>
      </c>
      <c r="I6" s="3" t="s">
        <v>54</v>
      </c>
      <c r="J6" s="3"/>
      <c r="K6" s="3" t="s">
        <v>55</v>
      </c>
    </row>
    <row r="7" customFormat="false" ht="13.8" hidden="false" customHeight="false" outlineLevel="0" collapsed="false">
      <c r="B7" s="3"/>
      <c r="C7" s="3" t="s">
        <v>57</v>
      </c>
      <c r="D7" s="3" t="s">
        <v>58</v>
      </c>
      <c r="E7" s="3" t="s">
        <v>57</v>
      </c>
      <c r="F7" s="3" t="s">
        <v>58</v>
      </c>
      <c r="H7" s="3"/>
      <c r="I7" s="0" t="s">
        <v>57</v>
      </c>
      <c r="J7" s="0" t="s">
        <v>5</v>
      </c>
      <c r="K7" s="3" t="s">
        <v>57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G8" s="0" t="n">
        <f aca="false">SUM(C8*60+D8,E8*60+F8)</f>
        <v>510.15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  <c r="G9" s="0" t="n">
        <f aca="false">SUM(C9*60+D9,E9*60+F9)</f>
        <v>512.8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G10" s="0" t="n">
        <f aca="false">SUM(C10*60+D10,E10*60+F10)</f>
        <v>517.71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G11" s="0" t="n">
        <f aca="false">SUM(C11*60+D11,E11*60+F11)</f>
        <v>664.09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G12" s="0" t="n">
        <f aca="false">SUM(C12*60+D12,E12*60+F12)</f>
        <v>800.83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G13" s="0" t="n">
        <f aca="false">SUM(C13*60+D13,E13*60+F13)</f>
        <v>805.15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  <c r="G14" s="0" t="n">
        <f aca="false">SUM(C14*60+D14,E14*60+F14)</f>
        <v>804.42</v>
      </c>
    </row>
    <row r="15" customFormat="false" ht="13.8" hidden="false" customHeight="false" outlineLevel="0" collapsed="false">
      <c r="F15" s="0" t="s">
        <v>59</v>
      </c>
      <c r="G15" s="0" t="n">
        <f aca="false">AVERAGE(G8:G14)/60</f>
        <v>10.9884523809524</v>
      </c>
    </row>
    <row r="16" customFormat="false" ht="13.8" hidden="false" customHeight="false" outlineLevel="0" collapsed="false">
      <c r="B16" s="0" t="s">
        <v>60</v>
      </c>
    </row>
    <row r="18" customFormat="false" ht="13.8" hidden="false" customHeight="false" outlineLevel="0" collapsed="false">
      <c r="B18" s="0" t="s">
        <v>53</v>
      </c>
      <c r="H18" s="0" t="s">
        <v>61</v>
      </c>
      <c r="I18" s="0" t="s">
        <v>62</v>
      </c>
      <c r="J18" s="0" t="s">
        <v>63</v>
      </c>
      <c r="K18" s="0" t="s">
        <v>64</v>
      </c>
    </row>
    <row r="19" customFormat="false" ht="13.8" hidden="false" customHeight="false" outlineLevel="0" collapsed="false">
      <c r="B19" s="80" t="s">
        <v>65</v>
      </c>
      <c r="C19" s="80"/>
      <c r="D19" s="80"/>
      <c r="E19" s="80"/>
      <c r="F19" s="80"/>
      <c r="G19" s="80"/>
      <c r="H19" s="81" t="n">
        <v>0.000185185185185185</v>
      </c>
      <c r="I19" s="81" t="n">
        <v>0.000185185185185185</v>
      </c>
      <c r="J19" s="81" t="n">
        <v>0.000185185185185185</v>
      </c>
      <c r="K19" s="0" t="s">
        <v>66</v>
      </c>
      <c r="M19" s="0" t="s">
        <v>67</v>
      </c>
    </row>
    <row r="20" customFormat="false" ht="13.8" hidden="false" customHeight="false" outlineLevel="0" collapsed="false">
      <c r="B20" s="80" t="s">
        <v>68</v>
      </c>
      <c r="C20" s="80"/>
      <c r="D20" s="80"/>
      <c r="E20" s="80"/>
      <c r="F20" s="80"/>
      <c r="G20" s="80"/>
      <c r="H20" s="81" t="n">
        <v>0.000219907407407407</v>
      </c>
      <c r="I20" s="81" t="n">
        <v>0.000208333333333333</v>
      </c>
      <c r="J20" s="81" t="n">
        <v>0.000208333333333333</v>
      </c>
      <c r="M20" s="0" t="s">
        <v>69</v>
      </c>
    </row>
    <row r="21" customFormat="false" ht="13.8" hidden="false" customHeight="false" outlineLevel="0" collapsed="false">
      <c r="B21" s="82" t="s">
        <v>70</v>
      </c>
      <c r="C21" s="82"/>
      <c r="D21" s="82"/>
      <c r="E21" s="82"/>
      <c r="F21" s="82"/>
      <c r="G21" s="82"/>
      <c r="H21" s="83" t="n">
        <v>0.00694444444444444</v>
      </c>
      <c r="I21" s="83" t="n">
        <v>0.00584490740740741</v>
      </c>
      <c r="J21" s="83" t="n">
        <v>0.00559027777777778</v>
      </c>
      <c r="M21" s="0" t="s">
        <v>71</v>
      </c>
    </row>
    <row r="22" customFormat="false" ht="13.8" hidden="false" customHeight="false" outlineLevel="0" collapsed="false">
      <c r="B22" s="82" t="s">
        <v>72</v>
      </c>
      <c r="C22" s="82"/>
      <c r="D22" s="82"/>
      <c r="E22" s="82"/>
      <c r="F22" s="82"/>
      <c r="G22" s="82"/>
      <c r="H22" s="83" t="n">
        <v>0.0104166666666667</v>
      </c>
      <c r="I22" s="84" t="n">
        <v>0.00833333333333333</v>
      </c>
      <c r="J22" s="83" t="n">
        <v>0.00902777777777778</v>
      </c>
      <c r="K22" s="82"/>
    </row>
    <row r="23" customFormat="false" ht="13.8" hidden="false" customHeight="false" outlineLevel="0" collapsed="false">
      <c r="B23" s="85" t="s">
        <v>73</v>
      </c>
      <c r="C23" s="85"/>
      <c r="D23" s="85"/>
      <c r="E23" s="85"/>
      <c r="F23" s="85"/>
      <c r="G23" s="85"/>
      <c r="H23" s="86" t="n">
        <v>0.0381944444444444</v>
      </c>
      <c r="I23" s="86" t="n">
        <v>0.0680555555555555</v>
      </c>
      <c r="J23" s="86" t="n">
        <v>0.101388888888889</v>
      </c>
    </row>
    <row r="24" customFormat="false" ht="13.8" hidden="false" customHeight="false" outlineLevel="0" collapsed="false">
      <c r="B24" s="85" t="s">
        <v>74</v>
      </c>
      <c r="C24" s="85"/>
      <c r="D24" s="85"/>
      <c r="E24" s="85"/>
      <c r="F24" s="85"/>
      <c r="G24" s="85"/>
      <c r="H24" s="86" t="n">
        <v>0.00253472222222222</v>
      </c>
      <c r="I24" s="86" t="n">
        <v>0.00196759259259259</v>
      </c>
      <c r="J24" s="86" t="n">
        <v>0.00144675925925926</v>
      </c>
    </row>
    <row r="25" customFormat="false" ht="13.8" hidden="false" customHeight="false" outlineLevel="0" collapsed="false">
      <c r="B25" s="85" t="s">
        <v>75</v>
      </c>
      <c r="C25" s="85"/>
      <c r="D25" s="85"/>
      <c r="E25" s="85"/>
      <c r="F25" s="85"/>
      <c r="G25" s="85"/>
      <c r="H25" s="86" t="n">
        <v>0.00434027777777778</v>
      </c>
      <c r="I25" s="86" t="n">
        <v>0.00409722222222222</v>
      </c>
      <c r="J25" s="86" t="n">
        <v>0.00369212962962963</v>
      </c>
    </row>
    <row r="26" customFormat="false" ht="13.8" hidden="false" customHeight="false" outlineLevel="0" collapsed="false">
      <c r="B26" s="87" t="s">
        <v>76</v>
      </c>
      <c r="C26" s="87"/>
      <c r="D26" s="87"/>
      <c r="E26" s="87"/>
      <c r="F26" s="87"/>
      <c r="G26" s="87"/>
      <c r="H26" s="88" t="n">
        <v>0.000659722222222222</v>
      </c>
      <c r="I26" s="88" t="n">
        <v>0.000636574074074074</v>
      </c>
      <c r="J26" s="88" t="n">
        <v>0.000520833333333333</v>
      </c>
    </row>
    <row r="27" customFormat="false" ht="13.8" hidden="false" customHeight="false" outlineLevel="0" collapsed="false">
      <c r="G27" s="0" t="s">
        <v>56</v>
      </c>
      <c r="H27" s="89" t="n">
        <f aca="false">SUM(H19:H26)</f>
        <v>0.0634953703703704</v>
      </c>
      <c r="I27" s="89" t="n">
        <f aca="false">SUM(I19:I26)</f>
        <v>0.0893287037037037</v>
      </c>
      <c r="J27" s="89" t="n">
        <f aca="false">SUM(J19:J26)</f>
        <v>0.122060185185185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77</v>
      </c>
    </row>
    <row r="2" customFormat="false" ht="13.8" hidden="false" customHeight="false" outlineLevel="0" collapsed="false">
      <c r="A2" s="0" t="s">
        <v>78</v>
      </c>
      <c r="C2" s="0" t="s">
        <v>79</v>
      </c>
      <c r="D2" s="0" t="s">
        <v>80</v>
      </c>
      <c r="E2" s="0" t="s">
        <v>81</v>
      </c>
      <c r="F2" s="0" t="s">
        <v>82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83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84</v>
      </c>
    </row>
    <row r="20" customFormat="false" ht="13.8" hidden="false" customHeight="false" outlineLevel="0" collapsed="false">
      <c r="A20" s="0" t="s">
        <v>85</v>
      </c>
      <c r="B20" s="0" t="s">
        <v>86</v>
      </c>
      <c r="C20" s="0" t="s">
        <v>79</v>
      </c>
      <c r="D20" s="0" t="s">
        <v>81</v>
      </c>
      <c r="E20" s="0" t="s">
        <v>80</v>
      </c>
      <c r="F20" s="0" t="s">
        <v>82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87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65" t="n">
        <v>594.84</v>
      </c>
      <c r="D34" s="0" t="n">
        <v>1216.44</v>
      </c>
    </row>
    <row r="40" customFormat="false" ht="13.8" hidden="false" customHeight="false" outlineLevel="0" collapsed="false">
      <c r="A40" s="0" t="s">
        <v>88</v>
      </c>
    </row>
    <row r="41" customFormat="false" ht="13.8" hidden="false" customHeight="false" outlineLevel="0" collapsed="false">
      <c r="A41" s="0" t="s">
        <v>89</v>
      </c>
      <c r="B41" s="0" t="s">
        <v>90</v>
      </c>
      <c r="D41" s="0" t="s">
        <v>91</v>
      </c>
      <c r="E41" s="0" t="s">
        <v>92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RowHeight="13.8"/>
  <cols>
    <col collapsed="false" hidden="false" max="2" min="1" style="0" width="8.69767441860465"/>
    <col collapsed="false" hidden="false" max="4" min="3" style="0" width="9.69767441860465"/>
    <col collapsed="false" hidden="false" max="5" min="5" style="0" width="8.69767441860465"/>
    <col collapsed="false" hidden="false" max="6" min="6" style="0" width="9.69767441860465"/>
    <col collapsed="false" hidden="false" max="10" min="7" style="0" width="8.69767441860465"/>
    <col collapsed="false" hidden="false" max="11" min="11" style="0" width="9.69767441860465"/>
    <col collapsed="false" hidden="false" max="12" min="12" style="0" width="8.69767441860465"/>
    <col collapsed="false" hidden="false" max="13" min="13" style="0" width="9.29302325581395"/>
    <col collapsed="false" hidden="false" max="1025" min="14" style="0" width="8.69767441860465"/>
  </cols>
  <sheetData>
    <row r="3" customFormat="false" ht="13.8" hidden="false" customHeight="false" outlineLevel="0" collapsed="false">
      <c r="B3" s="0" t="s">
        <v>16</v>
      </c>
      <c r="C3" s="90" t="s">
        <v>93</v>
      </c>
      <c r="D3" s="0" t="s">
        <v>94</v>
      </c>
      <c r="E3" s="0" t="s">
        <v>95</v>
      </c>
      <c r="F3" s="0" t="s">
        <v>96</v>
      </c>
      <c r="H3" s="3" t="s">
        <v>95</v>
      </c>
      <c r="K3" s="0" t="s">
        <v>97</v>
      </c>
      <c r="M3" s="0" t="s">
        <v>95</v>
      </c>
    </row>
    <row r="4" customFormat="false" ht="13.8" hidden="false" customHeight="false" outlineLevel="0" collapsed="false">
      <c r="B4" s="0" t="n">
        <v>200</v>
      </c>
      <c r="C4" s="91" t="n">
        <v>144300</v>
      </c>
      <c r="D4" s="0" t="n">
        <f aca="false">C4/60/60</f>
        <v>40.0833333333333</v>
      </c>
      <c r="F4" s="91" t="n">
        <v>140400</v>
      </c>
      <c r="H4" s="3"/>
    </row>
    <row r="5" customFormat="false" ht="13.8" hidden="false" customHeight="false" outlineLevel="0" collapsed="false">
      <c r="B5" s="0" t="n">
        <v>199</v>
      </c>
      <c r="C5" s="91" t="n">
        <v>143600</v>
      </c>
      <c r="E5" s="6" t="n">
        <f aca="false">C4-C5</f>
        <v>700</v>
      </c>
      <c r="F5" s="91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91" t="n">
        <v>142900</v>
      </c>
      <c r="E6" s="6" t="n">
        <f aca="false">C5-C6</f>
        <v>700</v>
      </c>
      <c r="F6" s="91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91" t="n">
        <v>142200</v>
      </c>
      <c r="E7" s="6" t="n">
        <f aca="false">C6-C7</f>
        <v>700</v>
      </c>
      <c r="F7" s="91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91" t="n">
        <v>141600</v>
      </c>
      <c r="E8" s="6" t="n">
        <f aca="false">C7-C8</f>
        <v>600</v>
      </c>
      <c r="F8" s="91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91" t="n">
        <v>140900</v>
      </c>
      <c r="E9" s="6" t="n">
        <f aca="false">C8-C9</f>
        <v>700</v>
      </c>
      <c r="F9" s="91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91" t="n">
        <v>140200</v>
      </c>
      <c r="E10" s="6" t="n">
        <f aca="false">C9-C10</f>
        <v>700</v>
      </c>
      <c r="F10" s="91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91" t="n">
        <v>139500</v>
      </c>
      <c r="E11" s="6" t="n">
        <f aca="false">C10-C11</f>
        <v>700</v>
      </c>
      <c r="F11" s="91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91"/>
      <c r="F12" s="91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91"/>
      <c r="F13" s="91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91"/>
      <c r="F14" s="91"/>
    </row>
    <row r="15" customFormat="false" ht="13.8" hidden="false" customHeight="false" outlineLevel="0" collapsed="false">
      <c r="B15" s="3" t="n">
        <f aca="false">B14-1</f>
        <v>189</v>
      </c>
      <c r="C15" s="91"/>
      <c r="F15" s="91"/>
    </row>
    <row r="16" customFormat="false" ht="13.8" hidden="false" customHeight="false" outlineLevel="0" collapsed="false">
      <c r="B16" s="3" t="n">
        <f aca="false">B15-1</f>
        <v>188</v>
      </c>
      <c r="C16" s="91"/>
      <c r="F16" s="91"/>
    </row>
    <row r="17" customFormat="false" ht="13.8" hidden="false" customHeight="false" outlineLevel="0" collapsed="false">
      <c r="B17" s="3" t="n">
        <f aca="false">B16-1</f>
        <v>187</v>
      </c>
      <c r="C17" s="91"/>
    </row>
    <row r="18" customFormat="false" ht="13.8" hidden="false" customHeight="false" outlineLevel="0" collapsed="false">
      <c r="B18" s="3" t="n">
        <f aca="false">B17-1</f>
        <v>186</v>
      </c>
      <c r="C18" s="91"/>
    </row>
    <row r="19" customFormat="false" ht="13.8" hidden="false" customHeight="false" outlineLevel="0" collapsed="false">
      <c r="B19" s="3" t="n">
        <f aca="false">B18-1</f>
        <v>185</v>
      </c>
      <c r="C19" s="91"/>
      <c r="K19" s="91" t="n">
        <v>104100</v>
      </c>
      <c r="O19" s="0" t="s">
        <v>98</v>
      </c>
    </row>
    <row r="20" customFormat="false" ht="13.8" hidden="false" customHeight="false" outlineLevel="0" collapsed="false">
      <c r="B20" s="3" t="n">
        <f aca="false">B19-1</f>
        <v>184</v>
      </c>
      <c r="C20" s="91"/>
      <c r="K20" s="91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91"/>
      <c r="K21" s="91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91"/>
      <c r="K22" s="91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91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91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91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91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91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91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91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91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91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91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B1" s="0" t="n">
        <v>14838.2523</v>
      </c>
      <c r="C1" s="0" t="s">
        <v>10</v>
      </c>
      <c r="D1" s="0" t="s">
        <v>99</v>
      </c>
      <c r="E1" s="0" t="n">
        <v>29768.1362</v>
      </c>
      <c r="F1" s="0" t="s">
        <v>10</v>
      </c>
      <c r="G1" s="0" t="s">
        <v>99</v>
      </c>
      <c r="H1" s="0" t="n">
        <v>61329.7344</v>
      </c>
      <c r="I1" s="0" t="s">
        <v>10</v>
      </c>
      <c r="J1" s="0" t="s">
        <v>99</v>
      </c>
      <c r="K1" s="0" t="n">
        <v>125545.4125</v>
      </c>
      <c r="L1" s="0" t="s">
        <v>10</v>
      </c>
      <c r="M1" s="0" t="s">
        <v>99</v>
      </c>
      <c r="N1" s="0" t="n">
        <v>250265.21875</v>
      </c>
      <c r="O1" s="0" t="s">
        <v>10</v>
      </c>
      <c r="P1" s="0" t="s">
        <v>99</v>
      </c>
      <c r="Q1" s="0" t="n">
        <v>501276.25</v>
      </c>
      <c r="R1" s="0" t="s">
        <v>10</v>
      </c>
      <c r="S1" s="0" t="s">
        <v>99</v>
      </c>
    </row>
    <row r="2" customFormat="false" ht="13.8" hidden="false" customHeight="false" outlineLevel="0" collapsed="false">
      <c r="A2" s="0" t="n">
        <v>1</v>
      </c>
      <c r="D2" s="0" t="n">
        <v>0</v>
      </c>
      <c r="G2" s="0" t="n">
        <f aca="false">F2/$A2</f>
        <v>0</v>
      </c>
      <c r="H2" s="0" t="n">
        <v>551.6</v>
      </c>
      <c r="I2" s="0" t="n">
        <f aca="false">$A2*H$2/H2</f>
        <v>1</v>
      </c>
      <c r="J2" s="0" t="n">
        <f aca="false">I2/$A2</f>
        <v>1</v>
      </c>
      <c r="K2" s="0" t="n">
        <v>1703</v>
      </c>
      <c r="L2" s="0" t="n">
        <f aca="false">$A2*K$2/K2</f>
        <v>1</v>
      </c>
      <c r="M2" s="0" t="n">
        <f aca="false">L2/$A2</f>
        <v>1</v>
      </c>
      <c r="N2" s="0" t="n">
        <v>2479</v>
      </c>
      <c r="O2" s="0" t="n">
        <f aca="false">$A2*N$2/N2</f>
        <v>1</v>
      </c>
      <c r="P2" s="0" t="n">
        <f aca="false">O2/$A2</f>
        <v>1</v>
      </c>
      <c r="Q2" s="0" t="n">
        <v>6452</v>
      </c>
      <c r="R2" s="0" t="n">
        <f aca="false">$A2*Q$2/Q2</f>
        <v>1</v>
      </c>
      <c r="S2" s="0" t="n">
        <f aca="false">R2/$A2</f>
        <v>1</v>
      </c>
    </row>
    <row r="3" customFormat="false" ht="13.8" hidden="false" customHeight="false" outlineLevel="0" collapsed="false">
      <c r="A3" s="0" t="n">
        <v>8</v>
      </c>
      <c r="E3" s="0" t="n">
        <v>367.9</v>
      </c>
      <c r="H3" s="0" t="n">
        <v>986.61</v>
      </c>
      <c r="I3" s="0" t="n">
        <f aca="false">$A3*H$2/H3</f>
        <v>4.47268930985901</v>
      </c>
      <c r="J3" s="0" t="n">
        <f aca="false">I3/$A3</f>
        <v>0.559086163732377</v>
      </c>
      <c r="K3" s="0" t="n">
        <v>2478.35</v>
      </c>
      <c r="L3" s="0" t="n">
        <f aca="false">$A3*K$2/K3</f>
        <v>5.49720580224746</v>
      </c>
      <c r="M3" s="0" t="n">
        <f aca="false">L3/$A3</f>
        <v>0.687150725280933</v>
      </c>
      <c r="N3" s="0" t="n">
        <v>3973.31</v>
      </c>
      <c r="O3" s="0" t="n">
        <f aca="false">$A3*N$2/N3</f>
        <v>4.99130447913704</v>
      </c>
      <c r="P3" s="0" t="n">
        <f aca="false">O3/$A3</f>
        <v>0.62391305989213</v>
      </c>
      <c r="Q3" s="0" t="n">
        <v>9184.44</v>
      </c>
      <c r="R3" s="0" t="n">
        <f aca="false">$A3*Q$2/Q3</f>
        <v>5.61993981124598</v>
      </c>
      <c r="S3" s="0" t="n">
        <f aca="false">R3/$A3</f>
        <v>0.702492476405747</v>
      </c>
    </row>
    <row r="4" customFormat="false" ht="13.8" hidden="false" customHeight="false" outlineLevel="0" collapsed="false">
      <c r="A4" s="0" t="n">
        <v>16</v>
      </c>
      <c r="B4" s="0" t="n">
        <v>207.5</v>
      </c>
      <c r="E4" s="0" t="n">
        <v>518.119</v>
      </c>
      <c r="H4" s="0" t="n">
        <v>1264.05</v>
      </c>
      <c r="I4" s="0" t="n">
        <f aca="false">$A4*H$2/H4</f>
        <v>6.98200229421305</v>
      </c>
      <c r="J4" s="0" t="n">
        <f aca="false">I4/$A4</f>
        <v>0.436375143388315</v>
      </c>
      <c r="K4" s="0" t="n">
        <v>1908.35</v>
      </c>
      <c r="L4" s="0" t="n">
        <f aca="false">$A4*K$2/K4</f>
        <v>14.2783032462599</v>
      </c>
      <c r="M4" s="0" t="n">
        <f aca="false">L4/$A4</f>
        <v>0.892393952891241</v>
      </c>
      <c r="N4" s="0" t="n">
        <v>4369.9</v>
      </c>
      <c r="O4" s="0" t="n">
        <f aca="false">$A4*N$2/N4</f>
        <v>9.07663790933431</v>
      </c>
      <c r="P4" s="0" t="n">
        <f aca="false">O4/$A4</f>
        <v>0.567289869333394</v>
      </c>
      <c r="Q4" s="0" t="n">
        <v>9480.92</v>
      </c>
      <c r="R4" s="0" t="n">
        <f aca="false">$A4*Q$2/Q4</f>
        <v>10.8883947971294</v>
      </c>
      <c r="S4" s="0" t="n">
        <f aca="false">R4/$A4</f>
        <v>0.680524674820587</v>
      </c>
    </row>
    <row r="5" customFormat="false" ht="13.8" hidden="false" customHeight="false" outlineLevel="0" collapsed="false">
      <c r="A5" s="0" t="n">
        <v>32</v>
      </c>
      <c r="B5" s="0" t="n">
        <v>307.15</v>
      </c>
      <c r="E5" s="0" t="n">
        <v>677.45</v>
      </c>
      <c r="H5" s="0" t="n">
        <v>990.21</v>
      </c>
      <c r="I5" s="0" t="n">
        <f aca="false">$A5*H$2/H5</f>
        <v>17.82571373749</v>
      </c>
      <c r="J5" s="0" t="n">
        <f aca="false">I5/$A5</f>
        <v>0.557053554296563</v>
      </c>
      <c r="K5" s="0" t="n">
        <v>2124.53</v>
      </c>
      <c r="L5" s="0" t="n">
        <f aca="false">$A5*K$2/K5</f>
        <v>25.6508498350223</v>
      </c>
      <c r="M5" s="0" t="n">
        <f aca="false">L5/$A5</f>
        <v>0.801589057344448</v>
      </c>
      <c r="N5" s="0" t="n">
        <v>4558.41</v>
      </c>
      <c r="O5" s="0" t="n">
        <f aca="false">$A5*N$2/N5</f>
        <v>17.4025592256949</v>
      </c>
      <c r="P5" s="0" t="n">
        <f aca="false">O5/$A5</f>
        <v>0.543829975802966</v>
      </c>
      <c r="Q5" s="0" t="n">
        <v>7985.212</v>
      </c>
      <c r="R5" s="0" t="n">
        <f aca="false">$A5*Q$2/Q5</f>
        <v>25.855794436015</v>
      </c>
      <c r="S5" s="0" t="n">
        <f aca="false">R5/$A5</f>
        <v>0.807993576125468</v>
      </c>
    </row>
    <row r="6" customFormat="false" ht="13.8" hidden="false" customHeight="false" outlineLevel="0" collapsed="false">
      <c r="A6" s="0" t="n">
        <v>64</v>
      </c>
      <c r="B6" s="0" t="n">
        <v>441</v>
      </c>
      <c r="E6" s="0" t="n">
        <v>594.84</v>
      </c>
      <c r="H6" s="0" t="n">
        <v>1216.44</v>
      </c>
      <c r="I6" s="0" t="n">
        <f aca="false">$A6*H$2/H6</f>
        <v>29.0210778994443</v>
      </c>
      <c r="J6" s="0" t="n">
        <f aca="false">I6/$A6</f>
        <v>0.453454342178817</v>
      </c>
      <c r="K6" s="0" t="n">
        <v>2237.18</v>
      </c>
      <c r="L6" s="0" t="n">
        <f aca="false">$A6*K$2/K6</f>
        <v>48.7184759384582</v>
      </c>
      <c r="M6" s="0" t="n">
        <f aca="false">L6/$A6</f>
        <v>0.76122618653841</v>
      </c>
      <c r="N6" s="0" t="n">
        <v>3912.01</v>
      </c>
      <c r="O6" s="0" t="n">
        <f aca="false">$A6*N$2/N6</f>
        <v>40.5561335477159</v>
      </c>
      <c r="P6" s="0" t="n">
        <f aca="false">O6/$A6</f>
        <v>0.633689586683061</v>
      </c>
    </row>
    <row r="7" customFormat="false" ht="13.8" hidden="false" customHeight="false" outlineLevel="0" collapsed="false">
      <c r="A7" s="0" t="n">
        <v>128</v>
      </c>
      <c r="B7" s="0" t="n">
        <v>499.97</v>
      </c>
      <c r="E7" s="0" t="n">
        <v>781.01</v>
      </c>
      <c r="H7" s="0" t="n">
        <v>1246.78</v>
      </c>
      <c r="I7" s="0" t="n">
        <f aca="false">$A7*H$2/H7</f>
        <v>56.6297181539646</v>
      </c>
      <c r="J7" s="0" t="n">
        <f aca="false">I7/$A7</f>
        <v>0.442419673077849</v>
      </c>
      <c r="K7" s="0" t="n">
        <v>2078.03</v>
      </c>
      <c r="L7" s="0" t="n">
        <f aca="false">$A7*K$2/K7</f>
        <v>104.899351789916</v>
      </c>
      <c r="M7" s="0" t="n">
        <f aca="false">L7/$A7</f>
        <v>0.819526185858722</v>
      </c>
    </row>
    <row r="8" customFormat="false" ht="13.8" hidden="false" customHeight="false" outlineLevel="0" collapsed="false">
      <c r="A8" s="0" t="n">
        <v>256</v>
      </c>
      <c r="B8" s="0" t="n">
        <v>681.01</v>
      </c>
      <c r="E8" s="0" t="n">
        <v>1108.038</v>
      </c>
      <c r="H8" s="0" t="n">
        <v>1546.04</v>
      </c>
      <c r="I8" s="0" t="n">
        <f aca="false">$A8*H$2/H8</f>
        <v>91.3363173009754</v>
      </c>
      <c r="J8" s="0" t="n">
        <f aca="false">I8/$A8</f>
        <v>0.356782489456935</v>
      </c>
    </row>
    <row r="9" customFormat="false" ht="12.8" hidden="false" customHeight="false" outlineLevel="0" collapsed="false">
      <c r="A9" s="0" t="n">
        <v>512</v>
      </c>
      <c r="B9" s="0" t="n">
        <v>0</v>
      </c>
      <c r="E9" s="0" t="n">
        <v>0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2015-06-08T14:10:27Z</dcterms:modified>
  <cp:revision>0</cp:revision>
</cp:coreProperties>
</file>